
<file path=[Content_Types].xml><?xml version="1.0" encoding="utf-8"?>
<Types xmlns="http://schemas.openxmlformats.org/package/2006/content-types">
  <Override PartName="/xl/pivotTables/pivotTable6.xml" ContentType="application/vnd.openxmlformats-officedocument.spreadsheetml.pivot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style4.xml" ContentType="application/vnd.ms-office.chartstyle+xml"/>
  <Override PartName="/xl/charts/style5.xml" ContentType="application/vnd.ms-office.chartsty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pivotCache/pivotCacheDefinition2.xml" ContentType="application/vnd.openxmlformats-officedocument.spreadsheetml.pivotCacheDefinitio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charts/colors4.xml" ContentType="application/vnd.ms-office.chartcolorstyle+xml"/>
  <Override PartName="/xl/charts/colors5.xml" ContentType="application/vnd.ms-office.chartcolorstyle+xml"/>
  <Override PartName="/xl/sharedStrings.xml" ContentType="application/vnd.openxmlformats-officedocument.spreadsheetml.sharedStrings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charts/colors2.xml" ContentType="application/vnd.ms-office.chartcolorstyle+xml"/>
  <Override PartName="/xl/charts/colors3.xml" ContentType="application/vnd.ms-office.chartcolorstyle+xml"/>
  <Override PartName="/xl/pivotCache/pivotCacheRecords1.xml" ContentType="application/vnd.openxmlformats-officedocument.spreadsheetml.pivotCacheRecords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charts/colors1.xml" ContentType="application/vnd.ms-office.chartcolorstyle+xml"/>
  <Override PartName="/docProps/core.xml" ContentType="application/vnd.openxmlformats-package.core-properties+xml"/>
  <Default Extension="bin" ContentType="application/vnd.openxmlformats-officedocument.spreadsheetml.printerSettings"/>
  <Default Extension="png" ContentType="image/png"/>
  <Override PartName="/xl/pivotTables/pivotTable5.xml" ContentType="application/vnd.openxmlformats-officedocument.spreadsheetml.pivotTab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 hidePivotFieldList="1" defaultThemeVersion="124226"/>
  <bookViews>
    <workbookView xWindow="0" yWindow="0" windowWidth="24000" windowHeight="9615" tabRatio="885" activeTab="4"/>
  </bookViews>
  <sheets>
    <sheet name="Menú Principal" sheetId="18" r:id="rId1"/>
    <sheet name="Evaluación" sheetId="7" r:id="rId2"/>
    <sheet name="Resumen Autoevaluación" sheetId="19" r:id="rId3"/>
    <sheet name="Gráfica Comparativa" sheetId="23" r:id="rId4"/>
    <sheet name="Resúmen Cumplimiento" sheetId="21" r:id="rId5"/>
    <sheet name="Parámetros" sheetId="10" state="hidden" r:id="rId6"/>
    <sheet name="Exportar" sheetId="22" state="hidden" r:id="rId7"/>
  </sheets>
  <externalReferences>
    <externalReference r:id="rId8"/>
    <externalReference r:id="rId9"/>
  </externalReferences>
  <definedNames>
    <definedName name="Año">[1]ES.BD!$AA$2:$AA$7</definedName>
    <definedName name="fechai">Evaluación!$I$7</definedName>
    <definedName name="inicio1">Evaluación!$H$11</definedName>
    <definedName name="inicio2">Evaluación!$H$104</definedName>
    <definedName name="inicio3">Evaluación!$H$176</definedName>
    <definedName name="inicio4">Evaluación!$H$248</definedName>
    <definedName name="inicio5">Evaluación!$H$320</definedName>
    <definedName name="Producto">[2]Hoja1!$A$2:$A$45</definedName>
    <definedName name="_xlnm.Print_Titles" localSheetId="1">Evaluación!$6:$10</definedName>
    <definedName name="valida">Evaluación!$D$71</definedName>
    <definedName name="valida2">Evaluación!$D$164</definedName>
    <definedName name="valida3">Evaluación!$D$236</definedName>
    <definedName name="valida4">Evaluación!$D$308</definedName>
    <definedName name="valida5">Evaluación!$D$380</definedName>
  </definedNames>
  <calcPr calcId="124519"/>
  <pivotCaches>
    <pivotCache cacheId="0" r:id="rId10"/>
    <pivotCache cacheId="1" r:id="rId11"/>
  </pivotCaches>
</workbook>
</file>

<file path=xl/calcChain.xml><?xml version="1.0" encoding="utf-8"?>
<calcChain xmlns="http://schemas.openxmlformats.org/spreadsheetml/2006/main">
  <c r="W379" i="7"/>
  <c r="W378"/>
  <c r="W377"/>
  <c r="W376"/>
  <c r="W375"/>
  <c r="W374"/>
  <c r="W373"/>
  <c r="W372"/>
  <c r="W371"/>
  <c r="W370"/>
  <c r="W369"/>
  <c r="W368"/>
  <c r="W367"/>
  <c r="W366"/>
  <c r="W365"/>
  <c r="W364"/>
  <c r="W363"/>
  <c r="W362"/>
  <c r="W361"/>
  <c r="W360"/>
  <c r="W359"/>
  <c r="W358"/>
  <c r="W357"/>
  <c r="W356"/>
  <c r="W355"/>
  <c r="W354"/>
  <c r="W353"/>
  <c r="W352"/>
  <c r="W351"/>
  <c r="W350"/>
  <c r="W349"/>
  <c r="W348"/>
  <c r="W347"/>
  <c r="W346"/>
  <c r="W345"/>
  <c r="W344"/>
  <c r="W343"/>
  <c r="W342"/>
  <c r="W341"/>
  <c r="W340"/>
  <c r="W339"/>
  <c r="W338"/>
  <c r="W337"/>
  <c r="W336"/>
  <c r="W335"/>
  <c r="W334"/>
  <c r="W333"/>
  <c r="W332"/>
  <c r="W331"/>
  <c r="W330"/>
  <c r="W329"/>
  <c r="W328"/>
  <c r="W327"/>
  <c r="W326"/>
  <c r="W325"/>
  <c r="W324"/>
  <c r="W323"/>
  <c r="W322"/>
  <c r="W321"/>
  <c r="W320"/>
  <c r="W307"/>
  <c r="W306"/>
  <c r="W305"/>
  <c r="W304"/>
  <c r="W303"/>
  <c r="W302"/>
  <c r="W301"/>
  <c r="W300"/>
  <c r="W299"/>
  <c r="W298"/>
  <c r="W297"/>
  <c r="W296"/>
  <c r="W295"/>
  <c r="W294"/>
  <c r="W293"/>
  <c r="W292"/>
  <c r="W291"/>
  <c r="W290"/>
  <c r="W289"/>
  <c r="W288"/>
  <c r="W287"/>
  <c r="W286"/>
  <c r="W285"/>
  <c r="W284"/>
  <c r="W283"/>
  <c r="W282"/>
  <c r="W281"/>
  <c r="W280"/>
  <c r="W279"/>
  <c r="W278"/>
  <c r="W277"/>
  <c r="W276"/>
  <c r="W275"/>
  <c r="W274"/>
  <c r="W273"/>
  <c r="W272"/>
  <c r="W271"/>
  <c r="W270"/>
  <c r="W269"/>
  <c r="W268"/>
  <c r="W267"/>
  <c r="W266"/>
  <c r="W265"/>
  <c r="W264"/>
  <c r="W263"/>
  <c r="W262"/>
  <c r="W261"/>
  <c r="W260"/>
  <c r="W259"/>
  <c r="W258"/>
  <c r="W257"/>
  <c r="W256"/>
  <c r="W255"/>
  <c r="W254"/>
  <c r="W253"/>
  <c r="W252"/>
  <c r="W251"/>
  <c r="W250"/>
  <c r="W249"/>
  <c r="W248"/>
  <c r="W235"/>
  <c r="W234"/>
  <c r="W233"/>
  <c r="W232"/>
  <c r="W231"/>
  <c r="W230"/>
  <c r="W229"/>
  <c r="W228"/>
  <c r="W227"/>
  <c r="W226"/>
  <c r="W225"/>
  <c r="W224"/>
  <c r="W223"/>
  <c r="W222"/>
  <c r="W221"/>
  <c r="W220"/>
  <c r="W219"/>
  <c r="W218"/>
  <c r="W217"/>
  <c r="W216"/>
  <c r="W215"/>
  <c r="W214"/>
  <c r="W213"/>
  <c r="W212"/>
  <c r="W211"/>
  <c r="W210"/>
  <c r="W209"/>
  <c r="W208"/>
  <c r="W207"/>
  <c r="W206"/>
  <c r="W205"/>
  <c r="W204"/>
  <c r="W203"/>
  <c r="W202"/>
  <c r="W201"/>
  <c r="W200"/>
  <c r="W199"/>
  <c r="W198"/>
  <c r="W197"/>
  <c r="W196"/>
  <c r="W195"/>
  <c r="W194"/>
  <c r="W193"/>
  <c r="W192"/>
  <c r="W191"/>
  <c r="W190"/>
  <c r="W189"/>
  <c r="W188"/>
  <c r="W187"/>
  <c r="W186"/>
  <c r="W185"/>
  <c r="W184"/>
  <c r="W183"/>
  <c r="W182"/>
  <c r="W181"/>
  <c r="W180"/>
  <c r="W179"/>
  <c r="W178"/>
  <c r="W177"/>
  <c r="W176"/>
  <c r="W163"/>
  <c r="W162"/>
  <c r="W161"/>
  <c r="W160"/>
  <c r="W159"/>
  <c r="W158"/>
  <c r="W157"/>
  <c r="W156"/>
  <c r="W155"/>
  <c r="W154"/>
  <c r="W153"/>
  <c r="W152"/>
  <c r="W151"/>
  <c r="W150"/>
  <c r="W149"/>
  <c r="W148"/>
  <c r="W147"/>
  <c r="W146"/>
  <c r="W145"/>
  <c r="W144"/>
  <c r="W143"/>
  <c r="W142"/>
  <c r="W141"/>
  <c r="W140"/>
  <c r="W139"/>
  <c r="W138"/>
  <c r="W137"/>
  <c r="W136"/>
  <c r="W135"/>
  <c r="W134"/>
  <c r="W133"/>
  <c r="W132"/>
  <c r="W131"/>
  <c r="W130"/>
  <c r="W129"/>
  <c r="W128"/>
  <c r="W127"/>
  <c r="W126"/>
  <c r="W125"/>
  <c r="W124"/>
  <c r="W123"/>
  <c r="W122"/>
  <c r="W121"/>
  <c r="W120"/>
  <c r="W119"/>
  <c r="W118"/>
  <c r="W117"/>
  <c r="W116"/>
  <c r="W115"/>
  <c r="W114"/>
  <c r="W113"/>
  <c r="W112"/>
  <c r="W111"/>
  <c r="W110"/>
  <c r="W109"/>
  <c r="W108"/>
  <c r="W107"/>
  <c r="W106"/>
  <c r="W105"/>
  <c r="W104"/>
  <c r="W69"/>
  <c r="W68"/>
  <c r="W67"/>
  <c r="W66"/>
  <c r="W65"/>
  <c r="W64"/>
  <c r="W63"/>
  <c r="W62"/>
  <c r="W61"/>
  <c r="W60"/>
  <c r="W59"/>
  <c r="W58"/>
  <c r="W57"/>
  <c r="W56"/>
  <c r="W55"/>
  <c r="W54"/>
  <c r="W53"/>
  <c r="W52"/>
  <c r="W51"/>
  <c r="W50"/>
  <c r="W49"/>
  <c r="W48"/>
  <c r="W47"/>
  <c r="W46"/>
  <c r="W45"/>
  <c r="W44"/>
  <c r="W43"/>
  <c r="W42"/>
  <c r="W4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70"/>
  <c r="AG384" l="1"/>
  <c r="AG383"/>
  <c r="AG382"/>
  <c r="AG381"/>
  <c r="AG380"/>
  <c r="AG379"/>
  <c r="AG378"/>
  <c r="AG377"/>
  <c r="AG376"/>
  <c r="AG375"/>
  <c r="AG374"/>
  <c r="AG373"/>
  <c r="AG372"/>
  <c r="AG371"/>
  <c r="AG370"/>
  <c r="AG369"/>
  <c r="AG368"/>
  <c r="AG367"/>
  <c r="AG366"/>
  <c r="AG365"/>
  <c r="AG364"/>
  <c r="AG363"/>
  <c r="AG362"/>
  <c r="AG361"/>
  <c r="AG360"/>
  <c r="AG359"/>
  <c r="AG358"/>
  <c r="AG357"/>
  <c r="AG356"/>
  <c r="AG355"/>
  <c r="AG354"/>
  <c r="AG353"/>
  <c r="AG352"/>
  <c r="AG351"/>
  <c r="AG350"/>
  <c r="AG349"/>
  <c r="AG348"/>
  <c r="AG347"/>
  <c r="AG346"/>
  <c r="AG345"/>
  <c r="AG344"/>
  <c r="AG343"/>
  <c r="AG342"/>
  <c r="AG341"/>
  <c r="AG340"/>
  <c r="AG339"/>
  <c r="AG338"/>
  <c r="AG337"/>
  <c r="AG336"/>
  <c r="AG335"/>
  <c r="AG334"/>
  <c r="AG333"/>
  <c r="AG332"/>
  <c r="AG331"/>
  <c r="AG330"/>
  <c r="AG329"/>
  <c r="AG328"/>
  <c r="AG327"/>
  <c r="AG326"/>
  <c r="AG325"/>
  <c r="AG324"/>
  <c r="AG323"/>
  <c r="AG322"/>
  <c r="AG321"/>
  <c r="AG320"/>
  <c r="AG312"/>
  <c r="AG311"/>
  <c r="AG310"/>
  <c r="AG309"/>
  <c r="AG308"/>
  <c r="AG307"/>
  <c r="AG306"/>
  <c r="AG305"/>
  <c r="AG304"/>
  <c r="AG303"/>
  <c r="AG302"/>
  <c r="AG301"/>
  <c r="AG300"/>
  <c r="AG299"/>
  <c r="AG298"/>
  <c r="AG297"/>
  <c r="AG296"/>
  <c r="AG295"/>
  <c r="AG294"/>
  <c r="AG293"/>
  <c r="AG292"/>
  <c r="AG291"/>
  <c r="AG290"/>
  <c r="AG289"/>
  <c r="AG288"/>
  <c r="AG287"/>
  <c r="AG286"/>
  <c r="AG285"/>
  <c r="AG284"/>
  <c r="AG283"/>
  <c r="AG282"/>
  <c r="AG281"/>
  <c r="AG280"/>
  <c r="AG279"/>
  <c r="AG278"/>
  <c r="AG277"/>
  <c r="AG276"/>
  <c r="AG275"/>
  <c r="AG274"/>
  <c r="AG273"/>
  <c r="AG272"/>
  <c r="AG271"/>
  <c r="AG270"/>
  <c r="AG269"/>
  <c r="AG268"/>
  <c r="AG267"/>
  <c r="AG266"/>
  <c r="AG265"/>
  <c r="AG264"/>
  <c r="AG263"/>
  <c r="AG262"/>
  <c r="AG261"/>
  <c r="AG260"/>
  <c r="AG259"/>
  <c r="AG258"/>
  <c r="AG257"/>
  <c r="AG256"/>
  <c r="AG255"/>
  <c r="AG254"/>
  <c r="AG253"/>
  <c r="AG252"/>
  <c r="AG251"/>
  <c r="AG250"/>
  <c r="AG249"/>
  <c r="AG248"/>
  <c r="AG240"/>
  <c r="AG239"/>
  <c r="AG238"/>
  <c r="AG237"/>
  <c r="AG236"/>
  <c r="AG235"/>
  <c r="AG234"/>
  <c r="AG233"/>
  <c r="AG232"/>
  <c r="AG231"/>
  <c r="AG230"/>
  <c r="AG229"/>
  <c r="AG228"/>
  <c r="AG227"/>
  <c r="AG226"/>
  <c r="AG225"/>
  <c r="AG224"/>
  <c r="AG223"/>
  <c r="AG222"/>
  <c r="AG221"/>
  <c r="AG220"/>
  <c r="AG219"/>
  <c r="AG218"/>
  <c r="AG217"/>
  <c r="AG216"/>
  <c r="AG215"/>
  <c r="AG214"/>
  <c r="AG213"/>
  <c r="AG212"/>
  <c r="AG211"/>
  <c r="AG210"/>
  <c r="AG209"/>
  <c r="AG208"/>
  <c r="AG207"/>
  <c r="AG206"/>
  <c r="AG205"/>
  <c r="AG204"/>
  <c r="AG203"/>
  <c r="AG202"/>
  <c r="AG201"/>
  <c r="AG200"/>
  <c r="AG199"/>
  <c r="AG198"/>
  <c r="AG197"/>
  <c r="AG196"/>
  <c r="AG195"/>
  <c r="AG194"/>
  <c r="AG193"/>
  <c r="AG192"/>
  <c r="AG191"/>
  <c r="AG190"/>
  <c r="AG189"/>
  <c r="AG188"/>
  <c r="AG187"/>
  <c r="AG186"/>
  <c r="AG185"/>
  <c r="AG184"/>
  <c r="AG183"/>
  <c r="AG182"/>
  <c r="AG181"/>
  <c r="AG180"/>
  <c r="AG179"/>
  <c r="AG178"/>
  <c r="AG177"/>
  <c r="AG176"/>
  <c r="AG168"/>
  <c r="AG167"/>
  <c r="AG166"/>
  <c r="AG165"/>
  <c r="AG164"/>
  <c r="AG163"/>
  <c r="AG162"/>
  <c r="AG161"/>
  <c r="AG160"/>
  <c r="AG159"/>
  <c r="AG158"/>
  <c r="AG157"/>
  <c r="AG156"/>
  <c r="AG155"/>
  <c r="AG154"/>
  <c r="AG153"/>
  <c r="AG152"/>
  <c r="AG151"/>
  <c r="AG150"/>
  <c r="AG149"/>
  <c r="AG148"/>
  <c r="AG147"/>
  <c r="AG146"/>
  <c r="AG145"/>
  <c r="AG144"/>
  <c r="AG143"/>
  <c r="AG142"/>
  <c r="AG141"/>
  <c r="AG140"/>
  <c r="AG139"/>
  <c r="AG138"/>
  <c r="AG137"/>
  <c r="AG136"/>
  <c r="AG135"/>
  <c r="AG134"/>
  <c r="AG133"/>
  <c r="AG132"/>
  <c r="AG131"/>
  <c r="AG130"/>
  <c r="AG129"/>
  <c r="AG128"/>
  <c r="AG127"/>
  <c r="AG126"/>
  <c r="AG125"/>
  <c r="AG124"/>
  <c r="AG123"/>
  <c r="AG122"/>
  <c r="AG121"/>
  <c r="AG120"/>
  <c r="AG119"/>
  <c r="AG118"/>
  <c r="AG117"/>
  <c r="AG116"/>
  <c r="AG115"/>
  <c r="AG114"/>
  <c r="AG113"/>
  <c r="AG112"/>
  <c r="AG111"/>
  <c r="AG110"/>
  <c r="AG109"/>
  <c r="AG108"/>
  <c r="AG107"/>
  <c r="AG106"/>
  <c r="AG105"/>
  <c r="AG104"/>
  <c r="AG75"/>
  <c r="AG74"/>
  <c r="AG73"/>
  <c r="AG72"/>
  <c r="AG71"/>
  <c r="AG70"/>
  <c r="AG69"/>
  <c r="AG68"/>
  <c r="AG67"/>
  <c r="AG66"/>
  <c r="AG65"/>
  <c r="AG64"/>
  <c r="AG63"/>
  <c r="AG62"/>
  <c r="AG61"/>
  <c r="AG60"/>
  <c r="AG59"/>
  <c r="AG58"/>
  <c r="AG57"/>
  <c r="AG56"/>
  <c r="AG55"/>
  <c r="AG54"/>
  <c r="AG53"/>
  <c r="AG52"/>
  <c r="AG51"/>
  <c r="AG50"/>
  <c r="AG49"/>
  <c r="AG48"/>
  <c r="AG47"/>
  <c r="AG46"/>
  <c r="AG45"/>
  <c r="AG44"/>
  <c r="AG43"/>
  <c r="AG42"/>
  <c r="AG41"/>
  <c r="AG40"/>
  <c r="AG39"/>
  <c r="AG38"/>
  <c r="AG37"/>
  <c r="AG36"/>
  <c r="AG35"/>
  <c r="AG34"/>
  <c r="AG33"/>
  <c r="AG32"/>
  <c r="AG31"/>
  <c r="AG30"/>
  <c r="AG29"/>
  <c r="AG28"/>
  <c r="AG27"/>
  <c r="AG26"/>
  <c r="AG25"/>
  <c r="AG24"/>
  <c r="AG23"/>
  <c r="AG22"/>
  <c r="AG21"/>
  <c r="AG20"/>
  <c r="AG19"/>
  <c r="AG18"/>
  <c r="AG17"/>
  <c r="AG16"/>
  <c r="AG15"/>
  <c r="AG14"/>
  <c r="AG13"/>
  <c r="AG12"/>
  <c r="AG11"/>
  <c r="Y164"/>
  <c r="Y163"/>
  <c r="Y162"/>
  <c r="Y161"/>
  <c r="Y160"/>
  <c r="Y159"/>
  <c r="Y158"/>
  <c r="Y157"/>
  <c r="Y156"/>
  <c r="Y155"/>
  <c r="Y154"/>
  <c r="Y153"/>
  <c r="Y152"/>
  <c r="Y151"/>
  <c r="Y150"/>
  <c r="Y149"/>
  <c r="Y148"/>
  <c r="Y147"/>
  <c r="Y146"/>
  <c r="Y145"/>
  <c r="Y144"/>
  <c r="Y143"/>
  <c r="Y142"/>
  <c r="Y141"/>
  <c r="Y140"/>
  <c r="Y139"/>
  <c r="Y138"/>
  <c r="Y137"/>
  <c r="Y136"/>
  <c r="Y135"/>
  <c r="Y134"/>
  <c r="Y133"/>
  <c r="Y132"/>
  <c r="Y131"/>
  <c r="Y130"/>
  <c r="Y129"/>
  <c r="Y128"/>
  <c r="Y127"/>
  <c r="Y126"/>
  <c r="Y125"/>
  <c r="Y124"/>
  <c r="Y123"/>
  <c r="Y122"/>
  <c r="Y121"/>
  <c r="Y120"/>
  <c r="Y119"/>
  <c r="Y118"/>
  <c r="Y117"/>
  <c r="Y116"/>
  <c r="Y115"/>
  <c r="Y114"/>
  <c r="Y113"/>
  <c r="Y112"/>
  <c r="Y111"/>
  <c r="Y110"/>
  <c r="Y109"/>
  <c r="Y108"/>
  <c r="Y107"/>
  <c r="Y106"/>
  <c r="Y105"/>
  <c r="Y104"/>
  <c r="Y236"/>
  <c r="Y235"/>
  <c r="Y234"/>
  <c r="Y233"/>
  <c r="Y232"/>
  <c r="Y231"/>
  <c r="Y230"/>
  <c r="Y229"/>
  <c r="Y228"/>
  <c r="Y227"/>
  <c r="Y226"/>
  <c r="Y225"/>
  <c r="Y224"/>
  <c r="Y223"/>
  <c r="Y222"/>
  <c r="Y221"/>
  <c r="Y220"/>
  <c r="Y219"/>
  <c r="Y218"/>
  <c r="Y217"/>
  <c r="Y216"/>
  <c r="Y215"/>
  <c r="Y214"/>
  <c r="Y213"/>
  <c r="Y212"/>
  <c r="Y211"/>
  <c r="Y210"/>
  <c r="Y209"/>
  <c r="Y208"/>
  <c r="Y207"/>
  <c r="Y206"/>
  <c r="Y205"/>
  <c r="Y204"/>
  <c r="Y203"/>
  <c r="Y202"/>
  <c r="Y201"/>
  <c r="Y200"/>
  <c r="Y199"/>
  <c r="Y198"/>
  <c r="Y197"/>
  <c r="Y196"/>
  <c r="Y195"/>
  <c r="Y194"/>
  <c r="Y193"/>
  <c r="Y192"/>
  <c r="Y191"/>
  <c r="Y190"/>
  <c r="Y189"/>
  <c r="Y188"/>
  <c r="Y187"/>
  <c r="Y186"/>
  <c r="Y185"/>
  <c r="Y184"/>
  <c r="Y183"/>
  <c r="Y182"/>
  <c r="Y181"/>
  <c r="Y180"/>
  <c r="Y179"/>
  <c r="Y178"/>
  <c r="Y177"/>
  <c r="Y176"/>
  <c r="Y249"/>
  <c r="Y250"/>
  <c r="Y251"/>
  <c r="Y252"/>
  <c r="Y253"/>
  <c r="Y254"/>
  <c r="Y255"/>
  <c r="Y256"/>
  <c r="Y257"/>
  <c r="Y258"/>
  <c r="Y259"/>
  <c r="Y260"/>
  <c r="Y261"/>
  <c r="Y262"/>
  <c r="Y263"/>
  <c r="Y264"/>
  <c r="Y265"/>
  <c r="Y266"/>
  <c r="Y267"/>
  <c r="Y268"/>
  <c r="Y269"/>
  <c r="Y270"/>
  <c r="Y271"/>
  <c r="Y272"/>
  <c r="Y273"/>
  <c r="Y274"/>
  <c r="Y275"/>
  <c r="Y276"/>
  <c r="Y277"/>
  <c r="Y278"/>
  <c r="Y279"/>
  <c r="Y280"/>
  <c r="Y281"/>
  <c r="Y282"/>
  <c r="Y283"/>
  <c r="Y284"/>
  <c r="Y285"/>
  <c r="Y286"/>
  <c r="Y287"/>
  <c r="Y288"/>
  <c r="Y289"/>
  <c r="Y290"/>
  <c r="Y291"/>
  <c r="Y292"/>
  <c r="Y293"/>
  <c r="Y294"/>
  <c r="Y295"/>
  <c r="Y296"/>
  <c r="Y297"/>
  <c r="Y298"/>
  <c r="Y299"/>
  <c r="Y300"/>
  <c r="Y301"/>
  <c r="Y302"/>
  <c r="Y303"/>
  <c r="Y304"/>
  <c r="Y305"/>
  <c r="Y306"/>
  <c r="Y307"/>
  <c r="Y308"/>
  <c r="Y248"/>
  <c r="Y321"/>
  <c r="Y322"/>
  <c r="Y323"/>
  <c r="Y324"/>
  <c r="Y325"/>
  <c r="Y326"/>
  <c r="Y327"/>
  <c r="Y328"/>
  <c r="Y329"/>
  <c r="Y330"/>
  <c r="Y331"/>
  <c r="Y332"/>
  <c r="Y333"/>
  <c r="Y334"/>
  <c r="Y335"/>
  <c r="Y336"/>
  <c r="Y337"/>
  <c r="Y338"/>
  <c r="Y339"/>
  <c r="Y340"/>
  <c r="Y341"/>
  <c r="Y342"/>
  <c r="Y343"/>
  <c r="Y344"/>
  <c r="Y345"/>
  <c r="Y346"/>
  <c r="Y347"/>
  <c r="Y348"/>
  <c r="Y349"/>
  <c r="Y350"/>
  <c r="Y351"/>
  <c r="Y352"/>
  <c r="Y353"/>
  <c r="Y354"/>
  <c r="Y355"/>
  <c r="Y356"/>
  <c r="Y357"/>
  <c r="Y358"/>
  <c r="Y359"/>
  <c r="Y360"/>
  <c r="Y361"/>
  <c r="Y362"/>
  <c r="Y363"/>
  <c r="Y364"/>
  <c r="Y365"/>
  <c r="Y366"/>
  <c r="Y367"/>
  <c r="Y368"/>
  <c r="Y369"/>
  <c r="Y370"/>
  <c r="Y371"/>
  <c r="Y372"/>
  <c r="Y373"/>
  <c r="Y374"/>
  <c r="Y375"/>
  <c r="Y376"/>
  <c r="Y377"/>
  <c r="Y378"/>
  <c r="Y379"/>
  <c r="Y380"/>
  <c r="Y320"/>
  <c r="G96" l="1"/>
  <c r="G95"/>
  <c r="G94"/>
  <c r="G93"/>
  <c r="G380"/>
  <c r="AF379"/>
  <c r="AE379"/>
  <c r="AD379"/>
  <c r="AC379"/>
  <c r="V379"/>
  <c r="U379"/>
  <c r="AF378"/>
  <c r="AE378"/>
  <c r="AD378"/>
  <c r="AC378"/>
  <c r="V378"/>
  <c r="U378"/>
  <c r="AF377"/>
  <c r="AE377"/>
  <c r="AD377"/>
  <c r="AC377"/>
  <c r="V377"/>
  <c r="U377"/>
  <c r="AF376"/>
  <c r="AE376"/>
  <c r="AD376"/>
  <c r="AC376"/>
  <c r="V376"/>
  <c r="U376"/>
  <c r="L376"/>
  <c r="O376" s="1"/>
  <c r="AF375"/>
  <c r="AE375"/>
  <c r="AD375"/>
  <c r="AC375"/>
  <c r="V375"/>
  <c r="U375"/>
  <c r="AF374"/>
  <c r="AE374"/>
  <c r="AD374"/>
  <c r="AC374"/>
  <c r="V374"/>
  <c r="U374"/>
  <c r="AF373"/>
  <c r="AE373"/>
  <c r="AD373"/>
  <c r="AC373"/>
  <c r="V373"/>
  <c r="U373"/>
  <c r="AF372"/>
  <c r="AE372"/>
  <c r="AD372"/>
  <c r="AC372"/>
  <c r="V372"/>
  <c r="U372"/>
  <c r="L372"/>
  <c r="O372" s="1"/>
  <c r="AF371"/>
  <c r="AE371"/>
  <c r="AD371"/>
  <c r="AC371"/>
  <c r="V371"/>
  <c r="U371"/>
  <c r="AF370"/>
  <c r="AE370"/>
  <c r="AD370"/>
  <c r="AC370"/>
  <c r="V370"/>
  <c r="U370"/>
  <c r="L370"/>
  <c r="N370" s="1"/>
  <c r="AF369"/>
  <c r="AE369"/>
  <c r="AD369"/>
  <c r="AC369"/>
  <c r="V369"/>
  <c r="U369"/>
  <c r="AF368"/>
  <c r="AE368"/>
  <c r="AD368"/>
  <c r="AC368"/>
  <c r="V368"/>
  <c r="U368"/>
  <c r="AF367"/>
  <c r="AE367"/>
  <c r="AD367"/>
  <c r="AC367"/>
  <c r="V367"/>
  <c r="U367"/>
  <c r="AF366"/>
  <c r="AE366"/>
  <c r="AD366"/>
  <c r="AC366"/>
  <c r="V366"/>
  <c r="U366"/>
  <c r="AF365"/>
  <c r="AE365"/>
  <c r="AD365"/>
  <c r="AC365"/>
  <c r="V365"/>
  <c r="U365"/>
  <c r="AF364"/>
  <c r="AE364"/>
  <c r="AD364"/>
  <c r="AC364"/>
  <c r="V364"/>
  <c r="U364"/>
  <c r="L364"/>
  <c r="M364" s="1"/>
  <c r="AF363"/>
  <c r="AE363"/>
  <c r="AD363"/>
  <c r="AC363"/>
  <c r="V363"/>
  <c r="U363"/>
  <c r="AF362"/>
  <c r="AE362"/>
  <c r="AD362"/>
  <c r="AC362"/>
  <c r="V362"/>
  <c r="U362"/>
  <c r="AF361"/>
  <c r="AE361"/>
  <c r="AD361"/>
  <c r="AC361"/>
  <c r="V361"/>
  <c r="U361"/>
  <c r="AF360"/>
  <c r="AE360"/>
  <c r="AD360"/>
  <c r="AC360"/>
  <c r="V360"/>
  <c r="U360"/>
  <c r="L360"/>
  <c r="AF359"/>
  <c r="AE359"/>
  <c r="AD359"/>
  <c r="AC359"/>
  <c r="V359"/>
  <c r="U359"/>
  <c r="AF358"/>
  <c r="AE358"/>
  <c r="AD358"/>
  <c r="AC358"/>
  <c r="V358"/>
  <c r="U358"/>
  <c r="AF357"/>
  <c r="AE357"/>
  <c r="AD357"/>
  <c r="AC357"/>
  <c r="V357"/>
  <c r="U357"/>
  <c r="AF356"/>
  <c r="AE356"/>
  <c r="AD356"/>
  <c r="AC356"/>
  <c r="V356"/>
  <c r="U356"/>
  <c r="AF355"/>
  <c r="AE355"/>
  <c r="AD355"/>
  <c r="AC355"/>
  <c r="V355"/>
  <c r="U355"/>
  <c r="AF354"/>
  <c r="AE354"/>
  <c r="AD354"/>
  <c r="AC354"/>
  <c r="V354"/>
  <c r="U354"/>
  <c r="L354"/>
  <c r="M354" s="1"/>
  <c r="AF353"/>
  <c r="AE353"/>
  <c r="AD353"/>
  <c r="AC353"/>
  <c r="V353"/>
  <c r="U353"/>
  <c r="AF352"/>
  <c r="AE352"/>
  <c r="AD352"/>
  <c r="AC352"/>
  <c r="V352"/>
  <c r="U352"/>
  <c r="AF351"/>
  <c r="AE351"/>
  <c r="AD351"/>
  <c r="AC351"/>
  <c r="V351"/>
  <c r="U351"/>
  <c r="L351"/>
  <c r="M351" s="1"/>
  <c r="AF350"/>
  <c r="AE350"/>
  <c r="AD350"/>
  <c r="AC350"/>
  <c r="V350"/>
  <c r="U350"/>
  <c r="AF349"/>
  <c r="AE349"/>
  <c r="AD349"/>
  <c r="AC349"/>
  <c r="V349"/>
  <c r="U349"/>
  <c r="AF348"/>
  <c r="AE348"/>
  <c r="AD348"/>
  <c r="AC348"/>
  <c r="V348"/>
  <c r="U348"/>
  <c r="AF347"/>
  <c r="AE347"/>
  <c r="AD347"/>
  <c r="AC347"/>
  <c r="V347"/>
  <c r="U347"/>
  <c r="AF346"/>
  <c r="AE346"/>
  <c r="AD346"/>
  <c r="AC346"/>
  <c r="V346"/>
  <c r="U346"/>
  <c r="AF345"/>
  <c r="AE345"/>
  <c r="AD345"/>
  <c r="AC345"/>
  <c r="V345"/>
  <c r="U345"/>
  <c r="AF344"/>
  <c r="AE344"/>
  <c r="AD344"/>
  <c r="AC344"/>
  <c r="V344"/>
  <c r="U344"/>
  <c r="AF343"/>
  <c r="AE343"/>
  <c r="AD343"/>
  <c r="AC343"/>
  <c r="V343"/>
  <c r="U343"/>
  <c r="AF342"/>
  <c r="AE342"/>
  <c r="AD342"/>
  <c r="AC342"/>
  <c r="V342"/>
  <c r="U342"/>
  <c r="L342"/>
  <c r="AF341"/>
  <c r="AE341"/>
  <c r="AD341"/>
  <c r="AC341"/>
  <c r="V341"/>
  <c r="U341"/>
  <c r="AF340"/>
  <c r="AE340"/>
  <c r="AD340"/>
  <c r="AC340"/>
  <c r="V340"/>
  <c r="U340"/>
  <c r="AF339"/>
  <c r="AE339"/>
  <c r="AD339"/>
  <c r="AC339"/>
  <c r="V339"/>
  <c r="U339"/>
  <c r="AF338"/>
  <c r="AE338"/>
  <c r="AD338"/>
  <c r="AC338"/>
  <c r="V338"/>
  <c r="U338"/>
  <c r="AF337"/>
  <c r="AE337"/>
  <c r="AD337"/>
  <c r="AC337"/>
  <c r="V337"/>
  <c r="U337"/>
  <c r="AF336"/>
  <c r="AE336"/>
  <c r="AD336"/>
  <c r="AC336"/>
  <c r="V336"/>
  <c r="U336"/>
  <c r="AF335"/>
  <c r="AE335"/>
  <c r="AD335"/>
  <c r="AC335"/>
  <c r="V335"/>
  <c r="U335"/>
  <c r="AF334"/>
  <c r="AE334"/>
  <c r="AD334"/>
  <c r="AC334"/>
  <c r="V334"/>
  <c r="U334"/>
  <c r="AF333"/>
  <c r="AE333"/>
  <c r="AD333"/>
  <c r="AC333"/>
  <c r="V333"/>
  <c r="U333"/>
  <c r="AF332"/>
  <c r="AE332"/>
  <c r="AD332"/>
  <c r="AC332"/>
  <c r="V332"/>
  <c r="U332"/>
  <c r="AF331"/>
  <c r="AE331"/>
  <c r="AD331"/>
  <c r="AC331"/>
  <c r="V331"/>
  <c r="U331"/>
  <c r="L331"/>
  <c r="M331" s="1"/>
  <c r="AF330"/>
  <c r="AE330"/>
  <c r="AD330"/>
  <c r="AC330"/>
  <c r="V330"/>
  <c r="U330"/>
  <c r="AF329"/>
  <c r="AE329"/>
  <c r="AD329"/>
  <c r="AC329"/>
  <c r="V329"/>
  <c r="U329"/>
  <c r="AF328"/>
  <c r="AE328"/>
  <c r="AD328"/>
  <c r="AC328"/>
  <c r="V328"/>
  <c r="U328"/>
  <c r="L328"/>
  <c r="M328" s="1"/>
  <c r="AF327"/>
  <c r="AE327"/>
  <c r="AD327"/>
  <c r="AC327"/>
  <c r="V327"/>
  <c r="U327"/>
  <c r="AF326"/>
  <c r="AE326"/>
  <c r="AD326"/>
  <c r="AC326"/>
  <c r="V326"/>
  <c r="U326"/>
  <c r="AF325"/>
  <c r="AE325"/>
  <c r="AD325"/>
  <c r="AC325"/>
  <c r="V325"/>
  <c r="U325"/>
  <c r="AF324"/>
  <c r="AE324"/>
  <c r="AD324"/>
  <c r="AC324"/>
  <c r="V324"/>
  <c r="U324"/>
  <c r="AF323"/>
  <c r="AE323"/>
  <c r="AD323"/>
  <c r="AC323"/>
  <c r="V323"/>
  <c r="U323"/>
  <c r="AF322"/>
  <c r="AE322"/>
  <c r="AD322"/>
  <c r="AC322"/>
  <c r="V322"/>
  <c r="U322"/>
  <c r="AF321"/>
  <c r="AE321"/>
  <c r="AD321"/>
  <c r="AC321"/>
  <c r="V321"/>
  <c r="U321"/>
  <c r="AF320"/>
  <c r="AE320"/>
  <c r="AD320"/>
  <c r="AC320"/>
  <c r="V320"/>
  <c r="U320"/>
  <c r="L320"/>
  <c r="M320" s="1"/>
  <c r="G308"/>
  <c r="AF307"/>
  <c r="AE307"/>
  <c r="AD307"/>
  <c r="AC307"/>
  <c r="V307"/>
  <c r="U307"/>
  <c r="AF306"/>
  <c r="AE306"/>
  <c r="AD306"/>
  <c r="AC306"/>
  <c r="V306"/>
  <c r="U306"/>
  <c r="AF305"/>
  <c r="AE305"/>
  <c r="AD305"/>
  <c r="AC305"/>
  <c r="V305"/>
  <c r="U305"/>
  <c r="AF304"/>
  <c r="AE304"/>
  <c r="AD304"/>
  <c r="AC304"/>
  <c r="V304"/>
  <c r="U304"/>
  <c r="L304"/>
  <c r="N304" s="1"/>
  <c r="AF303"/>
  <c r="AE303"/>
  <c r="AD303"/>
  <c r="AC303"/>
  <c r="V303"/>
  <c r="U303"/>
  <c r="AF302"/>
  <c r="AE302"/>
  <c r="AD302"/>
  <c r="AC302"/>
  <c r="V302"/>
  <c r="U302"/>
  <c r="AF301"/>
  <c r="AE301"/>
  <c r="AD301"/>
  <c r="AC301"/>
  <c r="V301"/>
  <c r="U301"/>
  <c r="AF300"/>
  <c r="AE300"/>
  <c r="AD300"/>
  <c r="AC300"/>
  <c r="V300"/>
  <c r="U300"/>
  <c r="L300"/>
  <c r="O300" s="1"/>
  <c r="AF299"/>
  <c r="AE299"/>
  <c r="AD299"/>
  <c r="AC299"/>
  <c r="V299"/>
  <c r="U299"/>
  <c r="AF298"/>
  <c r="AE298"/>
  <c r="AD298"/>
  <c r="AC298"/>
  <c r="V298"/>
  <c r="U298"/>
  <c r="L298"/>
  <c r="N298" s="1"/>
  <c r="AF297"/>
  <c r="AE297"/>
  <c r="AD297"/>
  <c r="AC297"/>
  <c r="V297"/>
  <c r="U297"/>
  <c r="AF296"/>
  <c r="AE296"/>
  <c r="AD296"/>
  <c r="AC296"/>
  <c r="V296"/>
  <c r="U296"/>
  <c r="AF295"/>
  <c r="AE295"/>
  <c r="AD295"/>
  <c r="AC295"/>
  <c r="V295"/>
  <c r="U295"/>
  <c r="AF294"/>
  <c r="AE294"/>
  <c r="AD294"/>
  <c r="AC294"/>
  <c r="V294"/>
  <c r="U294"/>
  <c r="AF293"/>
  <c r="AE293"/>
  <c r="AD293"/>
  <c r="AC293"/>
  <c r="V293"/>
  <c r="U293"/>
  <c r="AF292"/>
  <c r="AE292"/>
  <c r="AD292"/>
  <c r="AC292"/>
  <c r="V292"/>
  <c r="U292"/>
  <c r="L292"/>
  <c r="M292" s="1"/>
  <c r="AF291"/>
  <c r="AE291"/>
  <c r="AD291"/>
  <c r="AC291"/>
  <c r="V291"/>
  <c r="U291"/>
  <c r="AF290"/>
  <c r="AE290"/>
  <c r="AD290"/>
  <c r="AC290"/>
  <c r="V290"/>
  <c r="U290"/>
  <c r="AF289"/>
  <c r="AE289"/>
  <c r="AD289"/>
  <c r="AC289"/>
  <c r="V289"/>
  <c r="U289"/>
  <c r="AF288"/>
  <c r="AE288"/>
  <c r="AD288"/>
  <c r="AC288"/>
  <c r="V288"/>
  <c r="U288"/>
  <c r="L288"/>
  <c r="M288" s="1"/>
  <c r="AF287"/>
  <c r="AE287"/>
  <c r="AD287"/>
  <c r="AC287"/>
  <c r="V287"/>
  <c r="U287"/>
  <c r="AF286"/>
  <c r="AE286"/>
  <c r="AD286"/>
  <c r="AC286"/>
  <c r="V286"/>
  <c r="U286"/>
  <c r="AF285"/>
  <c r="AE285"/>
  <c r="AD285"/>
  <c r="AC285"/>
  <c r="V285"/>
  <c r="U285"/>
  <c r="AF284"/>
  <c r="AE284"/>
  <c r="AD284"/>
  <c r="AC284"/>
  <c r="V284"/>
  <c r="U284"/>
  <c r="AF283"/>
  <c r="AE283"/>
  <c r="AD283"/>
  <c r="AC283"/>
  <c r="V283"/>
  <c r="U283"/>
  <c r="AF282"/>
  <c r="AE282"/>
  <c r="AD282"/>
  <c r="AC282"/>
  <c r="V282"/>
  <c r="U282"/>
  <c r="L282"/>
  <c r="M282" s="1"/>
  <c r="AF281"/>
  <c r="AE281"/>
  <c r="AD281"/>
  <c r="AC281"/>
  <c r="V281"/>
  <c r="U281"/>
  <c r="AF280"/>
  <c r="AE280"/>
  <c r="AD280"/>
  <c r="AC280"/>
  <c r="V280"/>
  <c r="U280"/>
  <c r="AF279"/>
  <c r="AE279"/>
  <c r="AD279"/>
  <c r="AC279"/>
  <c r="V279"/>
  <c r="U279"/>
  <c r="L279"/>
  <c r="M279" s="1"/>
  <c r="AF278"/>
  <c r="AE278"/>
  <c r="AD278"/>
  <c r="AC278"/>
  <c r="V278"/>
  <c r="U278"/>
  <c r="AF277"/>
  <c r="AE277"/>
  <c r="AD277"/>
  <c r="AC277"/>
  <c r="V277"/>
  <c r="U277"/>
  <c r="AF276"/>
  <c r="AE276"/>
  <c r="AD276"/>
  <c r="AC276"/>
  <c r="V276"/>
  <c r="U276"/>
  <c r="AF275"/>
  <c r="AE275"/>
  <c r="AD275"/>
  <c r="AC275"/>
  <c r="V275"/>
  <c r="U275"/>
  <c r="AF274"/>
  <c r="AE274"/>
  <c r="AD274"/>
  <c r="AC274"/>
  <c r="V274"/>
  <c r="U274"/>
  <c r="AF273"/>
  <c r="AE273"/>
  <c r="AD273"/>
  <c r="AC273"/>
  <c r="V273"/>
  <c r="U273"/>
  <c r="AF272"/>
  <c r="AE272"/>
  <c r="AD272"/>
  <c r="AC272"/>
  <c r="V272"/>
  <c r="U272"/>
  <c r="AF271"/>
  <c r="AE271"/>
  <c r="AD271"/>
  <c r="AC271"/>
  <c r="V271"/>
  <c r="U271"/>
  <c r="AF270"/>
  <c r="AE270"/>
  <c r="AD270"/>
  <c r="AC270"/>
  <c r="V270"/>
  <c r="U270"/>
  <c r="L270"/>
  <c r="M270" s="1"/>
  <c r="AF269"/>
  <c r="AE269"/>
  <c r="AD269"/>
  <c r="AC269"/>
  <c r="V269"/>
  <c r="U269"/>
  <c r="AF268"/>
  <c r="AE268"/>
  <c r="AD268"/>
  <c r="AC268"/>
  <c r="V268"/>
  <c r="U268"/>
  <c r="AF267"/>
  <c r="AE267"/>
  <c r="AD267"/>
  <c r="AC267"/>
  <c r="V267"/>
  <c r="U267"/>
  <c r="AF266"/>
  <c r="AE266"/>
  <c r="AD266"/>
  <c r="AC266"/>
  <c r="V266"/>
  <c r="U266"/>
  <c r="AF265"/>
  <c r="AE265"/>
  <c r="AD265"/>
  <c r="AC265"/>
  <c r="V265"/>
  <c r="U265"/>
  <c r="AF264"/>
  <c r="AE264"/>
  <c r="AD264"/>
  <c r="AC264"/>
  <c r="V264"/>
  <c r="U264"/>
  <c r="AF263"/>
  <c r="AE263"/>
  <c r="AD263"/>
  <c r="AC263"/>
  <c r="V263"/>
  <c r="U263"/>
  <c r="AF262"/>
  <c r="AE262"/>
  <c r="AD262"/>
  <c r="AC262"/>
  <c r="V262"/>
  <c r="U262"/>
  <c r="AF261"/>
  <c r="AE261"/>
  <c r="AD261"/>
  <c r="AC261"/>
  <c r="V261"/>
  <c r="U261"/>
  <c r="AF260"/>
  <c r="AE260"/>
  <c r="AD260"/>
  <c r="AC260"/>
  <c r="V260"/>
  <c r="U260"/>
  <c r="AF259"/>
  <c r="AE259"/>
  <c r="AD259"/>
  <c r="AC259"/>
  <c r="V259"/>
  <c r="U259"/>
  <c r="L259"/>
  <c r="N259" s="1"/>
  <c r="AF258"/>
  <c r="AE258"/>
  <c r="AD258"/>
  <c r="AC258"/>
  <c r="V258"/>
  <c r="U258"/>
  <c r="AF257"/>
  <c r="AE257"/>
  <c r="AD257"/>
  <c r="AC257"/>
  <c r="V257"/>
  <c r="U257"/>
  <c r="AF256"/>
  <c r="AE256"/>
  <c r="AD256"/>
  <c r="AC256"/>
  <c r="V256"/>
  <c r="U256"/>
  <c r="L256"/>
  <c r="M256" s="1"/>
  <c r="AF255"/>
  <c r="AE255"/>
  <c r="AD255"/>
  <c r="AC255"/>
  <c r="V255"/>
  <c r="U255"/>
  <c r="AF254"/>
  <c r="AE254"/>
  <c r="AD254"/>
  <c r="AC254"/>
  <c r="V254"/>
  <c r="U254"/>
  <c r="AF253"/>
  <c r="AE253"/>
  <c r="AD253"/>
  <c r="AC253"/>
  <c r="V253"/>
  <c r="U253"/>
  <c r="AF252"/>
  <c r="AE252"/>
  <c r="AD252"/>
  <c r="AC252"/>
  <c r="V252"/>
  <c r="U252"/>
  <c r="AF251"/>
  <c r="AE251"/>
  <c r="AD251"/>
  <c r="AC251"/>
  <c r="V251"/>
  <c r="U251"/>
  <c r="AF250"/>
  <c r="AE250"/>
  <c r="AD250"/>
  <c r="AC250"/>
  <c r="V250"/>
  <c r="U250"/>
  <c r="AF249"/>
  <c r="AE249"/>
  <c r="AD249"/>
  <c r="AC249"/>
  <c r="V249"/>
  <c r="U249"/>
  <c r="AF248"/>
  <c r="AE248"/>
  <c r="AD248"/>
  <c r="AC248"/>
  <c r="V248"/>
  <c r="U248"/>
  <c r="L248"/>
  <c r="M248" s="1"/>
  <c r="G236"/>
  <c r="AF235"/>
  <c r="AE235"/>
  <c r="AD235"/>
  <c r="AC235"/>
  <c r="V235"/>
  <c r="U235"/>
  <c r="AF234"/>
  <c r="AE234"/>
  <c r="AD234"/>
  <c r="AC234"/>
  <c r="V234"/>
  <c r="U234"/>
  <c r="AF233"/>
  <c r="AE233"/>
  <c r="AD233"/>
  <c r="AC233"/>
  <c r="V233"/>
  <c r="U233"/>
  <c r="AF232"/>
  <c r="AE232"/>
  <c r="AD232"/>
  <c r="AC232"/>
  <c r="V232"/>
  <c r="U232"/>
  <c r="L232"/>
  <c r="O232" s="1"/>
  <c r="AF231"/>
  <c r="AE231"/>
  <c r="AD231"/>
  <c r="AC231"/>
  <c r="V231"/>
  <c r="U231"/>
  <c r="AF230"/>
  <c r="AE230"/>
  <c r="AD230"/>
  <c r="AC230"/>
  <c r="V230"/>
  <c r="U230"/>
  <c r="AF229"/>
  <c r="AE229"/>
  <c r="AD229"/>
  <c r="AC229"/>
  <c r="V229"/>
  <c r="U229"/>
  <c r="AF228"/>
  <c r="AE228"/>
  <c r="AD228"/>
  <c r="AC228"/>
  <c r="V228"/>
  <c r="U228"/>
  <c r="L228"/>
  <c r="O228" s="1"/>
  <c r="AF227"/>
  <c r="AE227"/>
  <c r="AD227"/>
  <c r="AC227"/>
  <c r="V227"/>
  <c r="U227"/>
  <c r="AF226"/>
  <c r="AE226"/>
  <c r="AD226"/>
  <c r="AC226"/>
  <c r="V226"/>
  <c r="U226"/>
  <c r="L226"/>
  <c r="N226" s="1"/>
  <c r="AF225"/>
  <c r="AE225"/>
  <c r="AD225"/>
  <c r="AC225"/>
  <c r="V225"/>
  <c r="U225"/>
  <c r="AF224"/>
  <c r="AE224"/>
  <c r="AD224"/>
  <c r="AC224"/>
  <c r="V224"/>
  <c r="U224"/>
  <c r="AF223"/>
  <c r="AE223"/>
  <c r="AD223"/>
  <c r="AC223"/>
  <c r="V223"/>
  <c r="U223"/>
  <c r="AF222"/>
  <c r="AE222"/>
  <c r="AD222"/>
  <c r="AC222"/>
  <c r="V222"/>
  <c r="U222"/>
  <c r="AF221"/>
  <c r="AE221"/>
  <c r="AD221"/>
  <c r="AC221"/>
  <c r="V221"/>
  <c r="U221"/>
  <c r="AF220"/>
  <c r="AE220"/>
  <c r="AD220"/>
  <c r="AC220"/>
  <c r="V220"/>
  <c r="U220"/>
  <c r="L220"/>
  <c r="M220" s="1"/>
  <c r="AF219"/>
  <c r="AE219"/>
  <c r="AD219"/>
  <c r="AC219"/>
  <c r="V219"/>
  <c r="U219"/>
  <c r="AF218"/>
  <c r="AE218"/>
  <c r="AD218"/>
  <c r="AC218"/>
  <c r="V218"/>
  <c r="U218"/>
  <c r="AF217"/>
  <c r="AE217"/>
  <c r="AD217"/>
  <c r="AC217"/>
  <c r="V217"/>
  <c r="U217"/>
  <c r="AF216"/>
  <c r="AE216"/>
  <c r="AD216"/>
  <c r="AC216"/>
  <c r="V216"/>
  <c r="U216"/>
  <c r="L216"/>
  <c r="AF215"/>
  <c r="AE215"/>
  <c r="AD215"/>
  <c r="AC215"/>
  <c r="V215"/>
  <c r="U215"/>
  <c r="AF214"/>
  <c r="AE214"/>
  <c r="AD214"/>
  <c r="AC214"/>
  <c r="V214"/>
  <c r="U214"/>
  <c r="AF213"/>
  <c r="AE213"/>
  <c r="AD213"/>
  <c r="AC213"/>
  <c r="V213"/>
  <c r="U213"/>
  <c r="AF212"/>
  <c r="AE212"/>
  <c r="AD212"/>
  <c r="AC212"/>
  <c r="V212"/>
  <c r="U212"/>
  <c r="AF211"/>
  <c r="AE211"/>
  <c r="AD211"/>
  <c r="AC211"/>
  <c r="V211"/>
  <c r="U211"/>
  <c r="AF210"/>
  <c r="AE210"/>
  <c r="AD210"/>
  <c r="AC210"/>
  <c r="V210"/>
  <c r="U210"/>
  <c r="L210"/>
  <c r="M210" s="1"/>
  <c r="AF209"/>
  <c r="AE209"/>
  <c r="AD209"/>
  <c r="AC209"/>
  <c r="V209"/>
  <c r="U209"/>
  <c r="AF208"/>
  <c r="AE208"/>
  <c r="AD208"/>
  <c r="AC208"/>
  <c r="V208"/>
  <c r="U208"/>
  <c r="AF207"/>
  <c r="AE207"/>
  <c r="AD207"/>
  <c r="AC207"/>
  <c r="V207"/>
  <c r="U207"/>
  <c r="L207"/>
  <c r="M207" s="1"/>
  <c r="AF206"/>
  <c r="AE206"/>
  <c r="AD206"/>
  <c r="AC206"/>
  <c r="V206"/>
  <c r="U206"/>
  <c r="AF205"/>
  <c r="AE205"/>
  <c r="AD205"/>
  <c r="AC205"/>
  <c r="V205"/>
  <c r="U205"/>
  <c r="AF204"/>
  <c r="AE204"/>
  <c r="AD204"/>
  <c r="AC204"/>
  <c r="V204"/>
  <c r="U204"/>
  <c r="AF203"/>
  <c r="AE203"/>
  <c r="AD203"/>
  <c r="AC203"/>
  <c r="V203"/>
  <c r="U203"/>
  <c r="AF202"/>
  <c r="AE202"/>
  <c r="AD202"/>
  <c r="AC202"/>
  <c r="V202"/>
  <c r="U202"/>
  <c r="AF201"/>
  <c r="AE201"/>
  <c r="AD201"/>
  <c r="AC201"/>
  <c r="V201"/>
  <c r="U201"/>
  <c r="AF200"/>
  <c r="AE200"/>
  <c r="AD200"/>
  <c r="AC200"/>
  <c r="V200"/>
  <c r="U200"/>
  <c r="AF199"/>
  <c r="AE199"/>
  <c r="AD199"/>
  <c r="AC199"/>
  <c r="V199"/>
  <c r="U199"/>
  <c r="AF198"/>
  <c r="AE198"/>
  <c r="AD198"/>
  <c r="AC198"/>
  <c r="V198"/>
  <c r="U198"/>
  <c r="L198"/>
  <c r="AF197"/>
  <c r="AE197"/>
  <c r="AD197"/>
  <c r="AC197"/>
  <c r="V197"/>
  <c r="U197"/>
  <c r="AF196"/>
  <c r="AE196"/>
  <c r="AD196"/>
  <c r="AC196"/>
  <c r="V196"/>
  <c r="U196"/>
  <c r="AF195"/>
  <c r="AE195"/>
  <c r="AD195"/>
  <c r="AC195"/>
  <c r="V195"/>
  <c r="U195"/>
  <c r="AF194"/>
  <c r="AE194"/>
  <c r="AD194"/>
  <c r="AC194"/>
  <c r="V194"/>
  <c r="U194"/>
  <c r="AF193"/>
  <c r="AE193"/>
  <c r="AD193"/>
  <c r="AC193"/>
  <c r="V193"/>
  <c r="U193"/>
  <c r="AF192"/>
  <c r="AE192"/>
  <c r="AD192"/>
  <c r="AC192"/>
  <c r="V192"/>
  <c r="U192"/>
  <c r="AF191"/>
  <c r="AE191"/>
  <c r="AD191"/>
  <c r="AC191"/>
  <c r="V191"/>
  <c r="U191"/>
  <c r="AF190"/>
  <c r="AE190"/>
  <c r="AD190"/>
  <c r="AC190"/>
  <c r="V190"/>
  <c r="U190"/>
  <c r="AF189"/>
  <c r="AE189"/>
  <c r="AD189"/>
  <c r="AC189"/>
  <c r="V189"/>
  <c r="U189"/>
  <c r="AF188"/>
  <c r="AE188"/>
  <c r="AD188"/>
  <c r="AC188"/>
  <c r="V188"/>
  <c r="U188"/>
  <c r="AF187"/>
  <c r="AE187"/>
  <c r="AD187"/>
  <c r="AC187"/>
  <c r="V187"/>
  <c r="U187"/>
  <c r="L187"/>
  <c r="AF186"/>
  <c r="AE186"/>
  <c r="AD186"/>
  <c r="AC186"/>
  <c r="V186"/>
  <c r="U186"/>
  <c r="AF185"/>
  <c r="AE185"/>
  <c r="AD185"/>
  <c r="AC185"/>
  <c r="V185"/>
  <c r="U185"/>
  <c r="AF184"/>
  <c r="AE184"/>
  <c r="AD184"/>
  <c r="AC184"/>
  <c r="V184"/>
  <c r="U184"/>
  <c r="L184"/>
  <c r="AF183"/>
  <c r="AE183"/>
  <c r="AD183"/>
  <c r="AC183"/>
  <c r="V183"/>
  <c r="U183"/>
  <c r="AF182"/>
  <c r="AE182"/>
  <c r="AD182"/>
  <c r="AC182"/>
  <c r="V182"/>
  <c r="U182"/>
  <c r="AF181"/>
  <c r="AE181"/>
  <c r="AD181"/>
  <c r="AC181"/>
  <c r="V181"/>
  <c r="U181"/>
  <c r="AF180"/>
  <c r="AE180"/>
  <c r="AD180"/>
  <c r="AC180"/>
  <c r="V180"/>
  <c r="U180"/>
  <c r="AF179"/>
  <c r="AE179"/>
  <c r="AD179"/>
  <c r="AC179"/>
  <c r="V179"/>
  <c r="U179"/>
  <c r="AF178"/>
  <c r="AE178"/>
  <c r="AD178"/>
  <c r="AC178"/>
  <c r="V178"/>
  <c r="U178"/>
  <c r="AF177"/>
  <c r="AE177"/>
  <c r="AD177"/>
  <c r="AC177"/>
  <c r="V177"/>
  <c r="U177"/>
  <c r="AF176"/>
  <c r="AE176"/>
  <c r="AD176"/>
  <c r="AC176"/>
  <c r="V176"/>
  <c r="U176"/>
  <c r="L176"/>
  <c r="M176" s="1"/>
  <c r="G164"/>
  <c r="AF163"/>
  <c r="AE163"/>
  <c r="AD163"/>
  <c r="AC163"/>
  <c r="V163"/>
  <c r="U163"/>
  <c r="AF162"/>
  <c r="AE162"/>
  <c r="AD162"/>
  <c r="AC162"/>
  <c r="V162"/>
  <c r="U162"/>
  <c r="AF161"/>
  <c r="AE161"/>
  <c r="AD161"/>
  <c r="AC161"/>
  <c r="V161"/>
  <c r="U161"/>
  <c r="AF160"/>
  <c r="AE160"/>
  <c r="AD160"/>
  <c r="AC160"/>
  <c r="V160"/>
  <c r="U160"/>
  <c r="L160"/>
  <c r="O160" s="1"/>
  <c r="AF159"/>
  <c r="AE159"/>
  <c r="AD159"/>
  <c r="AC159"/>
  <c r="V159"/>
  <c r="U159"/>
  <c r="AF158"/>
  <c r="AE158"/>
  <c r="AD158"/>
  <c r="AC158"/>
  <c r="V158"/>
  <c r="U158"/>
  <c r="AF157"/>
  <c r="AE157"/>
  <c r="AD157"/>
  <c r="AC157"/>
  <c r="V157"/>
  <c r="U157"/>
  <c r="AF156"/>
  <c r="AE156"/>
  <c r="AD156"/>
  <c r="AC156"/>
  <c r="V156"/>
  <c r="U156"/>
  <c r="L156"/>
  <c r="O156" s="1"/>
  <c r="AF155"/>
  <c r="AE155"/>
  <c r="AD155"/>
  <c r="AC155"/>
  <c r="V155"/>
  <c r="U155"/>
  <c r="AF154"/>
  <c r="AE154"/>
  <c r="AD154"/>
  <c r="AC154"/>
  <c r="V154"/>
  <c r="U154"/>
  <c r="L154"/>
  <c r="N154" s="1"/>
  <c r="AF153"/>
  <c r="AE153"/>
  <c r="AD153"/>
  <c r="AC153"/>
  <c r="V153"/>
  <c r="U153"/>
  <c r="AF152"/>
  <c r="AE152"/>
  <c r="AD152"/>
  <c r="AC152"/>
  <c r="V152"/>
  <c r="U152"/>
  <c r="AF151"/>
  <c r="AE151"/>
  <c r="AD151"/>
  <c r="AC151"/>
  <c r="V151"/>
  <c r="U151"/>
  <c r="AF150"/>
  <c r="AE150"/>
  <c r="AD150"/>
  <c r="AC150"/>
  <c r="V150"/>
  <c r="U150"/>
  <c r="AF149"/>
  <c r="AE149"/>
  <c r="AD149"/>
  <c r="AC149"/>
  <c r="V149"/>
  <c r="U149"/>
  <c r="AF148"/>
  <c r="AE148"/>
  <c r="AD148"/>
  <c r="AC148"/>
  <c r="V148"/>
  <c r="U148"/>
  <c r="L148"/>
  <c r="M148" s="1"/>
  <c r="AF147"/>
  <c r="AE147"/>
  <c r="AD147"/>
  <c r="AC147"/>
  <c r="V147"/>
  <c r="U147"/>
  <c r="AF146"/>
  <c r="AE146"/>
  <c r="AD146"/>
  <c r="AC146"/>
  <c r="V146"/>
  <c r="U146"/>
  <c r="AF145"/>
  <c r="AE145"/>
  <c r="AD145"/>
  <c r="AC145"/>
  <c r="V145"/>
  <c r="U145"/>
  <c r="AF144"/>
  <c r="AE144"/>
  <c r="AD144"/>
  <c r="AC144"/>
  <c r="V144"/>
  <c r="U144"/>
  <c r="L144"/>
  <c r="AF143"/>
  <c r="AE143"/>
  <c r="AD143"/>
  <c r="AC143"/>
  <c r="V143"/>
  <c r="U143"/>
  <c r="AF142"/>
  <c r="AE142"/>
  <c r="AD142"/>
  <c r="AC142"/>
  <c r="V142"/>
  <c r="U142"/>
  <c r="AF141"/>
  <c r="AE141"/>
  <c r="AD141"/>
  <c r="AC141"/>
  <c r="V141"/>
  <c r="U141"/>
  <c r="AF140"/>
  <c r="AE140"/>
  <c r="AD140"/>
  <c r="AC140"/>
  <c r="V140"/>
  <c r="U140"/>
  <c r="AF139"/>
  <c r="AE139"/>
  <c r="AD139"/>
  <c r="AC139"/>
  <c r="V139"/>
  <c r="U139"/>
  <c r="AF138"/>
  <c r="AE138"/>
  <c r="AD138"/>
  <c r="AC138"/>
  <c r="V138"/>
  <c r="U138"/>
  <c r="L138"/>
  <c r="M138" s="1"/>
  <c r="AF137"/>
  <c r="AE137"/>
  <c r="AD137"/>
  <c r="AC137"/>
  <c r="V137"/>
  <c r="U137"/>
  <c r="AF136"/>
  <c r="AE136"/>
  <c r="AD136"/>
  <c r="AC136"/>
  <c r="V136"/>
  <c r="U136"/>
  <c r="AF135"/>
  <c r="AE135"/>
  <c r="AD135"/>
  <c r="AC135"/>
  <c r="V135"/>
  <c r="U135"/>
  <c r="L135"/>
  <c r="M135" s="1"/>
  <c r="AF134"/>
  <c r="AE134"/>
  <c r="AD134"/>
  <c r="AC134"/>
  <c r="V134"/>
  <c r="U134"/>
  <c r="AF133"/>
  <c r="AE133"/>
  <c r="AD133"/>
  <c r="AC133"/>
  <c r="V133"/>
  <c r="U133"/>
  <c r="AF132"/>
  <c r="AE132"/>
  <c r="AD132"/>
  <c r="AC132"/>
  <c r="V132"/>
  <c r="U132"/>
  <c r="AF131"/>
  <c r="AE131"/>
  <c r="AD131"/>
  <c r="AC131"/>
  <c r="V131"/>
  <c r="U131"/>
  <c r="AF130"/>
  <c r="AE130"/>
  <c r="AD130"/>
  <c r="AC130"/>
  <c r="V130"/>
  <c r="U130"/>
  <c r="AF129"/>
  <c r="AE129"/>
  <c r="AD129"/>
  <c r="AC129"/>
  <c r="V129"/>
  <c r="U129"/>
  <c r="AF128"/>
  <c r="AE128"/>
  <c r="AD128"/>
  <c r="AC128"/>
  <c r="V128"/>
  <c r="U128"/>
  <c r="AF127"/>
  <c r="AE127"/>
  <c r="AD127"/>
  <c r="AC127"/>
  <c r="V127"/>
  <c r="U127"/>
  <c r="AF126"/>
  <c r="AE126"/>
  <c r="AD126"/>
  <c r="AC126"/>
  <c r="V126"/>
  <c r="U126"/>
  <c r="L126"/>
  <c r="M126" s="1"/>
  <c r="AF125"/>
  <c r="AE125"/>
  <c r="AD125"/>
  <c r="AC125"/>
  <c r="V125"/>
  <c r="U125"/>
  <c r="AF124"/>
  <c r="AE124"/>
  <c r="AD124"/>
  <c r="AC124"/>
  <c r="V124"/>
  <c r="U124"/>
  <c r="AF123"/>
  <c r="AE123"/>
  <c r="AD123"/>
  <c r="AC123"/>
  <c r="V123"/>
  <c r="U123"/>
  <c r="AF122"/>
  <c r="AE122"/>
  <c r="AD122"/>
  <c r="AC122"/>
  <c r="V122"/>
  <c r="U122"/>
  <c r="AF121"/>
  <c r="AE121"/>
  <c r="AD121"/>
  <c r="AC121"/>
  <c r="V121"/>
  <c r="U121"/>
  <c r="AF120"/>
  <c r="AE120"/>
  <c r="AD120"/>
  <c r="AC120"/>
  <c r="V120"/>
  <c r="U120"/>
  <c r="AF119"/>
  <c r="AE119"/>
  <c r="AD119"/>
  <c r="AC119"/>
  <c r="V119"/>
  <c r="U119"/>
  <c r="AF118"/>
  <c r="AE118"/>
  <c r="AD118"/>
  <c r="AC118"/>
  <c r="V118"/>
  <c r="U118"/>
  <c r="AF117"/>
  <c r="AE117"/>
  <c r="AD117"/>
  <c r="AC117"/>
  <c r="V117"/>
  <c r="U117"/>
  <c r="AF116"/>
  <c r="AE116"/>
  <c r="AD116"/>
  <c r="AC116"/>
  <c r="V116"/>
  <c r="U116"/>
  <c r="AF115"/>
  <c r="AE115"/>
  <c r="AD115"/>
  <c r="AC115"/>
  <c r="V115"/>
  <c r="U115"/>
  <c r="L115"/>
  <c r="M115" s="1"/>
  <c r="AF114"/>
  <c r="AE114"/>
  <c r="AD114"/>
  <c r="AC114"/>
  <c r="V114"/>
  <c r="U114"/>
  <c r="AF113"/>
  <c r="AE113"/>
  <c r="AD113"/>
  <c r="AC113"/>
  <c r="V113"/>
  <c r="U113"/>
  <c r="AF112"/>
  <c r="AE112"/>
  <c r="AD112"/>
  <c r="AC112"/>
  <c r="V112"/>
  <c r="U112"/>
  <c r="L112"/>
  <c r="AF111"/>
  <c r="AE111"/>
  <c r="AD111"/>
  <c r="AC111"/>
  <c r="V111"/>
  <c r="U111"/>
  <c r="AF110"/>
  <c r="AE110"/>
  <c r="AD110"/>
  <c r="AC110"/>
  <c r="V110"/>
  <c r="U110"/>
  <c r="AF109"/>
  <c r="AE109"/>
  <c r="AD109"/>
  <c r="AC109"/>
  <c r="V109"/>
  <c r="U109"/>
  <c r="AF108"/>
  <c r="AE108"/>
  <c r="AD108"/>
  <c r="AC108"/>
  <c r="V108"/>
  <c r="U108"/>
  <c r="AF107"/>
  <c r="AE107"/>
  <c r="AD107"/>
  <c r="AC107"/>
  <c r="V107"/>
  <c r="U107"/>
  <c r="AF106"/>
  <c r="AE106"/>
  <c r="AD106"/>
  <c r="AC106"/>
  <c r="V106"/>
  <c r="U106"/>
  <c r="AF105"/>
  <c r="AE105"/>
  <c r="AD105"/>
  <c r="AC105"/>
  <c r="V105"/>
  <c r="U105"/>
  <c r="AF104"/>
  <c r="AE104"/>
  <c r="AD104"/>
  <c r="AC104"/>
  <c r="V104"/>
  <c r="U104"/>
  <c r="L104"/>
  <c r="M104" s="1"/>
  <c r="Y12"/>
  <c r="Y15"/>
  <c r="Y19"/>
  <c r="Y23"/>
  <c r="Y27"/>
  <c r="Y31"/>
  <c r="Y35"/>
  <c r="Y39"/>
  <c r="Y43"/>
  <c r="Y47"/>
  <c r="Y51"/>
  <c r="Y55"/>
  <c r="Y59"/>
  <c r="Y63"/>
  <c r="Y67"/>
  <c r="Y71"/>
  <c r="L67"/>
  <c r="L63"/>
  <c r="L61"/>
  <c r="L55"/>
  <c r="L51"/>
  <c r="L45"/>
  <c r="L42"/>
  <c r="L33"/>
  <c r="L22"/>
  <c r="L19"/>
  <c r="L11"/>
  <c r="L71" l="1"/>
  <c r="O304"/>
  <c r="N216"/>
  <c r="Z379"/>
  <c r="N342"/>
  <c r="N360"/>
  <c r="AA299"/>
  <c r="N248"/>
  <c r="N198"/>
  <c r="N144"/>
  <c r="N176"/>
  <c r="N126"/>
  <c r="M372"/>
  <c r="N372"/>
  <c r="N320"/>
  <c r="N270"/>
  <c r="M304"/>
  <c r="M198"/>
  <c r="N228"/>
  <c r="N104"/>
  <c r="N156"/>
  <c r="X197"/>
  <c r="Z235"/>
  <c r="Z163"/>
  <c r="O342"/>
  <c r="M360"/>
  <c r="M376"/>
  <c r="M342"/>
  <c r="N376"/>
  <c r="O270"/>
  <c r="M300"/>
  <c r="N300"/>
  <c r="M184"/>
  <c r="O198"/>
  <c r="M216"/>
  <c r="M232"/>
  <c r="AA227"/>
  <c r="N232"/>
  <c r="L236"/>
  <c r="M236" s="1"/>
  <c r="M228"/>
  <c r="M112"/>
  <c r="O126"/>
  <c r="M144"/>
  <c r="M160"/>
  <c r="N160"/>
  <c r="M156"/>
  <c r="Z371"/>
  <c r="X379"/>
  <c r="AA341"/>
  <c r="AA371"/>
  <c r="X375"/>
  <c r="AA375"/>
  <c r="Z375"/>
  <c r="Z341"/>
  <c r="M370"/>
  <c r="AA379"/>
  <c r="AB379" s="1"/>
  <c r="N331"/>
  <c r="X341"/>
  <c r="X371"/>
  <c r="L380"/>
  <c r="O320"/>
  <c r="X307"/>
  <c r="Z307"/>
  <c r="X269"/>
  <c r="X303"/>
  <c r="AA303"/>
  <c r="Z303"/>
  <c r="AA307"/>
  <c r="X299"/>
  <c r="Z299"/>
  <c r="Z269"/>
  <c r="L308"/>
  <c r="O248"/>
  <c r="M259"/>
  <c r="AA269"/>
  <c r="N288"/>
  <c r="M298"/>
  <c r="Z227"/>
  <c r="X235"/>
  <c r="X231"/>
  <c r="AA231"/>
  <c r="Z231"/>
  <c r="L237"/>
  <c r="Z197"/>
  <c r="O176"/>
  <c r="M187"/>
  <c r="AA197"/>
  <c r="M226"/>
  <c r="AA235"/>
  <c r="N187"/>
  <c r="X227"/>
  <c r="Z155"/>
  <c r="X163"/>
  <c r="X125"/>
  <c r="AA155"/>
  <c r="Z159"/>
  <c r="X159"/>
  <c r="AA159"/>
  <c r="Z125"/>
  <c r="L164"/>
  <c r="AA125"/>
  <c r="M154"/>
  <c r="AA163"/>
  <c r="N115"/>
  <c r="X155"/>
  <c r="O104"/>
  <c r="Y70"/>
  <c r="Y66"/>
  <c r="Y62"/>
  <c r="Y58"/>
  <c r="Y54"/>
  <c r="Y50"/>
  <c r="Y46"/>
  <c r="Y42"/>
  <c r="Y38"/>
  <c r="Y34"/>
  <c r="Y30"/>
  <c r="Y26"/>
  <c r="Y22"/>
  <c r="Y18"/>
  <c r="Y14"/>
  <c r="Y69"/>
  <c r="Y65"/>
  <c r="Y61"/>
  <c r="Y57"/>
  <c r="Y53"/>
  <c r="Y49"/>
  <c r="Y45"/>
  <c r="Y41"/>
  <c r="Y37"/>
  <c r="Y33"/>
  <c r="Y29"/>
  <c r="Y25"/>
  <c r="Y21"/>
  <c r="Y17"/>
  <c r="Y13"/>
  <c r="Y11"/>
  <c r="Y68"/>
  <c r="Y64"/>
  <c r="Y60"/>
  <c r="Y56"/>
  <c r="Y52"/>
  <c r="Y48"/>
  <c r="Y44"/>
  <c r="Y40"/>
  <c r="Y36"/>
  <c r="Y32"/>
  <c r="Y28"/>
  <c r="Y24"/>
  <c r="Y20"/>
  <c r="Y16"/>
  <c r="AC12"/>
  <c r="AD12"/>
  <c r="AE12"/>
  <c r="AF12"/>
  <c r="AC13"/>
  <c r="AD13"/>
  <c r="AE13"/>
  <c r="AF13"/>
  <c r="AC14"/>
  <c r="AD14"/>
  <c r="AE14"/>
  <c r="AF14"/>
  <c r="AC15"/>
  <c r="AD15"/>
  <c r="AE15"/>
  <c r="AF15"/>
  <c r="AC16"/>
  <c r="AD16"/>
  <c r="AE16"/>
  <c r="AF16"/>
  <c r="AC17"/>
  <c r="AD17"/>
  <c r="AE17"/>
  <c r="AF17"/>
  <c r="AC18"/>
  <c r="AD18"/>
  <c r="AE18"/>
  <c r="AF18"/>
  <c r="AC19"/>
  <c r="AD19"/>
  <c r="AE19"/>
  <c r="AF19"/>
  <c r="AC20"/>
  <c r="AD20"/>
  <c r="AE20"/>
  <c r="AF20"/>
  <c r="AC21"/>
  <c r="AD21"/>
  <c r="AE21"/>
  <c r="AF21"/>
  <c r="AC22"/>
  <c r="AD22"/>
  <c r="AE22"/>
  <c r="AF22"/>
  <c r="AC23"/>
  <c r="AD23"/>
  <c r="AE23"/>
  <c r="AF23"/>
  <c r="AC24"/>
  <c r="AD24"/>
  <c r="AE24"/>
  <c r="AF24"/>
  <c r="AC25"/>
  <c r="AD25"/>
  <c r="AE25"/>
  <c r="AF25"/>
  <c r="AC26"/>
  <c r="AD26"/>
  <c r="AE26"/>
  <c r="AF26"/>
  <c r="AC27"/>
  <c r="AD27"/>
  <c r="AE27"/>
  <c r="AF27"/>
  <c r="AC28"/>
  <c r="AD28"/>
  <c r="AE28"/>
  <c r="AF28"/>
  <c r="AC29"/>
  <c r="AD29"/>
  <c r="AE29"/>
  <c r="AF29"/>
  <c r="AC30"/>
  <c r="AD30"/>
  <c r="AE30"/>
  <c r="AF30"/>
  <c r="AC31"/>
  <c r="AD31"/>
  <c r="AE31"/>
  <c r="AF31"/>
  <c r="AC32"/>
  <c r="AD32"/>
  <c r="AE32"/>
  <c r="AF32"/>
  <c r="AC33"/>
  <c r="AD33"/>
  <c r="AE33"/>
  <c r="AF33"/>
  <c r="AC34"/>
  <c r="AD34"/>
  <c r="AE34"/>
  <c r="AF34"/>
  <c r="AC35"/>
  <c r="AD35"/>
  <c r="AE35"/>
  <c r="AF35"/>
  <c r="AC36"/>
  <c r="AD36"/>
  <c r="AE36"/>
  <c r="AF36"/>
  <c r="AC37"/>
  <c r="AD37"/>
  <c r="AE37"/>
  <c r="AF37"/>
  <c r="AC38"/>
  <c r="AD38"/>
  <c r="AE38"/>
  <c r="AF38"/>
  <c r="AC39"/>
  <c r="AD39"/>
  <c r="AE39"/>
  <c r="AF39"/>
  <c r="AC40"/>
  <c r="AD40"/>
  <c r="AE40"/>
  <c r="AF40"/>
  <c r="AC41"/>
  <c r="AD41"/>
  <c r="AE41"/>
  <c r="AF41"/>
  <c r="AC42"/>
  <c r="AD42"/>
  <c r="AE42"/>
  <c r="AF42"/>
  <c r="AC43"/>
  <c r="AD43"/>
  <c r="AE43"/>
  <c r="AF43"/>
  <c r="AC44"/>
  <c r="AD44"/>
  <c r="AE44"/>
  <c r="AF44"/>
  <c r="AC45"/>
  <c r="AD45"/>
  <c r="AE45"/>
  <c r="AF45"/>
  <c r="AC46"/>
  <c r="AD46"/>
  <c r="AE46"/>
  <c r="AF46"/>
  <c r="AC47"/>
  <c r="AD47"/>
  <c r="AE47"/>
  <c r="AF47"/>
  <c r="AC48"/>
  <c r="AD48"/>
  <c r="AE48"/>
  <c r="AF48"/>
  <c r="AC49"/>
  <c r="AD49"/>
  <c r="AE49"/>
  <c r="AF49"/>
  <c r="AC50"/>
  <c r="AD50"/>
  <c r="AE50"/>
  <c r="AF50"/>
  <c r="AC51"/>
  <c r="AD51"/>
  <c r="AE51"/>
  <c r="AF51"/>
  <c r="AC52"/>
  <c r="AD52"/>
  <c r="AE52"/>
  <c r="AF52"/>
  <c r="AC53"/>
  <c r="AD53"/>
  <c r="AE53"/>
  <c r="AF53"/>
  <c r="AC54"/>
  <c r="AD54"/>
  <c r="AE54"/>
  <c r="AF54"/>
  <c r="AC55"/>
  <c r="AD55"/>
  <c r="AE55"/>
  <c r="AF55"/>
  <c r="AC56"/>
  <c r="AD56"/>
  <c r="AE56"/>
  <c r="AF56"/>
  <c r="AC57"/>
  <c r="AD57"/>
  <c r="AE57"/>
  <c r="AF57"/>
  <c r="AC58"/>
  <c r="AD58"/>
  <c r="AE58"/>
  <c r="AF58"/>
  <c r="AC59"/>
  <c r="AD59"/>
  <c r="AE59"/>
  <c r="AF59"/>
  <c r="AC60"/>
  <c r="AD60"/>
  <c r="AE60"/>
  <c r="AF60"/>
  <c r="AC61"/>
  <c r="AD61"/>
  <c r="AE61"/>
  <c r="AF61"/>
  <c r="AC62"/>
  <c r="AD62"/>
  <c r="AE62"/>
  <c r="AF62"/>
  <c r="AC63"/>
  <c r="AD63"/>
  <c r="AE63"/>
  <c r="AF63"/>
  <c r="AC64"/>
  <c r="AD64"/>
  <c r="AE64"/>
  <c r="AF64"/>
  <c r="AC65"/>
  <c r="AD65"/>
  <c r="AE65"/>
  <c r="AF65"/>
  <c r="AC66"/>
  <c r="AD66"/>
  <c r="AE66"/>
  <c r="AF66"/>
  <c r="AC67"/>
  <c r="AD67"/>
  <c r="AE67"/>
  <c r="AF67"/>
  <c r="AC68"/>
  <c r="AD68"/>
  <c r="AE68"/>
  <c r="AF68"/>
  <c r="AC69"/>
  <c r="AD69"/>
  <c r="AE69"/>
  <c r="AF69"/>
  <c r="AC70"/>
  <c r="AD70"/>
  <c r="AE70"/>
  <c r="AF70"/>
  <c r="AD11"/>
  <c r="AE11"/>
  <c r="AF11"/>
  <c r="AC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11"/>
  <c r="B56" i="19" l="1"/>
  <c r="AB299" i="7"/>
  <c r="AB163"/>
  <c r="AB235"/>
  <c r="AB375"/>
  <c r="AB231"/>
  <c r="AB227"/>
  <c r="AB197"/>
  <c r="L381"/>
  <c r="M380"/>
  <c r="AB371"/>
  <c r="AB341"/>
  <c r="L309"/>
  <c r="M308"/>
  <c r="AB269"/>
  <c r="AB303"/>
  <c r="AB307"/>
  <c r="L165"/>
  <c r="M164"/>
  <c r="AB159"/>
  <c r="AB155"/>
  <c r="AB125"/>
  <c r="X70"/>
  <c r="Z70"/>
  <c r="AA70"/>
  <c r="Z66"/>
  <c r="X66"/>
  <c r="AA66"/>
  <c r="Z62"/>
  <c r="AA62"/>
  <c r="X62"/>
  <c r="AA32"/>
  <c r="X32"/>
  <c r="Z32"/>
  <c r="D7"/>
  <c r="D100" l="1"/>
  <c r="D172"/>
  <c r="D244"/>
  <c r="D316"/>
  <c r="AB70"/>
  <c r="AB66"/>
  <c r="AB62"/>
  <c r="AB32"/>
  <c r="G71" l="1"/>
  <c r="N67"/>
  <c r="N63"/>
  <c r="N61"/>
  <c r="M55"/>
  <c r="M45"/>
  <c r="M42"/>
  <c r="N22"/>
  <c r="M19"/>
  <c r="M11"/>
  <c r="N51" l="1"/>
  <c r="M61"/>
  <c r="O33"/>
  <c r="L72"/>
  <c r="O11"/>
  <c r="M22"/>
  <c r="N33"/>
  <c r="N11"/>
  <c r="M33"/>
  <c r="M51"/>
  <c r="M63"/>
  <c r="O63"/>
  <c r="M67"/>
  <c r="O67"/>
  <c r="M71" l="1"/>
</calcChain>
</file>

<file path=xl/sharedStrings.xml><?xml version="1.0" encoding="utf-8"?>
<sst xmlns="http://schemas.openxmlformats.org/spreadsheetml/2006/main" count="2136" uniqueCount="276">
  <si>
    <t>1.1.1 Responsable del SG SST</t>
  </si>
  <si>
    <t>1.1.2 Responsabilidades en el SG SST</t>
  </si>
  <si>
    <t>1.1.3. Asignación de Recursos para el SG SST</t>
  </si>
  <si>
    <t>1.1.4 Afiliación al Sistema General de Riesgos Laborales</t>
  </si>
  <si>
    <t>1.1.5 Pago de Pensión Trabajadores de Alto Riesgo</t>
  </si>
  <si>
    <t xml:space="preserve">1.1.6 Conformación del Copasst </t>
  </si>
  <si>
    <t>1.1.7 Capacitación del Copasst</t>
  </si>
  <si>
    <t>1.1.8 Conformación Comité Convivencia</t>
  </si>
  <si>
    <t>1.2.1 Programa Capacitación Promoción y Prevención - P y P</t>
  </si>
  <si>
    <t>1.2.2 Capacitación, Inducción y Reinducción en SG SST, Actividades de Promoción y Prevención - P y P</t>
  </si>
  <si>
    <t>1.2.3 Responsable del SG SST - Curso 50 Horas</t>
  </si>
  <si>
    <t>Recursos Financieros, Técnicos, Humanos y de otra índole para coordinar y desarrollar el SG SST
4 %</t>
  </si>
  <si>
    <t>Estandar</t>
  </si>
  <si>
    <t>Item de Estándar</t>
  </si>
  <si>
    <t>Valor en el estándar</t>
  </si>
  <si>
    <t>Peso Porcentual</t>
  </si>
  <si>
    <t>Capacitación en SG SST 
6 %</t>
  </si>
  <si>
    <t xml:space="preserve">2.1.1 Politica del SG SST - Firmada  Fechada y Divulgada al Copasst </t>
  </si>
  <si>
    <t>2.2.1 Objetivos definidos, claros, medibles, cuantificables, con metas, documentos, revisados del SG SST</t>
  </si>
  <si>
    <t>2.3.1 Evaluación e identificación de Prioridades</t>
  </si>
  <si>
    <t>2.4.1 Plan que identifica objetivos, metas, responsabilidad, recursos con cronograma y firmado</t>
  </si>
  <si>
    <t>2.5.1 Archivo o Retención documental del SG SST</t>
  </si>
  <si>
    <t>2.6.1 Rendición sbore el desempeño</t>
  </si>
  <si>
    <t>2.7.1 Matriz Legal</t>
  </si>
  <si>
    <t>2.8.1 Mecanismo de comunicación, auto reporte del SG SST</t>
  </si>
  <si>
    <t>2.10.1 Evaluación y selección de proveedores y contratista</t>
  </si>
  <si>
    <t>2.11.1 Evaluación del impacto de cambios internos y externos en el SG SST</t>
  </si>
  <si>
    <t>Politica del SG SST - 1 %</t>
  </si>
  <si>
    <t>Objetivos del SG SST - 1%</t>
  </si>
  <si>
    <t>Evaluación inicial del SG SST - 1%</t>
  </si>
  <si>
    <t>Plan de Trabajo - 2 %</t>
  </si>
  <si>
    <t>Conservación de la documentación - 2 %</t>
  </si>
  <si>
    <t>Rendición de cuentas - 1%</t>
  </si>
  <si>
    <t>Normatividad Vigente y Aplicable del SG SST - 2%</t>
  </si>
  <si>
    <t>Comunicación - 1 %</t>
  </si>
  <si>
    <t>Adquisiciones - 1 %</t>
  </si>
  <si>
    <t>2.9.1 Identificación, Evaluación para adquisición de productos y servicios en el SG SST</t>
  </si>
  <si>
    <t>Contratación . 2 %</t>
  </si>
  <si>
    <t>Gestión del Cambio - 1%</t>
  </si>
  <si>
    <t xml:space="preserve">3.1.1 Evaluación Medica Ocupacional </t>
  </si>
  <si>
    <t>3.1.2 Actividades de Promoción y Prevención en Salud</t>
  </si>
  <si>
    <t>3.1.3 Informar al médico los perfiles de cargo</t>
  </si>
  <si>
    <t>3.1.4 Realización de los exámenes médicos ocupacionales - Peligros - Periodicidad</t>
  </si>
  <si>
    <t>3.1.5 Custodia de Historias Clínica</t>
  </si>
  <si>
    <t>3.1.6 Restricciones y Recomendaciones Laborales</t>
  </si>
  <si>
    <t>3.1.8 Agua Potable, Servicios Sanitarios, Disposición de Basura</t>
  </si>
  <si>
    <t>3.1.9 Eliminación adecuada de residuos sólidos, líquidos o gaseosos</t>
  </si>
  <si>
    <t>3.2.1 Reporte de los Accidentes de Trabajo y enfermedad Laboral</t>
  </si>
  <si>
    <t>3.2.2 Investigación de Accidentes de Trabajo y enfermedad Laboral</t>
  </si>
  <si>
    <t>3.2.3 Registro y análisis estádistico de Incidentes, Accidentes de Trabajo y Enfermedad Laboral</t>
  </si>
  <si>
    <t>3.3.1 Medición de la severidad de los AT y EL</t>
  </si>
  <si>
    <t>3.3.2 Medición de la frecuencia de los incidentes, Accidentes de Trabajo y Enfermedad Laboral</t>
  </si>
  <si>
    <t>3.3.3 Medición de la Mortalidad de los AT y EL</t>
  </si>
  <si>
    <t>3.3.4 Medición de la prevalencia de los incidentes, Accidentes de Trabajo y Enfermedad Laboral</t>
  </si>
  <si>
    <t>3.1.7 Estilo de vida y entornos saludables (Controles tabaquismo, alcoholismo, farmaco dependiencia y otros)</t>
  </si>
  <si>
    <t>Condiciones de Salud en el Trabajo 
9%</t>
  </si>
  <si>
    <t>Registro, Reporte e Investigación de los incidentes, accidentes y enfermedades laborales
5%</t>
  </si>
  <si>
    <t>3.3.5 Medición de la incidencia de los incidentes, Accidentes de Trabajo y Enfermedad Laboral</t>
  </si>
  <si>
    <t>3.3.6 Medición del ausentismo de los incidentes, Accidentes de Trabajo y Enfermedad Laboral</t>
  </si>
  <si>
    <t>Mecanismo de Vigilancia de las Condiciones de Salud de los Trabajadores
6%</t>
  </si>
  <si>
    <t>4.1.1 Metodología para la identificación, evaluación y valoración de peligros</t>
  </si>
  <si>
    <t>4.1.2 Identificación de peligros con participación de todos los niveles de la organización</t>
  </si>
  <si>
    <t>4.1.3 Identificación y priorización de la naturaleza de los peligros (Metodología adicional, cancerígenos y otros)</t>
  </si>
  <si>
    <t>4.1.4 Realización mediciones ambientales, químicos, físicos y biológicos</t>
  </si>
  <si>
    <t>Identificación de peligros, evaluación y valoración de riesgos.
15 %</t>
  </si>
  <si>
    <t>5.1.1 Se cuenta con el Plan de Prevención y Prevención ante Emergencias</t>
  </si>
  <si>
    <t>5.1.2 Brigada de prevención, conformada y dotada</t>
  </si>
  <si>
    <t>Plan de Prevención, Preparación ante Emergencias
10%</t>
  </si>
  <si>
    <t>6.1.1 Indicadores de Estructura, Proceso y Resultado</t>
  </si>
  <si>
    <t>6,1.2 La Empresa realiza auditoría por lo menos una vez al año</t>
  </si>
  <si>
    <t>6.1.3 Revisión anual por la Alta Dirección, resultados y alcance de la auditoría</t>
  </si>
  <si>
    <t>6.1.4 Planificación Auditorías con el COPASST</t>
  </si>
  <si>
    <t>Gestión y Resultados del SG SST - 5 %</t>
  </si>
  <si>
    <t>7.1.1 Definir acciones de Promoción y Prevención con base en resultados del SG SST</t>
  </si>
  <si>
    <t>7.1.2 Toma de Medidas Correctivas, Preventivas y De Mejora</t>
  </si>
  <si>
    <t>7.1.3 Ejecución de Acciones Correctivas, Preventivas y De Mejora de la Investigación de Incidentes, Accidentes de Trabajo y Enfermedad Laboral</t>
  </si>
  <si>
    <t>7.1.4 Implementar medidas y acciones correctivas de autoridades y ARL</t>
  </si>
  <si>
    <t>PUNTAJE POSIBLE</t>
  </si>
  <si>
    <t>Cumple Totalmente</t>
  </si>
  <si>
    <t>No Cumple</t>
  </si>
  <si>
    <t>No aplica</t>
  </si>
  <si>
    <t>Justifica</t>
  </si>
  <si>
    <t>No Justifica</t>
  </si>
  <si>
    <t>Calificación Empresa Contratante</t>
  </si>
  <si>
    <t>Acciones Preventivas y Correctivas con base en los resultados del SG SST</t>
  </si>
  <si>
    <t>4.2.2 Se verifica aplicación de las medidas prevención y control</t>
  </si>
  <si>
    <t>4.2.3 Hay procedimientos, instructivos, fichas, protocolos</t>
  </si>
  <si>
    <t>4.2.4 Inspección con el COPASST o Vigia</t>
  </si>
  <si>
    <t>4.2.5 Mantenimiento periódico de instalaciones, equipos, máquinas, herramientas.</t>
  </si>
  <si>
    <t>4.2.6 Entrega de Elementos de Protección Personal - EPP, se verifica con contratista y subcontratistas</t>
  </si>
  <si>
    <t>4.2.1 Se implementan medidas de prevención y control / peligros</t>
  </si>
  <si>
    <t>Medidas de prevención y control para intervenir los riesgos / peligros</t>
  </si>
  <si>
    <t>Puntaje Obtenido</t>
  </si>
  <si>
    <t>TOTALES</t>
  </si>
  <si>
    <t>Cuando se cumple con el item del estándar la calificación será la máxima del  respectivo item. De lo contrario su calificación será cero (0).</t>
  </si>
  <si>
    <r>
      <t xml:space="preserve">Si el estándar </t>
    </r>
    <r>
      <rPr>
        <u/>
        <sz val="9"/>
        <color theme="1"/>
        <rFont val="Calibri"/>
        <family val="2"/>
        <scheme val="minor"/>
      </rPr>
      <t xml:space="preserve">No Aplica, </t>
    </r>
    <r>
      <rPr>
        <sz val="9"/>
        <color theme="1"/>
        <rFont val="Calibri"/>
        <family val="2"/>
        <scheme val="minor"/>
      </rPr>
      <t>se deberá justificar tal situación y se calificará con el porcentaje máximo del item indicado para cada estándar, en caso de no justificarse la calificación del estándar será cero (0).</t>
    </r>
  </si>
  <si>
    <t>Firma del Empleador ó Contratante</t>
  </si>
  <si>
    <t>Firma del Responsable de la  Ejecución SG SST</t>
  </si>
  <si>
    <t>RECURSOS (10 %)</t>
  </si>
  <si>
    <t>GESTIÓN INTEGRAL DEL SG SST (15 %)</t>
  </si>
  <si>
    <t>GESTIÓN DE LA SALUD (20 %)</t>
  </si>
  <si>
    <t>GESTIÓN DE PELIGROS Y RIESGOS (30%)</t>
  </si>
  <si>
    <t>GESTIÓN DE AMENAZAS (10%)</t>
  </si>
  <si>
    <t>VERIFICACIÓN DEL SG SST (5%)</t>
  </si>
  <si>
    <t>MEJORAMIENTO (10%)</t>
  </si>
  <si>
    <t>I. PLANEAR</t>
  </si>
  <si>
    <t>II. HACER</t>
  </si>
  <si>
    <t>III. VERIFICAR</t>
  </si>
  <si>
    <t>IV. ACTUAR</t>
  </si>
  <si>
    <t>% del item</t>
  </si>
  <si>
    <t>% del Estándar</t>
  </si>
  <si>
    <r>
      <t>•</t>
    </r>
    <r>
      <rPr>
        <sz val="7"/>
        <color theme="1"/>
        <rFont val="Times New Roman"/>
        <family val="1"/>
      </rPr>
      <t xml:space="preserve">     </t>
    </r>
    <r>
      <rPr>
        <sz val="18"/>
        <color theme="1"/>
        <rFont val="Calibri"/>
        <family val="2"/>
        <scheme val="minor"/>
      </rPr>
      <t>Mantener la calificación y evidencias a disposición de MinTrabajo.</t>
    </r>
  </si>
  <si>
    <r>
      <t>•</t>
    </r>
    <r>
      <rPr>
        <sz val="7"/>
        <color theme="1"/>
        <rFont val="Times New Roman"/>
        <family val="1"/>
      </rPr>
      <t xml:space="preserve">    </t>
    </r>
    <r>
      <rPr>
        <sz val="18"/>
        <color theme="1"/>
        <rFont val="Calibri"/>
        <family val="2"/>
        <scheme val="minor"/>
      </rPr>
      <t>Incluir en el Plan de Anual de Trabajo las mejoras detectadas</t>
    </r>
  </si>
  <si>
    <r>
      <t>•</t>
    </r>
    <r>
      <rPr>
        <sz val="7"/>
        <color theme="1"/>
        <rFont val="Times New Roman"/>
        <family val="1"/>
      </rPr>
      <t xml:space="preserve">     </t>
    </r>
    <r>
      <rPr>
        <sz val="18"/>
        <color theme="1"/>
        <rFont val="Calibri"/>
        <family val="2"/>
        <scheme val="minor"/>
      </rPr>
      <t>Plan de Mejoramiento a disposición de MinTrabajo</t>
    </r>
  </si>
  <si>
    <r>
      <t>•</t>
    </r>
    <r>
      <rPr>
        <sz val="7"/>
        <color theme="1"/>
        <rFont val="Times New Roman"/>
        <family val="1"/>
      </rPr>
      <t xml:space="preserve">    </t>
    </r>
    <r>
      <rPr>
        <sz val="18"/>
        <color theme="1"/>
        <rFont val="Calibri"/>
        <family val="2"/>
        <scheme val="minor"/>
      </rPr>
      <t>Enviar a la ARL reporte de avances (max a los seis meses)</t>
    </r>
  </si>
  <si>
    <r>
      <t>•</t>
    </r>
    <r>
      <rPr>
        <sz val="7"/>
        <color theme="1"/>
        <rFont val="Times New Roman"/>
        <family val="1"/>
      </rPr>
      <t xml:space="preserve">    </t>
    </r>
    <r>
      <rPr>
        <sz val="18"/>
        <color theme="1"/>
        <rFont val="Calibri"/>
        <family val="2"/>
        <scheme val="minor"/>
      </rPr>
      <t>Plan de visita MinTrabajo</t>
    </r>
  </si>
  <si>
    <t>ACEPTABLE:  Calificación Mayor al 85 %</t>
  </si>
  <si>
    <t>MODERADAMENTE ACEPTABLE: Calificación entre 61% y el 85 %</t>
  </si>
  <si>
    <r>
      <t>•</t>
    </r>
    <r>
      <rPr>
        <b/>
        <sz val="7"/>
        <color theme="0"/>
        <rFont val="Times New Roman"/>
        <family val="1"/>
      </rPr>
      <t xml:space="preserve">      </t>
    </r>
    <r>
      <rPr>
        <b/>
        <sz val="16"/>
        <color theme="0"/>
        <rFont val="Calibri"/>
        <family val="2"/>
        <scheme val="minor"/>
      </rPr>
      <t>Plan de Mejoramiento de inmediato a disposición de MinTrabajo</t>
    </r>
  </si>
  <si>
    <r>
      <t>•</t>
    </r>
    <r>
      <rPr>
        <b/>
        <sz val="7"/>
        <color theme="0"/>
        <rFont val="Times New Roman"/>
        <family val="1"/>
      </rPr>
      <t xml:space="preserve">      </t>
    </r>
    <r>
      <rPr>
        <b/>
        <sz val="16"/>
        <color theme="0"/>
        <rFont val="Calibri"/>
        <family val="2"/>
        <scheme val="minor"/>
      </rPr>
      <t>Enviar a la ARL reporte de avances ( máx a los tres meses)</t>
    </r>
  </si>
  <si>
    <r>
      <t>•</t>
    </r>
    <r>
      <rPr>
        <b/>
        <sz val="7"/>
        <color theme="0"/>
        <rFont val="Times New Roman"/>
        <family val="1"/>
      </rPr>
      <t xml:space="preserve">     </t>
    </r>
    <r>
      <rPr>
        <b/>
        <sz val="16"/>
        <color theme="0"/>
        <rFont val="Calibri"/>
        <family val="2"/>
        <scheme val="minor"/>
      </rPr>
      <t>Seguimiento anual y Plan de Visita  la empresa</t>
    </r>
  </si>
  <si>
    <t>CRITICO: Calificación menor al 60%</t>
  </si>
  <si>
    <t>ESTÁNDARES MÍNIMOS SG SST - RESOLUCIÓN 1111 DE 2017 - TABLA DE VALORES Y CALIFICACIÓN</t>
  </si>
  <si>
    <t xml:space="preserve">EMPRESA: </t>
  </si>
  <si>
    <t>No cumple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</si>
  <si>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</si>
  <si>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</si>
  <si>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</si>
  <si>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</si>
  <si>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</si>
  <si>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</si>
  <si>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</si>
  <si>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</si>
  <si>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1.2.1</t>
  </si>
  <si>
    <t>1.2.2</t>
  </si>
  <si>
    <t>1.2.3</t>
  </si>
  <si>
    <t>2.1.1</t>
  </si>
  <si>
    <t>2.2.1</t>
  </si>
  <si>
    <t>2.3.1</t>
  </si>
  <si>
    <t>2.4.1</t>
  </si>
  <si>
    <t>2.5.1</t>
  </si>
  <si>
    <t>2.6.1</t>
  </si>
  <si>
    <t>2.7.1</t>
  </si>
  <si>
    <t>2.8.1</t>
  </si>
  <si>
    <t>2.9.1</t>
  </si>
  <si>
    <t>2.10.1</t>
  </si>
  <si>
    <t>2.11.1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</si>
  <si>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</si>
  <si>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</si>
  <si>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</si>
  <si>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</si>
  <si>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</si>
  <si>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</si>
  <si>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</si>
  <si>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</si>
  <si>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</si>
  <si>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3.2.1</t>
  </si>
  <si>
    <t>3.2.2</t>
  </si>
  <si>
    <t>3.2.3</t>
  </si>
  <si>
    <t>3.3.1</t>
  </si>
  <si>
    <t>3.3.2</t>
  </si>
  <si>
    <t>3.3.3</t>
  </si>
  <si>
    <t>3.3.4</t>
  </si>
  <si>
    <t>3.3.5</t>
  </si>
  <si>
    <t>3.3.6</t>
  </si>
  <si>
    <t>4.1.1</t>
  </si>
  <si>
    <t>4.1.2</t>
  </si>
  <si>
    <t>4.1.3</t>
  </si>
  <si>
    <t>4.1.4</t>
  </si>
  <si>
    <t>4.2.1</t>
  </si>
  <si>
    <t>4.2.2</t>
  </si>
  <si>
    <t>4.2.3</t>
  </si>
  <si>
    <t>4.2.4</t>
  </si>
  <si>
    <t>4.2.5</t>
  </si>
  <si>
    <t>4.2.6</t>
  </si>
  <si>
    <t>5.1.1</t>
  </si>
  <si>
    <t>5.1.2</t>
  </si>
  <si>
    <t>6.1.1</t>
  </si>
  <si>
    <t>6.1.2</t>
  </si>
  <si>
    <t>6.1.3</t>
  </si>
  <si>
    <t>6.1.4</t>
  </si>
  <si>
    <t>7.1.1</t>
  </si>
  <si>
    <t>7.1.2</t>
  </si>
  <si>
    <t>7.1.3</t>
  </si>
  <si>
    <t>7.1.4</t>
  </si>
  <si>
    <t>FIN</t>
  </si>
  <si>
    <t>Estándar</t>
  </si>
  <si>
    <t>Estado de la Acción</t>
  </si>
  <si>
    <t>Ver Criterio y Modo de Verificación</t>
  </si>
  <si>
    <t>% del Ciclo PHVA</t>
  </si>
  <si>
    <t>CICLO PHVA</t>
  </si>
  <si>
    <t>Abierta</t>
  </si>
  <si>
    <t>Cerrada</t>
  </si>
  <si>
    <t>Planear</t>
  </si>
  <si>
    <t>Hacer</t>
  </si>
  <si>
    <t>Verificar</t>
  </si>
  <si>
    <t>Actuar</t>
  </si>
  <si>
    <t>Recursos Financieros, Técnicos, Humanos y de otra índole para coordinar y desarrollar el SG SST</t>
  </si>
  <si>
    <t>Capacitación en SG SST</t>
  </si>
  <si>
    <t>Politica del SG SST</t>
  </si>
  <si>
    <t>Objetivos del SG SST</t>
  </si>
  <si>
    <t>Evaluación inicial del SG SST</t>
  </si>
  <si>
    <t>Plan de Trabajo</t>
  </si>
  <si>
    <t>Conservación de la documentación</t>
  </si>
  <si>
    <t>Rendición de cuentas</t>
  </si>
  <si>
    <t>Normatividad Vigente y Aplicable del SG SST</t>
  </si>
  <si>
    <t>Comunicación</t>
  </si>
  <si>
    <t>Adquisiciones</t>
  </si>
  <si>
    <t>Contratación</t>
  </si>
  <si>
    <t>Gestión del Cambio</t>
  </si>
  <si>
    <t xml:space="preserve">Condiciones de Salud en el Trabajo </t>
  </si>
  <si>
    <t>Registro, Reporte e Investigación de los incidentes, accidentes y enfermedades laborales</t>
  </si>
  <si>
    <t>Mecanismo de Vigilancia de las Condiciones de Salud de los Trabajadores</t>
  </si>
  <si>
    <t>Identificación de peligros, evaluación y valoración de riesgos.</t>
  </si>
  <si>
    <t>Plan de Prevención, Preparación ante Emergencias</t>
  </si>
  <si>
    <t>Gestión y Resultados del SG SST</t>
  </si>
  <si>
    <t>Ciclo</t>
  </si>
  <si>
    <t>Descripción Estándar</t>
  </si>
  <si>
    <t>Item</t>
  </si>
  <si>
    <t>Valor</t>
  </si>
  <si>
    <t>Calificación</t>
  </si>
  <si>
    <t>Etiquetas de fila</t>
  </si>
  <si>
    <t>Total general</t>
  </si>
  <si>
    <t>Crítica</t>
  </si>
  <si>
    <t>Aceptable</t>
  </si>
  <si>
    <t>Moderadamente Aceptable</t>
  </si>
  <si>
    <t xml:space="preserve"> Moderadamente Aceptable</t>
  </si>
  <si>
    <t xml:space="preserve"> Aceptable</t>
  </si>
  <si>
    <t xml:space="preserve"> Crítica</t>
  </si>
  <si>
    <t>Ejecución</t>
  </si>
  <si>
    <t xml:space="preserve"> Ejecución</t>
  </si>
  <si>
    <t xml:space="preserve"> Calificación</t>
  </si>
  <si>
    <t xml:space="preserve"> %</t>
  </si>
  <si>
    <t>RESULTADOS POR ESTANDAR</t>
  </si>
  <si>
    <t>RESULTADOS POR CICLO</t>
  </si>
  <si>
    <t>Cumple</t>
  </si>
  <si>
    <t>x</t>
  </si>
  <si>
    <t>(en blanco)</t>
  </si>
  <si>
    <t>CRITERIOS QUE NO CUMPLE</t>
  </si>
  <si>
    <t>CRITERIOS QUE CUMPLE</t>
  </si>
  <si>
    <t>CRITERIOS QUE JUSTIFICA</t>
  </si>
  <si>
    <t>CRITERIOS QUE NO JUSTIFICA</t>
  </si>
  <si>
    <t>Fecha</t>
  </si>
  <si>
    <t>AUTOEVALUACIÓN 03</t>
  </si>
  <si>
    <t>AUTOEVALUACIÓN 05</t>
  </si>
  <si>
    <t>Fecha Realización</t>
  </si>
  <si>
    <t>Ver Autoevaluación</t>
  </si>
  <si>
    <t>Autoevaluaciones Realizadas</t>
  </si>
  <si>
    <t>Autoevaluación 2</t>
  </si>
  <si>
    <t>Autoevaluación 3</t>
  </si>
  <si>
    <t>Autoevaluación 4</t>
  </si>
  <si>
    <t>Autoevaluación 5</t>
  </si>
  <si>
    <t>Generar Autoevaluación</t>
  </si>
  <si>
    <t>ID</t>
  </si>
  <si>
    <t>Plan</t>
  </si>
  <si>
    <t>COMPARATIVO</t>
  </si>
  <si>
    <t>P - Recursos</t>
  </si>
  <si>
    <t>P - Gestión Integral del SG SST</t>
  </si>
  <si>
    <t>H - Gestión de la Salud</t>
  </si>
  <si>
    <t>H - Gestión de Peligros y Riesgos</t>
  </si>
  <si>
    <t>H - Gestión de Amenazas</t>
  </si>
  <si>
    <t>V - Verificación del SG SST</t>
  </si>
  <si>
    <t>A - Mejoramiento</t>
  </si>
  <si>
    <t>Avance Estándar Mínimo</t>
  </si>
  <si>
    <t xml:space="preserve">FECHA EVALUACIÓN: </t>
  </si>
  <si>
    <t>(Todas)</t>
  </si>
  <si>
    <t>AUTOEVALUACIÓN 04</t>
  </si>
  <si>
    <t>AUTOEVALUACIÓN 02</t>
  </si>
  <si>
    <t/>
  </si>
  <si>
    <t>Eince Ltda</t>
  </si>
  <si>
    <t>900018768</t>
  </si>
  <si>
    <t>ok</t>
  </si>
  <si>
    <t>76</t>
  </si>
  <si>
    <t>08/08/2017</t>
  </si>
  <si>
    <t>X</t>
  </si>
  <si>
    <t xml:space="preserve">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</si>
</sst>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m/d/yyyy"/>
  </numFmts>
  <fonts count="35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Arial"/>
      <family val="2"/>
    </font>
    <font>
      <sz val="7"/>
      <color theme="1"/>
      <name val="Times New Roman"/>
      <family val="1"/>
    </font>
    <font>
      <b/>
      <sz val="18"/>
      <color theme="0"/>
      <name val="Calibri"/>
      <family val="2"/>
      <scheme val="minor"/>
    </font>
    <font>
      <b/>
      <sz val="18"/>
      <color theme="0"/>
      <name val="Arial"/>
      <family val="2"/>
    </font>
    <font>
      <b/>
      <sz val="7"/>
      <color theme="0"/>
      <name val="Times New Roman"/>
      <family val="1"/>
    </font>
    <font>
      <b/>
      <sz val="16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</font>
    <font>
      <b/>
      <sz val="14"/>
      <color theme="0" tint="-0.14999847407452621"/>
      <name val="Calibri"/>
      <family val="2"/>
      <scheme val="minor"/>
    </font>
    <font>
      <b/>
      <sz val="14"/>
      <color indexed="9"/>
      <name val="Calibri"/>
      <family val="2"/>
    </font>
    <font>
      <b/>
      <sz val="14"/>
      <name val="Calibri"/>
      <family val="2"/>
    </font>
    <font>
      <b/>
      <sz val="9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 tint="-0.249977111117893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2" fillId="0" borderId="0" applyFont="0" applyFill="0" applyBorder="0" applyAlignment="0" applyProtection="0"/>
    <xf numFmtId="0" fontId="25" fillId="0" borderId="0"/>
  </cellStyleXfs>
  <cellXfs count="36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8" xfId="0" applyBorder="1"/>
    <xf numFmtId="0" fontId="0" fillId="0" borderId="11" xfId="0" applyBorder="1"/>
    <xf numFmtId="0" fontId="0" fillId="0" borderId="7" xfId="0" applyBorder="1"/>
    <xf numFmtId="0" fontId="0" fillId="0" borderId="8" xfId="0" applyFill="1" applyBorder="1" applyAlignment="1">
      <alignment vertical="center" wrapText="1"/>
    </xf>
    <xf numFmtId="0" fontId="0" fillId="0" borderId="9" xfId="0" applyBorder="1"/>
    <xf numFmtId="0" fontId="1" fillId="0" borderId="9" xfId="0" applyFont="1" applyBorder="1" applyAlignment="1">
      <alignment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wrapText="1"/>
    </xf>
    <xf numFmtId="0" fontId="0" fillId="0" borderId="10" xfId="0" applyBorder="1"/>
    <xf numFmtId="0" fontId="0" fillId="0" borderId="11" xfId="0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5" fillId="3" borderId="3" xfId="0" applyFont="1" applyFill="1" applyBorder="1" applyAlignment="1">
      <alignment horizontal="center"/>
    </xf>
    <xf numFmtId="0" fontId="3" fillId="0" borderId="31" xfId="0" applyFont="1" applyBorder="1"/>
    <xf numFmtId="0" fontId="3" fillId="0" borderId="32" xfId="0" applyFont="1" applyBorder="1"/>
    <xf numFmtId="0" fontId="3" fillId="0" borderId="30" xfId="0" applyFont="1" applyBorder="1"/>
    <xf numFmtId="0" fontId="3" fillId="0" borderId="0" xfId="0" applyFont="1"/>
    <xf numFmtId="0" fontId="0" fillId="3" borderId="8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1" fillId="3" borderId="1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0" fillId="3" borderId="11" xfId="0" applyFill="1" applyBorder="1" applyAlignment="1">
      <alignment wrapText="1"/>
    </xf>
    <xf numFmtId="0" fontId="1" fillId="3" borderId="8" xfId="0" applyFont="1" applyFill="1" applyBorder="1" applyAlignment="1">
      <alignment wrapText="1"/>
    </xf>
    <xf numFmtId="0" fontId="0" fillId="3" borderId="1" xfId="0" applyFont="1" applyFill="1" applyBorder="1" applyAlignment="1">
      <alignment wrapText="1"/>
    </xf>
    <xf numFmtId="0" fontId="0" fillId="3" borderId="11" xfId="0" applyFill="1" applyBorder="1" applyAlignment="1">
      <alignment vertical="center" wrapText="1"/>
    </xf>
    <xf numFmtId="0" fontId="10" fillId="3" borderId="21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11" xfId="0" applyFill="1" applyBorder="1" applyAlignment="1">
      <alignment vertical="center" wrapText="1"/>
    </xf>
    <xf numFmtId="0" fontId="4" fillId="3" borderId="29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16" fillId="6" borderId="37" xfId="0" applyFont="1" applyFill="1" applyBorder="1" applyAlignment="1">
      <alignment horizontal="left" vertical="center" indent="15"/>
    </xf>
    <xf numFmtId="0" fontId="0" fillId="6" borderId="43" xfId="0" applyFill="1" applyBorder="1"/>
    <xf numFmtId="0" fontId="0" fillId="6" borderId="43" xfId="0" applyFill="1" applyBorder="1" applyAlignment="1">
      <alignment horizontal="center" vertical="center"/>
    </xf>
    <xf numFmtId="0" fontId="0" fillId="6" borderId="44" xfId="0" applyFill="1" applyBorder="1"/>
    <xf numFmtId="0" fontId="17" fillId="6" borderId="34" xfId="0" applyFont="1" applyFill="1" applyBorder="1" applyAlignment="1">
      <alignment horizontal="left" vertical="center" indent="15"/>
    </xf>
    <xf numFmtId="0" fontId="0" fillId="6" borderId="0" xfId="0" applyFill="1" applyBorder="1"/>
    <xf numFmtId="0" fontId="0" fillId="6" borderId="0" xfId="0" applyFill="1" applyBorder="1" applyAlignment="1">
      <alignment horizontal="center" vertical="center"/>
    </xf>
    <xf numFmtId="0" fontId="0" fillId="6" borderId="25" xfId="0" applyFill="1" applyBorder="1"/>
    <xf numFmtId="0" fontId="17" fillId="6" borderId="35" xfId="0" applyFont="1" applyFill="1" applyBorder="1" applyAlignment="1">
      <alignment horizontal="left" vertical="center" indent="15"/>
    </xf>
    <xf numFmtId="0" fontId="0" fillId="6" borderId="45" xfId="0" applyFill="1" applyBorder="1"/>
    <xf numFmtId="0" fontId="0" fillId="6" borderId="45" xfId="0" applyFill="1" applyBorder="1" applyAlignment="1">
      <alignment horizontal="center" vertical="center"/>
    </xf>
    <xf numFmtId="0" fontId="0" fillId="6" borderId="16" xfId="0" applyFill="1" applyBorder="1"/>
    <xf numFmtId="0" fontId="16" fillId="5" borderId="37" xfId="0" applyFont="1" applyFill="1" applyBorder="1" applyAlignment="1">
      <alignment horizontal="left" vertical="center" indent="15"/>
    </xf>
    <xf numFmtId="0" fontId="0" fillId="5" borderId="43" xfId="0" applyFill="1" applyBorder="1"/>
    <xf numFmtId="0" fontId="0" fillId="5" borderId="43" xfId="0" applyFill="1" applyBorder="1" applyAlignment="1">
      <alignment horizontal="center" vertical="center"/>
    </xf>
    <xf numFmtId="0" fontId="0" fillId="5" borderId="44" xfId="0" applyFill="1" applyBorder="1"/>
    <xf numFmtId="0" fontId="17" fillId="5" borderId="34" xfId="0" applyFont="1" applyFill="1" applyBorder="1" applyAlignment="1">
      <alignment horizontal="left" vertical="center" indent="15"/>
    </xf>
    <xf numFmtId="0" fontId="0" fillId="5" borderId="0" xfId="0" applyFill="1" applyBorder="1"/>
    <xf numFmtId="0" fontId="0" fillId="5" borderId="0" xfId="0" applyFill="1" applyBorder="1" applyAlignment="1">
      <alignment horizontal="center" vertical="center"/>
    </xf>
    <xf numFmtId="0" fontId="0" fillId="5" borderId="25" xfId="0" applyFill="1" applyBorder="1"/>
    <xf numFmtId="0" fontId="17" fillId="5" borderId="35" xfId="0" applyFont="1" applyFill="1" applyBorder="1" applyAlignment="1">
      <alignment horizontal="left" vertical="center" indent="15"/>
    </xf>
    <xf numFmtId="0" fontId="0" fillId="5" borderId="45" xfId="0" applyFill="1" applyBorder="1"/>
    <xf numFmtId="0" fontId="0" fillId="5" borderId="45" xfId="0" applyFill="1" applyBorder="1" applyAlignment="1">
      <alignment horizontal="center" vertical="center"/>
    </xf>
    <xf numFmtId="0" fontId="0" fillId="5" borderId="16" xfId="0" applyFill="1" applyBorder="1"/>
    <xf numFmtId="0" fontId="19" fillId="4" borderId="37" xfId="0" applyFont="1" applyFill="1" applyBorder="1" applyAlignment="1">
      <alignment horizontal="left" vertical="center" indent="15"/>
    </xf>
    <xf numFmtId="0" fontId="14" fillId="4" borderId="43" xfId="0" applyFont="1" applyFill="1" applyBorder="1"/>
    <xf numFmtId="0" fontId="14" fillId="4" borderId="43" xfId="0" applyFont="1" applyFill="1" applyBorder="1" applyAlignment="1">
      <alignment horizontal="center" vertical="center"/>
    </xf>
    <xf numFmtId="0" fontId="14" fillId="4" borderId="44" xfId="0" applyFont="1" applyFill="1" applyBorder="1"/>
    <xf numFmtId="0" fontId="14" fillId="4" borderId="0" xfId="0" applyFont="1" applyFill="1" applyBorder="1"/>
    <xf numFmtId="0" fontId="14" fillId="4" borderId="0" xfId="0" applyFont="1" applyFill="1" applyBorder="1" applyAlignment="1">
      <alignment horizontal="center" vertical="center"/>
    </xf>
    <xf numFmtId="0" fontId="14" fillId="4" borderId="25" xfId="0" applyFont="1" applyFill="1" applyBorder="1"/>
    <xf numFmtId="0" fontId="14" fillId="4" borderId="45" xfId="0" applyFont="1" applyFill="1" applyBorder="1"/>
    <xf numFmtId="0" fontId="14" fillId="4" borderId="45" xfId="0" applyFont="1" applyFill="1" applyBorder="1" applyAlignment="1">
      <alignment horizontal="center" vertical="center"/>
    </xf>
    <xf numFmtId="0" fontId="14" fillId="4" borderId="16" xfId="0" applyFont="1" applyFill="1" applyBorder="1"/>
    <xf numFmtId="0" fontId="13" fillId="4" borderId="43" xfId="0" applyFont="1" applyFill="1" applyBorder="1"/>
    <xf numFmtId="0" fontId="20" fillId="4" borderId="34" xfId="0" applyFont="1" applyFill="1" applyBorder="1" applyAlignment="1">
      <alignment horizontal="left" vertical="center" indent="15"/>
    </xf>
    <xf numFmtId="0" fontId="13" fillId="4" borderId="0" xfId="0" applyFont="1" applyFill="1" applyBorder="1"/>
    <xf numFmtId="0" fontId="20" fillId="4" borderId="35" xfId="0" applyFont="1" applyFill="1" applyBorder="1" applyAlignment="1">
      <alignment horizontal="left" vertical="center" indent="15"/>
    </xf>
    <xf numFmtId="0" fontId="13" fillId="4" borderId="45" xfId="0" applyFont="1" applyFill="1" applyBorder="1"/>
    <xf numFmtId="0" fontId="2" fillId="0" borderId="0" xfId="0" applyFont="1"/>
    <xf numFmtId="0" fontId="4" fillId="3" borderId="32" xfId="0" applyFont="1" applyFill="1" applyBorder="1" applyAlignment="1">
      <alignment wrapText="1"/>
    </xf>
    <xf numFmtId="0" fontId="4" fillId="3" borderId="30" xfId="0" applyFont="1" applyFill="1" applyBorder="1" applyAlignment="1">
      <alignment wrapText="1"/>
    </xf>
    <xf numFmtId="0" fontId="4" fillId="3" borderId="16" xfId="0" applyFont="1" applyFill="1" applyBorder="1" applyAlignment="1">
      <alignment horizontal="center"/>
    </xf>
    <xf numFmtId="0" fontId="4" fillId="3" borderId="45" xfId="0" applyFont="1" applyFill="1" applyBorder="1" applyAlignment="1">
      <alignment horizontal="left"/>
    </xf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0" fontId="26" fillId="0" borderId="43" xfId="0" applyFont="1" applyFill="1" applyBorder="1" applyAlignment="1">
      <alignment wrapText="1"/>
    </xf>
    <xf numFmtId="0" fontId="4" fillId="0" borderId="43" xfId="0" applyFont="1" applyFill="1" applyBorder="1" applyAlignment="1">
      <alignment wrapText="1"/>
    </xf>
    <xf numFmtId="0" fontId="4" fillId="0" borderId="43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/>
    </xf>
    <xf numFmtId="2" fontId="0" fillId="0" borderId="22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4" fontId="0" fillId="0" borderId="0" xfId="0" applyNumberFormat="1"/>
    <xf numFmtId="0" fontId="0" fillId="0" borderId="0" xfId="0" pivotButton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23" fillId="5" borderId="0" xfId="0" applyFont="1" applyFill="1" applyAlignment="1">
      <alignment horizontal="center" vertical="center" wrapText="1"/>
    </xf>
    <xf numFmtId="0" fontId="23" fillId="10" borderId="0" xfId="0" applyFont="1" applyFill="1" applyAlignment="1">
      <alignment horizontal="center" vertical="center" wrapTex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14" fontId="0" fillId="0" borderId="1" xfId="0" applyNumberFormat="1" applyBorder="1"/>
    <xf numFmtId="0" fontId="4" fillId="3" borderId="29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3" borderId="3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left"/>
    </xf>
    <xf numFmtId="0" fontId="13" fillId="12" borderId="1" xfId="0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9" fontId="14" fillId="12" borderId="0" xfId="1" applyFont="1" applyFill="1" applyAlignment="1">
      <alignment horizontal="center"/>
    </xf>
    <xf numFmtId="164" fontId="0" fillId="0" borderId="0" xfId="0" applyNumberFormat="1" applyAlignment="1">
      <alignment horizontal="center"/>
    </xf>
    <xf numFmtId="19" fontId="0" fillId="0" borderId="0" xfId="0" applyNumberFormat="1"/>
    <xf numFmtId="0" fontId="0" fillId="0" borderId="0" xfId="0" applyAlignment="1">
      <alignment horizontal="center" vertical="center" wrapText="1"/>
    </xf>
    <xf numFmtId="0" fontId="23" fillId="0" borderId="0" xfId="0" applyFont="1"/>
    <xf numFmtId="14" fontId="23" fillId="0" borderId="0" xfId="0" applyNumberFormat="1" applyFont="1"/>
    <xf numFmtId="0" fontId="23" fillId="0" borderId="0" xfId="0" applyFont="1" applyFill="1" applyBorder="1"/>
    <xf numFmtId="14" fontId="23" fillId="0" borderId="0" xfId="0" applyNumberFormat="1" applyFont="1" applyFill="1" applyBorder="1"/>
    <xf numFmtId="0" fontId="23" fillId="0" borderId="0" xfId="0" applyFont="1" applyBorder="1" applyAlignment="1">
      <alignment vertical="center"/>
    </xf>
    <xf numFmtId="14" fontId="23" fillId="0" borderId="0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Border="1"/>
    <xf numFmtId="14" fontId="23" fillId="0" borderId="0" xfId="0" applyNumberFormat="1" applyFont="1" applyBorder="1"/>
    <xf numFmtId="0" fontId="23" fillId="3" borderId="0" xfId="0" applyFont="1" applyFill="1" applyBorder="1"/>
    <xf numFmtId="0" fontId="31" fillId="0" borderId="0" xfId="0" applyFont="1" applyBorder="1" applyAlignment="1">
      <alignment wrapText="1"/>
    </xf>
    <xf numFmtId="0" fontId="23" fillId="0" borderId="0" xfId="0" applyFont="1" applyBorder="1" applyAlignment="1">
      <alignment wrapText="1"/>
    </xf>
    <xf numFmtId="9" fontId="23" fillId="0" borderId="0" xfId="1" applyFont="1" applyBorder="1"/>
    <xf numFmtId="9" fontId="30" fillId="0" borderId="33" xfId="1" applyFont="1" applyFill="1" applyBorder="1" applyAlignment="1">
      <alignment horizontal="center" vertical="center"/>
    </xf>
    <xf numFmtId="0" fontId="23" fillId="0" borderId="3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wrapText="1"/>
    </xf>
    <xf numFmtId="0" fontId="32" fillId="0" borderId="30" xfId="0" applyFont="1" applyBorder="1"/>
    <xf numFmtId="0" fontId="32" fillId="0" borderId="0" xfId="0" applyFont="1"/>
    <xf numFmtId="0" fontId="32" fillId="0" borderId="0" xfId="0" applyFont="1" applyBorder="1"/>
    <xf numFmtId="14" fontId="32" fillId="0" borderId="0" xfId="0" applyNumberFormat="1" applyFont="1" applyBorder="1"/>
    <xf numFmtId="14" fontId="23" fillId="3" borderId="0" xfId="0" applyNumberFormat="1" applyFont="1" applyFill="1" applyBorder="1"/>
    <xf numFmtId="0" fontId="23" fillId="5" borderId="0" xfId="0" applyFont="1" applyFill="1" applyBorder="1"/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3" borderId="39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22" xfId="0" applyFill="1" applyBorder="1" applyAlignment="1" applyProtection="1">
      <alignment horizontal="center" vertical="center"/>
      <protection locked="0"/>
    </xf>
    <xf numFmtId="0" fontId="0" fillId="3" borderId="40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23" xfId="0" applyFill="1" applyBorder="1" applyAlignment="1" applyProtection="1">
      <alignment horizontal="center" vertical="center"/>
      <protection locked="0"/>
    </xf>
    <xf numFmtId="0" fontId="0" fillId="3" borderId="41" xfId="0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24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38" xfId="0" applyBorder="1" applyProtection="1">
      <protection locked="0"/>
    </xf>
    <xf numFmtId="0" fontId="0" fillId="0" borderId="23" xfId="0" applyBorder="1" applyAlignment="1" applyProtection="1">
      <alignment vertical="center" wrapText="1"/>
      <protection locked="0"/>
    </xf>
    <xf numFmtId="0" fontId="0" fillId="0" borderId="22" xfId="0" applyFill="1" applyBorder="1" applyAlignment="1" applyProtection="1">
      <alignment vertical="center" wrapText="1"/>
      <protection locked="0"/>
    </xf>
    <xf numFmtId="0" fontId="0" fillId="0" borderId="23" xfId="0" applyFill="1" applyBorder="1" applyAlignment="1" applyProtection="1">
      <alignment wrapText="1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0" fillId="3" borderId="22" xfId="0" applyFill="1" applyBorder="1" applyAlignment="1" applyProtection="1">
      <alignment wrapText="1"/>
      <protection locked="0"/>
    </xf>
    <xf numFmtId="0" fontId="0" fillId="3" borderId="23" xfId="0" applyFill="1" applyBorder="1" applyAlignment="1" applyProtection="1">
      <alignment wrapText="1"/>
      <protection locked="0"/>
    </xf>
    <xf numFmtId="0" fontId="1" fillId="3" borderId="24" xfId="0" applyFont="1" applyFill="1" applyBorder="1" applyAlignment="1" applyProtection="1">
      <alignment wrapText="1"/>
      <protection locked="0"/>
    </xf>
    <xf numFmtId="0" fontId="1" fillId="3" borderId="23" xfId="0" applyFont="1" applyFill="1" applyBorder="1" applyAlignment="1" applyProtection="1">
      <alignment wrapText="1"/>
      <protection locked="0"/>
    </xf>
    <xf numFmtId="0" fontId="0" fillId="3" borderId="24" xfId="0" applyFill="1" applyBorder="1" applyAlignment="1" applyProtection="1">
      <alignment wrapText="1"/>
      <protection locked="0"/>
    </xf>
    <xf numFmtId="0" fontId="1" fillId="3" borderId="22" xfId="0" applyFont="1" applyFill="1" applyBorder="1" applyAlignment="1" applyProtection="1">
      <alignment wrapText="1"/>
      <protection locked="0"/>
    </xf>
    <xf numFmtId="0" fontId="0" fillId="3" borderId="23" xfId="0" applyFont="1" applyFill="1" applyBorder="1" applyAlignment="1" applyProtection="1">
      <alignment wrapText="1"/>
      <protection locked="0"/>
    </xf>
    <xf numFmtId="0" fontId="0" fillId="0" borderId="22" xfId="0" applyFill="1" applyBorder="1" applyAlignment="1" applyProtection="1">
      <alignment wrapText="1"/>
      <protection locked="0"/>
    </xf>
    <xf numFmtId="0" fontId="0" fillId="0" borderId="24" xfId="0" applyFill="1" applyBorder="1" applyAlignment="1" applyProtection="1">
      <alignment vertical="center" wrapText="1"/>
      <protection locked="0"/>
    </xf>
    <xf numFmtId="0" fontId="0" fillId="0" borderId="24" xfId="0" applyFill="1" applyBorder="1" applyAlignment="1" applyProtection="1">
      <alignment wrapText="1"/>
      <protection locked="0"/>
    </xf>
    <xf numFmtId="0" fontId="0" fillId="3" borderId="24" xfId="0" applyFill="1" applyBorder="1" applyAlignment="1" applyProtection="1">
      <alignment vertical="center" wrapText="1"/>
      <protection locked="0"/>
    </xf>
    <xf numFmtId="165" fontId="0" fillId="0" borderId="0" xfId="0" applyNumberFormat="1"/>
    <xf numFmtId="0" fontId="26" fillId="3" borderId="32" xfId="0" applyFont="1" applyFill="1" applyBorder="1" applyAlignment="1" applyProtection="1">
      <alignment wrapText="1"/>
      <protection locked="0"/>
    </xf>
    <xf numFmtId="0" fontId="33" fillId="0" borderId="0" xfId="0" applyFont="1" applyProtection="1">
      <protection locked="0"/>
    </xf>
    <xf numFmtId="0" fontId="34" fillId="0" borderId="0" xfId="0" applyFont="1"/>
    <xf numFmtId="0" fontId="0" fillId="0" borderId="1" xfId="0" applyBorder="1" applyAlignment="1">
      <alignment horizontal="center"/>
    </xf>
    <xf numFmtId="0" fontId="13" fillId="12" borderId="23" xfId="0" applyFont="1" applyFill="1" applyBorder="1" applyAlignment="1">
      <alignment horizontal="center" vertical="center" wrapText="1"/>
    </xf>
    <xf numFmtId="0" fontId="13" fillId="12" borderId="40" xfId="0" applyFont="1" applyFill="1" applyBorder="1" applyAlignment="1">
      <alignment horizontal="center" vertical="center" wrapText="1"/>
    </xf>
    <xf numFmtId="0" fontId="11" fillId="3" borderId="36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4" fillId="3" borderId="31" xfId="0" applyFont="1" applyFill="1" applyBorder="1" applyAlignment="1">
      <alignment horizontal="center" wrapText="1"/>
    </xf>
    <xf numFmtId="0" fontId="4" fillId="3" borderId="32" xfId="0" applyFont="1" applyFill="1" applyBorder="1" applyAlignment="1">
      <alignment horizontal="center" wrapText="1"/>
    </xf>
    <xf numFmtId="0" fontId="3" fillId="3" borderId="31" xfId="0" applyFont="1" applyFill="1" applyBorder="1" applyAlignment="1">
      <alignment horizontal="center"/>
    </xf>
    <xf numFmtId="0" fontId="3" fillId="3" borderId="32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3" fillId="0" borderId="21" xfId="0" applyFont="1" applyBorder="1" applyAlignment="1">
      <alignment horizontal="center" vertical="center" textRotation="90"/>
    </xf>
    <xf numFmtId="0" fontId="3" fillId="0" borderId="33" xfId="0" applyFont="1" applyBorder="1" applyAlignment="1">
      <alignment horizontal="center" vertical="center" textRotation="90"/>
    </xf>
    <xf numFmtId="0" fontId="3" fillId="0" borderId="29" xfId="0" applyFont="1" applyBorder="1" applyAlignment="1">
      <alignment horizontal="center" vertical="center" textRotation="90"/>
    </xf>
    <xf numFmtId="0" fontId="9" fillId="2" borderId="21" xfId="0" applyFont="1" applyFill="1" applyBorder="1" applyAlignment="1">
      <alignment horizontal="center" vertical="center" textRotation="90"/>
    </xf>
    <xf numFmtId="0" fontId="9" fillId="2" borderId="33" xfId="0" applyFont="1" applyFill="1" applyBorder="1" applyAlignment="1">
      <alignment horizontal="center" vertical="center" textRotation="90"/>
    </xf>
    <xf numFmtId="0" fontId="9" fillId="2" borderId="29" xfId="0" applyFont="1" applyFill="1" applyBorder="1" applyAlignment="1">
      <alignment horizontal="center" vertical="center" textRotation="90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33" xfId="0" applyFont="1" applyBorder="1" applyAlignment="1">
      <alignment horizontal="center" vertical="center" textRotation="90" wrapText="1"/>
    </xf>
    <xf numFmtId="0" fontId="3" fillId="0" borderId="29" xfId="0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 wrapText="1"/>
    </xf>
    <xf numFmtId="0" fontId="11" fillId="3" borderId="33" xfId="0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/>
    </xf>
    <xf numFmtId="0" fontId="4" fillId="3" borderId="32" xfId="0" applyFont="1" applyFill="1" applyBorder="1" applyAlignment="1">
      <alignment horizontal="center"/>
    </xf>
    <xf numFmtId="0" fontId="4" fillId="3" borderId="46" xfId="0" applyFont="1" applyFill="1" applyBorder="1" applyAlignment="1">
      <alignment horizontal="right"/>
    </xf>
    <xf numFmtId="0" fontId="4" fillId="3" borderId="47" xfId="0" applyFont="1" applyFill="1" applyBorder="1" applyAlignment="1">
      <alignment horizontal="right"/>
    </xf>
    <xf numFmtId="0" fontId="4" fillId="3" borderId="41" xfId="0" applyFont="1" applyFill="1" applyBorder="1" applyAlignment="1">
      <alignment horizontal="right"/>
    </xf>
    <xf numFmtId="14" fontId="4" fillId="3" borderId="13" xfId="0" applyNumberFormat="1" applyFont="1" applyFill="1" applyBorder="1" applyAlignment="1" applyProtection="1">
      <alignment horizontal="center"/>
      <protection locked="0"/>
    </xf>
    <xf numFmtId="0" fontId="4" fillId="3" borderId="48" xfId="0" applyFont="1" applyFill="1" applyBorder="1" applyAlignment="1" applyProtection="1">
      <alignment horizontal="center"/>
      <protection locked="0"/>
    </xf>
    <xf numFmtId="0" fontId="4" fillId="3" borderId="49" xfId="0" applyFont="1" applyFill="1" applyBorder="1" applyAlignment="1" applyProtection="1">
      <alignment horizontal="center"/>
      <protection locked="0"/>
    </xf>
    <xf numFmtId="9" fontId="30" fillId="0" borderId="37" xfId="1" applyFont="1" applyBorder="1" applyAlignment="1">
      <alignment horizontal="center" vertical="center"/>
    </xf>
    <xf numFmtId="9" fontId="30" fillId="0" borderId="34" xfId="1" applyFont="1" applyBorder="1" applyAlignment="1">
      <alignment horizontal="center" vertical="center"/>
    </xf>
    <xf numFmtId="9" fontId="30" fillId="0" borderId="35" xfId="1" applyFont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 textRotation="90"/>
    </xf>
    <xf numFmtId="0" fontId="4" fillId="3" borderId="33" xfId="0" applyFont="1" applyFill="1" applyBorder="1" applyAlignment="1">
      <alignment horizontal="center" vertical="center" textRotation="90"/>
    </xf>
    <xf numFmtId="0" fontId="4" fillId="3" borderId="29" xfId="0" applyFont="1" applyFill="1" applyBorder="1" applyAlignment="1">
      <alignment horizontal="center" vertical="center" textRotation="90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33" xfId="0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wrapText="1"/>
    </xf>
    <xf numFmtId="0" fontId="1" fillId="0" borderId="3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6" fillId="0" borderId="35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16" fillId="12" borderId="0" xfId="0" applyFont="1" applyFill="1" applyAlignment="1">
      <alignment horizontal="center"/>
    </xf>
    <xf numFmtId="0" fontId="16" fillId="12" borderId="31" xfId="0" applyFont="1" applyFill="1" applyBorder="1" applyAlignment="1">
      <alignment horizontal="center"/>
    </xf>
    <xf numFmtId="0" fontId="16" fillId="12" borderId="32" xfId="0" applyFont="1" applyFill="1" applyBorder="1" applyAlignment="1">
      <alignment horizontal="center"/>
    </xf>
    <xf numFmtId="0" fontId="16" fillId="12" borderId="30" xfId="0" applyFont="1" applyFill="1" applyBorder="1" applyAlignment="1">
      <alignment horizontal="center"/>
    </xf>
    <xf numFmtId="0" fontId="30" fillId="0" borderId="4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10" fillId="3" borderId="36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textRotation="90" wrapText="1"/>
    </xf>
    <xf numFmtId="0" fontId="8" fillId="3" borderId="29" xfId="0" applyFont="1" applyFill="1" applyBorder="1" applyAlignment="1">
      <alignment horizontal="center" vertical="center" textRotation="90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30" fillId="3" borderId="21" xfId="0" applyFont="1" applyFill="1" applyBorder="1" applyAlignment="1">
      <alignment horizontal="center" vertical="center"/>
    </xf>
    <xf numFmtId="0" fontId="30" fillId="3" borderId="29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 textRotation="90"/>
    </xf>
    <xf numFmtId="0" fontId="9" fillId="3" borderId="33" xfId="0" applyFont="1" applyFill="1" applyBorder="1" applyAlignment="1">
      <alignment horizontal="center" vertical="center" textRotation="90"/>
    </xf>
    <xf numFmtId="0" fontId="9" fillId="3" borderId="29" xfId="0" applyFont="1" applyFill="1" applyBorder="1" applyAlignment="1">
      <alignment horizontal="center" vertical="center" textRotation="90"/>
    </xf>
    <xf numFmtId="0" fontId="3" fillId="3" borderId="21" xfId="0" applyFont="1" applyFill="1" applyBorder="1" applyAlignment="1">
      <alignment horizontal="center" vertical="center" textRotation="90"/>
    </xf>
    <xf numFmtId="0" fontId="3" fillId="3" borderId="33" xfId="0" applyFont="1" applyFill="1" applyBorder="1" applyAlignment="1">
      <alignment horizontal="center" vertical="center" textRotation="90"/>
    </xf>
    <xf numFmtId="0" fontId="3" fillId="3" borderId="29" xfId="0" applyFont="1" applyFill="1" applyBorder="1" applyAlignment="1">
      <alignment horizontal="center" vertical="center" textRotation="90"/>
    </xf>
    <xf numFmtId="0" fontId="30" fillId="0" borderId="21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9" fontId="30" fillId="0" borderId="21" xfId="1" applyFont="1" applyBorder="1" applyAlignment="1">
      <alignment horizontal="center" vertical="center"/>
    </xf>
    <xf numFmtId="9" fontId="30" fillId="0" borderId="33" xfId="1" applyFont="1" applyBorder="1" applyAlignment="1">
      <alignment horizontal="center" vertical="center"/>
    </xf>
    <xf numFmtId="9" fontId="30" fillId="0" borderId="29" xfId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33" xfId="0" applyFont="1" applyBorder="1" applyAlignment="1">
      <alignment horizontal="center" vertical="center" textRotation="90" wrapText="1"/>
    </xf>
    <xf numFmtId="0" fontId="8" fillId="0" borderId="29" xfId="0" applyFont="1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9" fontId="30" fillId="3" borderId="21" xfId="1" applyFont="1" applyFill="1" applyBorder="1" applyAlignment="1">
      <alignment horizontal="center" vertical="center"/>
    </xf>
    <xf numFmtId="9" fontId="30" fillId="3" borderId="33" xfId="1" applyFont="1" applyFill="1" applyBorder="1" applyAlignment="1">
      <alignment horizontal="center" vertical="center"/>
    </xf>
    <xf numFmtId="9" fontId="30" fillId="3" borderId="29" xfId="1" applyFont="1" applyFill="1" applyBorder="1" applyAlignment="1">
      <alignment horizontal="center" vertical="center"/>
    </xf>
    <xf numFmtId="9" fontId="30" fillId="3" borderId="37" xfId="1" applyFont="1" applyFill="1" applyBorder="1" applyAlignment="1">
      <alignment horizontal="center" vertical="center"/>
    </xf>
    <xf numFmtId="9" fontId="30" fillId="3" borderId="34" xfId="1" applyFont="1" applyFill="1" applyBorder="1" applyAlignment="1">
      <alignment horizontal="center" vertical="center"/>
    </xf>
    <xf numFmtId="9" fontId="30" fillId="3" borderId="35" xfId="1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30" fillId="3" borderId="33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9" fontId="30" fillId="0" borderId="17" xfId="1" applyFont="1" applyFill="1" applyBorder="1" applyAlignment="1">
      <alignment horizontal="center" vertical="center"/>
    </xf>
    <xf numFmtId="9" fontId="30" fillId="0" borderId="18" xfId="1" applyFont="1" applyFill="1" applyBorder="1" applyAlignment="1">
      <alignment horizontal="center" vertical="center"/>
    </xf>
    <xf numFmtId="9" fontId="30" fillId="0" borderId="15" xfId="1" applyFont="1" applyFill="1" applyBorder="1" applyAlignment="1">
      <alignment horizontal="center" vertical="center"/>
    </xf>
    <xf numFmtId="0" fontId="24" fillId="7" borderId="34" xfId="0" applyFont="1" applyFill="1" applyBorder="1" applyAlignment="1">
      <alignment horizontal="center" vertical="center" wrapText="1"/>
    </xf>
    <xf numFmtId="0" fontId="24" fillId="7" borderId="35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9" fillId="3" borderId="36" xfId="0" applyFont="1" applyFill="1" applyBorder="1" applyAlignment="1">
      <alignment horizontal="center" vertical="center" wrapText="1"/>
    </xf>
    <xf numFmtId="0" fontId="29" fillId="3" borderId="5" xfId="0" applyFont="1" applyFill="1" applyBorder="1" applyAlignment="1">
      <alignment horizontal="center" vertical="center" wrapText="1"/>
    </xf>
    <xf numFmtId="0" fontId="29" fillId="3" borderId="20" xfId="0" applyFont="1" applyFill="1" applyBorder="1" applyAlignment="1">
      <alignment horizontal="center" vertical="center" wrapText="1"/>
    </xf>
    <xf numFmtId="0" fontId="23" fillId="6" borderId="33" xfId="0" applyFont="1" applyFill="1" applyBorder="1" applyAlignment="1">
      <alignment horizontal="center" vertical="center"/>
    </xf>
    <xf numFmtId="0" fontId="23" fillId="6" borderId="29" xfId="0" applyFont="1" applyFill="1" applyBorder="1" applyAlignment="1">
      <alignment horizontal="center" vertical="center"/>
    </xf>
    <xf numFmtId="0" fontId="24" fillId="8" borderId="33" xfId="0" applyFont="1" applyFill="1" applyBorder="1" applyAlignment="1">
      <alignment horizontal="center" vertical="center" wrapText="1"/>
    </xf>
    <xf numFmtId="0" fontId="24" fillId="8" borderId="29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0" fillId="3" borderId="37" xfId="0" applyFont="1" applyFill="1" applyBorder="1" applyAlignment="1">
      <alignment horizontal="center" vertical="center"/>
    </xf>
    <xf numFmtId="0" fontId="30" fillId="3" borderId="3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4" fillId="7" borderId="33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/>
    </xf>
    <xf numFmtId="0" fontId="4" fillId="3" borderId="45" xfId="0" applyFont="1" applyFill="1" applyBorder="1" applyAlignment="1">
      <alignment horizontal="center"/>
    </xf>
    <xf numFmtId="14" fontId="4" fillId="3" borderId="1" xfId="0" applyNumberFormat="1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7" fillId="11" borderId="1" xfId="0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horizontal="center" vertical="center"/>
    </xf>
    <xf numFmtId="0" fontId="28" fillId="5" borderId="1" xfId="0" applyFont="1" applyFill="1" applyBorder="1" applyAlignment="1">
      <alignment horizontal="center" vertical="center"/>
    </xf>
    <xf numFmtId="0" fontId="28" fillId="9" borderId="1" xfId="0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Porcentual" xfId="1" builtinId="5"/>
  </cellStyles>
  <dxfs count="90">
    <dxf>
      <alignment vertical="center" readingOrder="0"/>
    </dxf>
    <dxf>
      <alignment wrapText="1" readingOrder="0"/>
    </dxf>
    <dxf>
      <alignment horizontal="center" readingOrder="0"/>
    </dxf>
    <dxf>
      <alignment vertical="center" readingOrder="0"/>
    </dxf>
    <dxf>
      <alignment wrapText="1" readingOrder="0"/>
    </dxf>
    <dxf>
      <alignment horizontal="center" readingOrder="0"/>
    </dxf>
    <dxf>
      <alignment vertical="center" readingOrder="0"/>
    </dxf>
    <dxf>
      <alignment wrapText="1" readingOrder="0"/>
    </dxf>
    <dxf>
      <alignment horizontal="center" readingOrder="0"/>
    </dxf>
    <dxf>
      <alignment vertical="center" readingOrder="0"/>
    </dxf>
    <dxf>
      <alignment wrapText="1" readingOrder="0"/>
    </dxf>
    <dxf>
      <alignment horizontal="center" readingOrder="0"/>
    </dxf>
    <dxf>
      <numFmt numFmtId="165" formatCode="m/d/yyyy"/>
    </dxf>
    <dxf>
      <numFmt numFmtId="164" formatCode="0.0%"/>
    </dxf>
    <dxf>
      <alignment vertical="center" readingOrder="0"/>
    </dxf>
    <dxf>
      <alignment wrapText="1" readingOrder="0"/>
    </dxf>
    <dxf>
      <alignment horizontal="center" readingOrder="0"/>
    </dxf>
    <dxf>
      <alignment vertical="center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4" formatCode="0.0%"/>
    </dxf>
    <dxf>
      <alignment vertical="center" readingOrder="0"/>
    </dxf>
    <dxf>
      <alignment wrapText="1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font>
        <color auto="1"/>
      </font>
    </dxf>
    <dxf>
      <fill>
        <patternFill patternType="solid">
          <bgColor rgb="FF00FF00"/>
        </patternFill>
      </fill>
    </dxf>
    <dxf>
      <font>
        <color auto="1"/>
      </font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font>
        <color auto="1"/>
      </font>
    </dxf>
    <dxf>
      <fill>
        <patternFill patternType="solid">
          <bgColor rgb="FF00FF00"/>
        </patternFill>
      </fill>
    </dxf>
    <dxf>
      <font>
        <color auto="1"/>
      </font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alignment horizontal="center" readingOrder="0"/>
    </dxf>
    <dxf>
      <alignment horizontal="center" readingOrder="0"/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CCFFFF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FF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pivotSource>
    <c:name>[Anexo.1 Autoevaluacion.xlsx]Resumen Autoevaluación!Tabla dinámica2</c:name>
    <c:fmtId val="4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CICLO</a:t>
            </a:r>
          </a:p>
        </c:rich>
      </c:tx>
      <c:layout/>
      <c:spPr>
        <a:noFill/>
        <a:ln>
          <a:noFill/>
        </a:ln>
        <a:effectLst/>
      </c:spPr>
    </c:title>
    <c:pivotFmts>
      <c:pivotFmt>
        <c:idx val="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</c:pivotFmts>
    <c:plotArea>
      <c:layout/>
      <c:radarChart>
        <c:radarStyle val="marker"/>
        <c:ser>
          <c:idx val="0"/>
          <c:order val="0"/>
          <c:tx>
            <c:strRef>
              <c:f>'Resumen Autoevaluación'!$B$23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'Resumen Autoevaluación'!$A$24:$A$28</c:f>
              <c:strCache>
                <c:ptCount val="4"/>
                <c:pt idx="0">
                  <c:v>Planear</c:v>
                </c:pt>
                <c:pt idx="1">
                  <c:v>Hacer</c:v>
                </c:pt>
                <c:pt idx="2">
                  <c:v>Verificar</c:v>
                </c:pt>
                <c:pt idx="3">
                  <c:v>Actuar</c:v>
                </c:pt>
              </c:strCache>
            </c:strRef>
          </c:cat>
          <c:val>
            <c:numRef>
              <c:f>'Resumen Autoevaluación'!$B$24:$B$28</c:f>
              <c:numCache>
                <c:formatCode>0.0%</c:formatCode>
                <c:ptCount val="4"/>
                <c:pt idx="0">
                  <c:v>0.7</c:v>
                </c:pt>
                <c:pt idx="1">
                  <c:v>0.6</c:v>
                </c:pt>
                <c:pt idx="2">
                  <c:v>1</c:v>
                </c:pt>
                <c:pt idx="3">
                  <c:v>0.25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3A1-4665-BB6D-07B8CBCCC0DC}"/>
            </c:ext>
          </c:extLst>
        </c:ser>
        <c:dLbls/>
        <c:axId val="82937728"/>
        <c:axId val="82939264"/>
      </c:radarChart>
      <c:catAx>
        <c:axId val="8293772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2939264"/>
        <c:crosses val="autoZero"/>
        <c:auto val="1"/>
        <c:lblAlgn val="ctr"/>
        <c:lblOffset val="100"/>
      </c:catAx>
      <c:valAx>
        <c:axId val="82939264"/>
        <c:scaling>
          <c:orientation val="minMax"/>
          <c:max val="1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2937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pivotSource>
    <c:name>[Anexo.1 Autoevaluacion.xlsx]Resumen Autoevaluación!Tabla dinámica3</c:name>
    <c:fmtId val="4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CICLO</a:t>
            </a:r>
          </a:p>
        </c:rich>
      </c:tx>
      <c:layout/>
      <c:spPr>
        <a:noFill/>
        <a:ln>
          <a:noFill/>
        </a:ln>
        <a:effectLst/>
      </c:spPr>
    </c:title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s-ES"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Val val="1"/>
          <c:extLst xmlns:c16r2="http://schemas.microsoft.com/office/drawing/2015/06/chart"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barChart>
        <c:barDir val="col"/>
        <c:grouping val="clustered"/>
        <c:ser>
          <c:idx val="0"/>
          <c:order val="0"/>
          <c:tx>
            <c:strRef>
              <c:f>'Resumen Autoevaluación'!$B$36</c:f>
              <c:strCache>
                <c:ptCount val="1"/>
                <c:pt idx="0">
                  <c:v> Crítica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'Resumen Autoevaluación'!$A$37:$A$41</c:f>
              <c:strCache>
                <c:ptCount val="4"/>
                <c:pt idx="0">
                  <c:v>Planear</c:v>
                </c:pt>
                <c:pt idx="1">
                  <c:v>Hacer</c:v>
                </c:pt>
                <c:pt idx="2">
                  <c:v>Verificar</c:v>
                </c:pt>
                <c:pt idx="3">
                  <c:v>Actuar</c:v>
                </c:pt>
              </c:strCache>
            </c:strRef>
          </c:cat>
          <c:val>
            <c:numRef>
              <c:f>'Resumen Autoevaluación'!$B$37:$B$41</c:f>
              <c:numCache>
                <c:formatCode>0.0%</c:formatCode>
                <c:ptCount val="4"/>
                <c:pt idx="0">
                  <c:v>0</c:v>
                </c:pt>
                <c:pt idx="1">
                  <c:v>0.6</c:v>
                </c:pt>
                <c:pt idx="2">
                  <c:v>0</c:v>
                </c:pt>
                <c:pt idx="3">
                  <c:v>0.25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BE5-4802-8872-683E1490307F}"/>
            </c:ext>
          </c:extLst>
        </c:ser>
        <c:ser>
          <c:idx val="1"/>
          <c:order val="1"/>
          <c:tx>
            <c:strRef>
              <c:f>'Resumen Autoevaluación'!$C$36</c:f>
              <c:strCache>
                <c:ptCount val="1"/>
                <c:pt idx="0">
                  <c:v> Moderadamente Aceptable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'Resumen Autoevaluación'!$A$37:$A$41</c:f>
              <c:strCache>
                <c:ptCount val="4"/>
                <c:pt idx="0">
                  <c:v>Planear</c:v>
                </c:pt>
                <c:pt idx="1">
                  <c:v>Hacer</c:v>
                </c:pt>
                <c:pt idx="2">
                  <c:v>Verificar</c:v>
                </c:pt>
                <c:pt idx="3">
                  <c:v>Actuar</c:v>
                </c:pt>
              </c:strCache>
            </c:strRef>
          </c:cat>
          <c:val>
            <c:numRef>
              <c:f>'Resumen Autoevaluación'!$C$37:$C$41</c:f>
              <c:numCache>
                <c:formatCode>0.0%</c:formatCode>
                <c:ptCount val="4"/>
                <c:pt idx="0">
                  <c:v>0.7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BE5-4802-8872-683E1490307F}"/>
            </c:ext>
          </c:extLst>
        </c:ser>
        <c:ser>
          <c:idx val="2"/>
          <c:order val="2"/>
          <c:tx>
            <c:strRef>
              <c:f>'Resumen Autoevaluación'!$D$36</c:f>
              <c:strCache>
                <c:ptCount val="1"/>
                <c:pt idx="0">
                  <c:v> Aceptable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Val val="1"/>
          </c:dLbls>
          <c:cat>
            <c:strRef>
              <c:f>'Resumen Autoevaluación'!$A$37:$A$41</c:f>
              <c:strCache>
                <c:ptCount val="4"/>
                <c:pt idx="0">
                  <c:v>Planear</c:v>
                </c:pt>
                <c:pt idx="1">
                  <c:v>Hacer</c:v>
                </c:pt>
                <c:pt idx="2">
                  <c:v>Verificar</c:v>
                </c:pt>
                <c:pt idx="3">
                  <c:v>Actuar</c:v>
                </c:pt>
              </c:strCache>
            </c:strRef>
          </c:cat>
          <c:val>
            <c:numRef>
              <c:f>'Resumen Autoevaluación'!$D$37:$D$41</c:f>
              <c:numCache>
                <c:formatCode>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BE5-4802-8872-683E1490307F}"/>
            </c:ext>
          </c:extLst>
        </c:ser>
        <c:dLbls/>
        <c:gapWidth val="75"/>
        <c:overlap val="-25"/>
        <c:axId val="73313664"/>
        <c:axId val="73323648"/>
      </c:barChart>
      <c:catAx>
        <c:axId val="7331366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3323648"/>
        <c:crosses val="autoZero"/>
        <c:auto val="1"/>
        <c:lblAlgn val="ctr"/>
        <c:lblOffset val="100"/>
      </c:catAx>
      <c:valAx>
        <c:axId val="73323648"/>
        <c:scaling>
          <c:orientation val="minMax"/>
          <c:max val="1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3313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pivotSource>
    <c:name>[Anexo.1 Autoevaluacion.xlsx]Resumen Autoevaluación!Tabla dinámica4</c:name>
    <c:fmtId val="4"/>
  </c:pivotSource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pivotFmts>
      <c:pivotFmt>
        <c:idx val="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</c:pivotFmts>
    <c:plotArea>
      <c:layout/>
      <c:radarChart>
        <c:radarStyle val="marker"/>
        <c:ser>
          <c:idx val="0"/>
          <c:order val="0"/>
          <c:tx>
            <c:strRef>
              <c:f>'Resumen Autoevaluación'!$B$48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'Resumen Autoevaluación'!$A$49:$A$55</c:f>
              <c:strCache>
                <c:ptCount val="7"/>
                <c:pt idx="0">
                  <c:v>P - Recursos</c:v>
                </c:pt>
                <c:pt idx="1">
                  <c:v>P - Gestión Integral del SG SST</c:v>
                </c:pt>
                <c:pt idx="2">
                  <c:v>H - Gestión de la Salud</c:v>
                </c:pt>
                <c:pt idx="3">
                  <c:v>H - Gestión de Peligros y Riesgos</c:v>
                </c:pt>
                <c:pt idx="4">
                  <c:v>H - Gestión de Amenazas</c:v>
                </c:pt>
                <c:pt idx="5">
                  <c:v>V - Verificación del SG SST</c:v>
                </c:pt>
                <c:pt idx="6">
                  <c:v>A - Mejoramiento</c:v>
                </c:pt>
              </c:strCache>
            </c:strRef>
          </c:cat>
          <c:val>
            <c:numRef>
              <c:f>'Resumen Autoevaluación'!$B$49:$B$55</c:f>
              <c:numCache>
                <c:formatCode>0.0%</c:formatCode>
                <c:ptCount val="7"/>
                <c:pt idx="0">
                  <c:v>0.1</c:v>
                </c:pt>
                <c:pt idx="1">
                  <c:v>0.17142857142857143</c:v>
                </c:pt>
                <c:pt idx="2">
                  <c:v>0.16</c:v>
                </c:pt>
                <c:pt idx="3">
                  <c:v>6.6666666666666666E-2</c:v>
                </c:pt>
                <c:pt idx="4">
                  <c:v>0.2</c:v>
                </c:pt>
                <c:pt idx="5">
                  <c:v>0.2</c:v>
                </c:pt>
                <c:pt idx="6">
                  <c:v>0.05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700-4FE7-AB87-DB6D264D23F5}"/>
            </c:ext>
          </c:extLst>
        </c:ser>
        <c:dLbls/>
        <c:axId val="83265024"/>
        <c:axId val="83266560"/>
      </c:radarChart>
      <c:catAx>
        <c:axId val="8326502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3266560"/>
        <c:crosses val="autoZero"/>
        <c:auto val="1"/>
        <c:lblAlgn val="ctr"/>
        <c:lblOffset val="100"/>
      </c:catAx>
      <c:valAx>
        <c:axId val="83266560"/>
        <c:scaling>
          <c:orientation val="minMax"/>
          <c:max val="1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3265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pivotSource>
    <c:name>[Anexo.1 Autoevaluacion.xlsx]Gráfica Comparativa!Tabla dinámica5</c:name>
    <c:fmtId val="9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COMPARATIVO</a:t>
            </a:r>
            <a:r>
              <a:rPr lang="es-CO" baseline="0"/>
              <a:t> AÑO</a:t>
            </a:r>
            <a:endParaRPr lang="es-CO"/>
          </a:p>
        </c:rich>
      </c:tx>
      <c:layout/>
      <c:spPr>
        <a:noFill/>
        <a:ln>
          <a:noFill/>
        </a:ln>
        <a:effectLst/>
      </c:spPr>
    </c:title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Val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ser>
          <c:idx val="0"/>
          <c:order val="0"/>
          <c:tx>
            <c:strRef>
              <c:f>'Gráfica Comparativa'!$B$7:$B$8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'Gráfica Comparativa'!$A$9:$A$12</c:f>
              <c:strCache>
                <c:ptCount val="4"/>
                <c:pt idx="0">
                  <c:v>Planear</c:v>
                </c:pt>
                <c:pt idx="1">
                  <c:v>Hacer</c:v>
                </c:pt>
                <c:pt idx="2">
                  <c:v>Verificar</c:v>
                </c:pt>
                <c:pt idx="3">
                  <c:v>Actuar</c:v>
                </c:pt>
              </c:strCache>
            </c:strRef>
          </c:cat>
          <c:val>
            <c:numRef>
              <c:f>'Gráfica Comparativa'!$B$9:$B$12</c:f>
              <c:numCache>
                <c:formatCode>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24-4AEC-A269-AA2E170314F0}"/>
            </c:ext>
          </c:extLst>
        </c:ser>
        <c:ser>
          <c:idx val="1"/>
          <c:order val="1"/>
          <c:tx>
            <c:strRef>
              <c:f>'Gráfica Comparativa'!$C$7:$C$8</c:f>
              <c:strCache>
                <c:ptCount val="1"/>
                <c:pt idx="0">
                  <c:v>19/09/2017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'Gráfica Comparativa'!$A$9:$A$12</c:f>
              <c:strCache>
                <c:ptCount val="4"/>
                <c:pt idx="0">
                  <c:v>Planear</c:v>
                </c:pt>
                <c:pt idx="1">
                  <c:v>Hacer</c:v>
                </c:pt>
                <c:pt idx="2">
                  <c:v>Verificar</c:v>
                </c:pt>
                <c:pt idx="3">
                  <c:v>Actuar</c:v>
                </c:pt>
              </c:strCache>
            </c:strRef>
          </c:cat>
          <c:val>
            <c:numRef>
              <c:f>'Gráfica Comparativa'!$C$9:$C$12</c:f>
              <c:numCache>
                <c:formatCode>0.0%</c:formatCode>
                <c:ptCount val="4"/>
                <c:pt idx="0">
                  <c:v>0.7</c:v>
                </c:pt>
                <c:pt idx="1">
                  <c:v>0.6</c:v>
                </c:pt>
                <c:pt idx="2">
                  <c:v>1</c:v>
                </c:pt>
                <c:pt idx="3">
                  <c:v>0.25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724-4AEC-A269-AA2E170314F0}"/>
            </c:ext>
          </c:extLst>
        </c:ser>
        <c:dLbls/>
        <c:axId val="83694336"/>
        <c:axId val="83695872"/>
      </c:barChart>
      <c:catAx>
        <c:axId val="8369433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3695872"/>
        <c:crosses val="autoZero"/>
        <c:auto val="1"/>
        <c:lblAlgn val="ctr"/>
        <c:lblOffset val="100"/>
      </c:catAx>
      <c:valAx>
        <c:axId val="8369587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es-E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0.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36943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pivotSource>
    <c:name>[Anexo.1 Autoevaluacion.xlsx]Gráfica Comparativa!Tabla dinámica1</c:name>
    <c:fmtId val="11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s-ES"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Val val="1"/>
          <c:extLst xmlns:c16r2="http://schemas.microsoft.com/office/drawing/2015/06/chart"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barChart>
        <c:barDir val="col"/>
        <c:grouping val="clustered"/>
        <c:ser>
          <c:idx val="0"/>
          <c:order val="0"/>
          <c:tx>
            <c:strRef>
              <c:f>'Gráfica Comparativa'!$B$27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Val val="1"/>
          </c:dLbls>
          <c:cat>
            <c:multiLvlStrRef>
              <c:f>'Gráfica Comparativa'!$A$28:$A$52</c:f>
              <c:multiLvlStrCache>
                <c:ptCount val="22"/>
                <c:lvl>
                  <c:pt idx="0">
                    <c:v>1.1.1 Responsable del SG SST</c:v>
                  </c:pt>
                  <c:pt idx="1">
                    <c:v>1.1.2 Responsabilidades en el SG SST</c:v>
                  </c:pt>
                  <c:pt idx="2">
                    <c:v>1.1.3. Asignación de Recursos para el SG SST</c:v>
                  </c:pt>
                  <c:pt idx="3">
                    <c:v>1.1.4 Afiliación al Sistema General de Riesgos Laborales</c:v>
                  </c:pt>
                  <c:pt idx="4">
                    <c:v>1.1.5 Pago de Pensión Trabajadores de Alto Riesgo</c:v>
                  </c:pt>
                  <c:pt idx="5">
                    <c:v>1.1.6 Conformación del Copasst </c:v>
                  </c:pt>
                  <c:pt idx="6">
                    <c:v>1.1.7 Capacitación del Copasst</c:v>
                  </c:pt>
                  <c:pt idx="7">
                    <c:v>1.1.8 Conformación Comité Convivencia</c:v>
                  </c:pt>
                  <c:pt idx="8">
                    <c:v>1.2.1 Programa Capacitación Promoción y Prevención - P y P</c:v>
                  </c:pt>
                  <c:pt idx="9">
                    <c:v>1.2.2 Capacitación, Inducción y Reinducción en SG SST, Actividades de Promoción y Prevención - P y P</c:v>
                  </c:pt>
                  <c:pt idx="10">
                    <c:v>1.2.3 Responsable del SG SST - Curso 50 Horas</c:v>
                  </c:pt>
                  <c:pt idx="11">
                    <c:v>2.1.1 Politica del SG SST - Firmada  Fechada y Divulgada al Copasst </c:v>
                  </c:pt>
                  <c:pt idx="12">
                    <c:v>2.10.1 Evaluación y selección de proveedores y contratista</c:v>
                  </c:pt>
                  <c:pt idx="13">
                    <c:v>2.11.1 Evaluación del impacto de cambios internos y externos en el SG SST</c:v>
                  </c:pt>
                  <c:pt idx="14">
                    <c:v>2.2.1 Objetivos definidos, claros, medibles, cuantificables, con metas, documentos, revisados del SG SST</c:v>
                  </c:pt>
                  <c:pt idx="15">
                    <c:v>2.3.1 Evaluación e identificación de Prioridades</c:v>
                  </c:pt>
                  <c:pt idx="16">
                    <c:v>2.4.1 Plan que identifica objetivos, metas, responsabilidad, recursos con cronograma y firmado</c:v>
                  </c:pt>
                  <c:pt idx="17">
                    <c:v>2.5.1 Archivo o Retención documental del SG SST</c:v>
                  </c:pt>
                  <c:pt idx="18">
                    <c:v>2.6.1 Rendición sbore el desempeño</c:v>
                  </c:pt>
                  <c:pt idx="19">
                    <c:v>2.7.1 Matriz Legal</c:v>
                  </c:pt>
                  <c:pt idx="20">
                    <c:v>2.8.1 Mecanismo de comunicación, auto reporte del SG SST</c:v>
                  </c:pt>
                  <c:pt idx="21">
                    <c:v>2.9.1 Identificación, Evaluación para adquisición de productos y servicios en el SG SST</c:v>
                  </c:pt>
                </c:lvl>
                <c:lvl>
                  <c:pt idx="0">
                    <c:v>P - Recursos</c:v>
                  </c:pt>
                  <c:pt idx="12">
                    <c:v>P - Gestión Integral del SG SST</c:v>
                  </c:pt>
                </c:lvl>
              </c:multiLvlStrCache>
            </c:multiLvlStrRef>
          </c:cat>
          <c:val>
            <c:numRef>
              <c:f>'Gráfica Comparativa'!$B$28:$B$52</c:f>
              <c:numCache>
                <c:formatCode>General</c:formatCode>
                <c:ptCount val="22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</c:v>
                </c:pt>
                <c:pt idx="7">
                  <c:v>0.5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2</c:v>
                </c:pt>
                <c:pt idx="20">
                  <c:v>0</c:v>
                </c:pt>
                <c:pt idx="2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13B-4D7D-8081-14438DE37414}"/>
            </c:ext>
          </c:extLst>
        </c:ser>
        <c:dLbls/>
        <c:gapWidth val="219"/>
        <c:overlap val="-27"/>
        <c:axId val="83760256"/>
        <c:axId val="83761792"/>
      </c:barChart>
      <c:catAx>
        <c:axId val="8376025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3761792"/>
        <c:crosses val="autoZero"/>
        <c:auto val="1"/>
        <c:lblAlgn val="ctr"/>
        <c:lblOffset val="100"/>
      </c:catAx>
      <c:valAx>
        <c:axId val="8376179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3760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png"/><Relationship Id="rId1" Type="http://schemas.openxmlformats.org/officeDocument/2006/relationships/image" Target="../media/image3.jpeg"/><Relationship Id="rId4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0</xdr:row>
      <xdr:rowOff>0</xdr:rowOff>
    </xdr:from>
    <xdr:to>
      <xdr:col>12</xdr:col>
      <xdr:colOff>31751</xdr:colOff>
      <xdr:row>36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751" y="0"/>
          <a:ext cx="9144000" cy="6858000"/>
        </a:xfrm>
        <a:prstGeom prst="rect">
          <a:avLst/>
        </a:prstGeom>
      </xdr:spPr>
    </xdr:pic>
    <xdr:clientData/>
  </xdr:twoCellAnchor>
  <xdr:twoCellAnchor>
    <xdr:from>
      <xdr:col>9</xdr:col>
      <xdr:colOff>149679</xdr:colOff>
      <xdr:row>11</xdr:row>
      <xdr:rowOff>27214</xdr:rowOff>
    </xdr:from>
    <xdr:to>
      <xdr:col>11</xdr:col>
      <xdr:colOff>136072</xdr:colOff>
      <xdr:row>12</xdr:row>
      <xdr:rowOff>136071</xdr:rowOff>
    </xdr:to>
    <xdr:sp macro="" textlink="A1">
      <xdr:nvSpPr>
        <xdr:cNvPr id="3" name="CuadroText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7007679" y="2122714"/>
          <a:ext cx="1510393" cy="2993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fld id="{F4F8A7CC-9914-4019-8EA4-DFBAADDE9B94}" type="TxLink">
            <a:rPr lang="en-US" sz="8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Eince Ltda</a:t>
          </a:fld>
          <a:endParaRPr lang="es-CO" sz="800"/>
        </a:p>
      </xdr:txBody>
    </xdr:sp>
    <xdr:clientData/>
  </xdr:twoCellAnchor>
  <xdr:twoCellAnchor>
    <xdr:from>
      <xdr:col>9</xdr:col>
      <xdr:colOff>149679</xdr:colOff>
      <xdr:row>12</xdr:row>
      <xdr:rowOff>122464</xdr:rowOff>
    </xdr:from>
    <xdr:to>
      <xdr:col>11</xdr:col>
      <xdr:colOff>136072</xdr:colOff>
      <xdr:row>14</xdr:row>
      <xdr:rowOff>40821</xdr:rowOff>
    </xdr:to>
    <xdr:sp macro="" textlink="A2">
      <xdr:nvSpPr>
        <xdr:cNvPr id="4" name="CuadroTexto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7007679" y="2408464"/>
          <a:ext cx="1510393" cy="2993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fld id="{28D8F69B-DBC3-475D-83B0-4D228B2E47FF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900018768</a:t>
          </a:fld>
          <a:endParaRPr lang="es-CO" sz="800"/>
        </a:p>
      </xdr:txBody>
    </xdr:sp>
    <xdr:clientData/>
  </xdr:twoCellAnchor>
  <xdr:twoCellAnchor>
    <xdr:from>
      <xdr:col>9</xdr:col>
      <xdr:colOff>149679</xdr:colOff>
      <xdr:row>14</xdr:row>
      <xdr:rowOff>40821</xdr:rowOff>
    </xdr:from>
    <xdr:to>
      <xdr:col>11</xdr:col>
      <xdr:colOff>136072</xdr:colOff>
      <xdr:row>15</xdr:row>
      <xdr:rowOff>149678</xdr:rowOff>
    </xdr:to>
    <xdr:sp macro="" textlink="A3">
      <xdr:nvSpPr>
        <xdr:cNvPr id="5" name="CuadroTexto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7007679" y="2707821"/>
          <a:ext cx="1510393" cy="2993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fld id="{478C7998-B705-4F9F-8ED4-A41FEFF3CEF6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 </a:t>
          </a:fld>
          <a:endParaRPr lang="es-CO" sz="800"/>
        </a:p>
      </xdr:txBody>
    </xdr:sp>
    <xdr:clientData/>
  </xdr:twoCellAnchor>
  <xdr:twoCellAnchor>
    <xdr:from>
      <xdr:col>9</xdr:col>
      <xdr:colOff>152636</xdr:colOff>
      <xdr:row>15</xdr:row>
      <xdr:rowOff>111815</xdr:rowOff>
    </xdr:from>
    <xdr:to>
      <xdr:col>11</xdr:col>
      <xdr:colOff>132521</xdr:colOff>
      <xdr:row>17</xdr:row>
      <xdr:rowOff>30172</xdr:rowOff>
    </xdr:to>
    <xdr:sp macro="" textlink="A4">
      <xdr:nvSpPr>
        <xdr:cNvPr id="6" name="CuadroText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7010636" y="2969315"/>
          <a:ext cx="1503885" cy="2993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fld id="{512B72AD-7F1A-445F-B194-3296CFCC6A96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76</a:t>
          </a:fld>
          <a:endParaRPr lang="es-CO" sz="800"/>
        </a:p>
      </xdr:txBody>
    </xdr:sp>
    <xdr:clientData/>
  </xdr:twoCellAnchor>
  <xdr:twoCellAnchor>
    <xdr:from>
      <xdr:col>9</xdr:col>
      <xdr:colOff>157370</xdr:colOff>
      <xdr:row>17</xdr:row>
      <xdr:rowOff>33130</xdr:rowOff>
    </xdr:from>
    <xdr:to>
      <xdr:col>11</xdr:col>
      <xdr:colOff>137255</xdr:colOff>
      <xdr:row>18</xdr:row>
      <xdr:rowOff>141987</xdr:rowOff>
    </xdr:to>
    <xdr:sp macro="" textlink="A5">
      <xdr:nvSpPr>
        <xdr:cNvPr id="7" name="CuadroTexto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7015370" y="3271630"/>
          <a:ext cx="1503885" cy="2993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fld id="{373F97B6-4C52-4710-B42F-4F11DC9101BE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08/08/2017</a:t>
          </a:fld>
          <a:endParaRPr lang="es-CO" sz="800"/>
        </a:p>
      </xdr:txBody>
    </xdr:sp>
    <xdr:clientData/>
  </xdr:twoCellAnchor>
  <xdr:twoCellAnchor>
    <xdr:from>
      <xdr:col>7</xdr:col>
      <xdr:colOff>629683</xdr:colOff>
      <xdr:row>21</xdr:row>
      <xdr:rowOff>95250</xdr:rowOff>
    </xdr:from>
    <xdr:to>
      <xdr:col>12</xdr:col>
      <xdr:colOff>0</xdr:colOff>
      <xdr:row>22</xdr:row>
      <xdr:rowOff>158354</xdr:rowOff>
    </xdr:to>
    <xdr:sp macro="[0]!Rectángulo_Haga_clic_en" textlink="">
      <xdr:nvSpPr>
        <xdr:cNvPr id="8" name="1 Rectángulo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/>
      </xdr:nvSpPr>
      <xdr:spPr>
        <a:xfrm>
          <a:off x="5963683" y="4095750"/>
          <a:ext cx="3180317" cy="253604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s-CO" sz="1100" b="1" i="0" cap="none" spc="0">
            <a:ln>
              <a:noFill/>
            </a:ln>
            <a:solidFill>
              <a:srgbClr val="FFC000"/>
            </a:solidFill>
            <a:effectLst/>
            <a:latin typeface="Gill Sans MT" panose="020B0502020104020203" pitchFamily="34" charset="0"/>
          </a:endParaRPr>
        </a:p>
      </xdr:txBody>
    </xdr:sp>
    <xdr:clientData/>
  </xdr:twoCellAnchor>
  <xdr:twoCellAnchor>
    <xdr:from>
      <xdr:col>8</xdr:col>
      <xdr:colOff>31750</xdr:colOff>
      <xdr:row>24</xdr:row>
      <xdr:rowOff>84667</xdr:rowOff>
    </xdr:from>
    <xdr:to>
      <xdr:col>11</xdr:col>
      <xdr:colOff>345042</xdr:colOff>
      <xdr:row>25</xdr:row>
      <xdr:rowOff>147771</xdr:rowOff>
    </xdr:to>
    <xdr:sp macro="[0]!MenúPrincipal_5Rectángulo_Haga_clic_en" textlink="">
      <xdr:nvSpPr>
        <xdr:cNvPr id="9" name="5 Rectángulo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/>
      </xdr:nvSpPr>
      <xdr:spPr>
        <a:xfrm>
          <a:off x="6127750" y="4656667"/>
          <a:ext cx="2599292" cy="253604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s-CO" sz="1100" b="1" i="0" cap="none" spc="0">
            <a:ln>
              <a:noFill/>
            </a:ln>
            <a:solidFill>
              <a:srgbClr val="FFC000"/>
            </a:solidFill>
            <a:effectLst/>
            <a:latin typeface="Gill Sans MT" panose="020B0502020104020203" pitchFamily="34" charset="0"/>
          </a:endParaRPr>
        </a:p>
      </xdr:txBody>
    </xdr:sp>
    <xdr:clientData/>
  </xdr:twoCellAnchor>
  <xdr:twoCellAnchor>
    <xdr:from>
      <xdr:col>8</xdr:col>
      <xdr:colOff>14817</xdr:colOff>
      <xdr:row>27</xdr:row>
      <xdr:rowOff>120650</xdr:rowOff>
    </xdr:from>
    <xdr:to>
      <xdr:col>11</xdr:col>
      <xdr:colOff>328109</xdr:colOff>
      <xdr:row>28</xdr:row>
      <xdr:rowOff>183754</xdr:rowOff>
    </xdr:to>
    <xdr:sp macro="[0]!MenúPrincipal_6Rectángulo_Haga_clic_en" textlink="">
      <xdr:nvSpPr>
        <xdr:cNvPr id="10" name="6 Rectángulo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/>
      </xdr:nvSpPr>
      <xdr:spPr>
        <a:xfrm>
          <a:off x="6110817" y="5264150"/>
          <a:ext cx="2599292" cy="253604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s-CO" sz="1100" b="1" i="0" cap="none" spc="0">
            <a:ln>
              <a:noFill/>
            </a:ln>
            <a:solidFill>
              <a:srgbClr val="FFC000"/>
            </a:solidFill>
            <a:effectLst/>
            <a:latin typeface="Gill Sans MT" panose="020B0502020104020203" pitchFamily="34" charset="0"/>
          </a:endParaRPr>
        </a:p>
      </xdr:txBody>
    </xdr:sp>
    <xdr:clientData/>
  </xdr:twoCellAnchor>
  <xdr:twoCellAnchor>
    <xdr:from>
      <xdr:col>8</xdr:col>
      <xdr:colOff>10583</xdr:colOff>
      <xdr:row>30</xdr:row>
      <xdr:rowOff>116417</xdr:rowOff>
    </xdr:from>
    <xdr:to>
      <xdr:col>11</xdr:col>
      <xdr:colOff>323875</xdr:colOff>
      <xdr:row>31</xdr:row>
      <xdr:rowOff>179521</xdr:rowOff>
    </xdr:to>
    <xdr:sp macro="[0]!MenúPrincipal_6Rectángulo_2_Haga_clic_en" textlink="">
      <xdr:nvSpPr>
        <xdr:cNvPr id="11" name="6 Rectángulo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/>
      </xdr:nvSpPr>
      <xdr:spPr>
        <a:xfrm>
          <a:off x="6106583" y="5831417"/>
          <a:ext cx="2599292" cy="253604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s-CO" sz="1100" b="1" i="0" cap="none" spc="0">
            <a:ln>
              <a:noFill/>
            </a:ln>
            <a:solidFill>
              <a:srgbClr val="FFC000"/>
            </a:solidFill>
            <a:effectLst/>
            <a:latin typeface="Gill Sans MT" panose="020B0502020104020203" pitchFamily="34" charset="0"/>
          </a:endParaRPr>
        </a:p>
      </xdr:txBody>
    </xdr:sp>
    <xdr:clientData/>
  </xdr:twoCellAnchor>
  <xdr:twoCellAnchor>
    <xdr:from>
      <xdr:col>8</xdr:col>
      <xdr:colOff>63500</xdr:colOff>
      <xdr:row>33</xdr:row>
      <xdr:rowOff>95250</xdr:rowOff>
    </xdr:from>
    <xdr:to>
      <xdr:col>11</xdr:col>
      <xdr:colOff>376792</xdr:colOff>
      <xdr:row>34</xdr:row>
      <xdr:rowOff>158354</xdr:rowOff>
    </xdr:to>
    <xdr:sp macro="[0]!pdf_eval_inicial" textlink="">
      <xdr:nvSpPr>
        <xdr:cNvPr id="12" name="6 Rectángulo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/>
      </xdr:nvSpPr>
      <xdr:spPr>
        <a:xfrm>
          <a:off x="6159500" y="6381750"/>
          <a:ext cx="2599292" cy="253604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s-CO" sz="1100" b="1" i="0" cap="none" spc="0">
            <a:ln>
              <a:noFill/>
            </a:ln>
            <a:solidFill>
              <a:srgbClr val="FFC000"/>
            </a:solidFill>
            <a:effectLst/>
            <a:latin typeface="Gill Sans MT" panose="020B0502020104020203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426524</xdr:colOff>
      <xdr:row>71</xdr:row>
      <xdr:rowOff>47625</xdr:rowOff>
    </xdr:from>
    <xdr:to>
      <xdr:col>10</xdr:col>
      <xdr:colOff>401311</xdr:colOff>
      <xdr:row>72</xdr:row>
      <xdr:rowOff>419</xdr:rowOff>
    </xdr:to>
    <xdr:sp macro="[0]!Rectánguloredondeado2_Haga_clic_en" textlink="">
      <xdr:nvSpPr>
        <xdr:cNvPr id="3" name="Rectángulo redondeado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>
          <a:off x="10747142" y="19276919"/>
          <a:ext cx="1476375" cy="378618"/>
        </a:xfrm>
        <a:prstGeom prst="roundRect">
          <a:avLst/>
        </a:prstGeom>
        <a:solidFill>
          <a:srgbClr val="FFC000"/>
        </a:solidFill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>
              <a:solidFill>
                <a:sysClr val="windowText" lastClr="000000"/>
              </a:solidFill>
            </a:rPr>
            <a:t>PLAN DE ACCIÓN</a:t>
          </a:r>
        </a:p>
      </xdr:txBody>
    </xdr:sp>
    <xdr:clientData/>
  </xdr:twoCellAnchor>
  <xdr:oneCellAnchor>
    <xdr:from>
      <xdr:col>0</xdr:col>
      <xdr:colOff>0</xdr:colOff>
      <xdr:row>0</xdr:row>
      <xdr:rowOff>1</xdr:rowOff>
    </xdr:from>
    <xdr:ext cx="1826559" cy="526676"/>
    <xdr:pic>
      <xdr:nvPicPr>
        <xdr:cNvPr id="7" name="Imagen 2" descr="Resultado de imagen para COLMENA SEGUROS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826559" cy="526676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8</xdr:col>
      <xdr:colOff>0</xdr:colOff>
      <xdr:row>0</xdr:row>
      <xdr:rowOff>0</xdr:rowOff>
    </xdr:from>
    <xdr:to>
      <xdr:col>9</xdr:col>
      <xdr:colOff>496421</xdr:colOff>
      <xdr:row>0</xdr:row>
      <xdr:rowOff>266700</xdr:rowOff>
    </xdr:to>
    <xdr:sp macro="[0]!CuadroTexto4_Haga_clic_en" textlink="">
      <xdr:nvSpPr>
        <xdr:cNvPr id="8" name="CuadroTexto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 txBox="1"/>
      </xdr:nvSpPr>
      <xdr:spPr>
        <a:xfrm>
          <a:off x="10320618" y="0"/>
          <a:ext cx="1314450" cy="266700"/>
        </a:xfrm>
        <a:prstGeom prst="rect">
          <a:avLst/>
        </a:prstGeom>
        <a:ln/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100"/>
            <a:t>Menú</a:t>
          </a:r>
          <a:r>
            <a:rPr lang="es-CO" sz="1100" baseline="0"/>
            <a:t> Principal</a:t>
          </a:r>
          <a:endParaRPr lang="es-CO" sz="1100"/>
        </a:p>
      </xdr:txBody>
    </xdr:sp>
    <xdr:clientData/>
  </xdr:twoCellAnchor>
  <xdr:twoCellAnchor>
    <xdr:from>
      <xdr:col>8</xdr:col>
      <xdr:colOff>571500</xdr:colOff>
      <xdr:row>164</xdr:row>
      <xdr:rowOff>68036</xdr:rowOff>
    </xdr:from>
    <xdr:to>
      <xdr:col>10</xdr:col>
      <xdr:colOff>546287</xdr:colOff>
      <xdr:row>165</xdr:row>
      <xdr:rowOff>20829</xdr:rowOff>
    </xdr:to>
    <xdr:sp macro="[0]!Rectánguloredondeado4_Haga_clic_en" textlink="">
      <xdr:nvSpPr>
        <xdr:cNvPr id="5" name="Rectángulo redondeado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/>
      </xdr:nvSpPr>
      <xdr:spPr>
        <a:xfrm>
          <a:off x="10967357" y="45434250"/>
          <a:ext cx="1648466" cy="388222"/>
        </a:xfrm>
        <a:prstGeom prst="roundRect">
          <a:avLst/>
        </a:prstGeom>
        <a:solidFill>
          <a:srgbClr val="FFC000"/>
        </a:solidFill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>
              <a:solidFill>
                <a:sysClr val="windowText" lastClr="000000"/>
              </a:solidFill>
            </a:rPr>
            <a:t>PLAN DE ACCIÓN</a:t>
          </a:r>
        </a:p>
      </xdr:txBody>
    </xdr:sp>
    <xdr:clientData/>
  </xdr:twoCellAnchor>
  <xdr:twoCellAnchor>
    <xdr:from>
      <xdr:col>8</xdr:col>
      <xdr:colOff>557893</xdr:colOff>
      <xdr:row>236</xdr:row>
      <xdr:rowOff>54429</xdr:rowOff>
    </xdr:from>
    <xdr:to>
      <xdr:col>10</xdr:col>
      <xdr:colOff>532680</xdr:colOff>
      <xdr:row>237</xdr:row>
      <xdr:rowOff>7223</xdr:rowOff>
    </xdr:to>
    <xdr:sp macro="[0]!Rectánguloredondeado5_Haga_clic_en" textlink="">
      <xdr:nvSpPr>
        <xdr:cNvPr id="6" name="Rectángulo redondeado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/>
      </xdr:nvSpPr>
      <xdr:spPr>
        <a:xfrm>
          <a:off x="10953750" y="65736108"/>
          <a:ext cx="1648466" cy="388222"/>
        </a:xfrm>
        <a:prstGeom prst="roundRect">
          <a:avLst/>
        </a:prstGeom>
        <a:solidFill>
          <a:srgbClr val="FFC000"/>
        </a:solidFill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>
              <a:solidFill>
                <a:sysClr val="windowText" lastClr="000000"/>
              </a:solidFill>
            </a:rPr>
            <a:t>PLAN DE ACCIÓN</a:t>
          </a:r>
        </a:p>
      </xdr:txBody>
    </xdr:sp>
    <xdr:clientData/>
  </xdr:twoCellAnchor>
  <xdr:twoCellAnchor>
    <xdr:from>
      <xdr:col>8</xdr:col>
      <xdr:colOff>530678</xdr:colOff>
      <xdr:row>308</xdr:row>
      <xdr:rowOff>54429</xdr:rowOff>
    </xdr:from>
    <xdr:to>
      <xdr:col>10</xdr:col>
      <xdr:colOff>505465</xdr:colOff>
      <xdr:row>309</xdr:row>
      <xdr:rowOff>7223</xdr:rowOff>
    </xdr:to>
    <xdr:sp macro="[0]!Rectánguloredondeado8_Haga_clic_en" textlink="">
      <xdr:nvSpPr>
        <xdr:cNvPr id="9" name="Rectángulo redondeado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/>
      </xdr:nvSpPr>
      <xdr:spPr>
        <a:xfrm>
          <a:off x="10926535" y="86051572"/>
          <a:ext cx="1648466" cy="388222"/>
        </a:xfrm>
        <a:prstGeom prst="roundRect">
          <a:avLst/>
        </a:prstGeom>
        <a:solidFill>
          <a:srgbClr val="FFC000"/>
        </a:solidFill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>
              <a:solidFill>
                <a:sysClr val="windowText" lastClr="000000"/>
              </a:solidFill>
            </a:rPr>
            <a:t>PLAN DE ACCIÓN</a:t>
          </a:r>
        </a:p>
      </xdr:txBody>
    </xdr:sp>
    <xdr:clientData/>
  </xdr:twoCellAnchor>
  <xdr:twoCellAnchor>
    <xdr:from>
      <xdr:col>8</xdr:col>
      <xdr:colOff>585108</xdr:colOff>
      <xdr:row>380</xdr:row>
      <xdr:rowOff>68035</xdr:rowOff>
    </xdr:from>
    <xdr:to>
      <xdr:col>10</xdr:col>
      <xdr:colOff>559895</xdr:colOff>
      <xdr:row>381</xdr:row>
      <xdr:rowOff>20828</xdr:rowOff>
    </xdr:to>
    <xdr:sp macro="[0]!Rectánguloredondeado9_Haga_clic_en" textlink="">
      <xdr:nvSpPr>
        <xdr:cNvPr id="10" name="Rectángulo redondeado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/>
      </xdr:nvSpPr>
      <xdr:spPr>
        <a:xfrm>
          <a:off x="10980965" y="106380642"/>
          <a:ext cx="1648466" cy="388222"/>
        </a:xfrm>
        <a:prstGeom prst="roundRect">
          <a:avLst/>
        </a:prstGeom>
        <a:solidFill>
          <a:srgbClr val="FFC000"/>
        </a:solidFill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>
              <a:solidFill>
                <a:sysClr val="windowText" lastClr="000000"/>
              </a:solidFill>
            </a:rPr>
            <a:t>PLAN DE ACCIÓN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0</xdr:row>
      <xdr:rowOff>28575</xdr:rowOff>
    </xdr:from>
    <xdr:to>
      <xdr:col>6</xdr:col>
      <xdr:colOff>685800</xdr:colOff>
      <xdr:row>1</xdr:row>
      <xdr:rowOff>104775</xdr:rowOff>
    </xdr:to>
    <xdr:sp macro="[0]!CuadroTexto4_Haga_clic_en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6029325" y="28575"/>
          <a:ext cx="1314450" cy="266700"/>
        </a:xfrm>
        <a:prstGeom prst="rect">
          <a:avLst/>
        </a:prstGeom>
        <a:ln/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100"/>
            <a:t>Menú</a:t>
          </a:r>
          <a:r>
            <a:rPr lang="es-CO" sz="1100" baseline="0"/>
            <a:t> Principal</a:t>
          </a:r>
          <a:endParaRPr lang="es-CO" sz="1100"/>
        </a:p>
      </xdr:txBody>
    </xdr:sp>
    <xdr:clientData/>
  </xdr:twoCellAnchor>
  <xdr:twoCellAnchor>
    <xdr:from>
      <xdr:col>5</xdr:col>
      <xdr:colOff>466725</xdr:colOff>
      <xdr:row>4</xdr:row>
      <xdr:rowOff>147637</xdr:rowOff>
    </xdr:from>
    <xdr:to>
      <xdr:col>11</xdr:col>
      <xdr:colOff>657225</xdr:colOff>
      <xdr:row>20</xdr:row>
      <xdr:rowOff>19050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200025</xdr:colOff>
      <xdr:row>4</xdr:row>
      <xdr:rowOff>128587</xdr:rowOff>
    </xdr:from>
    <xdr:to>
      <xdr:col>18</xdr:col>
      <xdr:colOff>200025</xdr:colOff>
      <xdr:row>20</xdr:row>
      <xdr:rowOff>14287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114300</xdr:colOff>
      <xdr:row>43</xdr:row>
      <xdr:rowOff>80962</xdr:rowOff>
    </xdr:from>
    <xdr:to>
      <xdr:col>13</xdr:col>
      <xdr:colOff>419100</xdr:colOff>
      <xdr:row>59</xdr:row>
      <xdr:rowOff>38100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0</xdr:row>
      <xdr:rowOff>28575</xdr:rowOff>
    </xdr:from>
    <xdr:to>
      <xdr:col>6</xdr:col>
      <xdr:colOff>685800</xdr:colOff>
      <xdr:row>1</xdr:row>
      <xdr:rowOff>104775</xdr:rowOff>
    </xdr:to>
    <xdr:sp macro="[0]!CuadroTexto4_Haga_clic_en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6515100" y="28575"/>
          <a:ext cx="1314450" cy="266700"/>
        </a:xfrm>
        <a:prstGeom prst="rect">
          <a:avLst/>
        </a:prstGeom>
        <a:ln/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100"/>
            <a:t>Menú</a:t>
          </a:r>
          <a:r>
            <a:rPr lang="es-CO" sz="1100" baseline="0"/>
            <a:t> Principal</a:t>
          </a:r>
          <a:endParaRPr lang="es-CO" sz="1100"/>
        </a:p>
      </xdr:txBody>
    </xdr:sp>
    <xdr:clientData/>
  </xdr:twoCellAnchor>
  <xdr:twoCellAnchor>
    <xdr:from>
      <xdr:col>7</xdr:col>
      <xdr:colOff>123825</xdr:colOff>
      <xdr:row>4</xdr:row>
      <xdr:rowOff>0</xdr:rowOff>
    </xdr:from>
    <xdr:to>
      <xdr:col>16</xdr:col>
      <xdr:colOff>447675</xdr:colOff>
      <xdr:row>18</xdr:row>
      <xdr:rowOff>14287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1133474</xdr:colOff>
      <xdr:row>26</xdr:row>
      <xdr:rowOff>61912</xdr:rowOff>
    </xdr:from>
    <xdr:to>
      <xdr:col>9</xdr:col>
      <xdr:colOff>114299</xdr:colOff>
      <xdr:row>40</xdr:row>
      <xdr:rowOff>138112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</xdr:colOff>
      <xdr:row>0</xdr:row>
      <xdr:rowOff>0</xdr:rowOff>
    </xdr:from>
    <xdr:to>
      <xdr:col>1</xdr:col>
      <xdr:colOff>1781175</xdr:colOff>
      <xdr:row>1</xdr:row>
      <xdr:rowOff>76200</xdr:rowOff>
    </xdr:to>
    <xdr:sp macro="[0]!CuadroTexto4_Haga_clic_en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9439275" y="0"/>
          <a:ext cx="1314450" cy="266700"/>
        </a:xfrm>
        <a:prstGeom prst="rect">
          <a:avLst/>
        </a:prstGeom>
        <a:ln/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100"/>
            <a:t>Menú</a:t>
          </a:r>
          <a:r>
            <a:rPr lang="es-CO" sz="1100" baseline="0"/>
            <a:t> Principal</a:t>
          </a:r>
          <a:endParaRPr lang="es-CO" sz="1100"/>
        </a:p>
      </xdr:txBody>
    </xdr:sp>
    <xdr:clientData/>
  </xdr:twoCellAnchor>
  <xdr:twoCellAnchor editAs="oneCell">
    <xdr:from>
      <xdr:col>0</xdr:col>
      <xdr:colOff>3076575</xdr:colOff>
      <xdr:row>3</xdr:row>
      <xdr:rowOff>152400</xdr:rowOff>
    </xdr:from>
    <xdr:to>
      <xdr:col>0</xdr:col>
      <xdr:colOff>3495675</xdr:colOff>
      <xdr:row>6</xdr:row>
      <xdr:rowOff>0</xdr:rowOff>
    </xdr:to>
    <xdr:pic>
      <xdr:nvPicPr>
        <xdr:cNvPr id="5" name="9 Imagen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76575" y="723900"/>
          <a:ext cx="4191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384489</xdr:colOff>
      <xdr:row>6</xdr:row>
      <xdr:rowOff>0</xdr:rowOff>
    </xdr:to>
    <xdr:pic>
      <xdr:nvPicPr>
        <xdr:cNvPr id="6" name="44 Imagen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/>
        </a:blip>
        <a:stretch>
          <a:fillRect/>
        </a:stretch>
      </xdr:blipFill>
      <xdr:spPr>
        <a:xfrm>
          <a:off x="12201525" y="762000"/>
          <a:ext cx="384489" cy="381000"/>
        </a:xfrm>
        <a:prstGeom prst="rect">
          <a:avLst/>
        </a:prstGeom>
        <a:solidFill>
          <a:srgbClr val="FFFFFF">
            <a:shade val="85000"/>
          </a:srgbClr>
        </a:solidFill>
        <a:ln w="28575" cap="sq">
          <a:solidFill>
            <a:srgbClr val="FF0000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7</xdr:col>
      <xdr:colOff>742950</xdr:colOff>
      <xdr:row>3</xdr:row>
      <xdr:rowOff>171450</xdr:rowOff>
    </xdr:from>
    <xdr:to>
      <xdr:col>8</xdr:col>
      <xdr:colOff>400050</xdr:colOff>
      <xdr:row>6</xdr:row>
      <xdr:rowOff>28575</xdr:rowOff>
    </xdr:to>
    <xdr:pic>
      <xdr:nvPicPr>
        <xdr:cNvPr id="7" name="11 Imagen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02575" y="742950"/>
          <a:ext cx="4191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428625</xdr:colOff>
      <xdr:row>6</xdr:row>
      <xdr:rowOff>38099</xdr:rowOff>
    </xdr:to>
    <xdr:pic>
      <xdr:nvPicPr>
        <xdr:cNvPr id="8" name="46 Imagen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schemeClr val="accent3">
              <a:shade val="45000"/>
              <a:satMod val="135000"/>
            </a:schemeClr>
            <a:prstClr val="white"/>
          </a:duotone>
          <a:extLst/>
        </a:blip>
        <a:stretch>
          <a:fillRect/>
        </a:stretch>
      </xdr:blipFill>
      <xdr:spPr>
        <a:xfrm>
          <a:off x="29041725" y="762000"/>
          <a:ext cx="428625" cy="4190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51\Pool1\Users\Oscar\Downloads\PORTADA%20HERRAMIENTA%201111%20DE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51\Pool1\Users\L9R0V3O5\AppData\Local\Temp\Temp1_1443%20Evaluaci&#243;n%20SG-SST.zip\Aplicaci&#243;n%20SG-SST\Linea%20Producto%20Activida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1"/>
      <sheetName val="ES.FR"/>
      <sheetName val="ES.TD"/>
      <sheetName val="ES.IN"/>
      <sheetName val="Comp"/>
      <sheetName val="ES.BD"/>
      <sheetName val="PORTADA HERRAMIENTA 1111 DE 201"/>
    </sheetNames>
    <sheetDataSet>
      <sheetData sheetId="0"/>
      <sheetData sheetId="1"/>
      <sheetData sheetId="2"/>
      <sheetData sheetId="3"/>
      <sheetData sheetId="4"/>
      <sheetData sheetId="5">
        <row r="2">
          <cell r="AA2">
            <v>2012</v>
          </cell>
        </row>
        <row r="3">
          <cell r="AA3">
            <v>2013</v>
          </cell>
        </row>
        <row r="4">
          <cell r="AA4">
            <v>2014</v>
          </cell>
        </row>
        <row r="5">
          <cell r="AA5">
            <v>2015</v>
          </cell>
        </row>
        <row r="6">
          <cell r="AA6">
            <v>2016</v>
          </cell>
        </row>
        <row r="7">
          <cell r="AA7">
            <v>2017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2">
          <cell r="A2" t="str">
            <v>ACREDITACION EDUCACION</v>
          </cell>
        </row>
        <row r="3">
          <cell r="A3" t="str">
            <v>ACREDITACION SALUD</v>
          </cell>
        </row>
        <row r="4">
          <cell r="A4" t="str">
            <v>ANALISIS DE VULNERABILIDAD</v>
          </cell>
        </row>
        <row r="5">
          <cell r="A5" t="str">
            <v>BPM</v>
          </cell>
        </row>
        <row r="6">
          <cell r="A6" t="str">
            <v>BRIGADAS DE EMERGENCIAS</v>
          </cell>
        </row>
        <row r="7">
          <cell r="A7" t="str">
            <v>COPASO</v>
          </cell>
        </row>
        <row r="8">
          <cell r="A8" t="str">
            <v>DERE</v>
          </cell>
        </row>
        <row r="9">
          <cell r="A9" t="str">
            <v>ELEMENTOS DE PROTECCION PERSONAL</v>
          </cell>
        </row>
        <row r="10">
          <cell r="A10" t="str">
            <v>ESPACIOS CONFINADOS</v>
          </cell>
        </row>
        <row r="11">
          <cell r="A11" t="str">
            <v>GUARDIANES DE SEGURIDAD</v>
          </cell>
        </row>
        <row r="12">
          <cell r="A12" t="str">
            <v>HACCP (ANALISIS DE PELIGROS Y PUNTOS DE CONTROL CRITICOS</v>
          </cell>
        </row>
        <row r="13">
          <cell r="A13" t="str">
            <v>HACCP (ANALISIS DE PELIGROS Y PUNTOS DE CONTROL CRITICOS</v>
          </cell>
        </row>
        <row r="14">
          <cell r="A14" t="str">
            <v>HERRAMIENTAS MANUALES</v>
          </cell>
        </row>
        <row r="15">
          <cell r="A15" t="str">
            <v>ISO 14001, 9000, 9001</v>
          </cell>
        </row>
        <row r="16">
          <cell r="A16" t="str">
            <v>MANEJO DEFENSIVO MOTOS Y VEHICULOS</v>
          </cell>
        </row>
        <row r="17">
          <cell r="A17" t="str">
            <v>MANEJO MONTACARGAS</v>
          </cell>
        </row>
        <row r="18">
          <cell r="A18" t="str">
            <v>MANEJO SEGURO DE MAQUINARIA Y EQUIPO</v>
          </cell>
        </row>
        <row r="19">
          <cell r="A19" t="str">
            <v>MODELO DE INTERVENCION DE LA ACCIDENTALIDAD REAL Y POTENCIAL - ATENEA</v>
          </cell>
        </row>
        <row r="20">
          <cell r="A20" t="str">
            <v>NORMAS DE BIOSEGURIDAD</v>
          </cell>
        </row>
        <row r="21">
          <cell r="A21" t="str">
            <v>OHSAS 18001</v>
          </cell>
        </row>
        <row r="22">
          <cell r="A22" t="str">
            <v>PLAN DE EMERGENCIAS EMPRESARIALES</v>
          </cell>
        </row>
        <row r="23">
          <cell r="A23" t="str">
            <v>PLAN DE EMERGENCIAS SECTOR EDUCATIVO</v>
          </cell>
        </row>
        <row r="24">
          <cell r="A24" t="str">
            <v>PLAN DE EMERGENCIAS SECTOR SALUD</v>
          </cell>
        </row>
        <row r="25">
          <cell r="A25" t="str">
            <v>PLAN DE GESTION INTEGRAL DE RESIDUOS HOSPITALARIOS</v>
          </cell>
        </row>
        <row r="26">
          <cell r="A26" t="str">
            <v>PROGRAMA ALMACENAMIENTO SEGURIDAD ORDEN Y ASEO</v>
          </cell>
        </row>
        <row r="27">
          <cell r="A27" t="str">
            <v>PROGRAMA DE CONSERVACION DE LA VOZ</v>
          </cell>
        </row>
        <row r="28">
          <cell r="A28" t="str">
            <v>PROGRAMA DE PREVENCION DEL RIESGO PSICOSOCIAL</v>
          </cell>
        </row>
        <row r="29">
          <cell r="A29" t="str">
            <v>PROGRAMA DE PREVENCION DEL RIESGO PUBLICO</v>
          </cell>
        </row>
        <row r="30">
          <cell r="A30" t="str">
            <v>PROGRAMA DE SALUD OCUPACINAL</v>
          </cell>
        </row>
        <row r="31">
          <cell r="A31" t="str">
            <v>PROGRAMA LIBERTAD</v>
          </cell>
        </row>
        <row r="32">
          <cell r="A32" t="str">
            <v>REGLAMENTO DE HIGIENE Y SEGURIDAD INDUSTRIAL</v>
          </cell>
        </row>
        <row r="33">
          <cell r="A33" t="str">
            <v>RIESGO ELECTRICO</v>
          </cell>
        </row>
        <row r="34">
          <cell r="A34" t="str">
            <v>RUC</v>
          </cell>
        </row>
        <row r="35">
          <cell r="A35" t="str">
            <v>S.V.E. CONSERVACION AUDITIVA</v>
          </cell>
        </row>
        <row r="36">
          <cell r="A36" t="str">
            <v>S.V.E. CONSERVACION LUMBAR</v>
          </cell>
        </row>
        <row r="37">
          <cell r="A37" t="str">
            <v>S.V.E. CONSERVACION PULMONAR</v>
          </cell>
        </row>
        <row r="38">
          <cell r="A38" t="str">
            <v>S.V.E. MIEMBRO SUPERIOR</v>
          </cell>
        </row>
        <row r="39">
          <cell r="A39" t="str">
            <v>S.V.E. RADIACIONES IONIZANTES</v>
          </cell>
        </row>
        <row r="40">
          <cell r="A40" t="str">
            <v>S.V.E. RIESGO BIOLOGICO</v>
          </cell>
        </row>
        <row r="41">
          <cell r="A41" t="str">
            <v>SISTEMA COMANDO DE INCIDENTES</v>
          </cell>
        </row>
        <row r="42">
          <cell r="A42" t="str">
            <v>SOFTWARE DE CONTROL Y GESTION DEL AUSENTISMO LABORAL VISOR</v>
          </cell>
        </row>
        <row r="43">
          <cell r="A43" t="str">
            <v>TRABAJO CON SOLDADURA</v>
          </cell>
        </row>
        <row r="44">
          <cell r="A44" t="str">
            <v>TRABAJO EN ALTURAS</v>
          </cell>
        </row>
        <row r="45">
          <cell r="A45" t="str">
            <v>WRAP (SECTOR TEXTIL PARA EXPORTACION)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NIELA DELGADO" refreshedDate="43199.529632291669" createdVersion="5" refreshedVersion="6" minRefreshableVersion="3" recordCount="60">
  <cacheSource type="worksheet">
    <worksheetSource ref="R10:AB70" sheet="Evaluación"/>
  </cacheSource>
  <cacheFields count="12">
    <cacheField name="Ciclo" numFmtId="0">
      <sharedItems count="4">
        <s v="Planear"/>
        <s v="Hacer"/>
        <s v="Verificar"/>
        <s v="Actuar"/>
      </sharedItems>
    </cacheField>
    <cacheField name="Estándar" numFmtId="0">
      <sharedItems/>
    </cacheField>
    <cacheField name="Descripción Estándar" numFmtId="0">
      <sharedItems/>
    </cacheField>
    <cacheField name="Item" numFmtId="0">
      <sharedItems/>
    </cacheField>
    <cacheField name="Valor" numFmtId="0">
      <sharedItems containsSemiMixedTypes="0" containsString="0" containsNumber="1" minValue="0.5" maxValue="5"/>
    </cacheField>
    <cacheField name="Calificación" numFmtId="0">
      <sharedItems containsSemiMixedTypes="0" containsString="0" containsNumber="1" minValue="0" maxValue="5"/>
    </cacheField>
    <cacheField name="Ejecución" numFmtId="0">
      <sharedItems containsString="0" containsBlank="1" containsNumber="1" minValue="0.25" maxValue="1"/>
    </cacheField>
    <cacheField name="Fecha" numFmtId="14">
      <sharedItems containsSemiMixedTypes="0" containsNonDate="0" containsDate="1" containsString="0" minDate="2017-09-19T00:00:00" maxDate="2017-09-20T00:00:00"/>
    </cacheField>
    <cacheField name="Crítica" numFmtId="0">
      <sharedItems containsBlank="1" containsMixedTypes="1" containsNumber="1" minValue="0.25" maxValue="0.6"/>
    </cacheField>
    <cacheField name="Aceptable" numFmtId="0">
      <sharedItems containsBlank="1" containsMixedTypes="1" containsNumber="1" containsInteger="1" minValue="1" maxValue="1"/>
    </cacheField>
    <cacheField name="Moderadamente Aceptable" numFmtId="0">
      <sharedItems containsBlank="1" containsMixedTypes="1" containsNumber="1" minValue="0.7" maxValue="0.7"/>
    </cacheField>
    <cacheField name="%" numFmtId="0" formula="Calificación/Valor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saveData="0" refreshedBy="DANIELA DELGADO" refreshedDate="43199.529817013892" missingItemsLimit="0" createdVersion="5" refreshedVersion="6" minRefreshableVersion="3" recordCount="375">
  <cacheSource type="worksheet">
    <worksheetSource ref="Q10:AF7000" sheet="Evaluación"/>
  </cacheSource>
  <cacheFields count="17">
    <cacheField name="ID" numFmtId="0">
      <sharedItems containsBlank="1" containsMixedTypes="1" containsNumber="1" containsInteger="1" minValue="1" maxValue="300"/>
    </cacheField>
    <cacheField name="Ciclo" numFmtId="0">
      <sharedItems containsBlank="1" count="5">
        <s v="Planear"/>
        <s v="Hacer"/>
        <s v="Verificar"/>
        <s v="Actuar"/>
        <m/>
      </sharedItems>
    </cacheField>
    <cacheField name="Estándar" numFmtId="0">
      <sharedItems containsBlank="1" count="8">
        <s v="P - Recursos"/>
        <s v="P - Gestión Integral del SG SST"/>
        <s v="H - Gestión de la Salud"/>
        <s v="H - Gestión de Peligros y Riesgos"/>
        <s v="H - Gestión de Amenazas"/>
        <s v="V - Verificación del SG SST"/>
        <s v="A - Mejoramiento"/>
        <m/>
      </sharedItems>
    </cacheField>
    <cacheField name="Descripción Estándar" numFmtId="0">
      <sharedItems containsBlank="1"/>
    </cacheField>
    <cacheField name="Item" numFmtId="0">
      <sharedItems containsBlank="1" count="61">
        <s v="1.1.1 Responsable del SG SST"/>
        <s v="1.1.2 Responsabilidades en el SG SST"/>
        <s v="1.1.3. Asignación de Recursos para el SG SST"/>
        <s v="1.1.4 Afiliación al Sistema General de Riesgos Laborales"/>
        <s v="1.1.5 Pago de Pensión Trabajadores de Alto Riesgo"/>
        <s v="1.1.6 Conformación del Copasst "/>
        <s v="1.1.7 Capacitación del Copasst"/>
        <s v="1.1.8 Conformación Comité Convivencia"/>
        <s v="1.2.1 Programa Capacitación Promoción y Prevención - P y P"/>
        <s v="1.2.2 Capacitación, Inducción y Reinducción en SG SST, Actividades de Promoción y Prevención - P y P"/>
        <s v="1.2.3 Responsable del SG SST - Curso 50 Horas"/>
        <s v="2.1.1 Politica del SG SST - Firmada  Fechada y Divulgada al Copasst "/>
        <s v="2.2.1 Objetivos definidos, claros, medibles, cuantificables, con metas, documentos, revisados del SG SST"/>
        <s v="2.3.1 Evaluación e identificación de Prioridades"/>
        <s v="2.4.1 Plan que identifica objetivos, metas, responsabilidad, recursos con cronograma y firmado"/>
        <s v="2.5.1 Archivo o Retención documental del SG SST"/>
        <s v="2.6.1 Rendición sbore el desempeño"/>
        <s v="2.7.1 Matriz Legal"/>
        <s v="2.8.1 Mecanismo de comunicación, auto reporte del SG SST"/>
        <s v="2.9.1 Identificación, Evaluación para adquisición de productos y servicios en el SG SST"/>
        <s v="2.10.1 Evaluación y selección de proveedores y contratista"/>
        <s v="2.11.1 Evaluación del impacto de cambios internos y externos en el SG SST"/>
        <s v="3.1.1 Evaluación Medica Ocupacional "/>
        <s v="3.1.2 Actividades de Promoción y Prevención en Salud"/>
        <s v="3.1.3 Informar al médico los perfiles de cargo"/>
        <s v="3.1.4 Realización de los exámenes médicos ocupacionales - Peligros - Periodicidad"/>
        <s v="3.1.5 Custodia de Historias Clínica"/>
        <s v="3.1.6 Restricciones y Recomendaciones Laborales"/>
        <s v="3.1.7 Estilo de vida y entornos saludables (Controles tabaquismo, alcoholismo, farmaco dependiencia y otros)"/>
        <s v="3.1.8 Agua Potable, Servicios Sanitarios, Disposición de Basura"/>
        <s v="3.1.9 Eliminación adecuada de residuos sólidos, líquidos o gaseosos"/>
        <s v="3.2.1 Reporte de los Accidentes de Trabajo y enfermedad Laboral"/>
        <s v="3.2.2 Investigación de Accidentes de Trabajo y enfermedad Laboral"/>
        <s v="3.2.3 Registro y análisis estádistico de Incidentes, Accidentes de Trabajo y Enfermedad Laboral"/>
        <s v="3.3.1 Medición de la severidad de los AT y EL"/>
        <s v="3.3.2 Medición de la frecuencia de los incidentes, Accidentes de Trabajo y Enfermedad Laboral"/>
        <s v="3.3.3 Medición de la Mortalidad de los AT y EL"/>
        <s v="3.3.4 Medición de la prevalencia de los incidentes, Accidentes de Trabajo y Enfermedad Laboral"/>
        <s v="3.3.5 Medición de la incidencia de los incidentes, Accidentes de Trabajo y Enfermedad Laboral"/>
        <s v="3.3.6 Medición del ausentismo de los incidentes, Accidentes de Trabajo y Enfermedad Laboral"/>
        <s v="4.1.1 Metodología para la identificación, evaluación y valoración de peligros"/>
        <s v="4.1.2 Identificación de peligros con participación de todos los niveles de la organización"/>
        <s v="4.1.3 Identificación y priorización de la naturaleza de los peligros (Metodología adicional, cancerígenos y otros)"/>
        <s v="4.1.4 Realización mediciones ambientales, químicos, físicos y biológicos"/>
        <s v="4.2.1 Se implementan medidas de prevención y control / peligros"/>
        <s v="4.2.2 Se verifica aplicación de las medidas prevención y control"/>
        <s v="4.2.3 Hay procedimientos, instructivos, fichas, protocolos"/>
        <s v="4.2.4 Inspección con el COPASST o Vigia"/>
        <s v="4.2.5 Mantenimiento periódico de instalaciones, equipos, máquinas, herramientas."/>
        <s v="4.2.6 Entrega de Elementos de Protección Personal - EPP, se verifica con contratista y subcontratistas"/>
        <s v="5.1.1 Se cuenta con el Plan de Prevención y Prevención ante Emergencias"/>
        <s v="5.1.2 Brigada de prevención, conformada y dotada"/>
        <s v="6.1.1 Indicadores de Estructura, Proceso y Resultado"/>
        <s v="6,1.2 La Empresa realiza auditoría por lo menos una vez al año"/>
        <s v="6.1.3 Revisión anual por la Alta Dirección, resultados y alcance de la auditoría"/>
        <s v="6.1.4 Planificación Auditorías con el COPASST"/>
        <s v="7.1.1 Definir acciones de Promoción y Prevención con base en resultados del SG SST"/>
        <s v="7.1.2 Toma de Medidas Correctivas, Preventivas y De Mejora"/>
        <s v="7.1.3 Ejecución de Acciones Correctivas, Preventivas y De Mejora de la Investigación de Incidentes, Accidentes de Trabajo y Enfermedad Laboral"/>
        <s v="7.1.4 Implementar medidas y acciones correctivas de autoridades y ARL"/>
        <m/>
      </sharedItems>
    </cacheField>
    <cacheField name="Valor" numFmtId="0">
      <sharedItems containsString="0" containsBlank="1" containsNumber="1" minValue="0.5" maxValue="5"/>
    </cacheField>
    <cacheField name="Calificación" numFmtId="0">
      <sharedItems containsString="0" containsBlank="1" containsNumber="1" minValue="0" maxValue="5"/>
    </cacheField>
    <cacheField name="Ejecución" numFmtId="0">
      <sharedItems containsString="0" containsBlank="1" containsNumber="1" minValue="0" maxValue="1"/>
    </cacheField>
    <cacheField name="Fecha" numFmtId="14">
      <sharedItems containsDate="1" containsBlank="1" containsMixedTypes="1" minDate="2017-09-19T00:00:00" maxDate="2017-09-20T00:00:00" count="3">
        <d v="2017-09-19T00:00:00"/>
        <m/>
        <s v=""/>
      </sharedItems>
    </cacheField>
    <cacheField name="Crítica" numFmtId="0">
      <sharedItems containsBlank="1" containsMixedTypes="1" containsNumber="1" minValue="0" maxValue="0.6"/>
    </cacheField>
    <cacheField name="Aceptable" numFmtId="0">
      <sharedItems containsBlank="1" containsMixedTypes="1" containsNumber="1" containsInteger="1" minValue="1" maxValue="1"/>
    </cacheField>
    <cacheField name="Moderadamente Aceptable" numFmtId="0">
      <sharedItems containsBlank="1" containsMixedTypes="1" containsNumber="1" minValue="0.7" maxValue="0.7"/>
    </cacheField>
    <cacheField name="Cumple" numFmtId="0">
      <sharedItems containsBlank="1" count="3">
        <s v="x"/>
        <s v=""/>
        <m/>
      </sharedItems>
    </cacheField>
    <cacheField name="No cumple" numFmtId="0">
      <sharedItems containsBlank="1" count="3">
        <s v=""/>
        <s v="x"/>
        <m/>
      </sharedItems>
    </cacheField>
    <cacheField name="Justifica" numFmtId="0">
      <sharedItems containsBlank="1" count="3">
        <s v=""/>
        <s v="x"/>
        <m/>
      </sharedItems>
    </cacheField>
    <cacheField name="No Justifica" numFmtId="0">
      <sharedItems containsBlank="1" count="3">
        <s v=""/>
        <s v="x"/>
        <m/>
      </sharedItems>
    </cacheField>
    <cacheField name="%" numFmtId="0" formula="Calificación/Valor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0">
  <r>
    <x v="0"/>
    <s v="P - Recursos"/>
    <s v="Recursos Financieros, Técnicos, Humanos y de otra índole para coordinar y desarrollar el SG SST"/>
    <s v="1.1.1 Responsable del SG SST"/>
    <n v="0.5"/>
    <n v="0.5"/>
    <m/>
    <d v="2017-09-19T00:00:00"/>
    <m/>
    <m/>
    <m/>
  </r>
  <r>
    <x v="0"/>
    <s v="P - Recursos"/>
    <s v="Recursos Financieros, Técnicos, Humanos y de otra índole para coordinar y desarrollar el SG SST"/>
    <s v="1.1.2 Responsabilidades en el SG SST"/>
    <n v="0.5"/>
    <n v="0.5"/>
    <m/>
    <d v="2017-09-19T00:00:00"/>
    <m/>
    <m/>
    <m/>
  </r>
  <r>
    <x v="0"/>
    <s v="P - Recursos"/>
    <s v="Recursos Financieros, Técnicos, Humanos y de otra índole para coordinar y desarrollar el SG SST"/>
    <s v="1.1.3. Asignación de Recursos para el SG SST"/>
    <n v="0.5"/>
    <n v="0.5"/>
    <m/>
    <d v="2017-09-19T00:00:00"/>
    <m/>
    <m/>
    <m/>
  </r>
  <r>
    <x v="0"/>
    <s v="P - Recursos"/>
    <s v="Recursos Financieros, Técnicos, Humanos y de otra índole para coordinar y desarrollar el SG SST"/>
    <s v="1.1.4 Afiliación al Sistema General de Riesgos Laborales"/>
    <n v="0.5"/>
    <n v="0.5"/>
    <m/>
    <d v="2017-09-19T00:00:00"/>
    <m/>
    <m/>
    <m/>
  </r>
  <r>
    <x v="0"/>
    <s v="P - Recursos"/>
    <s v="Recursos Financieros, Técnicos, Humanos y de otra índole para coordinar y desarrollar el SG SST"/>
    <s v="1.1.5 Pago de Pensión Trabajadores de Alto Riesgo"/>
    <n v="0.5"/>
    <n v="0.5"/>
    <m/>
    <d v="2017-09-19T00:00:00"/>
    <m/>
    <m/>
    <m/>
  </r>
  <r>
    <x v="0"/>
    <s v="P - Recursos"/>
    <s v="Recursos Financieros, Técnicos, Humanos y de otra índole para coordinar y desarrollar el SG SST"/>
    <s v="1.1.6 Conformación del Copasst "/>
    <n v="0.5"/>
    <n v="0.5"/>
    <m/>
    <d v="2017-09-19T00:00:00"/>
    <m/>
    <m/>
    <m/>
  </r>
  <r>
    <x v="0"/>
    <s v="P - Recursos"/>
    <s v="Recursos Financieros, Técnicos, Humanos y de otra índole para coordinar y desarrollar el SG SST"/>
    <s v="1.1.7 Capacitación del Copasst"/>
    <n v="0.5"/>
    <n v="0"/>
    <m/>
    <d v="2017-09-19T00:00:00"/>
    <m/>
    <m/>
    <m/>
  </r>
  <r>
    <x v="0"/>
    <s v="P - Recursos"/>
    <s v="Recursos Financieros, Técnicos, Humanos y de otra índole para coordinar y desarrollar el SG SST"/>
    <s v="1.1.8 Conformación Comité Convivencia"/>
    <n v="0.5"/>
    <n v="0.5"/>
    <m/>
    <d v="2017-09-19T00:00:00"/>
    <m/>
    <m/>
    <m/>
  </r>
  <r>
    <x v="0"/>
    <s v="P - Recursos"/>
    <s v="Capacitación en SG SST"/>
    <s v="1.2.1 Programa Capacitación Promoción y Prevención - P y P"/>
    <n v="2"/>
    <n v="0"/>
    <m/>
    <d v="2017-09-19T00:00:00"/>
    <m/>
    <m/>
    <m/>
  </r>
  <r>
    <x v="0"/>
    <s v="P - Recursos"/>
    <s v="Capacitación en SG SST"/>
    <s v="1.2.2 Capacitación, Inducción y Reinducción en SG SST, Actividades de Promoción y Prevención - P y P"/>
    <n v="2"/>
    <n v="0"/>
    <m/>
    <d v="2017-09-19T00:00:00"/>
    <m/>
    <m/>
    <m/>
  </r>
  <r>
    <x v="0"/>
    <s v="P - Recursos"/>
    <s v="Capacitación en SG SST"/>
    <s v="1.2.3 Responsable del SG SST - Curso 50 Horas"/>
    <n v="2"/>
    <n v="2"/>
    <m/>
    <d v="2017-09-19T00:00:00"/>
    <m/>
    <m/>
    <m/>
  </r>
  <r>
    <x v="0"/>
    <s v="P - Recursos"/>
    <s v="Politica del SG SST"/>
    <s v="2.1.1 Politica del SG SST - Firmada  Fechada y Divulgada al Copasst "/>
    <n v="1"/>
    <n v="0"/>
    <m/>
    <d v="2017-09-19T00:00:00"/>
    <m/>
    <m/>
    <m/>
  </r>
  <r>
    <x v="0"/>
    <s v="P - Gestión Integral del SG SST"/>
    <s v="Objetivos del SG SST"/>
    <s v="2.2.1 Objetivos definidos, claros, medibles, cuantificables, con metas, documentos, revisados del SG SST"/>
    <n v="1"/>
    <n v="1"/>
    <m/>
    <d v="2017-09-19T00:00:00"/>
    <m/>
    <m/>
    <m/>
  </r>
  <r>
    <x v="0"/>
    <s v="P - Gestión Integral del SG SST"/>
    <s v="Evaluación inicial del SG SST"/>
    <s v="2.3.1 Evaluación e identificación de Prioridades"/>
    <n v="1"/>
    <n v="1"/>
    <m/>
    <d v="2017-09-19T00:00:00"/>
    <m/>
    <m/>
    <m/>
  </r>
  <r>
    <x v="0"/>
    <s v="P - Gestión Integral del SG SST"/>
    <s v="Plan de Trabajo"/>
    <s v="2.4.1 Plan que identifica objetivos, metas, responsabilidad, recursos con cronograma y firmado"/>
    <n v="2"/>
    <n v="2"/>
    <m/>
    <d v="2017-09-19T00:00:00"/>
    <m/>
    <m/>
    <m/>
  </r>
  <r>
    <x v="0"/>
    <s v="P - Gestión Integral del SG SST"/>
    <s v="Conservación de la documentación"/>
    <s v="2.5.1 Archivo o Retención documental del SG SST"/>
    <n v="2"/>
    <n v="2"/>
    <m/>
    <d v="2017-09-19T00:00:00"/>
    <m/>
    <m/>
    <m/>
  </r>
  <r>
    <x v="0"/>
    <s v="P - Gestión Integral del SG SST"/>
    <s v="Rendición de cuentas"/>
    <s v="2.6.1 Rendición sbore el desempeño"/>
    <n v="1"/>
    <n v="1"/>
    <m/>
    <d v="2017-09-19T00:00:00"/>
    <m/>
    <m/>
    <m/>
  </r>
  <r>
    <x v="0"/>
    <s v="P - Gestión Integral del SG SST"/>
    <s v="Normatividad Vigente y Aplicable del SG SST"/>
    <s v="2.7.1 Matriz Legal"/>
    <n v="2"/>
    <n v="2"/>
    <m/>
    <d v="2017-09-19T00:00:00"/>
    <m/>
    <m/>
    <m/>
  </r>
  <r>
    <x v="0"/>
    <s v="P - Gestión Integral del SG SST"/>
    <s v="Comunicación"/>
    <s v="2.8.1 Mecanismo de comunicación, auto reporte del SG SST"/>
    <n v="1"/>
    <n v="0"/>
    <m/>
    <d v="2017-09-19T00:00:00"/>
    <m/>
    <m/>
    <m/>
  </r>
  <r>
    <x v="0"/>
    <s v="P - Gestión Integral del SG SST"/>
    <s v="Adquisiciones"/>
    <s v="2.9.1 Identificación, Evaluación para adquisición de productos y servicios en el SG SST"/>
    <n v="1"/>
    <n v="1"/>
    <m/>
    <d v="2017-09-19T00:00:00"/>
    <m/>
    <m/>
    <m/>
  </r>
  <r>
    <x v="0"/>
    <s v="P - Gestión Integral del SG SST"/>
    <s v="Contratación"/>
    <s v="2.10.1 Evaluación y selección de proveedores y contratista"/>
    <n v="2"/>
    <n v="2"/>
    <m/>
    <d v="2017-09-19T00:00:00"/>
    <m/>
    <m/>
    <m/>
  </r>
  <r>
    <x v="0"/>
    <s v="P - Gestión Integral del SG SST"/>
    <s v="Gestión del Cambio"/>
    <s v="2.11.1 Evaluación del impacto de cambios internos y externos en el SG SST"/>
    <n v="1"/>
    <n v="0"/>
    <n v="0.7"/>
    <d v="2017-09-19T00:00:00"/>
    <s v="-"/>
    <s v="-"/>
    <n v="0.7"/>
  </r>
  <r>
    <x v="1"/>
    <s v="H - Gestión de la Salud"/>
    <s v="Condiciones de Salud en el Trabajo "/>
    <s v="3.1.1 Evaluación Medica Ocupacional "/>
    <n v="1"/>
    <n v="1"/>
    <m/>
    <d v="2017-09-19T00:00:00"/>
    <m/>
    <m/>
    <m/>
  </r>
  <r>
    <x v="1"/>
    <s v="H - Gestión de la Salud"/>
    <s v="Condiciones de Salud en el Trabajo "/>
    <s v="3.1.2 Actividades de Promoción y Prevención en Salud"/>
    <n v="1"/>
    <n v="0"/>
    <m/>
    <d v="2017-09-19T00:00:00"/>
    <m/>
    <m/>
    <m/>
  </r>
  <r>
    <x v="1"/>
    <s v="H - Gestión de la Salud"/>
    <s v="Condiciones de Salud en el Trabajo "/>
    <s v="3.1.3 Informar al médico los perfiles de cargo"/>
    <n v="1"/>
    <n v="1"/>
    <m/>
    <d v="2017-09-19T00:00:00"/>
    <m/>
    <m/>
    <m/>
  </r>
  <r>
    <x v="1"/>
    <s v="H - Gestión de la Salud"/>
    <s v="Condiciones de Salud en el Trabajo "/>
    <s v="3.1.4 Realización de los exámenes médicos ocupacionales - Peligros - Periodicidad"/>
    <n v="1"/>
    <n v="1"/>
    <m/>
    <d v="2017-09-19T00:00:00"/>
    <m/>
    <m/>
    <m/>
  </r>
  <r>
    <x v="1"/>
    <s v="H - Gestión de la Salud"/>
    <s v="Condiciones de Salud en el Trabajo "/>
    <s v="3.1.5 Custodia de Historias Clínica"/>
    <n v="1"/>
    <n v="1"/>
    <m/>
    <d v="2017-09-19T00:00:00"/>
    <m/>
    <m/>
    <m/>
  </r>
  <r>
    <x v="1"/>
    <s v="H - Gestión de la Salud"/>
    <s v="Condiciones de Salud en el Trabajo "/>
    <s v="3.1.6 Restricciones y Recomendaciones Laborales"/>
    <n v="1"/>
    <n v="1"/>
    <m/>
    <d v="2017-09-19T00:00:00"/>
    <m/>
    <m/>
    <m/>
  </r>
  <r>
    <x v="1"/>
    <s v="H - Gestión de la Salud"/>
    <s v="Condiciones de Salud en el Trabajo "/>
    <s v="3.1.7 Estilo de vida y entornos saludables (Controles tabaquismo, alcoholismo, farmaco dependiencia y otros)"/>
    <n v="1"/>
    <n v="0"/>
    <m/>
    <d v="2017-09-19T00:00:00"/>
    <m/>
    <m/>
    <m/>
  </r>
  <r>
    <x v="1"/>
    <s v="H - Gestión de la Salud"/>
    <s v="Condiciones de Salud en el Trabajo "/>
    <s v="3.1.8 Agua Potable, Servicios Sanitarios, Disposición de Basura"/>
    <n v="1"/>
    <n v="1"/>
    <m/>
    <d v="2017-09-19T00:00:00"/>
    <m/>
    <m/>
    <m/>
  </r>
  <r>
    <x v="1"/>
    <s v="H - Gestión de la Salud"/>
    <s v="Condiciones de Salud en el Trabajo "/>
    <s v="3.1.9 Eliminación adecuada de residuos sólidos, líquidos o gaseosos"/>
    <n v="1"/>
    <n v="1"/>
    <m/>
    <d v="2017-09-19T00:00:00"/>
    <m/>
    <m/>
    <m/>
  </r>
  <r>
    <x v="1"/>
    <s v="H - Gestión de la Salud"/>
    <s v="Registro, Reporte e Investigación de los incidentes, accidentes y enfermedades laborales"/>
    <s v="3.2.1 Reporte de los Accidentes de Trabajo y enfermedad Laboral"/>
    <n v="2"/>
    <n v="2"/>
    <m/>
    <d v="2017-09-19T00:00:00"/>
    <m/>
    <m/>
    <m/>
  </r>
  <r>
    <x v="1"/>
    <s v="H - Gestión de la Salud"/>
    <s v="Registro, Reporte e Investigación de los incidentes, accidentes y enfermedades laborales"/>
    <s v="3.2.2 Investigación de Accidentes de Trabajo y enfermedad Laboral"/>
    <n v="2"/>
    <n v="0"/>
    <m/>
    <d v="2017-09-19T00:00:00"/>
    <m/>
    <m/>
    <m/>
  </r>
  <r>
    <x v="1"/>
    <s v="H - Gestión de la Salud"/>
    <s v="Registro, Reporte e Investigación de los incidentes, accidentes y enfermedades laborales"/>
    <s v="3.2.3 Registro y análisis estádistico de Incidentes, Accidentes de Trabajo y Enfermedad Laboral"/>
    <n v="1"/>
    <n v="1"/>
    <m/>
    <d v="2017-09-19T00:00:00"/>
    <m/>
    <m/>
    <m/>
  </r>
  <r>
    <x v="1"/>
    <s v="H - Gestión de la Salud"/>
    <s v="Mecanismo de Vigilancia de las Condiciones de Salud de los Trabajadores"/>
    <s v="3.3.1 Medición de la severidad de los AT y EL"/>
    <n v="1"/>
    <n v="1"/>
    <m/>
    <d v="2017-09-19T00:00:00"/>
    <m/>
    <m/>
    <m/>
  </r>
  <r>
    <x v="1"/>
    <s v="H - Gestión de la Salud"/>
    <s v="Mecanismo de Vigilancia de las Condiciones de Salud de los Trabajadores"/>
    <s v="3.3.2 Medición de la frecuencia de los incidentes, Accidentes de Trabajo y Enfermedad Laboral"/>
    <n v="1"/>
    <n v="1"/>
    <m/>
    <d v="2017-09-19T00:00:00"/>
    <m/>
    <m/>
    <m/>
  </r>
  <r>
    <x v="1"/>
    <s v="H - Gestión de la Salud"/>
    <s v="Mecanismo de Vigilancia de las Condiciones de Salud de los Trabajadores"/>
    <s v="3.3.3 Medición de la Mortalidad de los AT y EL"/>
    <n v="1"/>
    <n v="1"/>
    <m/>
    <d v="2017-09-19T00:00:00"/>
    <m/>
    <m/>
    <m/>
  </r>
  <r>
    <x v="1"/>
    <s v="H - Gestión de la Salud"/>
    <s v="Mecanismo de Vigilancia de las Condiciones de Salud de los Trabajadores"/>
    <s v="3.3.4 Medición de la prevalencia de los incidentes, Accidentes de Trabajo y Enfermedad Laboral"/>
    <n v="1"/>
    <n v="1"/>
    <m/>
    <d v="2017-09-19T00:00:00"/>
    <m/>
    <m/>
    <m/>
  </r>
  <r>
    <x v="1"/>
    <s v="H - Gestión de la Salud"/>
    <s v="Mecanismo de Vigilancia de las Condiciones de Salud de los Trabajadores"/>
    <s v="3.3.5 Medición de la incidencia de los incidentes, Accidentes de Trabajo y Enfermedad Laboral"/>
    <n v="1"/>
    <n v="1"/>
    <m/>
    <d v="2017-09-19T00:00:00"/>
    <m/>
    <m/>
    <m/>
  </r>
  <r>
    <x v="1"/>
    <s v="H - Gestión de la Salud"/>
    <s v="Mecanismo de Vigilancia de las Condiciones de Salud de los Trabajadores"/>
    <s v="3.3.6 Medición del ausentismo de los incidentes, Accidentes de Trabajo y Enfermedad Laboral"/>
    <n v="1"/>
    <n v="1"/>
    <m/>
    <d v="2017-09-19T00:00:00"/>
    <m/>
    <m/>
    <m/>
  </r>
  <r>
    <x v="1"/>
    <s v="H - Gestión de Peligros y Riesgos"/>
    <s v="Identificación de peligros, evaluación y valoración de riesgos."/>
    <s v="4.1.1 Metodología para la identificación, evaluación y valoración de peligros"/>
    <n v="4"/>
    <n v="0"/>
    <m/>
    <d v="2017-09-19T00:00:00"/>
    <m/>
    <m/>
    <m/>
  </r>
  <r>
    <x v="1"/>
    <s v="H - Gestión de Peligros y Riesgos"/>
    <s v="Identificación de peligros, evaluación y valoración de riesgos."/>
    <s v="4.1.2 Identificación de peligros con participación de todos los niveles de la organización"/>
    <n v="4"/>
    <n v="0"/>
    <m/>
    <d v="2017-09-19T00:00:00"/>
    <m/>
    <m/>
    <m/>
  </r>
  <r>
    <x v="1"/>
    <s v="H - Gestión de Peligros y Riesgos"/>
    <s v="Identificación de peligros, evaluación y valoración de riesgos."/>
    <s v="4.1.3 Identificación y priorización de la naturaleza de los peligros (Metodología adicional, cancerígenos y otros)"/>
    <n v="3"/>
    <n v="0"/>
    <m/>
    <d v="2017-09-19T00:00:00"/>
    <m/>
    <m/>
    <m/>
  </r>
  <r>
    <x v="1"/>
    <s v="H - Gestión de Peligros y Riesgos"/>
    <s v="Identificación de peligros, evaluación y valoración de riesgos."/>
    <s v="4.1.4 Realización mediciones ambientales, químicos, físicos y biológicos"/>
    <n v="4"/>
    <n v="0"/>
    <m/>
    <d v="2017-09-19T00:00:00"/>
    <m/>
    <m/>
    <m/>
  </r>
  <r>
    <x v="1"/>
    <s v="H - Gestión de Peligros y Riesgos"/>
    <s v="Medidas de prevención y control para intervenir los riesgos / peligros"/>
    <s v="4.2.1 Se implementan medidas de prevención y control / peligros"/>
    <n v="2.5"/>
    <n v="2.5"/>
    <m/>
    <d v="2017-09-19T00:00:00"/>
    <m/>
    <m/>
    <m/>
  </r>
  <r>
    <x v="1"/>
    <s v="H - Gestión de Peligros y Riesgos"/>
    <s v="Medidas de prevención y control para intervenir los riesgos / peligros"/>
    <s v="4.2.2 Se verifica aplicación de las medidas prevención y control"/>
    <n v="2.5"/>
    <n v="0"/>
    <m/>
    <d v="2017-09-19T00:00:00"/>
    <m/>
    <m/>
    <m/>
  </r>
  <r>
    <x v="1"/>
    <s v="H - Gestión de Peligros y Riesgos"/>
    <s v="Medidas de prevención y control para intervenir los riesgos / peligros"/>
    <s v="4.2.3 Hay procedimientos, instructivos, fichas, protocolos"/>
    <n v="2.5"/>
    <n v="2.5"/>
    <m/>
    <d v="2017-09-19T00:00:00"/>
    <m/>
    <m/>
    <m/>
  </r>
  <r>
    <x v="1"/>
    <s v="H - Gestión de Peligros y Riesgos"/>
    <s v="Medidas de prevención y control para intervenir los riesgos / peligros"/>
    <s v="4.2.4 Inspección con el COPASST o Vigia"/>
    <n v="2.5"/>
    <n v="0"/>
    <m/>
    <d v="2017-09-19T00:00:00"/>
    <m/>
    <m/>
    <m/>
  </r>
  <r>
    <x v="1"/>
    <s v="H - Gestión de Peligros y Riesgos"/>
    <s v="Medidas de prevención y control para intervenir los riesgos / peligros"/>
    <s v="4.2.5 Mantenimiento periódico de instalaciones, equipos, máquinas, herramientas."/>
    <n v="2.5"/>
    <n v="2.5"/>
    <m/>
    <d v="2017-09-19T00:00:00"/>
    <m/>
    <m/>
    <m/>
  </r>
  <r>
    <x v="1"/>
    <s v="H - Gestión de Peligros y Riesgos"/>
    <s v="Medidas de prevención y control para intervenir los riesgos / peligros"/>
    <s v="4.2.6 Entrega de Elementos de Protección Personal - EPP, se verifica con contratista y subcontratistas"/>
    <n v="2.5"/>
    <n v="2.5"/>
    <m/>
    <d v="2017-09-19T00:00:00"/>
    <m/>
    <m/>
    <m/>
  </r>
  <r>
    <x v="1"/>
    <s v="H - Gestión de Amenazas"/>
    <s v="Plan de Prevención, Preparación ante Emergencias"/>
    <s v="5.1.1 Se cuenta con el Plan de Prevención y Prevención ante Emergencias"/>
    <n v="5"/>
    <n v="5"/>
    <m/>
    <d v="2017-09-19T00:00:00"/>
    <m/>
    <m/>
    <m/>
  </r>
  <r>
    <x v="1"/>
    <s v="H - Gestión de Amenazas"/>
    <s v="Plan de Prevención, Preparación ante Emergencias"/>
    <s v="5.1.2 Brigada de prevención, conformada y dotada"/>
    <n v="5"/>
    <n v="5"/>
    <n v="0.6"/>
    <d v="2017-09-19T00:00:00"/>
    <n v="0.6"/>
    <s v="-"/>
    <s v="-"/>
  </r>
  <r>
    <x v="2"/>
    <s v="V - Verificación del SG SST"/>
    <s v="Gestión y Resultados del SG SST"/>
    <s v="6.1.1 Indicadores de Estructura, Proceso y Resultado"/>
    <n v="1.25"/>
    <n v="1.25"/>
    <m/>
    <d v="2017-09-19T00:00:00"/>
    <m/>
    <m/>
    <m/>
  </r>
  <r>
    <x v="2"/>
    <s v="V - Verificación del SG SST"/>
    <s v="Gestión y Resultados del SG SST"/>
    <s v="6,1.2 La Empresa realiza auditoría por lo menos una vez al año"/>
    <n v="1.25"/>
    <n v="1.25"/>
    <m/>
    <d v="2017-09-19T00:00:00"/>
    <m/>
    <m/>
    <m/>
  </r>
  <r>
    <x v="2"/>
    <s v="V - Verificación del SG SST"/>
    <s v="Gestión y Resultados del SG SST"/>
    <s v="6.1.3 Revisión anual por la Alta Dirección, resultados y alcance de la auditoría"/>
    <n v="1.25"/>
    <n v="1.25"/>
    <m/>
    <d v="2017-09-19T00:00:00"/>
    <m/>
    <m/>
    <m/>
  </r>
  <r>
    <x v="2"/>
    <s v="V - Verificación del SG SST"/>
    <s v="Gestión y Resultados del SG SST"/>
    <s v="6.1.4 Planificación Auditorías con el COPASST"/>
    <n v="1.25"/>
    <n v="1.25"/>
    <n v="1"/>
    <d v="2017-09-19T00:00:00"/>
    <s v="-"/>
    <n v="1"/>
    <s v="-"/>
  </r>
  <r>
    <x v="3"/>
    <s v="A - Mejoramiento"/>
    <s v="Acciones Preventivas y Correctivas con base en los resultados del SG SST"/>
    <s v="7.1.1 Definir acciones de Promoción y Prevención con base en resultados del SG SST"/>
    <n v="2.5"/>
    <n v="0"/>
    <m/>
    <d v="2017-09-19T00:00:00"/>
    <m/>
    <m/>
    <m/>
  </r>
  <r>
    <x v="3"/>
    <s v="A - Mejoramiento"/>
    <s v="Acciones Preventivas y Correctivas con base en los resultados del SG SST"/>
    <s v="7.1.2 Toma de Medidas Correctivas, Preventivas y De Mejora"/>
    <n v="2.5"/>
    <n v="0"/>
    <m/>
    <d v="2017-09-19T00:00:00"/>
    <m/>
    <m/>
    <m/>
  </r>
  <r>
    <x v="3"/>
    <s v="A - Mejoramiento"/>
    <s v="Acciones Preventivas y Correctivas con base en los resultados del SG SST"/>
    <s v="7.1.3 Ejecución de Acciones Correctivas, Preventivas y De Mejora de la Investigación de Incidentes, Accidentes de Trabajo y Enfermedad Laboral"/>
    <n v="2.5"/>
    <n v="0"/>
    <m/>
    <d v="2017-09-19T00:00:00"/>
    <m/>
    <m/>
    <m/>
  </r>
  <r>
    <x v="3"/>
    <s v="A - Mejoramiento"/>
    <s v="Acciones Preventivas y Correctivas con base en los resultados del SG SST"/>
    <s v="7.1.4 Implementar medidas y acciones correctivas de autoridades y ARL"/>
    <n v="2.5"/>
    <n v="2.5"/>
    <n v="0.25"/>
    <d v="2017-09-19T00:00:00"/>
    <n v="0.25"/>
    <s v="-"/>
    <s v="-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a dinámica4" cacheId="1" applyNumberFormats="0" applyBorderFormats="0" applyFontFormats="0" applyPatternFormats="0" applyAlignmentFormats="0" applyWidthHeightFormats="1" dataCaption="Valores" updatedVersion="6" minRefreshableVersion="3" rowGrandTotals="0" colGrandTotals="0" itemPrintTitles="1" createdVersion="5" indent="0" outline="1" outlineData="1" multipleFieldFilters="0" chartFormat="5">
  <location ref="A48:B55" firstHeaderRow="1" firstDataRow="1" firstDataCol="1" rowPageCount="1" colPageCount="1"/>
  <pivotFields count="17">
    <pivotField showAll="0" defaultSubtotal="0"/>
    <pivotField showAll="0">
      <items count="6">
        <item x="0"/>
        <item x="1"/>
        <item x="2"/>
        <item x="3"/>
        <item x="4"/>
        <item t="default"/>
      </items>
    </pivotField>
    <pivotField axis="axisRow" showAll="0">
      <items count="9">
        <item h="1" x="7"/>
        <item x="0"/>
        <item x="1"/>
        <item x="2"/>
        <item x="3"/>
        <item x="4"/>
        <item x="5"/>
        <item x="6"/>
        <item t="default"/>
      </items>
    </pivotField>
    <pivotField showAll="0"/>
    <pivotField showAll="0"/>
    <pivotField showAll="0"/>
    <pivotField showAll="0"/>
    <pivotField showAll="0" defaultSubtotal="0"/>
    <pivotField axis="axisPage" showAll="0" defaultSubtotal="0">
      <items count="3">
        <item x="2"/>
        <item x="1"/>
        <item x="0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dragToRow="0" dragToCol="0" dragToPage="0" showAll="0" defaultSubtotal="0"/>
  </pivotFields>
  <rowFields count="1">
    <field x="2"/>
  </rowFields>
  <rowItems count="7">
    <i>
      <x v="1"/>
    </i>
    <i>
      <x v="2"/>
    </i>
    <i>
      <x v="3"/>
    </i>
    <i>
      <x v="4"/>
    </i>
    <i>
      <x v="5"/>
    </i>
    <i>
      <x v="6"/>
    </i>
    <i>
      <x v="7"/>
    </i>
  </rowItems>
  <colItems count="1">
    <i/>
  </colItems>
  <pageFields count="1">
    <pageField fld="8" hier="-1"/>
  </pageFields>
  <dataFields count="1">
    <dataField name=" %" fld="16" baseField="1" baseItem="6" numFmtId="164"/>
  </dataFields>
  <formats count="6">
    <format dxfId="25">
      <pivotArea field="1" type="button" dataOnly="0" labelOnly="1" outline="0"/>
    </format>
    <format dxfId="24">
      <pivotArea field="1" type="button" dataOnly="0" labelOnly="1" outline="0"/>
    </format>
    <format dxfId="23">
      <pivotArea field="1" type="button" dataOnly="0" labelOnly="1" outline="0"/>
    </format>
    <format dxfId="22">
      <pivotArea outline="0" fieldPosition="0">
        <references count="1">
          <reference field="4294967294" count="1">
            <x v="0"/>
          </reference>
        </references>
      </pivotArea>
    </format>
    <format dxfId="21">
      <pivotArea outline="0" collapsedLevelsAreSubtotals="1" fieldPosition="0"/>
    </format>
    <format dxfId="20">
      <pivotArea dataOnly="0" labelOnly="1" outline="0" axis="axisValues" fieldPosition="0"/>
    </format>
  </formats>
  <chartFormats count="1"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name="Tabla dinámica6" cacheId="1" applyNumberFormats="0" applyBorderFormats="0" applyFontFormats="0" applyPatternFormats="0" applyAlignmentFormats="0" applyWidthHeightFormats="1" dataCaption="Valores" updatedVersion="6" minRefreshableVersion="3" itemPrintTitles="1" createdVersion="5" indent="0" outline="1" outlineData="1" multipleFieldFilters="0" chartFormat="9">
  <location ref="I10:J20" firstHeaderRow="1" firstDataRow="1" firstDataCol="1" rowPageCount="2" colPageCount="1"/>
  <pivotFields count="17">
    <pivotField showAll="0" defaultSubtotal="0"/>
    <pivotField axis="axisRow" showAll="0">
      <items count="6">
        <item x="0"/>
        <item x="1"/>
        <item x="2"/>
        <item x="3"/>
        <item x="4"/>
        <item t="default"/>
      </items>
    </pivotField>
    <pivotField axis="axisRow" showAll="0">
      <items count="9">
        <item x="7"/>
        <item x="0"/>
        <item x="1"/>
        <item x="2"/>
        <item x="3"/>
        <item x="4"/>
        <item x="5"/>
        <item x="6"/>
        <item t="default"/>
      </items>
    </pivotField>
    <pivotField showAll="0"/>
    <pivotField axis="axisRow" showAll="0">
      <items count="6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20"/>
        <item x="21"/>
        <item x="12"/>
        <item x="13"/>
        <item x="14"/>
        <item x="15"/>
        <item x="16"/>
        <item x="17"/>
        <item x="18"/>
        <item x="19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3"/>
        <item x="52"/>
        <item x="54"/>
        <item x="55"/>
        <item x="56"/>
        <item x="57"/>
        <item x="58"/>
        <item x="59"/>
        <item x="60"/>
        <item t="default"/>
      </items>
    </pivotField>
    <pivotField showAll="0"/>
    <pivotField dataField="1" showAll="0"/>
    <pivotField showAll="0" defaultSubtotal="0"/>
    <pivotField axis="axisPage" showAll="0" defaultSubtotal="0">
      <items count="3">
        <item x="2"/>
        <item x="1"/>
        <item x="0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axis="axisPage" showAll="0" defaultSubtotal="0">
      <items count="3">
        <item x="0"/>
        <item x="1"/>
        <item x="2"/>
      </items>
    </pivotField>
    <pivotField showAll="0" defaultSubtotal="0"/>
    <pivotField dragToRow="0" dragToCol="0" dragToPage="0" showAll="0" defaultSubtotal="0"/>
  </pivotFields>
  <rowFields count="3">
    <field x="1"/>
    <field x="2"/>
    <field x="4"/>
  </rowFields>
  <rowItems count="10">
    <i>
      <x/>
    </i>
    <i r="1">
      <x v="1"/>
    </i>
    <i r="2">
      <x v="4"/>
    </i>
    <i>
      <x v="1"/>
    </i>
    <i r="1">
      <x v="3"/>
    </i>
    <i r="2">
      <x v="26"/>
    </i>
    <i>
      <x v="4"/>
    </i>
    <i r="1">
      <x/>
    </i>
    <i r="2">
      <x v="60"/>
    </i>
    <i t="grand">
      <x/>
    </i>
  </rowItems>
  <colItems count="1">
    <i/>
  </colItems>
  <pageFields count="2">
    <pageField fld="8" hier="-1"/>
    <pageField fld="14" item="1" hier="-1"/>
  </pageFields>
  <dataFields count="1">
    <dataField name=" Calificación" fld="6" baseField="0" baseItem="0"/>
  </dataFields>
  <formats count="3">
    <format dxfId="11">
      <pivotArea field="1" type="button" dataOnly="0" labelOnly="1" outline="0" axis="axisRow" fieldPosition="0"/>
    </format>
    <format dxfId="10">
      <pivotArea field="1" type="button" dataOnly="0" labelOnly="1" outline="0" axis="axisRow" fieldPosition="0"/>
    </format>
    <format dxfId="9">
      <pivotArea field="1" type="button" dataOnly="0" labelOnly="1" outline="0" axis="axisRow" fieldPosition="0"/>
    </format>
  </formats>
  <chartFormats count="1">
    <chartFormat chart="8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la dinámica3" cacheId="0" applyNumberFormats="0" applyBorderFormats="0" applyFontFormats="0" applyPatternFormats="0" applyAlignmentFormats="0" applyWidthHeightFormats="1" dataCaption="Valores" updatedVersion="6" minRefreshableVersion="3" itemPrintTitles="1" createdVersion="5" indent="0" outline="1" outlineData="1" multipleFieldFilters="0" chartFormat="6">
  <location ref="A36:D41" firstHeaderRow="0" firstDataRow="1" firstDataCol="1"/>
  <pivotFields count="12">
    <pivotField axis="axisRow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 defaultSubtotal="0"/>
    <pivotField showAll="0" defaultSubtotal="0"/>
    <pivotField dataField="1" showAll="0" defaultSubtotal="0"/>
    <pivotField dataField="1" showAll="0" defaultSubtotal="0"/>
    <pivotField dataField="1" showAll="0" defaultSubtotal="0"/>
    <pivotField dragToRow="0" dragToCol="0" dragToPage="0" showAll="0" defaultSubtota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 Crítica" fld="8" baseField="0" baseItem="0" numFmtId="164"/>
    <dataField name=" Moderadamente Aceptable" fld="10" baseField="0" baseItem="0" numFmtId="164"/>
    <dataField name=" Aceptable" fld="9" baseField="0" baseItem="0" numFmtId="164"/>
  </dataFields>
  <formats count="11">
    <format dxfId="36">
      <pivotArea field="0" type="button" dataOnly="0" labelOnly="1" outline="0" axis="axisRow" fieldPosition="0"/>
    </format>
    <format dxfId="3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1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30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29">
      <pivotArea field="0" type="button" dataOnly="0" labelOnly="1" outline="0" axis="axisRow" fieldPosition="0"/>
    </format>
    <format dxfId="2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7">
      <pivotArea field="0" type="button" dataOnly="0" labelOnly="1" outline="0" axis="axisRow" fieldPosition="0"/>
    </format>
    <format dxfId="2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chartFormats count="6"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2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3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6" minRefreshableVersion="3" itemPrintTitles="1" createdVersion="5" indent="0" outline="1" outlineData="1" multipleFieldFilters="0" chartFormat="6">
  <location ref="A23:B28" firstHeaderRow="1" firstDataRow="1" firstDataCol="1"/>
  <pivotFields count="12">
    <pivotField axis="axisRow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dragToRow="0" dragToCol="0" dragToPage="0" showAll="0" defaultSubtota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 Ejecución" fld="6" baseField="0" baseItem="0" numFmtId="164"/>
  </dataFields>
  <formats count="6">
    <format dxfId="42">
      <pivotArea field="0" type="button" dataOnly="0" labelOnly="1" outline="0" axis="axisRow" fieldPosition="0"/>
    </format>
    <format dxfId="4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0">
      <pivotArea field="0" type="button" dataOnly="0" labelOnly="1" outline="0" axis="axisRow" fieldPosition="0"/>
    </format>
    <format dxfId="3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8">
      <pivotArea field="0" type="button" dataOnly="0" labelOnly="1" outline="0" axis="axisRow" fieldPosition="0"/>
    </format>
    <format dxfId="37">
      <pivotArea dataOnly="0" labelOnly="1" outline="0" fieldPosition="0">
        <references count="1">
          <reference field="4294967294" count="1">
            <x v="0"/>
          </reference>
        </references>
      </pivotArea>
    </format>
  </formats>
  <chartFormats count="2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1" dataCaption="Valores" updatedVersion="6" minRefreshableVersion="3" rowGrandTotals="0" colGrandTotals="0" itemPrintTitles="1" createdVersion="5" indent="0" outline="1" outlineData="1" multipleFieldFilters="0" chartFormat="2">
  <location ref="A9:D13" firstHeaderRow="0" firstDataRow="1" firstDataCol="1" rowPageCount="1" colPageCount="1"/>
  <pivotFields count="17">
    <pivotField showAll="0" defaultSubtotal="0"/>
    <pivotField axis="axisRow" showAll="0">
      <items count="6">
        <item x="0"/>
        <item x="1"/>
        <item x="2"/>
        <item x="3"/>
        <item h="1" x="4"/>
        <item t="default"/>
      </items>
    </pivotField>
    <pivotField showAll="0"/>
    <pivotField showAll="0"/>
    <pivotField showAll="0"/>
    <pivotField showAll="0"/>
    <pivotField showAll="0"/>
    <pivotField showAll="0" defaultSubtotal="0"/>
    <pivotField axis="axisPage" showAll="0" defaultSubtotal="0">
      <items count="3">
        <item x="2"/>
        <item x="1"/>
        <item x="0"/>
      </items>
    </pivotField>
    <pivotField dataField="1" showAll="0" defaultSubtotal="0"/>
    <pivotField dataField="1"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dragToRow="0" dragToCol="0" dragToPage="0" showAll="0" defaultSubtotal="0"/>
  </pivotFields>
  <rowFields count="1">
    <field x="1"/>
  </rowFields>
  <rowItems count="4">
    <i>
      <x/>
    </i>
    <i>
      <x v="1"/>
    </i>
    <i>
      <x v="2"/>
    </i>
    <i>
      <x v="3"/>
    </i>
  </rowItems>
  <colFields count="1">
    <field x="-2"/>
  </colFields>
  <colItems count="3">
    <i>
      <x/>
    </i>
    <i i="1">
      <x v="1"/>
    </i>
    <i i="2">
      <x v="2"/>
    </i>
  </colItems>
  <pageFields count="1">
    <pageField fld="8" hier="-1"/>
  </pageFields>
  <dataFields count="3">
    <dataField name=" Crítica" fld="9" baseField="0" baseItem="0" numFmtId="164"/>
    <dataField name=" Moderadamente Aceptable" fld="11" baseField="0" baseItem="0" numFmtId="164"/>
    <dataField name=" Aceptable" fld="10" baseField="0" baseItem="0" numFmtId="164"/>
  </dataFields>
  <formats count="11">
    <format dxfId="53">
      <pivotArea field="1" type="button" dataOnly="0" labelOnly="1" outline="0" axis="axisRow" fieldPosition="0"/>
    </format>
    <format dxfId="5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5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8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47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46">
      <pivotArea field="1" type="button" dataOnly="0" labelOnly="1" outline="0" axis="axisRow" fieldPosition="0"/>
    </format>
    <format dxfId="4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44">
      <pivotArea field="1" type="button" dataOnly="0" labelOnly="1" outline="0" axis="axisRow" fieldPosition="0"/>
    </format>
    <format dxfId="4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name="Tabla dinámica5" cacheId="1" applyNumberFormats="0" applyBorderFormats="0" applyFontFormats="0" applyPatternFormats="0" applyAlignmentFormats="0" applyWidthHeightFormats="1" dataCaption="Valores" updatedVersion="6" minRefreshableVersion="3" rowGrandTotals="0" colGrandTotals="0" itemPrintTitles="1" createdVersion="5" indent="0" compact="0" compactData="0" gridDropZones="1" multipleFieldFilters="0" chartFormat="10">
  <location ref="A7:C12" firstHeaderRow="1" firstDataRow="2" firstDataCol="1"/>
  <pivotFields count="17">
    <pivotField compact="0" outline="0" showAll="0" defaultSubtotal="0"/>
    <pivotField axis="axisRow" compact="0" outline="0" showAll="0">
      <items count="6">
        <item x="0"/>
        <item x="1"/>
        <item x="2"/>
        <item x="3"/>
        <item h="1" x="4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axis="axisCol" compact="0" outline="0" showAll="0" defaultSubtotal="0">
      <items count="3">
        <item x="2"/>
        <item x="1"/>
        <item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dragToRow="0" dragToCol="0" dragToPage="0" showAll="0" defaultSubtotal="0"/>
  </pivotFields>
  <rowFields count="1">
    <field x="1"/>
  </rowFields>
  <rowItems count="4">
    <i>
      <x/>
    </i>
    <i>
      <x v="1"/>
    </i>
    <i>
      <x v="2"/>
    </i>
    <i>
      <x v="3"/>
    </i>
  </rowItems>
  <colFields count="1">
    <field x="8"/>
  </colFields>
  <colItems count="2">
    <i>
      <x/>
    </i>
    <i>
      <x v="2"/>
    </i>
  </colItems>
  <dataFields count="1">
    <dataField name=" %" fld="16" baseField="1" baseItem="6" numFmtId="164"/>
  </dataFields>
  <formats count="5">
    <format dxfId="16">
      <pivotArea field="1" type="button" dataOnly="0" labelOnly="1" outline="0" axis="axisRow" fieldPosition="0"/>
    </format>
    <format dxfId="15">
      <pivotArea field="1" type="button" dataOnly="0" labelOnly="1" outline="0" axis="axisRow" fieldPosition="0"/>
    </format>
    <format dxfId="14">
      <pivotArea field="1" type="button" dataOnly="0" labelOnly="1" outline="0" axis="axisRow" fieldPosition="0"/>
    </format>
    <format dxfId="13">
      <pivotArea outline="0" fieldPosition="0">
        <references count="1">
          <reference field="4294967294" count="1">
            <x v="0"/>
          </reference>
        </references>
      </pivotArea>
    </format>
    <format dxfId="12">
      <pivotArea dataOnly="0" labelOnly="1" outline="0" fieldPosition="0">
        <references count="1">
          <reference field="8" count="1">
            <x v="0"/>
          </reference>
        </references>
      </pivotArea>
    </format>
  </formats>
  <chartFormats count="4"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1" series="1">
      <pivotArea type="data" outline="0" fieldPosition="0">
        <references count="2">
          <reference field="4294967294" count="1" selected="0">
            <x v="0"/>
          </reference>
          <reference field="8" count="1" selected="0">
            <x v="0"/>
          </reference>
        </references>
      </pivotArea>
    </chartFormat>
    <chartFormat chart="9" format="5" series="1">
      <pivotArea type="data" outline="0" fieldPosition="0">
        <references count="2">
          <reference field="4294967294" count="1" selected="0">
            <x v="0"/>
          </reference>
          <reference field="8" count="1" selected="0">
            <x v="0"/>
          </reference>
        </references>
      </pivotArea>
    </chartFormat>
    <chartFormat chart="9" format="8" series="1">
      <pivotArea type="data" outline="0" fieldPosition="0">
        <references count="2">
          <reference field="4294967294" count="1" selected="0">
            <x v="0"/>
          </reference>
          <reference field="8" count="1" selected="0">
            <x v="2"/>
          </reference>
        </references>
      </pivotArea>
    </chartFormat>
  </chart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1" dataCaption="Valores" updatedVersion="6" minRefreshableVersion="3" itemPrintTitles="1" createdVersion="5" indent="0" outline="1" outlineData="1" multipleFieldFilters="0" chartFormat="12">
  <location ref="A27:B52" firstHeaderRow="1" firstDataRow="1" firstDataCol="1" rowPageCount="2" colPageCount="1"/>
  <pivotFields count="17">
    <pivotField showAll="0" defaultSubtotal="0"/>
    <pivotField axis="axisPage" showAll="0">
      <items count="6">
        <item x="0"/>
        <item x="1"/>
        <item x="2"/>
        <item x="3"/>
        <item x="4"/>
        <item t="default"/>
      </items>
    </pivotField>
    <pivotField axis="axisRow" showAll="0">
      <items count="9">
        <item x="7"/>
        <item x="0"/>
        <item x="1"/>
        <item x="2"/>
        <item x="3"/>
        <item x="4"/>
        <item x="5"/>
        <item x="6"/>
        <item t="default"/>
      </items>
    </pivotField>
    <pivotField showAll="0"/>
    <pivotField axis="axisRow" showAll="0">
      <items count="6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20"/>
        <item x="21"/>
        <item x="12"/>
        <item x="13"/>
        <item x="14"/>
        <item x="15"/>
        <item x="16"/>
        <item x="17"/>
        <item x="18"/>
        <item x="19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3"/>
        <item x="52"/>
        <item x="54"/>
        <item x="55"/>
        <item x="56"/>
        <item x="57"/>
        <item x="58"/>
        <item x="59"/>
        <item x="60"/>
        <item t="default"/>
      </items>
    </pivotField>
    <pivotField showAll="0"/>
    <pivotField dataField="1" showAll="0"/>
    <pivotField showAll="0" defaultSubtotal="0"/>
    <pivotField axis="axisPage" showAll="0" defaultSubtotal="0">
      <items count="3">
        <item x="2"/>
        <item x="1"/>
        <item x="0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ragToRow="0" dragToCol="0" dragToPage="0" showAll="0" defaultSubtotal="0"/>
  </pivotFields>
  <rowFields count="2">
    <field x="2"/>
    <field x="4"/>
  </rowFields>
  <rowItems count="25"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2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grand">
      <x/>
    </i>
  </rowItems>
  <colItems count="1">
    <i/>
  </colItems>
  <pageFields count="2">
    <pageField fld="8" hier="-1"/>
    <pageField fld="1" item="0" hier="-1"/>
  </pageFields>
  <dataFields count="1">
    <dataField name=" Calificación" fld="6" baseField="1" baseItem="2"/>
  </dataFields>
  <formats count="3">
    <format dxfId="19">
      <pivotArea field="1" type="button" dataOnly="0" labelOnly="1" outline="0" axis="axisPage" fieldPosition="1"/>
    </format>
    <format dxfId="18">
      <pivotArea field="1" type="button" dataOnly="0" labelOnly="1" outline="0" axis="axisPage" fieldPosition="1"/>
    </format>
    <format dxfId="17">
      <pivotArea field="1" type="button" dataOnly="0" labelOnly="1" outline="0" axis="axisPage" fieldPosition="1"/>
    </format>
  </formats>
  <chartFormats count="3">
    <chartFormat chart="7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name="Tabla dinámica5" cacheId="1" applyNumberFormats="0" applyBorderFormats="0" applyFontFormats="0" applyPatternFormats="0" applyAlignmentFormats="0" applyWidthHeightFormats="1" dataCaption="Valores" updatedVersion="6" minRefreshableVersion="3" itemPrintTitles="1" createdVersion="5" indent="0" outline="1" outlineData="1" multipleFieldFilters="0" chartFormat="9">
  <location ref="A10:B65" firstHeaderRow="1" firstDataRow="1" firstDataCol="1" rowPageCount="2" colPageCount="1"/>
  <pivotFields count="17">
    <pivotField showAll="0" defaultSubtotal="0"/>
    <pivotField axis="axisRow" showAll="0">
      <items count="6">
        <item x="0"/>
        <item x="1"/>
        <item x="2"/>
        <item x="3"/>
        <item x="4"/>
        <item t="default"/>
      </items>
    </pivotField>
    <pivotField axis="axisRow" showAll="0">
      <items count="9">
        <item x="7"/>
        <item x="0"/>
        <item x="1"/>
        <item x="2"/>
        <item x="3"/>
        <item x="4"/>
        <item x="5"/>
        <item x="6"/>
        <item t="default"/>
      </items>
    </pivotField>
    <pivotField showAll="0"/>
    <pivotField axis="axisRow" showAll="0">
      <items count="6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20"/>
        <item x="21"/>
        <item x="12"/>
        <item x="13"/>
        <item x="14"/>
        <item x="15"/>
        <item x="16"/>
        <item x="17"/>
        <item x="18"/>
        <item x="19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3"/>
        <item x="52"/>
        <item x="54"/>
        <item x="55"/>
        <item x="56"/>
        <item x="57"/>
        <item x="58"/>
        <item x="59"/>
        <item x="60"/>
        <item t="default"/>
      </items>
    </pivotField>
    <pivotField showAll="0"/>
    <pivotField dataField="1" showAll="0"/>
    <pivotField showAll="0" defaultSubtotal="0"/>
    <pivotField axis="axisPage" showAll="0" defaultSubtotal="0">
      <items count="3">
        <item x="2"/>
        <item x="1"/>
        <item x="0"/>
      </items>
    </pivotField>
    <pivotField showAll="0" defaultSubtotal="0"/>
    <pivotField showAll="0" defaultSubtotal="0"/>
    <pivotField showAll="0" defaultSubtotal="0"/>
    <pivotField axis="axisPage" showAll="0" defaultSubtotal="0">
      <items count="3">
        <item x="1"/>
        <item x="0"/>
        <item x="2"/>
      </items>
    </pivotField>
    <pivotField showAll="0" defaultSubtotal="0"/>
    <pivotField showAll="0" defaultSubtotal="0"/>
    <pivotField showAll="0" defaultSubtotal="0"/>
    <pivotField dragToRow="0" dragToCol="0" dragToPage="0" showAll="0" defaultSubtotal="0"/>
  </pivotFields>
  <rowFields count="3">
    <field x="1"/>
    <field x="2"/>
    <field x="4"/>
  </rowFields>
  <rowItems count="55">
    <i>
      <x/>
    </i>
    <i r="1">
      <x v="1"/>
    </i>
    <i r="2">
      <x/>
    </i>
    <i r="2">
      <x v="1"/>
    </i>
    <i r="2">
      <x v="2"/>
    </i>
    <i r="2">
      <x v="3"/>
    </i>
    <i r="2">
      <x v="5"/>
    </i>
    <i r="2">
      <x v="7"/>
    </i>
    <i r="2">
      <x v="10"/>
    </i>
    <i r="1">
      <x v="2"/>
    </i>
    <i r="2">
      <x v="12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1"/>
    </i>
    <i>
      <x v="1"/>
    </i>
    <i r="1">
      <x v="3"/>
    </i>
    <i r="2">
      <x v="22"/>
    </i>
    <i r="2">
      <x v="24"/>
    </i>
    <i r="2">
      <x v="25"/>
    </i>
    <i r="2">
      <x v="27"/>
    </i>
    <i r="2">
      <x v="29"/>
    </i>
    <i r="2">
      <x v="30"/>
    </i>
    <i r="2">
      <x v="31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39"/>
    </i>
    <i r="1">
      <x v="4"/>
    </i>
    <i r="2">
      <x v="44"/>
    </i>
    <i r="2">
      <x v="46"/>
    </i>
    <i r="2">
      <x v="48"/>
    </i>
    <i r="2">
      <x v="49"/>
    </i>
    <i r="1">
      <x v="5"/>
    </i>
    <i r="2">
      <x v="50"/>
    </i>
    <i r="2">
      <x v="51"/>
    </i>
    <i>
      <x v="2"/>
    </i>
    <i r="1">
      <x v="6"/>
    </i>
    <i r="2">
      <x v="52"/>
    </i>
    <i r="2">
      <x v="53"/>
    </i>
    <i r="2">
      <x v="54"/>
    </i>
    <i r="2">
      <x v="55"/>
    </i>
    <i>
      <x v="3"/>
    </i>
    <i r="1">
      <x v="7"/>
    </i>
    <i r="2">
      <x v="59"/>
    </i>
    <i>
      <x v="4"/>
    </i>
    <i r="1">
      <x/>
    </i>
    <i r="2">
      <x v="60"/>
    </i>
    <i t="grand">
      <x/>
    </i>
  </rowItems>
  <colItems count="1">
    <i/>
  </colItems>
  <pageFields count="2">
    <pageField fld="8" hier="-1"/>
    <pageField fld="12" item="1" hier="-1"/>
  </pageFields>
  <dataFields count="1">
    <dataField name=" Calificación" fld="6" baseField="0" baseItem="0"/>
  </dataFields>
  <formats count="3">
    <format dxfId="2">
      <pivotArea field="1" type="button" dataOnly="0" labelOnly="1" outline="0" axis="axisRow" fieldPosition="0"/>
    </format>
    <format dxfId="1">
      <pivotArea field="1" type="button" dataOnly="0" labelOnly="1" outline="0" axis="axisRow" fieldPosition="0"/>
    </format>
    <format dxfId="0">
      <pivotArea field="1" type="button" dataOnly="0" labelOnly="1" outline="0" axis="axisRow" fieldPosition="0"/>
    </format>
  </formats>
  <chartFormats count="1">
    <chartFormat chart="8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name="Tabla dinámica4" cacheId="1" applyNumberFormats="0" applyBorderFormats="0" applyFontFormats="0" applyPatternFormats="0" applyAlignmentFormats="0" applyWidthHeightFormats="1" dataCaption="Valores" updatedVersion="6" minRefreshableVersion="3" itemPrintTitles="1" createdVersion="5" indent="0" outline="1" outlineData="1" multipleFieldFilters="0" chartFormat="9">
  <location ref="E10:F40" firstHeaderRow="1" firstDataRow="1" firstDataCol="1" rowPageCount="2" colPageCount="1"/>
  <pivotFields count="17">
    <pivotField showAll="0" defaultSubtotal="0"/>
    <pivotField axis="axisRow" showAll="0">
      <items count="6">
        <item x="0"/>
        <item x="1"/>
        <item x="2"/>
        <item x="3"/>
        <item x="4"/>
        <item t="default"/>
      </items>
    </pivotField>
    <pivotField axis="axisRow" showAll="0">
      <items count="9">
        <item x="7"/>
        <item x="0"/>
        <item x="1"/>
        <item x="2"/>
        <item x="3"/>
        <item x="4"/>
        <item x="5"/>
        <item x="6"/>
        <item t="default"/>
      </items>
    </pivotField>
    <pivotField showAll="0"/>
    <pivotField axis="axisRow" showAll="0">
      <items count="6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20"/>
        <item x="21"/>
        <item x="12"/>
        <item x="13"/>
        <item x="14"/>
        <item x="15"/>
        <item x="16"/>
        <item x="17"/>
        <item x="18"/>
        <item x="19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3"/>
        <item x="52"/>
        <item x="54"/>
        <item x="55"/>
        <item x="56"/>
        <item x="57"/>
        <item x="58"/>
        <item x="59"/>
        <item x="60"/>
        <item t="default"/>
      </items>
    </pivotField>
    <pivotField showAll="0"/>
    <pivotField dataField="1" showAll="0"/>
    <pivotField showAll="0" defaultSubtotal="0"/>
    <pivotField axis="axisPage" showAll="0" defaultSubtotal="0">
      <items count="3">
        <item x="2"/>
        <item x="1"/>
        <item x="0"/>
      </items>
    </pivotField>
    <pivotField showAll="0" defaultSubtotal="0"/>
    <pivotField showAll="0" defaultSubtotal="0"/>
    <pivotField showAll="0" defaultSubtotal="0"/>
    <pivotField showAll="0" defaultSubtotal="0"/>
    <pivotField axis="axisPage" showAll="0" defaultSubtotal="0">
      <items count="3">
        <item x="0"/>
        <item x="1"/>
        <item x="2"/>
      </items>
    </pivotField>
    <pivotField showAll="0" defaultSubtotal="0"/>
    <pivotField showAll="0" defaultSubtotal="0"/>
    <pivotField dragToRow="0" dragToCol="0" dragToPage="0" showAll="0" defaultSubtotal="0"/>
  </pivotFields>
  <rowFields count="3">
    <field x="1"/>
    <field x="2"/>
    <field x="4"/>
  </rowFields>
  <rowItems count="30">
    <i>
      <x/>
    </i>
    <i r="1">
      <x v="1"/>
    </i>
    <i r="2">
      <x v="6"/>
    </i>
    <i r="2">
      <x v="8"/>
    </i>
    <i r="2">
      <x v="9"/>
    </i>
    <i r="2">
      <x v="11"/>
    </i>
    <i r="1">
      <x v="2"/>
    </i>
    <i r="2">
      <x v="13"/>
    </i>
    <i r="2">
      <x v="20"/>
    </i>
    <i>
      <x v="1"/>
    </i>
    <i r="1">
      <x v="3"/>
    </i>
    <i r="2">
      <x v="23"/>
    </i>
    <i r="2">
      <x v="28"/>
    </i>
    <i r="2">
      <x v="32"/>
    </i>
    <i r="1">
      <x v="4"/>
    </i>
    <i r="2">
      <x v="40"/>
    </i>
    <i r="2">
      <x v="41"/>
    </i>
    <i r="2">
      <x v="42"/>
    </i>
    <i r="2">
      <x v="43"/>
    </i>
    <i r="2">
      <x v="45"/>
    </i>
    <i r="2">
      <x v="47"/>
    </i>
    <i>
      <x v="3"/>
    </i>
    <i r="1">
      <x v="7"/>
    </i>
    <i r="2">
      <x v="56"/>
    </i>
    <i r="2">
      <x v="57"/>
    </i>
    <i r="2">
      <x v="58"/>
    </i>
    <i>
      <x v="4"/>
    </i>
    <i r="1">
      <x/>
    </i>
    <i r="2">
      <x v="60"/>
    </i>
    <i t="grand">
      <x/>
    </i>
  </rowItems>
  <colItems count="1">
    <i/>
  </colItems>
  <pageFields count="2">
    <pageField fld="8" hier="-1"/>
    <pageField fld="13" item="1" hier="-1"/>
  </pageFields>
  <dataFields count="1">
    <dataField name=" Calificación" fld="6" baseField="0" baseItem="0"/>
  </dataFields>
  <formats count="3">
    <format dxfId="5">
      <pivotArea field="1" type="button" dataOnly="0" labelOnly="1" outline="0" axis="axisRow" fieldPosition="0"/>
    </format>
    <format dxfId="4">
      <pivotArea field="1" type="button" dataOnly="0" labelOnly="1" outline="0" axis="axisRow" fieldPosition="0"/>
    </format>
    <format dxfId="3">
      <pivotArea field="1" type="button" dataOnly="0" labelOnly="1" outline="0" axis="axisRow" fieldPosition="0"/>
    </format>
  </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name="Tabla dinámica7" cacheId="1" applyNumberFormats="0" applyBorderFormats="0" applyFontFormats="0" applyPatternFormats="0" applyAlignmentFormats="0" applyWidthHeightFormats="1" dataCaption="Valores" updatedVersion="6" minRefreshableVersion="3" itemPrintTitles="1" createdVersion="5" indent="0" outline="1" outlineData="1" multipleFieldFilters="0" chartFormat="9">
  <location ref="M10:N14" firstHeaderRow="1" firstDataRow="1" firstDataCol="1" rowPageCount="2" colPageCount="1"/>
  <pivotFields count="17">
    <pivotField showAll="0" defaultSubtotal="0"/>
    <pivotField axis="axisRow" showAll="0">
      <items count="6">
        <item x="0"/>
        <item x="1"/>
        <item x="2"/>
        <item x="3"/>
        <item x="4"/>
        <item t="default"/>
      </items>
    </pivotField>
    <pivotField axis="axisRow" showAll="0">
      <items count="9">
        <item x="7"/>
        <item x="0"/>
        <item x="1"/>
        <item x="2"/>
        <item x="3"/>
        <item x="4"/>
        <item x="5"/>
        <item x="6"/>
        <item t="default"/>
      </items>
    </pivotField>
    <pivotField showAll="0"/>
    <pivotField axis="axisRow" showAll="0">
      <items count="6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20"/>
        <item x="21"/>
        <item x="12"/>
        <item x="13"/>
        <item x="14"/>
        <item x="15"/>
        <item x="16"/>
        <item x="17"/>
        <item x="18"/>
        <item x="19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3"/>
        <item x="52"/>
        <item x="54"/>
        <item x="55"/>
        <item x="56"/>
        <item x="57"/>
        <item x="58"/>
        <item x="59"/>
        <item x="60"/>
        <item t="default"/>
      </items>
    </pivotField>
    <pivotField showAll="0"/>
    <pivotField dataField="1" showAll="0"/>
    <pivotField showAll="0" defaultSubtotal="0"/>
    <pivotField axis="axisPage" showAll="0" defaultSubtotal="0">
      <items count="3">
        <item x="2"/>
        <item x="1"/>
        <item x="0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Page" showAll="0" defaultSubtotal="0">
      <items count="3">
        <item x="0"/>
        <item x="1"/>
        <item x="2"/>
      </items>
    </pivotField>
    <pivotField dragToRow="0" dragToCol="0" dragToPage="0" showAll="0" defaultSubtotal="0"/>
  </pivotFields>
  <rowFields count="3">
    <field x="1"/>
    <field x="2"/>
    <field x="4"/>
  </rowFields>
  <rowItems count="4">
    <i>
      <x v="4"/>
    </i>
    <i r="1">
      <x/>
    </i>
    <i r="2">
      <x v="60"/>
    </i>
    <i t="grand">
      <x/>
    </i>
  </rowItems>
  <colItems count="1">
    <i/>
  </colItems>
  <pageFields count="2">
    <pageField fld="8" hier="-1"/>
    <pageField fld="15" item="1" hier="-1"/>
  </pageFields>
  <dataFields count="1">
    <dataField name=" Calificación" fld="6" baseField="0" baseItem="0"/>
  </dataFields>
  <formats count="3">
    <format dxfId="8">
      <pivotArea field="1" type="button" dataOnly="0" labelOnly="1" outline="0" axis="axisRow" fieldPosition="0"/>
    </format>
    <format dxfId="7">
      <pivotArea field="1" type="button" dataOnly="0" labelOnly="1" outline="0" axis="axisRow" fieldPosition="0"/>
    </format>
    <format dxfId="6">
      <pivotArea field="1" type="button" dataOnly="0" labelOnly="1" outline="0" axis="axisRow" fieldPosition="0"/>
    </format>
  </formats>
  <chartFormats count="1">
    <chartFormat chart="8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3.bin"/><Relationship Id="rId4" Type="http://schemas.openxmlformats.org/officeDocument/2006/relationships/pivotTable" Target="../pivotTables/pivotTable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ivotTable" Target="../pivotTables/pivotTable6.xml"/><Relationship Id="rId1" Type="http://schemas.openxmlformats.org/officeDocument/2006/relationships/pivotTable" Target="../pivotTables/pivotTable5.xm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9.xml"/><Relationship Id="rId2" Type="http://schemas.openxmlformats.org/officeDocument/2006/relationships/pivotTable" Target="../pivotTables/pivotTable8.xml"/><Relationship Id="rId1" Type="http://schemas.openxmlformats.org/officeDocument/2006/relationships/pivotTable" Target="../pivotTables/pivotTable7.xml"/><Relationship Id="rId6" Type="http://schemas.openxmlformats.org/officeDocument/2006/relationships/drawing" Target="../drawings/drawing5.xml"/><Relationship Id="rId5" Type="http://schemas.openxmlformats.org/officeDocument/2006/relationships/printerSettings" Target="../printerSettings/printerSettings5.bin"/><Relationship Id="rId4" Type="http://schemas.openxmlformats.org/officeDocument/2006/relationships/pivotTable" Target="../pivotTables/pivotTable10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A36"/>
  <sheetViews>
    <sheetView showGridLines="0" showRowColHeaders="0" zoomScale="90" zoomScaleNormal="90" workbookViewId="0"/>
  </sheetViews>
  <sheetFormatPr baseColWidth="10" defaultColWidth="11.42578125" defaultRowHeight="15" zeroHeight="1"/>
  <cols>
    <col min="1" max="12" width="11.42578125" style="205" customWidth="1"/>
    <col min="13" max="16384" width="11.42578125" style="205"/>
  </cols>
  <sheetData>
    <row r="1" spans="1:1">
      <c r="A1" s="204" t="s">
        <v>269</v>
      </c>
    </row>
    <row r="2" spans="1:1">
      <c r="A2" s="204" t="s">
        <v>270</v>
      </c>
    </row>
    <row r="3" spans="1:1">
      <c r="A3" s="204" t="s">
        <v>268</v>
      </c>
    </row>
    <row r="4" spans="1:1">
      <c r="A4" s="204" t="s">
        <v>272</v>
      </c>
    </row>
    <row r="5" spans="1:1">
      <c r="A5" s="204" t="s">
        <v>273</v>
      </c>
    </row>
    <row r="6" spans="1:1">
      <c r="A6" s="204"/>
    </row>
    <row r="7" spans="1:1"/>
    <row r="8" spans="1:1"/>
    <row r="9" spans="1:1"/>
    <row r="10" spans="1:1"/>
    <row r="11" spans="1:1"/>
    <row r="12" spans="1:1"/>
    <row r="13" spans="1:1"/>
    <row r="14" spans="1:1"/>
    <row r="15" spans="1:1"/>
    <row r="16" spans="1:1"/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</sheetData>
  <sheetProtection sheet="1" objects="1" scenarios="1" selectLockedCells="1"/>
  <pageMargins left="0.7" right="0.7" top="0.75" bottom="0.75" header="0.3" footer="0.3"/>
  <pageSetup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I384"/>
  <sheetViews>
    <sheetView showGridLines="0" zoomScale="112" zoomScaleNormal="112" workbookViewId="0">
      <selection activeCell="A73" sqref="A73:L73"/>
    </sheetView>
  </sheetViews>
  <sheetFormatPr baseColWidth="10" defaultRowHeight="15"/>
  <cols>
    <col min="1" max="1" width="7.140625" customWidth="1"/>
    <col min="2" max="2" width="8.42578125" customWidth="1"/>
    <col min="3" max="3" width="27.28515625" customWidth="1"/>
    <col min="4" max="4" width="64.7109375" customWidth="1"/>
    <col min="5" max="5" width="12" customWidth="1"/>
    <col min="6" max="6" width="10.7109375" customWidth="1"/>
    <col min="7" max="7" width="17.140625" customWidth="1"/>
    <col min="8" max="8" width="19" style="35" customWidth="1"/>
    <col min="9" max="9" width="19.28515625" customWidth="1"/>
    <col min="10" max="10" width="10.28515625" customWidth="1"/>
    <col min="11" max="11" width="9.85546875" customWidth="1"/>
    <col min="12" max="12" width="17.140625" style="133" customWidth="1"/>
    <col min="13" max="15" width="11.42578125" style="133" hidden="1" customWidth="1"/>
    <col min="16" max="17" width="6.140625" style="133" hidden="1" customWidth="1"/>
    <col min="18" max="18" width="11.42578125" style="133" hidden="1" customWidth="1"/>
    <col min="19" max="19" width="31" style="133" hidden="1" customWidth="1"/>
    <col min="20" max="20" width="83.7109375" style="133" hidden="1" customWidth="1"/>
    <col min="21" max="24" width="11.42578125" style="133" hidden="1" customWidth="1"/>
    <col min="25" max="25" width="11.42578125" style="134" hidden="1" customWidth="1"/>
    <col min="26" max="33" width="11.42578125" style="133" hidden="1" customWidth="1"/>
    <col min="34" max="34" width="11.42578125" style="133" customWidth="1"/>
    <col min="35" max="35" width="11.42578125" style="133"/>
  </cols>
  <sheetData>
    <row r="1" spans="1:35" ht="41.25" customHeight="1"/>
    <row r="3" spans="1:35" s="97" customFormat="1" ht="6" customHeight="1">
      <c r="C3" s="98"/>
      <c r="H3" s="99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6"/>
      <c r="Z3" s="135"/>
      <c r="AA3" s="135"/>
      <c r="AB3" s="135"/>
      <c r="AC3" s="135"/>
      <c r="AD3" s="135"/>
      <c r="AE3" s="135"/>
      <c r="AF3" s="135"/>
      <c r="AG3" s="135"/>
      <c r="AH3" s="135"/>
      <c r="AI3" s="135"/>
    </row>
    <row r="4" spans="1:35" ht="6" customHeight="1"/>
    <row r="6" spans="1:35" ht="22.5" customHeight="1">
      <c r="A6" s="350" t="s">
        <v>122</v>
      </c>
      <c r="B6" s="350"/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</row>
    <row r="7" spans="1:35" ht="17.25" customHeight="1" thickBot="1">
      <c r="A7" s="352" t="s">
        <v>123</v>
      </c>
      <c r="B7" s="353"/>
      <c r="C7" s="353"/>
      <c r="D7" s="95" t="str">
        <f>'Menú Principal'!A1</f>
        <v>Eince Ltda</v>
      </c>
      <c r="E7" s="96"/>
      <c r="F7" s="239" t="s">
        <v>264</v>
      </c>
      <c r="G7" s="240"/>
      <c r="H7" s="241"/>
      <c r="I7" s="354">
        <v>42997</v>
      </c>
      <c r="J7" s="355"/>
      <c r="K7" s="355"/>
      <c r="L7" s="355"/>
      <c r="M7" s="355"/>
      <c r="N7" s="355"/>
      <c r="O7" s="355"/>
    </row>
    <row r="8" spans="1:35" ht="15.75" customHeight="1" thickBot="1">
      <c r="A8" s="234" t="s">
        <v>190</v>
      </c>
      <c r="B8" s="268" t="s">
        <v>12</v>
      </c>
      <c r="C8" s="269"/>
      <c r="D8" s="272" t="s">
        <v>13</v>
      </c>
      <c r="E8" s="275" t="s">
        <v>188</v>
      </c>
      <c r="F8" s="278" t="s">
        <v>14</v>
      </c>
      <c r="G8" s="209" t="s">
        <v>15</v>
      </c>
      <c r="H8" s="332" t="s">
        <v>77</v>
      </c>
      <c r="I8" s="333"/>
      <c r="J8" s="333"/>
      <c r="K8" s="334"/>
      <c r="L8" s="335" t="s">
        <v>83</v>
      </c>
      <c r="M8" s="338" t="s">
        <v>109</v>
      </c>
      <c r="N8" s="340" t="s">
        <v>110</v>
      </c>
      <c r="O8" s="351" t="s">
        <v>189</v>
      </c>
    </row>
    <row r="9" spans="1:35" ht="15.75" thickBot="1">
      <c r="A9" s="235"/>
      <c r="B9" s="268"/>
      <c r="C9" s="269"/>
      <c r="D9" s="273"/>
      <c r="E9" s="276"/>
      <c r="F9" s="279"/>
      <c r="G9" s="210"/>
      <c r="H9" s="328" t="s">
        <v>78</v>
      </c>
      <c r="I9" s="330" t="s">
        <v>79</v>
      </c>
      <c r="J9" s="212" t="s">
        <v>80</v>
      </c>
      <c r="K9" s="213"/>
      <c r="L9" s="336"/>
      <c r="M9" s="338"/>
      <c r="N9" s="340"/>
      <c r="O9" s="351"/>
    </row>
    <row r="10" spans="1:35" s="1" customFormat="1" ht="26.25" customHeight="1" thickBot="1">
      <c r="A10" s="236"/>
      <c r="B10" s="270"/>
      <c r="C10" s="271"/>
      <c r="D10" s="274"/>
      <c r="E10" s="277"/>
      <c r="F10" s="280"/>
      <c r="G10" s="211"/>
      <c r="H10" s="329"/>
      <c r="I10" s="331"/>
      <c r="J10" s="33" t="s">
        <v>81</v>
      </c>
      <c r="K10" s="34" t="s">
        <v>82</v>
      </c>
      <c r="L10" s="337"/>
      <c r="M10" s="339"/>
      <c r="N10" s="341"/>
      <c r="O10" s="327"/>
      <c r="P10" s="137"/>
      <c r="Q10" s="137" t="s">
        <v>253</v>
      </c>
      <c r="R10" s="137" t="s">
        <v>216</v>
      </c>
      <c r="S10" s="137" t="s">
        <v>186</v>
      </c>
      <c r="T10" s="137" t="s">
        <v>217</v>
      </c>
      <c r="U10" s="137" t="s">
        <v>218</v>
      </c>
      <c r="V10" s="137" t="s">
        <v>219</v>
      </c>
      <c r="W10" s="137" t="s">
        <v>220</v>
      </c>
      <c r="X10" s="137" t="s">
        <v>229</v>
      </c>
      <c r="Y10" s="138" t="s">
        <v>242</v>
      </c>
      <c r="Z10" s="137" t="s">
        <v>223</v>
      </c>
      <c r="AA10" s="137" t="s">
        <v>224</v>
      </c>
      <c r="AB10" s="137" t="s">
        <v>225</v>
      </c>
      <c r="AC10" s="137" t="s">
        <v>235</v>
      </c>
      <c r="AD10" s="137" t="s">
        <v>124</v>
      </c>
      <c r="AE10" s="137" t="s">
        <v>81</v>
      </c>
      <c r="AF10" s="137" t="s">
        <v>82</v>
      </c>
      <c r="AG10" s="137" t="s">
        <v>254</v>
      </c>
      <c r="AH10" s="139"/>
      <c r="AI10" s="139"/>
    </row>
    <row r="11" spans="1:35" ht="15" customHeight="1">
      <c r="A11" s="222" t="s">
        <v>105</v>
      </c>
      <c r="B11" s="225" t="s">
        <v>98</v>
      </c>
      <c r="C11" s="228" t="s">
        <v>11</v>
      </c>
      <c r="D11" s="8" t="s">
        <v>0</v>
      </c>
      <c r="E11" s="181"/>
      <c r="F11" s="48">
        <v>0.5</v>
      </c>
      <c r="G11" s="231">
        <v>4</v>
      </c>
      <c r="H11" s="155" t="s">
        <v>274</v>
      </c>
      <c r="I11" s="156"/>
      <c r="J11" s="156"/>
      <c r="K11" s="157"/>
      <c r="L11" s="342">
        <f>+COUNTA(H11:H18,J11:J18)*0.5</f>
        <v>3.5</v>
      </c>
      <c r="M11" s="299">
        <f>L11/G11</f>
        <v>0.875</v>
      </c>
      <c r="N11" s="299">
        <f>(L11+L19)/(G11+G19)</f>
        <v>0.55000000000000004</v>
      </c>
      <c r="O11" s="245">
        <f>(L11+L19+L22)/(G11+G19+G22)</f>
        <v>0.7</v>
      </c>
      <c r="P11" s="140" t="s">
        <v>125</v>
      </c>
      <c r="Q11" s="140">
        <v>1</v>
      </c>
      <c r="R11" s="140" t="s">
        <v>193</v>
      </c>
      <c r="S11" s="140" t="s">
        <v>256</v>
      </c>
      <c r="T11" s="140" t="s">
        <v>197</v>
      </c>
      <c r="U11" s="140" t="str">
        <f t="shared" ref="U11:U42" si="0">+D11</f>
        <v>1.1.1 Responsable del SG SST</v>
      </c>
      <c r="V11" s="140">
        <f t="shared" ref="V11:V42" si="1">+F11</f>
        <v>0.5</v>
      </c>
      <c r="W11" s="140">
        <f t="shared" ref="W11:W42" si="2">+IF(OR(H11&lt;&gt;"",J11&lt;&gt;""),V11,0)</f>
        <v>0.5</v>
      </c>
      <c r="X11" s="140"/>
      <c r="Y11" s="141">
        <f>+$I$7</f>
        <v>42997</v>
      </c>
      <c r="Z11" s="140"/>
      <c r="AA11" s="140"/>
      <c r="AB11" s="140"/>
      <c r="AC11" s="140" t="str">
        <f t="shared" ref="AC11:AC42" si="3">+IF(H11&lt;&gt;"","x","")</f>
        <v>x</v>
      </c>
      <c r="AD11" s="140" t="str">
        <f t="shared" ref="AD11:AD42" si="4">+IF(I11&lt;&gt;"","x","")</f>
        <v/>
      </c>
      <c r="AE11" s="140" t="str">
        <f t="shared" ref="AE11:AE42" si="5">+IF(J11&lt;&gt;"","x","")</f>
        <v/>
      </c>
      <c r="AF11" s="140" t="str">
        <f t="shared" ref="AF11:AF42" si="6">+IF(K11&lt;&gt;"","x","")</f>
        <v/>
      </c>
      <c r="AG11" s="142" t="str">
        <f>+IFERROR(VLOOKUP(Q11,#REF!,8,0),"")</f>
        <v/>
      </c>
    </row>
    <row r="12" spans="1:35" ht="15" customHeight="1">
      <c r="A12" s="223"/>
      <c r="B12" s="226"/>
      <c r="C12" s="229"/>
      <c r="D12" s="2" t="s">
        <v>1</v>
      </c>
      <c r="E12" s="182"/>
      <c r="F12" s="49">
        <v>0.5</v>
      </c>
      <c r="G12" s="232"/>
      <c r="H12" s="158" t="s">
        <v>274</v>
      </c>
      <c r="I12" s="159"/>
      <c r="J12" s="159"/>
      <c r="K12" s="160"/>
      <c r="L12" s="343"/>
      <c r="M12" s="300"/>
      <c r="N12" s="300"/>
      <c r="O12" s="246"/>
      <c r="P12" s="140" t="s">
        <v>126</v>
      </c>
      <c r="Q12" s="140">
        <v>2</v>
      </c>
      <c r="R12" s="140" t="s">
        <v>193</v>
      </c>
      <c r="S12" s="140" t="s">
        <v>256</v>
      </c>
      <c r="T12" s="140" t="s">
        <v>197</v>
      </c>
      <c r="U12" s="140" t="str">
        <f t="shared" si="0"/>
        <v>1.1.2 Responsabilidades en el SG SST</v>
      </c>
      <c r="V12" s="140">
        <f t="shared" si="1"/>
        <v>0.5</v>
      </c>
      <c r="W12" s="140">
        <f t="shared" si="2"/>
        <v>0.5</v>
      </c>
      <c r="X12" s="140"/>
      <c r="Y12" s="141">
        <f t="shared" ref="Y12:Y71" si="7">+$I$7</f>
        <v>42997</v>
      </c>
      <c r="Z12" s="140"/>
      <c r="AA12" s="140"/>
      <c r="AB12" s="140"/>
      <c r="AC12" s="140" t="str">
        <f t="shared" si="3"/>
        <v>x</v>
      </c>
      <c r="AD12" s="140" t="str">
        <f t="shared" si="4"/>
        <v/>
      </c>
      <c r="AE12" s="140" t="str">
        <f t="shared" si="5"/>
        <v/>
      </c>
      <c r="AF12" s="140" t="str">
        <f t="shared" si="6"/>
        <v/>
      </c>
      <c r="AG12" s="142" t="str">
        <f>+IFERROR(VLOOKUP(Q12,#REF!,8,0),"")</f>
        <v/>
      </c>
    </row>
    <row r="13" spans="1:35" ht="15" customHeight="1">
      <c r="A13" s="223"/>
      <c r="B13" s="226"/>
      <c r="C13" s="229"/>
      <c r="D13" s="2" t="s">
        <v>2</v>
      </c>
      <c r="E13" s="182"/>
      <c r="F13" s="49">
        <v>0.5</v>
      </c>
      <c r="G13" s="232"/>
      <c r="H13" s="158" t="s">
        <v>274</v>
      </c>
      <c r="I13" s="159"/>
      <c r="J13" s="159"/>
      <c r="K13" s="160"/>
      <c r="L13" s="343"/>
      <c r="M13" s="300"/>
      <c r="N13" s="300"/>
      <c r="O13" s="246"/>
      <c r="P13" s="140" t="s">
        <v>127</v>
      </c>
      <c r="Q13" s="140">
        <v>3</v>
      </c>
      <c r="R13" s="140" t="s">
        <v>193</v>
      </c>
      <c r="S13" s="140" t="s">
        <v>256</v>
      </c>
      <c r="T13" s="140" t="s">
        <v>197</v>
      </c>
      <c r="U13" s="140" t="str">
        <f t="shared" si="0"/>
        <v>1.1.3. Asignación de Recursos para el SG SST</v>
      </c>
      <c r="V13" s="140">
        <f t="shared" si="1"/>
        <v>0.5</v>
      </c>
      <c r="W13" s="140">
        <f t="shared" si="2"/>
        <v>0.5</v>
      </c>
      <c r="X13" s="140"/>
      <c r="Y13" s="141">
        <f t="shared" si="7"/>
        <v>42997</v>
      </c>
      <c r="Z13" s="140"/>
      <c r="AA13" s="140"/>
      <c r="AB13" s="140"/>
      <c r="AC13" s="140" t="str">
        <f t="shared" si="3"/>
        <v>x</v>
      </c>
      <c r="AD13" s="140" t="str">
        <f t="shared" si="4"/>
        <v/>
      </c>
      <c r="AE13" s="140" t="str">
        <f t="shared" si="5"/>
        <v/>
      </c>
      <c r="AF13" s="140" t="str">
        <f t="shared" si="6"/>
        <v/>
      </c>
      <c r="AG13" s="142" t="str">
        <f>+IFERROR(VLOOKUP(Q13,#REF!,8,0),"")</f>
        <v/>
      </c>
    </row>
    <row r="14" spans="1:35" ht="15" customHeight="1">
      <c r="A14" s="223"/>
      <c r="B14" s="226"/>
      <c r="C14" s="229"/>
      <c r="D14" s="2" t="s">
        <v>3</v>
      </c>
      <c r="E14" s="182"/>
      <c r="F14" s="49">
        <v>0.5</v>
      </c>
      <c r="G14" s="232"/>
      <c r="H14" s="158" t="s">
        <v>274</v>
      </c>
      <c r="I14" s="159"/>
      <c r="J14" s="159"/>
      <c r="K14" s="160"/>
      <c r="L14" s="343"/>
      <c r="M14" s="300"/>
      <c r="N14" s="300"/>
      <c r="O14" s="246"/>
      <c r="P14" s="140" t="s">
        <v>128</v>
      </c>
      <c r="Q14" s="140">
        <v>4</v>
      </c>
      <c r="R14" s="140" t="s">
        <v>193</v>
      </c>
      <c r="S14" s="140" t="s">
        <v>256</v>
      </c>
      <c r="T14" s="140" t="s">
        <v>197</v>
      </c>
      <c r="U14" s="140" t="str">
        <f t="shared" si="0"/>
        <v>1.1.4 Afiliación al Sistema General de Riesgos Laborales</v>
      </c>
      <c r="V14" s="140">
        <f t="shared" si="1"/>
        <v>0.5</v>
      </c>
      <c r="W14" s="140">
        <f t="shared" si="2"/>
        <v>0.5</v>
      </c>
      <c r="X14" s="140"/>
      <c r="Y14" s="141">
        <f t="shared" si="7"/>
        <v>42997</v>
      </c>
      <c r="Z14" s="140"/>
      <c r="AA14" s="140"/>
      <c r="AB14" s="140"/>
      <c r="AC14" s="140" t="str">
        <f t="shared" si="3"/>
        <v>x</v>
      </c>
      <c r="AD14" s="140" t="str">
        <f t="shared" si="4"/>
        <v/>
      </c>
      <c r="AE14" s="140" t="str">
        <f t="shared" si="5"/>
        <v/>
      </c>
      <c r="AF14" s="140" t="str">
        <f t="shared" si="6"/>
        <v/>
      </c>
      <c r="AG14" s="142" t="str">
        <f>+IFERROR(VLOOKUP(Q14,#REF!,8,0),"")</f>
        <v/>
      </c>
    </row>
    <row r="15" spans="1:35" ht="15" customHeight="1">
      <c r="A15" s="223"/>
      <c r="B15" s="226"/>
      <c r="C15" s="229"/>
      <c r="D15" s="2" t="s">
        <v>4</v>
      </c>
      <c r="E15" s="182"/>
      <c r="F15" s="49">
        <v>0.5</v>
      </c>
      <c r="G15" s="232"/>
      <c r="H15" s="158"/>
      <c r="I15" s="159"/>
      <c r="J15" s="159" t="s">
        <v>274</v>
      </c>
      <c r="K15" s="160"/>
      <c r="L15" s="343"/>
      <c r="M15" s="300"/>
      <c r="N15" s="300"/>
      <c r="O15" s="246"/>
      <c r="P15" s="140" t="s">
        <v>129</v>
      </c>
      <c r="Q15" s="140">
        <v>5</v>
      </c>
      <c r="R15" s="140" t="s">
        <v>193</v>
      </c>
      <c r="S15" s="140" t="s">
        <v>256</v>
      </c>
      <c r="T15" s="140" t="s">
        <v>197</v>
      </c>
      <c r="U15" s="140" t="str">
        <f t="shared" si="0"/>
        <v>1.1.5 Pago de Pensión Trabajadores de Alto Riesgo</v>
      </c>
      <c r="V15" s="140">
        <f t="shared" si="1"/>
        <v>0.5</v>
      </c>
      <c r="W15" s="140">
        <f t="shared" si="2"/>
        <v>0.5</v>
      </c>
      <c r="X15" s="140"/>
      <c r="Y15" s="141">
        <f t="shared" si="7"/>
        <v>42997</v>
      </c>
      <c r="Z15" s="140"/>
      <c r="AA15" s="140"/>
      <c r="AB15" s="140"/>
      <c r="AC15" s="140" t="str">
        <f t="shared" si="3"/>
        <v/>
      </c>
      <c r="AD15" s="140" t="str">
        <f t="shared" si="4"/>
        <v/>
      </c>
      <c r="AE15" s="140" t="str">
        <f t="shared" si="5"/>
        <v>x</v>
      </c>
      <c r="AF15" s="140" t="str">
        <f t="shared" si="6"/>
        <v/>
      </c>
      <c r="AG15" s="142" t="str">
        <f>+IFERROR(VLOOKUP(Q15,#REF!,8,0),"")</f>
        <v/>
      </c>
    </row>
    <row r="16" spans="1:35" ht="15" customHeight="1">
      <c r="A16" s="223"/>
      <c r="B16" s="226"/>
      <c r="C16" s="229"/>
      <c r="D16" s="2" t="s">
        <v>5</v>
      </c>
      <c r="E16" s="182"/>
      <c r="F16" s="49">
        <v>0.5</v>
      </c>
      <c r="G16" s="232"/>
      <c r="H16" s="158" t="s">
        <v>274</v>
      </c>
      <c r="I16" s="159"/>
      <c r="J16" s="159"/>
      <c r="K16" s="160"/>
      <c r="L16" s="343"/>
      <c r="M16" s="300"/>
      <c r="N16" s="300"/>
      <c r="O16" s="246"/>
      <c r="P16" s="140" t="s">
        <v>130</v>
      </c>
      <c r="Q16" s="140">
        <v>6</v>
      </c>
      <c r="R16" s="140" t="s">
        <v>193</v>
      </c>
      <c r="S16" s="140" t="s">
        <v>256</v>
      </c>
      <c r="T16" s="140" t="s">
        <v>197</v>
      </c>
      <c r="U16" s="140" t="str">
        <f t="shared" si="0"/>
        <v xml:space="preserve">1.1.6 Conformación del Copasst </v>
      </c>
      <c r="V16" s="140">
        <f t="shared" si="1"/>
        <v>0.5</v>
      </c>
      <c r="W16" s="140">
        <f t="shared" si="2"/>
        <v>0.5</v>
      </c>
      <c r="X16" s="140"/>
      <c r="Y16" s="141">
        <f t="shared" si="7"/>
        <v>42997</v>
      </c>
      <c r="Z16" s="140"/>
      <c r="AA16" s="140"/>
      <c r="AB16" s="140"/>
      <c r="AC16" s="140" t="str">
        <f t="shared" si="3"/>
        <v>x</v>
      </c>
      <c r="AD16" s="140" t="str">
        <f t="shared" si="4"/>
        <v/>
      </c>
      <c r="AE16" s="140" t="str">
        <f t="shared" si="5"/>
        <v/>
      </c>
      <c r="AF16" s="140" t="str">
        <f t="shared" si="6"/>
        <v/>
      </c>
      <c r="AG16" s="142" t="str">
        <f>+IFERROR(VLOOKUP(Q16,#REF!,8,0),"")</f>
        <v/>
      </c>
    </row>
    <row r="17" spans="1:33" ht="15" customHeight="1">
      <c r="A17" s="223"/>
      <c r="B17" s="226"/>
      <c r="C17" s="229"/>
      <c r="D17" s="2" t="s">
        <v>6</v>
      </c>
      <c r="E17" s="182"/>
      <c r="F17" s="49">
        <v>0.5</v>
      </c>
      <c r="G17" s="232"/>
      <c r="H17" s="158"/>
      <c r="I17" s="159" t="s">
        <v>274</v>
      </c>
      <c r="J17" s="159"/>
      <c r="K17" s="160"/>
      <c r="L17" s="343"/>
      <c r="M17" s="300"/>
      <c r="N17" s="300"/>
      <c r="O17" s="246"/>
      <c r="P17" s="140" t="s">
        <v>131</v>
      </c>
      <c r="Q17" s="140">
        <v>7</v>
      </c>
      <c r="R17" s="140" t="s">
        <v>193</v>
      </c>
      <c r="S17" s="140" t="s">
        <v>256</v>
      </c>
      <c r="T17" s="140" t="s">
        <v>197</v>
      </c>
      <c r="U17" s="140" t="str">
        <f t="shared" si="0"/>
        <v>1.1.7 Capacitación del Copasst</v>
      </c>
      <c r="V17" s="140">
        <f t="shared" si="1"/>
        <v>0.5</v>
      </c>
      <c r="W17" s="140">
        <f t="shared" si="2"/>
        <v>0</v>
      </c>
      <c r="X17" s="140"/>
      <c r="Y17" s="141">
        <f t="shared" si="7"/>
        <v>42997</v>
      </c>
      <c r="Z17" s="140"/>
      <c r="AA17" s="140"/>
      <c r="AB17" s="140"/>
      <c r="AC17" s="140" t="str">
        <f t="shared" si="3"/>
        <v/>
      </c>
      <c r="AD17" s="140" t="str">
        <f t="shared" si="4"/>
        <v>x</v>
      </c>
      <c r="AE17" s="140" t="str">
        <f t="shared" si="5"/>
        <v/>
      </c>
      <c r="AF17" s="140" t="str">
        <f t="shared" si="6"/>
        <v/>
      </c>
      <c r="AG17" s="142" t="str">
        <f>+IFERROR(VLOOKUP(Q17,#REF!,8,0),"")</f>
        <v/>
      </c>
    </row>
    <row r="18" spans="1:33" ht="15.75" customHeight="1" thickBot="1">
      <c r="A18" s="223"/>
      <c r="B18" s="226"/>
      <c r="C18" s="230"/>
      <c r="D18" s="9" t="s">
        <v>7</v>
      </c>
      <c r="E18" s="183"/>
      <c r="F18" s="50">
        <v>0.5</v>
      </c>
      <c r="G18" s="233"/>
      <c r="H18" s="161" t="s">
        <v>274</v>
      </c>
      <c r="I18" s="162"/>
      <c r="J18" s="162"/>
      <c r="K18" s="163"/>
      <c r="L18" s="344"/>
      <c r="M18" s="301"/>
      <c r="N18" s="300"/>
      <c r="O18" s="246"/>
      <c r="P18" s="140" t="s">
        <v>132</v>
      </c>
      <c r="Q18" s="140">
        <v>8</v>
      </c>
      <c r="R18" s="140" t="s">
        <v>193</v>
      </c>
      <c r="S18" s="140" t="s">
        <v>256</v>
      </c>
      <c r="T18" s="140" t="s">
        <v>197</v>
      </c>
      <c r="U18" s="140" t="str">
        <f t="shared" si="0"/>
        <v>1.1.8 Conformación Comité Convivencia</v>
      </c>
      <c r="V18" s="140">
        <f t="shared" si="1"/>
        <v>0.5</v>
      </c>
      <c r="W18" s="140">
        <f t="shared" si="2"/>
        <v>0.5</v>
      </c>
      <c r="X18" s="140"/>
      <c r="Y18" s="141">
        <f t="shared" si="7"/>
        <v>42997</v>
      </c>
      <c r="Z18" s="140"/>
      <c r="AA18" s="140"/>
      <c r="AB18" s="140"/>
      <c r="AC18" s="140" t="str">
        <f t="shared" si="3"/>
        <v>x</v>
      </c>
      <c r="AD18" s="140" t="str">
        <f t="shared" si="4"/>
        <v/>
      </c>
      <c r="AE18" s="140" t="str">
        <f t="shared" si="5"/>
        <v/>
      </c>
      <c r="AF18" s="140" t="str">
        <f t="shared" si="6"/>
        <v/>
      </c>
      <c r="AG18" s="142" t="str">
        <f>+IFERROR(VLOOKUP(Q18,#REF!,8,0),"")</f>
        <v/>
      </c>
    </row>
    <row r="19" spans="1:33" ht="15" customHeight="1">
      <c r="A19" s="223"/>
      <c r="B19" s="226"/>
      <c r="C19" s="228" t="s">
        <v>16</v>
      </c>
      <c r="D19" s="7" t="s">
        <v>8</v>
      </c>
      <c r="E19" s="184"/>
      <c r="F19" s="47">
        <v>2</v>
      </c>
      <c r="G19" s="231">
        <v>6</v>
      </c>
      <c r="H19" s="164"/>
      <c r="I19" s="165" t="s">
        <v>274</v>
      </c>
      <c r="J19" s="165"/>
      <c r="K19" s="166"/>
      <c r="L19" s="345">
        <f>COUNTA(H19:H21,J19:J21)*2</f>
        <v>2</v>
      </c>
      <c r="M19" s="299">
        <f>L19/G19</f>
        <v>0.33333333333333331</v>
      </c>
      <c r="N19" s="300"/>
      <c r="O19" s="246"/>
      <c r="P19" s="140" t="s">
        <v>133</v>
      </c>
      <c r="Q19" s="140">
        <v>9</v>
      </c>
      <c r="R19" s="140" t="s">
        <v>193</v>
      </c>
      <c r="S19" s="140" t="s">
        <v>256</v>
      </c>
      <c r="T19" s="140" t="s">
        <v>198</v>
      </c>
      <c r="U19" s="140" t="str">
        <f t="shared" si="0"/>
        <v>1.2.1 Programa Capacitación Promoción y Prevención - P y P</v>
      </c>
      <c r="V19" s="140">
        <f t="shared" si="1"/>
        <v>2</v>
      </c>
      <c r="W19" s="140">
        <f t="shared" si="2"/>
        <v>0</v>
      </c>
      <c r="X19" s="140"/>
      <c r="Y19" s="141">
        <f t="shared" si="7"/>
        <v>42997</v>
      </c>
      <c r="Z19" s="140"/>
      <c r="AA19" s="140"/>
      <c r="AB19" s="140"/>
      <c r="AC19" s="140" t="str">
        <f t="shared" si="3"/>
        <v/>
      </c>
      <c r="AD19" s="140" t="str">
        <f t="shared" si="4"/>
        <v>x</v>
      </c>
      <c r="AE19" s="140" t="str">
        <f t="shared" si="5"/>
        <v/>
      </c>
      <c r="AF19" s="140" t="str">
        <f t="shared" si="6"/>
        <v/>
      </c>
      <c r="AG19" s="142" t="str">
        <f>+IFERROR(VLOOKUP(Q19,#REF!,8,0),"")</f>
        <v/>
      </c>
    </row>
    <row r="20" spans="1:33" ht="30">
      <c r="A20" s="223"/>
      <c r="B20" s="226"/>
      <c r="C20" s="229"/>
      <c r="D20" s="3" t="s">
        <v>9</v>
      </c>
      <c r="E20" s="185"/>
      <c r="F20" s="39">
        <v>2</v>
      </c>
      <c r="G20" s="232"/>
      <c r="H20" s="167"/>
      <c r="I20" s="159" t="s">
        <v>274</v>
      </c>
      <c r="J20" s="159"/>
      <c r="K20" s="160"/>
      <c r="L20" s="346"/>
      <c r="M20" s="300"/>
      <c r="N20" s="300"/>
      <c r="O20" s="246"/>
      <c r="P20" s="140" t="s">
        <v>134</v>
      </c>
      <c r="Q20" s="140">
        <v>10</v>
      </c>
      <c r="R20" s="140" t="s">
        <v>193</v>
      </c>
      <c r="S20" s="140" t="s">
        <v>256</v>
      </c>
      <c r="T20" s="140" t="s">
        <v>198</v>
      </c>
      <c r="U20" s="140" t="str">
        <f t="shared" si="0"/>
        <v>1.2.2 Capacitación, Inducción y Reinducción en SG SST, Actividades de Promoción y Prevención - P y P</v>
      </c>
      <c r="V20" s="140">
        <f t="shared" si="1"/>
        <v>2</v>
      </c>
      <c r="W20" s="140">
        <f t="shared" si="2"/>
        <v>0</v>
      </c>
      <c r="X20" s="140"/>
      <c r="Y20" s="141">
        <f t="shared" si="7"/>
        <v>42997</v>
      </c>
      <c r="Z20" s="140"/>
      <c r="AA20" s="140"/>
      <c r="AB20" s="140"/>
      <c r="AC20" s="140" t="str">
        <f t="shared" si="3"/>
        <v/>
      </c>
      <c r="AD20" s="140" t="str">
        <f t="shared" si="4"/>
        <v>x</v>
      </c>
      <c r="AE20" s="140" t="str">
        <f t="shared" si="5"/>
        <v/>
      </c>
      <c r="AF20" s="140" t="str">
        <f t="shared" si="6"/>
        <v/>
      </c>
      <c r="AG20" s="142" t="str">
        <f>+IFERROR(VLOOKUP(Q20,#REF!,8,0),"")</f>
        <v/>
      </c>
    </row>
    <row r="21" spans="1:33" ht="15.75" customHeight="1" thickBot="1">
      <c r="A21" s="223"/>
      <c r="B21" s="227"/>
      <c r="C21" s="230"/>
      <c r="D21" s="9" t="s">
        <v>10</v>
      </c>
      <c r="E21" s="183"/>
      <c r="F21" s="40">
        <v>2</v>
      </c>
      <c r="G21" s="233"/>
      <c r="H21" s="168" t="s">
        <v>274</v>
      </c>
      <c r="I21" s="162"/>
      <c r="J21" s="162"/>
      <c r="K21" s="163"/>
      <c r="L21" s="347"/>
      <c r="M21" s="301"/>
      <c r="N21" s="301"/>
      <c r="O21" s="246"/>
      <c r="P21" s="140" t="s">
        <v>135</v>
      </c>
      <c r="Q21" s="140">
        <v>11</v>
      </c>
      <c r="R21" s="140" t="s">
        <v>193</v>
      </c>
      <c r="S21" s="140" t="s">
        <v>256</v>
      </c>
      <c r="T21" s="140" t="s">
        <v>198</v>
      </c>
      <c r="U21" s="140" t="str">
        <f t="shared" si="0"/>
        <v>1.2.3 Responsable del SG SST - Curso 50 Horas</v>
      </c>
      <c r="V21" s="140">
        <f t="shared" si="1"/>
        <v>2</v>
      </c>
      <c r="W21" s="140">
        <f t="shared" si="2"/>
        <v>2</v>
      </c>
      <c r="X21" s="140"/>
      <c r="Y21" s="141">
        <f t="shared" si="7"/>
        <v>42997</v>
      </c>
      <c r="Z21" s="140"/>
      <c r="AA21" s="140"/>
      <c r="AB21" s="140"/>
      <c r="AC21" s="140" t="str">
        <f t="shared" si="3"/>
        <v>x</v>
      </c>
      <c r="AD21" s="140" t="str">
        <f t="shared" si="4"/>
        <v/>
      </c>
      <c r="AE21" s="140" t="str">
        <f t="shared" si="5"/>
        <v/>
      </c>
      <c r="AF21" s="140" t="str">
        <f t="shared" si="6"/>
        <v/>
      </c>
      <c r="AG21" s="142" t="str">
        <f>+IFERROR(VLOOKUP(Q21,#REF!,8,0),"")</f>
        <v/>
      </c>
    </row>
    <row r="22" spans="1:33" ht="15" customHeight="1">
      <c r="A22" s="223"/>
      <c r="B22" s="225" t="s">
        <v>99</v>
      </c>
      <c r="C22" s="10" t="s">
        <v>27</v>
      </c>
      <c r="D22" s="11" t="s">
        <v>17</v>
      </c>
      <c r="E22" s="186"/>
      <c r="F22" s="41">
        <v>1</v>
      </c>
      <c r="G22" s="231">
        <v>15</v>
      </c>
      <c r="H22" s="169"/>
      <c r="I22" s="156" t="s">
        <v>274</v>
      </c>
      <c r="J22" s="156"/>
      <c r="K22" s="157"/>
      <c r="L22" s="265">
        <f>+COUNTA(H22:H24,H27,H29:H30,H32)*1+COUNTA(J22:J24,J27,J29:J30,J32)*1+COUNTA(H25:H26,J25:J26,H28,J28,H31,J31)*2</f>
        <v>12</v>
      </c>
      <c r="M22" s="299">
        <f>L22/G22</f>
        <v>0.8</v>
      </c>
      <c r="N22" s="299">
        <f>L22/G22</f>
        <v>0.8</v>
      </c>
      <c r="O22" s="246"/>
      <c r="P22" s="140" t="s">
        <v>136</v>
      </c>
      <c r="Q22" s="140">
        <v>12</v>
      </c>
      <c r="R22" s="140" t="s">
        <v>193</v>
      </c>
      <c r="S22" s="140" t="s">
        <v>256</v>
      </c>
      <c r="T22" s="140" t="s">
        <v>199</v>
      </c>
      <c r="U22" s="140" t="str">
        <f t="shared" si="0"/>
        <v xml:space="preserve">2.1.1 Politica del SG SST - Firmada  Fechada y Divulgada al Copasst </v>
      </c>
      <c r="V22" s="140">
        <f t="shared" si="1"/>
        <v>1</v>
      </c>
      <c r="W22" s="140">
        <f t="shared" si="2"/>
        <v>0</v>
      </c>
      <c r="X22" s="140"/>
      <c r="Y22" s="141">
        <f t="shared" si="7"/>
        <v>42997</v>
      </c>
      <c r="Z22" s="140"/>
      <c r="AA22" s="140"/>
      <c r="AB22" s="140"/>
      <c r="AC22" s="140" t="str">
        <f t="shared" si="3"/>
        <v/>
      </c>
      <c r="AD22" s="140" t="str">
        <f t="shared" si="4"/>
        <v>x</v>
      </c>
      <c r="AE22" s="140" t="str">
        <f t="shared" si="5"/>
        <v/>
      </c>
      <c r="AF22" s="140" t="str">
        <f t="shared" si="6"/>
        <v/>
      </c>
      <c r="AG22" s="142" t="str">
        <f>+IFERROR(VLOOKUP(Q22,#REF!,8,0),"")</f>
        <v/>
      </c>
    </row>
    <row r="23" spans="1:33" ht="30">
      <c r="A23" s="223"/>
      <c r="B23" s="226"/>
      <c r="C23" s="12" t="s">
        <v>28</v>
      </c>
      <c r="D23" s="4" t="s">
        <v>18</v>
      </c>
      <c r="E23" s="187"/>
      <c r="F23" s="42">
        <v>1</v>
      </c>
      <c r="G23" s="232"/>
      <c r="H23" s="167" t="s">
        <v>274</v>
      </c>
      <c r="I23" s="159"/>
      <c r="J23" s="159"/>
      <c r="K23" s="160"/>
      <c r="L23" s="266"/>
      <c r="M23" s="300"/>
      <c r="N23" s="300"/>
      <c r="O23" s="246"/>
      <c r="P23" s="140" t="s">
        <v>137</v>
      </c>
      <c r="Q23" s="140">
        <v>13</v>
      </c>
      <c r="R23" s="140" t="s">
        <v>193</v>
      </c>
      <c r="S23" s="140" t="s">
        <v>257</v>
      </c>
      <c r="T23" s="140" t="s">
        <v>200</v>
      </c>
      <c r="U23" s="140" t="str">
        <f t="shared" si="0"/>
        <v>2.2.1 Objetivos definidos, claros, medibles, cuantificables, con metas, documentos, revisados del SG SST</v>
      </c>
      <c r="V23" s="140">
        <f t="shared" si="1"/>
        <v>1</v>
      </c>
      <c r="W23" s="140">
        <f t="shared" si="2"/>
        <v>1</v>
      </c>
      <c r="X23" s="140"/>
      <c r="Y23" s="141">
        <f t="shared" si="7"/>
        <v>42997</v>
      </c>
      <c r="Z23" s="140"/>
      <c r="AA23" s="140"/>
      <c r="AB23" s="140"/>
      <c r="AC23" s="140" t="str">
        <f t="shared" si="3"/>
        <v>x</v>
      </c>
      <c r="AD23" s="140" t="str">
        <f t="shared" si="4"/>
        <v/>
      </c>
      <c r="AE23" s="140" t="str">
        <f t="shared" si="5"/>
        <v/>
      </c>
      <c r="AF23" s="140" t="str">
        <f t="shared" si="6"/>
        <v/>
      </c>
      <c r="AG23" s="142" t="str">
        <f>+IFERROR(VLOOKUP(Q23,#REF!,8,0),"")</f>
        <v/>
      </c>
    </row>
    <row r="24" spans="1:33" ht="26.25">
      <c r="A24" s="223"/>
      <c r="B24" s="226"/>
      <c r="C24" s="13" t="s">
        <v>29</v>
      </c>
      <c r="D24" s="5" t="s">
        <v>19</v>
      </c>
      <c r="E24" s="188"/>
      <c r="F24" s="42">
        <v>1</v>
      </c>
      <c r="G24" s="232"/>
      <c r="H24" s="167" t="s">
        <v>274</v>
      </c>
      <c r="I24" s="159"/>
      <c r="J24" s="159"/>
      <c r="K24" s="160"/>
      <c r="L24" s="266"/>
      <c r="M24" s="300"/>
      <c r="N24" s="300"/>
      <c r="O24" s="246"/>
      <c r="P24" s="140" t="s">
        <v>138</v>
      </c>
      <c r="Q24" s="140">
        <v>14</v>
      </c>
      <c r="R24" s="140" t="s">
        <v>193</v>
      </c>
      <c r="S24" s="140" t="s">
        <v>257</v>
      </c>
      <c r="T24" s="143" t="s">
        <v>201</v>
      </c>
      <c r="U24" s="140" t="str">
        <f t="shared" si="0"/>
        <v>2.3.1 Evaluación e identificación de Prioridades</v>
      </c>
      <c r="V24" s="140">
        <f t="shared" si="1"/>
        <v>1</v>
      </c>
      <c r="W24" s="140">
        <f t="shared" si="2"/>
        <v>1</v>
      </c>
      <c r="X24" s="140"/>
      <c r="Y24" s="141">
        <f t="shared" si="7"/>
        <v>42997</v>
      </c>
      <c r="Z24" s="140"/>
      <c r="AA24" s="140"/>
      <c r="AB24" s="140"/>
      <c r="AC24" s="140" t="str">
        <f t="shared" si="3"/>
        <v>x</v>
      </c>
      <c r="AD24" s="140" t="str">
        <f t="shared" si="4"/>
        <v/>
      </c>
      <c r="AE24" s="140" t="str">
        <f t="shared" si="5"/>
        <v/>
      </c>
      <c r="AF24" s="140" t="str">
        <f t="shared" si="6"/>
        <v/>
      </c>
      <c r="AG24" s="142" t="str">
        <f>+IFERROR(VLOOKUP(Q24,#REF!,8,0),"")</f>
        <v/>
      </c>
    </row>
    <row r="25" spans="1:33" ht="30">
      <c r="A25" s="223"/>
      <c r="B25" s="226"/>
      <c r="C25" s="14" t="s">
        <v>30</v>
      </c>
      <c r="D25" s="6" t="s">
        <v>20</v>
      </c>
      <c r="E25" s="189"/>
      <c r="F25" s="42">
        <v>2</v>
      </c>
      <c r="G25" s="232"/>
      <c r="H25" s="167" t="s">
        <v>274</v>
      </c>
      <c r="I25" s="159"/>
      <c r="J25" s="159"/>
      <c r="K25" s="160"/>
      <c r="L25" s="266"/>
      <c r="M25" s="300"/>
      <c r="N25" s="300"/>
      <c r="O25" s="246"/>
      <c r="P25" s="140" t="s">
        <v>139</v>
      </c>
      <c r="Q25" s="140">
        <v>15</v>
      </c>
      <c r="R25" s="140" t="s">
        <v>193</v>
      </c>
      <c r="S25" s="140" t="s">
        <v>257</v>
      </c>
      <c r="T25" s="137" t="s">
        <v>202</v>
      </c>
      <c r="U25" s="140" t="str">
        <f t="shared" si="0"/>
        <v>2.4.1 Plan que identifica objetivos, metas, responsabilidad, recursos con cronograma y firmado</v>
      </c>
      <c r="V25" s="140">
        <f t="shared" si="1"/>
        <v>2</v>
      </c>
      <c r="W25" s="140">
        <f t="shared" si="2"/>
        <v>2</v>
      </c>
      <c r="X25" s="140"/>
      <c r="Y25" s="141">
        <f t="shared" si="7"/>
        <v>42997</v>
      </c>
      <c r="Z25" s="140"/>
      <c r="AA25" s="140"/>
      <c r="AB25" s="140"/>
      <c r="AC25" s="140" t="str">
        <f t="shared" si="3"/>
        <v>x</v>
      </c>
      <c r="AD25" s="140" t="str">
        <f t="shared" si="4"/>
        <v/>
      </c>
      <c r="AE25" s="140" t="str">
        <f t="shared" si="5"/>
        <v/>
      </c>
      <c r="AF25" s="140" t="str">
        <f t="shared" si="6"/>
        <v/>
      </c>
      <c r="AG25" s="142" t="str">
        <f>+IFERROR(VLOOKUP(Q25,#REF!,8,0),"")</f>
        <v/>
      </c>
    </row>
    <row r="26" spans="1:33" ht="30">
      <c r="A26" s="223"/>
      <c r="B26" s="226"/>
      <c r="C26" s="15" t="s">
        <v>31</v>
      </c>
      <c r="D26" s="5" t="s">
        <v>21</v>
      </c>
      <c r="E26" s="188"/>
      <c r="F26" s="42">
        <v>2</v>
      </c>
      <c r="G26" s="232"/>
      <c r="H26" s="167" t="s">
        <v>274</v>
      </c>
      <c r="I26" s="159"/>
      <c r="J26" s="159"/>
      <c r="K26" s="160"/>
      <c r="L26" s="266"/>
      <c r="M26" s="300"/>
      <c r="N26" s="300"/>
      <c r="O26" s="246"/>
      <c r="P26" s="140" t="s">
        <v>140</v>
      </c>
      <c r="Q26" s="140">
        <v>16</v>
      </c>
      <c r="R26" s="140" t="s">
        <v>193</v>
      </c>
      <c r="S26" s="140" t="s">
        <v>257</v>
      </c>
      <c r="T26" s="144" t="s">
        <v>203</v>
      </c>
      <c r="U26" s="140" t="str">
        <f t="shared" si="0"/>
        <v>2.5.1 Archivo o Retención documental del SG SST</v>
      </c>
      <c r="V26" s="140">
        <f t="shared" si="1"/>
        <v>2</v>
      </c>
      <c r="W26" s="140">
        <f t="shared" si="2"/>
        <v>2</v>
      </c>
      <c r="X26" s="140"/>
      <c r="Y26" s="141">
        <f t="shared" si="7"/>
        <v>42997</v>
      </c>
      <c r="Z26" s="140"/>
      <c r="AA26" s="140"/>
      <c r="AB26" s="140"/>
      <c r="AC26" s="140" t="str">
        <f t="shared" si="3"/>
        <v>x</v>
      </c>
      <c r="AD26" s="140" t="str">
        <f t="shared" si="4"/>
        <v/>
      </c>
      <c r="AE26" s="140" t="str">
        <f t="shared" si="5"/>
        <v/>
      </c>
      <c r="AF26" s="140" t="str">
        <f t="shared" si="6"/>
        <v/>
      </c>
      <c r="AG26" s="142" t="str">
        <f>+IFERROR(VLOOKUP(Q26,#REF!,8,0),"")</f>
        <v/>
      </c>
    </row>
    <row r="27" spans="1:33" ht="15" customHeight="1">
      <c r="A27" s="223"/>
      <c r="B27" s="226"/>
      <c r="C27" s="12" t="s">
        <v>32</v>
      </c>
      <c r="D27" s="2" t="s">
        <v>22</v>
      </c>
      <c r="E27" s="182"/>
      <c r="F27" s="42">
        <v>1</v>
      </c>
      <c r="G27" s="232"/>
      <c r="H27" s="167" t="s">
        <v>274</v>
      </c>
      <c r="I27" s="159"/>
      <c r="J27" s="159"/>
      <c r="K27" s="160"/>
      <c r="L27" s="266"/>
      <c r="M27" s="300"/>
      <c r="N27" s="300"/>
      <c r="O27" s="246"/>
      <c r="P27" s="140" t="s">
        <v>141</v>
      </c>
      <c r="Q27" s="140">
        <v>17</v>
      </c>
      <c r="R27" s="140" t="s">
        <v>193</v>
      </c>
      <c r="S27" s="140" t="s">
        <v>257</v>
      </c>
      <c r="T27" s="140" t="s">
        <v>204</v>
      </c>
      <c r="U27" s="140" t="str">
        <f t="shared" si="0"/>
        <v>2.6.1 Rendición sbore el desempeño</v>
      </c>
      <c r="V27" s="140">
        <f t="shared" si="1"/>
        <v>1</v>
      </c>
      <c r="W27" s="140">
        <f t="shared" si="2"/>
        <v>1</v>
      </c>
      <c r="X27" s="140"/>
      <c r="Y27" s="141">
        <f t="shared" si="7"/>
        <v>42997</v>
      </c>
      <c r="Z27" s="140"/>
      <c r="AA27" s="140"/>
      <c r="AB27" s="140"/>
      <c r="AC27" s="140" t="str">
        <f t="shared" si="3"/>
        <v>x</v>
      </c>
      <c r="AD27" s="140" t="str">
        <f t="shared" si="4"/>
        <v/>
      </c>
      <c r="AE27" s="140" t="str">
        <f t="shared" si="5"/>
        <v/>
      </c>
      <c r="AF27" s="140" t="str">
        <f t="shared" si="6"/>
        <v/>
      </c>
      <c r="AG27" s="142" t="str">
        <f>+IFERROR(VLOOKUP(Q27,#REF!,8,0),"")</f>
        <v/>
      </c>
    </row>
    <row r="28" spans="1:33" ht="30">
      <c r="A28" s="223"/>
      <c r="B28" s="226"/>
      <c r="C28" s="15" t="s">
        <v>33</v>
      </c>
      <c r="D28" s="5" t="s">
        <v>23</v>
      </c>
      <c r="E28" s="188"/>
      <c r="F28" s="42">
        <v>2</v>
      </c>
      <c r="G28" s="232"/>
      <c r="H28" s="167" t="s">
        <v>274</v>
      </c>
      <c r="I28" s="159"/>
      <c r="J28" s="159"/>
      <c r="K28" s="160"/>
      <c r="L28" s="266"/>
      <c r="M28" s="300"/>
      <c r="N28" s="300"/>
      <c r="O28" s="246"/>
      <c r="P28" s="140" t="s">
        <v>142</v>
      </c>
      <c r="Q28" s="140">
        <v>18</v>
      </c>
      <c r="R28" s="140" t="s">
        <v>193</v>
      </c>
      <c r="S28" s="140" t="s">
        <v>257</v>
      </c>
      <c r="T28" s="144" t="s">
        <v>205</v>
      </c>
      <c r="U28" s="140" t="str">
        <f t="shared" si="0"/>
        <v>2.7.1 Matriz Legal</v>
      </c>
      <c r="V28" s="140">
        <f t="shared" si="1"/>
        <v>2</v>
      </c>
      <c r="W28" s="140">
        <f t="shared" si="2"/>
        <v>2</v>
      </c>
      <c r="X28" s="140"/>
      <c r="Y28" s="141">
        <f t="shared" si="7"/>
        <v>42997</v>
      </c>
      <c r="Z28" s="140"/>
      <c r="AA28" s="140"/>
      <c r="AB28" s="140"/>
      <c r="AC28" s="140" t="str">
        <f t="shared" si="3"/>
        <v>x</v>
      </c>
      <c r="AD28" s="140" t="str">
        <f t="shared" si="4"/>
        <v/>
      </c>
      <c r="AE28" s="140" t="str">
        <f t="shared" si="5"/>
        <v/>
      </c>
      <c r="AF28" s="140" t="str">
        <f t="shared" si="6"/>
        <v/>
      </c>
      <c r="AG28" s="142" t="str">
        <f>+IFERROR(VLOOKUP(Q28,#REF!,8,0),"")</f>
        <v/>
      </c>
    </row>
    <row r="29" spans="1:33" ht="15" customHeight="1">
      <c r="A29" s="223"/>
      <c r="B29" s="226"/>
      <c r="C29" s="12" t="s">
        <v>34</v>
      </c>
      <c r="D29" s="2" t="s">
        <v>24</v>
      </c>
      <c r="E29" s="182"/>
      <c r="F29" s="42">
        <v>1</v>
      </c>
      <c r="G29" s="232"/>
      <c r="H29" s="167"/>
      <c r="I29" s="159" t="s">
        <v>274</v>
      </c>
      <c r="J29" s="159"/>
      <c r="K29" s="160"/>
      <c r="L29" s="266"/>
      <c r="M29" s="300"/>
      <c r="N29" s="300"/>
      <c r="O29" s="246"/>
      <c r="P29" s="140" t="s">
        <v>143</v>
      </c>
      <c r="Q29" s="140">
        <v>19</v>
      </c>
      <c r="R29" s="140" t="s">
        <v>193</v>
      </c>
      <c r="S29" s="140" t="s">
        <v>257</v>
      </c>
      <c r="T29" s="140" t="s">
        <v>206</v>
      </c>
      <c r="U29" s="140" t="str">
        <f t="shared" si="0"/>
        <v>2.8.1 Mecanismo de comunicación, auto reporte del SG SST</v>
      </c>
      <c r="V29" s="140">
        <f t="shared" si="1"/>
        <v>1</v>
      </c>
      <c r="W29" s="140">
        <f t="shared" si="2"/>
        <v>0</v>
      </c>
      <c r="X29" s="140"/>
      <c r="Y29" s="141">
        <f t="shared" si="7"/>
        <v>42997</v>
      </c>
      <c r="Z29" s="140"/>
      <c r="AA29" s="140"/>
      <c r="AB29" s="140"/>
      <c r="AC29" s="140" t="str">
        <f t="shared" si="3"/>
        <v/>
      </c>
      <c r="AD29" s="140" t="str">
        <f t="shared" si="4"/>
        <v>x</v>
      </c>
      <c r="AE29" s="140" t="str">
        <f t="shared" si="5"/>
        <v/>
      </c>
      <c r="AF29" s="140" t="str">
        <f t="shared" si="6"/>
        <v/>
      </c>
      <c r="AG29" s="142" t="str">
        <f>+IFERROR(VLOOKUP(Q29,#REF!,8,0),"")</f>
        <v/>
      </c>
    </row>
    <row r="30" spans="1:33" ht="30">
      <c r="A30" s="223"/>
      <c r="B30" s="226"/>
      <c r="C30" s="12" t="s">
        <v>35</v>
      </c>
      <c r="D30" s="6" t="s">
        <v>36</v>
      </c>
      <c r="E30" s="189"/>
      <c r="F30" s="42">
        <v>1</v>
      </c>
      <c r="G30" s="232"/>
      <c r="H30" s="167" t="s">
        <v>274</v>
      </c>
      <c r="I30" s="159"/>
      <c r="J30" s="159"/>
      <c r="K30" s="160"/>
      <c r="L30" s="266"/>
      <c r="M30" s="300"/>
      <c r="N30" s="300"/>
      <c r="O30" s="246"/>
      <c r="P30" s="140" t="s">
        <v>144</v>
      </c>
      <c r="Q30" s="140">
        <v>20</v>
      </c>
      <c r="R30" s="140" t="s">
        <v>193</v>
      </c>
      <c r="S30" s="140" t="s">
        <v>257</v>
      </c>
      <c r="T30" s="140" t="s">
        <v>207</v>
      </c>
      <c r="U30" s="140" t="str">
        <f t="shared" si="0"/>
        <v>2.9.1 Identificación, Evaluación para adquisición de productos y servicios en el SG SST</v>
      </c>
      <c r="V30" s="140">
        <f t="shared" si="1"/>
        <v>1</v>
      </c>
      <c r="W30" s="140">
        <f t="shared" si="2"/>
        <v>1</v>
      </c>
      <c r="X30" s="140"/>
      <c r="Y30" s="141">
        <f t="shared" si="7"/>
        <v>42997</v>
      </c>
      <c r="Z30" s="140"/>
      <c r="AA30" s="140"/>
      <c r="AB30" s="140"/>
      <c r="AC30" s="140" t="str">
        <f t="shared" si="3"/>
        <v>x</v>
      </c>
      <c r="AD30" s="140" t="str">
        <f t="shared" si="4"/>
        <v/>
      </c>
      <c r="AE30" s="140" t="str">
        <f t="shared" si="5"/>
        <v/>
      </c>
      <c r="AF30" s="140" t="str">
        <f t="shared" si="6"/>
        <v/>
      </c>
      <c r="AG30" s="142" t="str">
        <f>+IFERROR(VLOOKUP(Q30,#REF!,8,0),"")</f>
        <v/>
      </c>
    </row>
    <row r="31" spans="1:33" ht="15" customHeight="1">
      <c r="A31" s="223"/>
      <c r="B31" s="226"/>
      <c r="C31" s="12" t="s">
        <v>37</v>
      </c>
      <c r="D31" s="6" t="s">
        <v>25</v>
      </c>
      <c r="E31" s="189"/>
      <c r="F31" s="42">
        <v>2</v>
      </c>
      <c r="G31" s="232"/>
      <c r="H31" s="167" t="s">
        <v>274</v>
      </c>
      <c r="I31" s="159"/>
      <c r="J31" s="159"/>
      <c r="K31" s="160"/>
      <c r="L31" s="266"/>
      <c r="M31" s="300"/>
      <c r="N31" s="300"/>
      <c r="O31" s="246"/>
      <c r="P31" s="140" t="s">
        <v>145</v>
      </c>
      <c r="Q31" s="140">
        <v>21</v>
      </c>
      <c r="R31" s="140" t="s">
        <v>193</v>
      </c>
      <c r="S31" s="140" t="s">
        <v>257</v>
      </c>
      <c r="T31" s="140" t="s">
        <v>208</v>
      </c>
      <c r="U31" s="140" t="str">
        <f t="shared" si="0"/>
        <v>2.10.1 Evaluación y selección de proveedores y contratista</v>
      </c>
      <c r="V31" s="140">
        <f t="shared" si="1"/>
        <v>2</v>
      </c>
      <c r="W31" s="140">
        <f t="shared" si="2"/>
        <v>2</v>
      </c>
      <c r="X31" s="140"/>
      <c r="Y31" s="141">
        <f t="shared" si="7"/>
        <v>42997</v>
      </c>
      <c r="Z31" s="140"/>
      <c r="AA31" s="140"/>
      <c r="AB31" s="140"/>
      <c r="AC31" s="140" t="str">
        <f t="shared" si="3"/>
        <v>x</v>
      </c>
      <c r="AD31" s="140" t="str">
        <f t="shared" si="4"/>
        <v/>
      </c>
      <c r="AE31" s="140" t="str">
        <f t="shared" si="5"/>
        <v/>
      </c>
      <c r="AF31" s="140" t="str">
        <f t="shared" si="6"/>
        <v/>
      </c>
      <c r="AG31" s="142" t="str">
        <f>+IFERROR(VLOOKUP(Q31,#REF!,8,0),"")</f>
        <v/>
      </c>
    </row>
    <row r="32" spans="1:33" ht="30.75" thickBot="1">
      <c r="A32" s="224"/>
      <c r="B32" s="227"/>
      <c r="C32" s="16" t="s">
        <v>38</v>
      </c>
      <c r="D32" s="17" t="s">
        <v>26</v>
      </c>
      <c r="E32" s="190"/>
      <c r="F32" s="43">
        <v>1</v>
      </c>
      <c r="G32" s="233"/>
      <c r="H32" s="168"/>
      <c r="I32" s="162" t="s">
        <v>274</v>
      </c>
      <c r="J32" s="162"/>
      <c r="K32" s="163"/>
      <c r="L32" s="267"/>
      <c r="M32" s="301"/>
      <c r="N32" s="301"/>
      <c r="O32" s="247"/>
      <c r="P32" s="140" t="s">
        <v>146</v>
      </c>
      <c r="Q32" s="140">
        <v>22</v>
      </c>
      <c r="R32" s="140" t="s">
        <v>193</v>
      </c>
      <c r="S32" s="140" t="s">
        <v>257</v>
      </c>
      <c r="T32" s="140" t="s">
        <v>209</v>
      </c>
      <c r="U32" s="140" t="str">
        <f t="shared" si="0"/>
        <v>2.11.1 Evaluación del impacto de cambios internos y externos en el SG SST</v>
      </c>
      <c r="V32" s="140">
        <f t="shared" si="1"/>
        <v>1</v>
      </c>
      <c r="W32" s="140">
        <f t="shared" si="2"/>
        <v>0</v>
      </c>
      <c r="X32" s="145">
        <f>+SUM(W11:W32)/SUM(V11:V32)</f>
        <v>0.7</v>
      </c>
      <c r="Y32" s="141">
        <f t="shared" si="7"/>
        <v>42997</v>
      </c>
      <c r="Z32" s="145" t="str">
        <f>+IF(SUM(W11:W32)/SUM(V11:V32)&lt;=60%,SUM(W11:W32)/SUM(V11:V32),"-")</f>
        <v>-</v>
      </c>
      <c r="AA32" s="145" t="str">
        <f>+IF(SUM(W11:W32)/SUM(V11:V32)&gt;85%,SUM(W11:W32)/SUM(V11:V32),"-")</f>
        <v>-</v>
      </c>
      <c r="AB32" s="145">
        <f>+IF(AND(Z32="-",AA32="-"),SUM(W11:W32)/SUM(V11:V32),"-")</f>
        <v>0.7</v>
      </c>
      <c r="AC32" s="140" t="str">
        <f t="shared" si="3"/>
        <v/>
      </c>
      <c r="AD32" s="140" t="str">
        <f t="shared" si="4"/>
        <v>x</v>
      </c>
      <c r="AE32" s="140" t="str">
        <f t="shared" si="5"/>
        <v/>
      </c>
      <c r="AF32" s="140" t="str">
        <f t="shared" si="6"/>
        <v/>
      </c>
      <c r="AG32" s="142" t="str">
        <f>+IFERROR(VLOOKUP(Q32,#REF!,8,0),"")</f>
        <v/>
      </c>
    </row>
    <row r="33" spans="1:33" ht="15" customHeight="1">
      <c r="A33" s="290" t="s">
        <v>106</v>
      </c>
      <c r="B33" s="293" t="s">
        <v>100</v>
      </c>
      <c r="C33" s="317" t="s">
        <v>55</v>
      </c>
      <c r="D33" s="25" t="s">
        <v>39</v>
      </c>
      <c r="E33" s="191"/>
      <c r="F33" s="44">
        <v>1</v>
      </c>
      <c r="G33" s="285">
        <v>9</v>
      </c>
      <c r="H33" s="170" t="s">
        <v>274</v>
      </c>
      <c r="I33" s="171"/>
      <c r="J33" s="171"/>
      <c r="K33" s="172"/>
      <c r="L33" s="320">
        <f>+COUNTA(J33:J41,H33:H41)*1</f>
        <v>7</v>
      </c>
      <c r="M33" s="308">
        <f>L33/G33</f>
        <v>0.77777777777777779</v>
      </c>
      <c r="N33" s="308">
        <f>(L33+L42+L45)/(G33+G42+G45)</f>
        <v>0.8</v>
      </c>
      <c r="O33" s="311">
        <f>(L33+L42+L45+L51+L55+L61)/(G33+G42+G45+G51+G55+G61)</f>
        <v>0.6</v>
      </c>
      <c r="P33" s="140" t="s">
        <v>147</v>
      </c>
      <c r="Q33" s="140">
        <v>23</v>
      </c>
      <c r="R33" s="140" t="s">
        <v>194</v>
      </c>
      <c r="S33" s="140" t="s">
        <v>258</v>
      </c>
      <c r="T33" s="135" t="s">
        <v>210</v>
      </c>
      <c r="U33" s="140" t="str">
        <f t="shared" si="0"/>
        <v xml:space="preserve">3.1.1 Evaluación Medica Ocupacional </v>
      </c>
      <c r="V33" s="140">
        <f t="shared" si="1"/>
        <v>1</v>
      </c>
      <c r="W33" s="140">
        <f t="shared" si="2"/>
        <v>1</v>
      </c>
      <c r="X33" s="140"/>
      <c r="Y33" s="141">
        <f t="shared" si="7"/>
        <v>42997</v>
      </c>
      <c r="Z33" s="140"/>
      <c r="AA33" s="140"/>
      <c r="AB33" s="140"/>
      <c r="AC33" s="140" t="str">
        <f t="shared" si="3"/>
        <v>x</v>
      </c>
      <c r="AD33" s="140" t="str">
        <f t="shared" si="4"/>
        <v/>
      </c>
      <c r="AE33" s="140" t="str">
        <f t="shared" si="5"/>
        <v/>
      </c>
      <c r="AF33" s="140" t="str">
        <f t="shared" si="6"/>
        <v/>
      </c>
      <c r="AG33" s="142" t="str">
        <f>+IFERROR(VLOOKUP(Q33,#REF!,8,0),"")</f>
        <v/>
      </c>
    </row>
    <row r="34" spans="1:33" ht="15" customHeight="1">
      <c r="A34" s="291"/>
      <c r="B34" s="294"/>
      <c r="C34" s="318"/>
      <c r="D34" s="26" t="s">
        <v>40</v>
      </c>
      <c r="E34" s="192"/>
      <c r="F34" s="46">
        <v>1</v>
      </c>
      <c r="G34" s="289"/>
      <c r="H34" s="173"/>
      <c r="I34" s="174" t="s">
        <v>274</v>
      </c>
      <c r="J34" s="174"/>
      <c r="K34" s="175"/>
      <c r="L34" s="321"/>
      <c r="M34" s="309"/>
      <c r="N34" s="309"/>
      <c r="O34" s="312"/>
      <c r="P34" s="140" t="s">
        <v>148</v>
      </c>
      <c r="Q34" s="140">
        <v>24</v>
      </c>
      <c r="R34" s="140" t="s">
        <v>194</v>
      </c>
      <c r="S34" s="140" t="s">
        <v>258</v>
      </c>
      <c r="T34" s="140" t="s">
        <v>210</v>
      </c>
      <c r="U34" s="140" t="str">
        <f t="shared" si="0"/>
        <v>3.1.2 Actividades de Promoción y Prevención en Salud</v>
      </c>
      <c r="V34" s="140">
        <f t="shared" si="1"/>
        <v>1</v>
      </c>
      <c r="W34" s="140">
        <f t="shared" si="2"/>
        <v>0</v>
      </c>
      <c r="X34" s="140"/>
      <c r="Y34" s="141">
        <f t="shared" si="7"/>
        <v>42997</v>
      </c>
      <c r="Z34" s="140"/>
      <c r="AA34" s="140"/>
      <c r="AB34" s="140"/>
      <c r="AC34" s="140" t="str">
        <f t="shared" si="3"/>
        <v/>
      </c>
      <c r="AD34" s="140" t="str">
        <f t="shared" si="4"/>
        <v>x</v>
      </c>
      <c r="AE34" s="140" t="str">
        <f t="shared" si="5"/>
        <v/>
      </c>
      <c r="AF34" s="140" t="str">
        <f t="shared" si="6"/>
        <v/>
      </c>
      <c r="AG34" s="142" t="str">
        <f>+IFERROR(VLOOKUP(Q34,#REF!,8,0),"")</f>
        <v/>
      </c>
    </row>
    <row r="35" spans="1:33" ht="15" customHeight="1">
      <c r="A35" s="291"/>
      <c r="B35" s="294"/>
      <c r="C35" s="318"/>
      <c r="D35" s="26" t="s">
        <v>41</v>
      </c>
      <c r="E35" s="192"/>
      <c r="F35" s="46">
        <v>1</v>
      </c>
      <c r="G35" s="289"/>
      <c r="H35" s="173" t="s">
        <v>274</v>
      </c>
      <c r="I35" s="174"/>
      <c r="J35" s="174"/>
      <c r="K35" s="175"/>
      <c r="L35" s="321"/>
      <c r="M35" s="309"/>
      <c r="N35" s="309"/>
      <c r="O35" s="312"/>
      <c r="P35" s="140" t="s">
        <v>149</v>
      </c>
      <c r="Q35" s="140">
        <v>25</v>
      </c>
      <c r="R35" s="140" t="s">
        <v>194</v>
      </c>
      <c r="S35" s="140" t="s">
        <v>258</v>
      </c>
      <c r="T35" s="140" t="s">
        <v>210</v>
      </c>
      <c r="U35" s="140" t="str">
        <f t="shared" si="0"/>
        <v>3.1.3 Informar al médico los perfiles de cargo</v>
      </c>
      <c r="V35" s="140">
        <f t="shared" si="1"/>
        <v>1</v>
      </c>
      <c r="W35" s="140">
        <f t="shared" si="2"/>
        <v>1</v>
      </c>
      <c r="X35" s="140"/>
      <c r="Y35" s="141">
        <f t="shared" si="7"/>
        <v>42997</v>
      </c>
      <c r="Z35" s="140"/>
      <c r="AA35" s="140"/>
      <c r="AB35" s="140"/>
      <c r="AC35" s="140" t="str">
        <f t="shared" si="3"/>
        <v>x</v>
      </c>
      <c r="AD35" s="140" t="str">
        <f t="shared" si="4"/>
        <v/>
      </c>
      <c r="AE35" s="140" t="str">
        <f t="shared" si="5"/>
        <v/>
      </c>
      <c r="AF35" s="140" t="str">
        <f t="shared" si="6"/>
        <v/>
      </c>
      <c r="AG35" s="142" t="str">
        <f>+IFERROR(VLOOKUP(Q35,#REF!,8,0),"")</f>
        <v/>
      </c>
    </row>
    <row r="36" spans="1:33" ht="30">
      <c r="A36" s="291"/>
      <c r="B36" s="294"/>
      <c r="C36" s="318"/>
      <c r="D36" s="26" t="s">
        <v>42</v>
      </c>
      <c r="E36" s="192"/>
      <c r="F36" s="46">
        <v>1</v>
      </c>
      <c r="G36" s="289"/>
      <c r="H36" s="173" t="s">
        <v>274</v>
      </c>
      <c r="I36" s="174"/>
      <c r="J36" s="174"/>
      <c r="K36" s="175"/>
      <c r="L36" s="321"/>
      <c r="M36" s="309"/>
      <c r="N36" s="309"/>
      <c r="O36" s="312"/>
      <c r="P36" s="140" t="s">
        <v>150</v>
      </c>
      <c r="Q36" s="140">
        <v>26</v>
      </c>
      <c r="R36" s="140" t="s">
        <v>194</v>
      </c>
      <c r="S36" s="140" t="s">
        <v>258</v>
      </c>
      <c r="T36" s="140" t="s">
        <v>210</v>
      </c>
      <c r="U36" s="140" t="str">
        <f t="shared" si="0"/>
        <v>3.1.4 Realización de los exámenes médicos ocupacionales - Peligros - Periodicidad</v>
      </c>
      <c r="V36" s="140">
        <f t="shared" si="1"/>
        <v>1</v>
      </c>
      <c r="W36" s="140">
        <f t="shared" si="2"/>
        <v>1</v>
      </c>
      <c r="X36" s="140"/>
      <c r="Y36" s="141">
        <f t="shared" si="7"/>
        <v>42997</v>
      </c>
      <c r="Z36" s="140"/>
      <c r="AA36" s="140"/>
      <c r="AB36" s="140"/>
      <c r="AC36" s="140" t="str">
        <f t="shared" si="3"/>
        <v>x</v>
      </c>
      <c r="AD36" s="140" t="str">
        <f t="shared" si="4"/>
        <v/>
      </c>
      <c r="AE36" s="140" t="str">
        <f t="shared" si="5"/>
        <v/>
      </c>
      <c r="AF36" s="140" t="str">
        <f t="shared" si="6"/>
        <v/>
      </c>
      <c r="AG36" s="142" t="str">
        <f>+IFERROR(VLOOKUP(Q36,#REF!,8,0),"")</f>
        <v/>
      </c>
    </row>
    <row r="37" spans="1:33" ht="15" customHeight="1">
      <c r="A37" s="291"/>
      <c r="B37" s="294"/>
      <c r="C37" s="318"/>
      <c r="D37" s="26" t="s">
        <v>43</v>
      </c>
      <c r="E37" s="192"/>
      <c r="F37" s="46">
        <v>1</v>
      </c>
      <c r="G37" s="289"/>
      <c r="H37" s="173"/>
      <c r="I37" s="174"/>
      <c r="J37" s="174" t="s">
        <v>274</v>
      </c>
      <c r="K37" s="175"/>
      <c r="L37" s="321"/>
      <c r="M37" s="309"/>
      <c r="N37" s="309"/>
      <c r="O37" s="312"/>
      <c r="P37" s="140" t="s">
        <v>151</v>
      </c>
      <c r="Q37" s="140">
        <v>27</v>
      </c>
      <c r="R37" s="140" t="s">
        <v>194</v>
      </c>
      <c r="S37" s="140" t="s">
        <v>258</v>
      </c>
      <c r="T37" s="140" t="s">
        <v>210</v>
      </c>
      <c r="U37" s="140" t="str">
        <f t="shared" si="0"/>
        <v>3.1.5 Custodia de Historias Clínica</v>
      </c>
      <c r="V37" s="140">
        <f t="shared" si="1"/>
        <v>1</v>
      </c>
      <c r="W37" s="140">
        <f t="shared" si="2"/>
        <v>1</v>
      </c>
      <c r="X37" s="140"/>
      <c r="Y37" s="141">
        <f t="shared" si="7"/>
        <v>42997</v>
      </c>
      <c r="Z37" s="140"/>
      <c r="AA37" s="140"/>
      <c r="AB37" s="140"/>
      <c r="AC37" s="140" t="str">
        <f t="shared" si="3"/>
        <v/>
      </c>
      <c r="AD37" s="140" t="str">
        <f t="shared" si="4"/>
        <v/>
      </c>
      <c r="AE37" s="140" t="str">
        <f t="shared" si="5"/>
        <v>x</v>
      </c>
      <c r="AF37" s="140" t="str">
        <f t="shared" si="6"/>
        <v/>
      </c>
      <c r="AG37" s="142" t="str">
        <f>+IFERROR(VLOOKUP(Q37,#REF!,8,0),"")</f>
        <v/>
      </c>
    </row>
    <row r="38" spans="1:33" ht="15" customHeight="1">
      <c r="A38" s="291"/>
      <c r="B38" s="294"/>
      <c r="C38" s="318"/>
      <c r="D38" s="26" t="s">
        <v>44</v>
      </c>
      <c r="E38" s="192"/>
      <c r="F38" s="46">
        <v>1</v>
      </c>
      <c r="G38" s="289"/>
      <c r="H38" s="173" t="s">
        <v>274</v>
      </c>
      <c r="I38" s="174"/>
      <c r="J38" s="174"/>
      <c r="K38" s="175"/>
      <c r="L38" s="321"/>
      <c r="M38" s="309"/>
      <c r="N38" s="309"/>
      <c r="O38" s="312"/>
      <c r="P38" s="140" t="s">
        <v>152</v>
      </c>
      <c r="Q38" s="140">
        <v>28</v>
      </c>
      <c r="R38" s="140" t="s">
        <v>194</v>
      </c>
      <c r="S38" s="140" t="s">
        <v>258</v>
      </c>
      <c r="T38" s="140" t="s">
        <v>210</v>
      </c>
      <c r="U38" s="140" t="str">
        <f t="shared" si="0"/>
        <v>3.1.6 Restricciones y Recomendaciones Laborales</v>
      </c>
      <c r="V38" s="140">
        <f t="shared" si="1"/>
        <v>1</v>
      </c>
      <c r="W38" s="140">
        <f t="shared" si="2"/>
        <v>1</v>
      </c>
      <c r="X38" s="140"/>
      <c r="Y38" s="141">
        <f t="shared" si="7"/>
        <v>42997</v>
      </c>
      <c r="Z38" s="140"/>
      <c r="AA38" s="140"/>
      <c r="AB38" s="140"/>
      <c r="AC38" s="140" t="str">
        <f t="shared" si="3"/>
        <v>x</v>
      </c>
      <c r="AD38" s="140" t="str">
        <f t="shared" si="4"/>
        <v/>
      </c>
      <c r="AE38" s="140" t="str">
        <f t="shared" si="5"/>
        <v/>
      </c>
      <c r="AF38" s="140" t="str">
        <f t="shared" si="6"/>
        <v/>
      </c>
      <c r="AG38" s="142" t="str">
        <f>+IFERROR(VLOOKUP(Q38,#REF!,8,0),"")</f>
        <v/>
      </c>
    </row>
    <row r="39" spans="1:33" ht="30">
      <c r="A39" s="291"/>
      <c r="B39" s="294"/>
      <c r="C39" s="318"/>
      <c r="D39" s="26" t="s">
        <v>54</v>
      </c>
      <c r="E39" s="192"/>
      <c r="F39" s="46">
        <v>1</v>
      </c>
      <c r="G39" s="289"/>
      <c r="H39" s="173"/>
      <c r="I39" s="174" t="s">
        <v>274</v>
      </c>
      <c r="J39" s="174"/>
      <c r="K39" s="175"/>
      <c r="L39" s="321"/>
      <c r="M39" s="309"/>
      <c r="N39" s="309"/>
      <c r="O39" s="312"/>
      <c r="P39" s="140" t="s">
        <v>153</v>
      </c>
      <c r="Q39" s="140">
        <v>29</v>
      </c>
      <c r="R39" s="140" t="s">
        <v>194</v>
      </c>
      <c r="S39" s="140" t="s">
        <v>258</v>
      </c>
      <c r="T39" s="140" t="s">
        <v>210</v>
      </c>
      <c r="U39" s="140" t="str">
        <f t="shared" si="0"/>
        <v>3.1.7 Estilo de vida y entornos saludables (Controles tabaquismo, alcoholismo, farmaco dependiencia y otros)</v>
      </c>
      <c r="V39" s="140">
        <f t="shared" si="1"/>
        <v>1</v>
      </c>
      <c r="W39" s="140">
        <f t="shared" si="2"/>
        <v>0</v>
      </c>
      <c r="X39" s="140"/>
      <c r="Y39" s="141">
        <f t="shared" si="7"/>
        <v>42997</v>
      </c>
      <c r="Z39" s="140"/>
      <c r="AA39" s="140"/>
      <c r="AB39" s="140"/>
      <c r="AC39" s="140" t="str">
        <f t="shared" si="3"/>
        <v/>
      </c>
      <c r="AD39" s="140" t="str">
        <f t="shared" si="4"/>
        <v>x</v>
      </c>
      <c r="AE39" s="140" t="str">
        <f t="shared" si="5"/>
        <v/>
      </c>
      <c r="AF39" s="140" t="str">
        <f t="shared" si="6"/>
        <v/>
      </c>
      <c r="AG39" s="142" t="str">
        <f>+IFERROR(VLOOKUP(Q39,#REF!,8,0),"")</f>
        <v/>
      </c>
    </row>
    <row r="40" spans="1:33" ht="15" customHeight="1">
      <c r="A40" s="291"/>
      <c r="B40" s="294"/>
      <c r="C40" s="318"/>
      <c r="D40" s="26" t="s">
        <v>45</v>
      </c>
      <c r="E40" s="192"/>
      <c r="F40" s="46">
        <v>1</v>
      </c>
      <c r="G40" s="289"/>
      <c r="H40" s="173" t="s">
        <v>274</v>
      </c>
      <c r="I40" s="174"/>
      <c r="J40" s="174"/>
      <c r="K40" s="175"/>
      <c r="L40" s="321"/>
      <c r="M40" s="309"/>
      <c r="N40" s="309"/>
      <c r="O40" s="312"/>
      <c r="P40" s="140" t="s">
        <v>154</v>
      </c>
      <c r="Q40" s="140">
        <v>30</v>
      </c>
      <c r="R40" s="140" t="s">
        <v>194</v>
      </c>
      <c r="S40" s="140" t="s">
        <v>258</v>
      </c>
      <c r="T40" s="140" t="s">
        <v>210</v>
      </c>
      <c r="U40" s="140" t="str">
        <f t="shared" si="0"/>
        <v>3.1.8 Agua Potable, Servicios Sanitarios, Disposición de Basura</v>
      </c>
      <c r="V40" s="140">
        <f t="shared" si="1"/>
        <v>1</v>
      </c>
      <c r="W40" s="140">
        <f t="shared" si="2"/>
        <v>1</v>
      </c>
      <c r="X40" s="140"/>
      <c r="Y40" s="141">
        <f t="shared" si="7"/>
        <v>42997</v>
      </c>
      <c r="Z40" s="140"/>
      <c r="AA40" s="140"/>
      <c r="AB40" s="140"/>
      <c r="AC40" s="140" t="str">
        <f t="shared" si="3"/>
        <v>x</v>
      </c>
      <c r="AD40" s="140" t="str">
        <f t="shared" si="4"/>
        <v/>
      </c>
      <c r="AE40" s="140" t="str">
        <f t="shared" si="5"/>
        <v/>
      </c>
      <c r="AF40" s="140" t="str">
        <f t="shared" si="6"/>
        <v/>
      </c>
      <c r="AG40" s="142" t="str">
        <f>+IFERROR(VLOOKUP(Q40,#REF!,8,0),"")</f>
        <v/>
      </c>
    </row>
    <row r="41" spans="1:33" ht="15.75" customHeight="1" thickBot="1">
      <c r="A41" s="291"/>
      <c r="B41" s="294"/>
      <c r="C41" s="319"/>
      <c r="D41" s="27" t="s">
        <v>46</v>
      </c>
      <c r="E41" s="193"/>
      <c r="F41" s="45">
        <v>1</v>
      </c>
      <c r="G41" s="286"/>
      <c r="H41" s="176" t="s">
        <v>274</v>
      </c>
      <c r="I41" s="177"/>
      <c r="J41" s="177"/>
      <c r="K41" s="178"/>
      <c r="L41" s="322"/>
      <c r="M41" s="310"/>
      <c r="N41" s="309"/>
      <c r="O41" s="312"/>
      <c r="P41" s="140" t="s">
        <v>155</v>
      </c>
      <c r="Q41" s="140">
        <v>31</v>
      </c>
      <c r="R41" s="140" t="s">
        <v>194</v>
      </c>
      <c r="S41" s="140" t="s">
        <v>258</v>
      </c>
      <c r="T41" s="140" t="s">
        <v>210</v>
      </c>
      <c r="U41" s="140" t="str">
        <f t="shared" si="0"/>
        <v>3.1.9 Eliminación adecuada de residuos sólidos, líquidos o gaseosos</v>
      </c>
      <c r="V41" s="140">
        <f t="shared" si="1"/>
        <v>1</v>
      </c>
      <c r="W41" s="140">
        <f t="shared" si="2"/>
        <v>1</v>
      </c>
      <c r="X41" s="140"/>
      <c r="Y41" s="141">
        <f t="shared" si="7"/>
        <v>42997</v>
      </c>
      <c r="Z41" s="140"/>
      <c r="AA41" s="140"/>
      <c r="AB41" s="140"/>
      <c r="AC41" s="140" t="str">
        <f t="shared" si="3"/>
        <v>x</v>
      </c>
      <c r="AD41" s="140" t="str">
        <f t="shared" si="4"/>
        <v/>
      </c>
      <c r="AE41" s="140" t="str">
        <f t="shared" si="5"/>
        <v/>
      </c>
      <c r="AF41" s="140" t="str">
        <f t="shared" si="6"/>
        <v/>
      </c>
      <c r="AG41" s="142" t="str">
        <f>+IFERROR(VLOOKUP(Q41,#REF!,8,0),"")</f>
        <v/>
      </c>
    </row>
    <row r="42" spans="1:33" ht="15" customHeight="1">
      <c r="A42" s="291"/>
      <c r="B42" s="294"/>
      <c r="C42" s="283" t="s">
        <v>56</v>
      </c>
      <c r="D42" s="25" t="s">
        <v>47</v>
      </c>
      <c r="E42" s="191"/>
      <c r="F42" s="44">
        <v>2</v>
      </c>
      <c r="G42" s="285">
        <v>5</v>
      </c>
      <c r="H42" s="170" t="s">
        <v>274</v>
      </c>
      <c r="I42" s="171"/>
      <c r="J42" s="171"/>
      <c r="K42" s="172"/>
      <c r="L42" s="287">
        <f>+COUNTA(J44,H44)*1+COUNTA(J42:J43,H42:H43)*2</f>
        <v>3</v>
      </c>
      <c r="M42" s="308">
        <f>L42/G42</f>
        <v>0.6</v>
      </c>
      <c r="N42" s="309"/>
      <c r="O42" s="312"/>
      <c r="P42" s="140" t="s">
        <v>156</v>
      </c>
      <c r="Q42" s="140">
        <v>32</v>
      </c>
      <c r="R42" s="140" t="s">
        <v>194</v>
      </c>
      <c r="S42" s="140" t="s">
        <v>258</v>
      </c>
      <c r="T42" s="140" t="s">
        <v>211</v>
      </c>
      <c r="U42" s="140" t="str">
        <f t="shared" si="0"/>
        <v>3.2.1 Reporte de los Accidentes de Trabajo y enfermedad Laboral</v>
      </c>
      <c r="V42" s="140">
        <f t="shared" si="1"/>
        <v>2</v>
      </c>
      <c r="W42" s="140">
        <f t="shared" si="2"/>
        <v>2</v>
      </c>
      <c r="X42" s="140"/>
      <c r="Y42" s="141">
        <f t="shared" si="7"/>
        <v>42997</v>
      </c>
      <c r="Z42" s="140"/>
      <c r="AA42" s="140"/>
      <c r="AB42" s="140"/>
      <c r="AC42" s="140" t="str">
        <f t="shared" si="3"/>
        <v>x</v>
      </c>
      <c r="AD42" s="140" t="str">
        <f t="shared" si="4"/>
        <v/>
      </c>
      <c r="AE42" s="140" t="str">
        <f t="shared" si="5"/>
        <v/>
      </c>
      <c r="AF42" s="140" t="str">
        <f t="shared" si="6"/>
        <v/>
      </c>
      <c r="AG42" s="142" t="str">
        <f>+IFERROR(VLOOKUP(Q42,#REF!,8,0),"")</f>
        <v/>
      </c>
    </row>
    <row r="43" spans="1:33" ht="15" customHeight="1">
      <c r="A43" s="291"/>
      <c r="B43" s="294"/>
      <c r="C43" s="314"/>
      <c r="D43" s="28" t="s">
        <v>48</v>
      </c>
      <c r="E43" s="194"/>
      <c r="F43" s="46">
        <v>2</v>
      </c>
      <c r="G43" s="289"/>
      <c r="H43" s="173"/>
      <c r="I43" s="174" t="s">
        <v>274</v>
      </c>
      <c r="J43" s="174"/>
      <c r="K43" s="175"/>
      <c r="L43" s="316"/>
      <c r="M43" s="309"/>
      <c r="N43" s="309"/>
      <c r="O43" s="312"/>
      <c r="P43" s="140" t="s">
        <v>157</v>
      </c>
      <c r="Q43" s="140">
        <v>33</v>
      </c>
      <c r="R43" s="140" t="s">
        <v>194</v>
      </c>
      <c r="S43" s="140" t="s">
        <v>258</v>
      </c>
      <c r="T43" s="140" t="s">
        <v>211</v>
      </c>
      <c r="U43" s="140" t="str">
        <f t="shared" ref="U43:U70" si="8">+D43</f>
        <v>3.2.2 Investigación de Accidentes de Trabajo y enfermedad Laboral</v>
      </c>
      <c r="V43" s="140">
        <f t="shared" ref="V43:V70" si="9">+F43</f>
        <v>2</v>
      </c>
      <c r="W43" s="140">
        <f t="shared" ref="W43:W70" si="10">+IF(OR(H43&lt;&gt;"",J43&lt;&gt;""),V43,0)</f>
        <v>0</v>
      </c>
      <c r="X43" s="140"/>
      <c r="Y43" s="141">
        <f t="shared" si="7"/>
        <v>42997</v>
      </c>
      <c r="Z43" s="140"/>
      <c r="AA43" s="140"/>
      <c r="AB43" s="140"/>
      <c r="AC43" s="140" t="str">
        <f t="shared" ref="AC43:AC70" si="11">+IF(H43&lt;&gt;"","x","")</f>
        <v/>
      </c>
      <c r="AD43" s="140" t="str">
        <f t="shared" ref="AD43:AD70" si="12">+IF(I43&lt;&gt;"","x","")</f>
        <v>x</v>
      </c>
      <c r="AE43" s="140" t="str">
        <f t="shared" ref="AE43:AE70" si="13">+IF(J43&lt;&gt;"","x","")</f>
        <v/>
      </c>
      <c r="AF43" s="140" t="str">
        <f t="shared" ref="AF43:AF70" si="14">+IF(K43&lt;&gt;"","x","")</f>
        <v/>
      </c>
      <c r="AG43" s="142" t="str">
        <f>+IFERROR(VLOOKUP(Q43,#REF!,8,0),"")</f>
        <v/>
      </c>
    </row>
    <row r="44" spans="1:33" ht="30.75" thickBot="1">
      <c r="A44" s="291"/>
      <c r="B44" s="294"/>
      <c r="C44" s="315"/>
      <c r="D44" s="29" t="s">
        <v>49</v>
      </c>
      <c r="E44" s="195"/>
      <c r="F44" s="45">
        <v>1</v>
      </c>
      <c r="G44" s="286"/>
      <c r="H44" s="176" t="s">
        <v>274</v>
      </c>
      <c r="I44" s="177"/>
      <c r="J44" s="177"/>
      <c r="K44" s="178"/>
      <c r="L44" s="288"/>
      <c r="M44" s="310"/>
      <c r="N44" s="309"/>
      <c r="O44" s="312"/>
      <c r="P44" s="140" t="s">
        <v>158</v>
      </c>
      <c r="Q44" s="140">
        <v>34</v>
      </c>
      <c r="R44" s="140" t="s">
        <v>194</v>
      </c>
      <c r="S44" s="140" t="s">
        <v>258</v>
      </c>
      <c r="T44" s="140" t="s">
        <v>211</v>
      </c>
      <c r="U44" s="140" t="str">
        <f t="shared" si="8"/>
        <v>3.2.3 Registro y análisis estádistico de Incidentes, Accidentes de Trabajo y Enfermedad Laboral</v>
      </c>
      <c r="V44" s="140">
        <f t="shared" si="9"/>
        <v>1</v>
      </c>
      <c r="W44" s="140">
        <f t="shared" si="10"/>
        <v>1</v>
      </c>
      <c r="X44" s="140"/>
      <c r="Y44" s="141">
        <f t="shared" si="7"/>
        <v>42997</v>
      </c>
      <c r="Z44" s="140"/>
      <c r="AA44" s="140"/>
      <c r="AB44" s="140"/>
      <c r="AC44" s="140" t="str">
        <f t="shared" si="11"/>
        <v>x</v>
      </c>
      <c r="AD44" s="140" t="str">
        <f t="shared" si="12"/>
        <v/>
      </c>
      <c r="AE44" s="140" t="str">
        <f t="shared" si="13"/>
        <v/>
      </c>
      <c r="AF44" s="140" t="str">
        <f t="shared" si="14"/>
        <v/>
      </c>
      <c r="AG44" s="142" t="str">
        <f>+IFERROR(VLOOKUP(Q44,#REF!,8,0),"")</f>
        <v/>
      </c>
    </row>
    <row r="45" spans="1:33" ht="15" customHeight="1">
      <c r="A45" s="291"/>
      <c r="B45" s="294"/>
      <c r="C45" s="317" t="s">
        <v>59</v>
      </c>
      <c r="D45" s="30" t="s">
        <v>50</v>
      </c>
      <c r="E45" s="196"/>
      <c r="F45" s="44">
        <v>1</v>
      </c>
      <c r="G45" s="231">
        <v>6</v>
      </c>
      <c r="H45" s="170" t="s">
        <v>274</v>
      </c>
      <c r="I45" s="171"/>
      <c r="J45" s="171"/>
      <c r="K45" s="172"/>
      <c r="L45" s="287">
        <f>+COUNTA(J45:J50,H45:H50)*1</f>
        <v>6</v>
      </c>
      <c r="M45" s="308">
        <f>L45/G45</f>
        <v>1</v>
      </c>
      <c r="N45" s="309"/>
      <c r="O45" s="312"/>
      <c r="P45" s="140" t="s">
        <v>159</v>
      </c>
      <c r="Q45" s="140">
        <v>35</v>
      </c>
      <c r="R45" s="140" t="s">
        <v>194</v>
      </c>
      <c r="S45" s="140" t="s">
        <v>258</v>
      </c>
      <c r="T45" s="144" t="s">
        <v>212</v>
      </c>
      <c r="U45" s="140" t="str">
        <f t="shared" si="8"/>
        <v>3.3.1 Medición de la severidad de los AT y EL</v>
      </c>
      <c r="V45" s="140">
        <f t="shared" si="9"/>
        <v>1</v>
      </c>
      <c r="W45" s="140">
        <f t="shared" si="10"/>
        <v>1</v>
      </c>
      <c r="X45" s="140"/>
      <c r="Y45" s="141">
        <f t="shared" si="7"/>
        <v>42997</v>
      </c>
      <c r="Z45" s="140"/>
      <c r="AA45" s="140"/>
      <c r="AB45" s="140"/>
      <c r="AC45" s="140" t="str">
        <f t="shared" si="11"/>
        <v>x</v>
      </c>
      <c r="AD45" s="140" t="str">
        <f t="shared" si="12"/>
        <v/>
      </c>
      <c r="AE45" s="140" t="str">
        <f t="shared" si="13"/>
        <v/>
      </c>
      <c r="AF45" s="140" t="str">
        <f t="shared" si="14"/>
        <v/>
      </c>
      <c r="AG45" s="142" t="str">
        <f>+IFERROR(VLOOKUP(Q45,#REF!,8,0),"")</f>
        <v/>
      </c>
    </row>
    <row r="46" spans="1:33" ht="30">
      <c r="A46" s="291"/>
      <c r="B46" s="294"/>
      <c r="C46" s="318"/>
      <c r="D46" s="26" t="s">
        <v>51</v>
      </c>
      <c r="E46" s="192"/>
      <c r="F46" s="46">
        <v>1</v>
      </c>
      <c r="G46" s="232"/>
      <c r="H46" s="173" t="s">
        <v>274</v>
      </c>
      <c r="I46" s="174"/>
      <c r="J46" s="174"/>
      <c r="K46" s="175"/>
      <c r="L46" s="316"/>
      <c r="M46" s="309"/>
      <c r="N46" s="309"/>
      <c r="O46" s="312"/>
      <c r="P46" s="140" t="s">
        <v>160</v>
      </c>
      <c r="Q46" s="140">
        <v>36</v>
      </c>
      <c r="R46" s="140" t="s">
        <v>194</v>
      </c>
      <c r="S46" s="140" t="s">
        <v>258</v>
      </c>
      <c r="T46" s="140" t="s">
        <v>212</v>
      </c>
      <c r="U46" s="140" t="str">
        <f t="shared" si="8"/>
        <v>3.3.2 Medición de la frecuencia de los incidentes, Accidentes de Trabajo y Enfermedad Laboral</v>
      </c>
      <c r="V46" s="140">
        <f t="shared" si="9"/>
        <v>1</v>
      </c>
      <c r="W46" s="140">
        <f t="shared" si="10"/>
        <v>1</v>
      </c>
      <c r="X46" s="140"/>
      <c r="Y46" s="141">
        <f t="shared" si="7"/>
        <v>42997</v>
      </c>
      <c r="Z46" s="140"/>
      <c r="AA46" s="140"/>
      <c r="AB46" s="140"/>
      <c r="AC46" s="140" t="str">
        <f t="shared" si="11"/>
        <v>x</v>
      </c>
      <c r="AD46" s="140" t="str">
        <f t="shared" si="12"/>
        <v/>
      </c>
      <c r="AE46" s="140" t="str">
        <f t="shared" si="13"/>
        <v/>
      </c>
      <c r="AF46" s="140" t="str">
        <f t="shared" si="14"/>
        <v/>
      </c>
      <c r="AG46" s="142" t="str">
        <f>+IFERROR(VLOOKUP(Q46,#REF!,8,0),"")</f>
        <v/>
      </c>
    </row>
    <row r="47" spans="1:33" ht="15" customHeight="1">
      <c r="A47" s="291"/>
      <c r="B47" s="294"/>
      <c r="C47" s="318"/>
      <c r="D47" s="31" t="s">
        <v>52</v>
      </c>
      <c r="E47" s="197"/>
      <c r="F47" s="46">
        <v>1</v>
      </c>
      <c r="G47" s="232"/>
      <c r="H47" s="173" t="s">
        <v>274</v>
      </c>
      <c r="I47" s="174"/>
      <c r="J47" s="174"/>
      <c r="K47" s="175"/>
      <c r="L47" s="316"/>
      <c r="M47" s="309"/>
      <c r="N47" s="309"/>
      <c r="O47" s="312"/>
      <c r="P47" s="140" t="s">
        <v>161</v>
      </c>
      <c r="Q47" s="140">
        <v>37</v>
      </c>
      <c r="R47" s="140" t="s">
        <v>194</v>
      </c>
      <c r="S47" s="140" t="s">
        <v>258</v>
      </c>
      <c r="T47" s="140" t="s">
        <v>212</v>
      </c>
      <c r="U47" s="140" t="str">
        <f t="shared" si="8"/>
        <v>3.3.3 Medición de la Mortalidad de los AT y EL</v>
      </c>
      <c r="V47" s="140">
        <f t="shared" si="9"/>
        <v>1</v>
      </c>
      <c r="W47" s="140">
        <f t="shared" si="10"/>
        <v>1</v>
      </c>
      <c r="X47" s="140"/>
      <c r="Y47" s="141">
        <f t="shared" si="7"/>
        <v>42997</v>
      </c>
      <c r="Z47" s="140"/>
      <c r="AA47" s="140"/>
      <c r="AB47" s="140"/>
      <c r="AC47" s="140" t="str">
        <f t="shared" si="11"/>
        <v>x</v>
      </c>
      <c r="AD47" s="140" t="str">
        <f t="shared" si="12"/>
        <v/>
      </c>
      <c r="AE47" s="140" t="str">
        <f t="shared" si="13"/>
        <v/>
      </c>
      <c r="AF47" s="140" t="str">
        <f t="shared" si="14"/>
        <v/>
      </c>
      <c r="AG47" s="142" t="str">
        <f>+IFERROR(VLOOKUP(Q47,#REF!,8,0),"")</f>
        <v/>
      </c>
    </row>
    <row r="48" spans="1:33" ht="30">
      <c r="A48" s="291"/>
      <c r="B48" s="294"/>
      <c r="C48" s="318"/>
      <c r="D48" s="26" t="s">
        <v>53</v>
      </c>
      <c r="E48" s="192"/>
      <c r="F48" s="46">
        <v>1</v>
      </c>
      <c r="G48" s="232"/>
      <c r="H48" s="173" t="s">
        <v>274</v>
      </c>
      <c r="I48" s="174"/>
      <c r="J48" s="174"/>
      <c r="K48" s="175"/>
      <c r="L48" s="316"/>
      <c r="M48" s="309"/>
      <c r="N48" s="309"/>
      <c r="O48" s="312"/>
      <c r="P48" s="140" t="s">
        <v>162</v>
      </c>
      <c r="Q48" s="140">
        <v>38</v>
      </c>
      <c r="R48" s="140" t="s">
        <v>194</v>
      </c>
      <c r="S48" s="140" t="s">
        <v>258</v>
      </c>
      <c r="T48" s="140" t="s">
        <v>212</v>
      </c>
      <c r="U48" s="140" t="str">
        <f t="shared" si="8"/>
        <v>3.3.4 Medición de la prevalencia de los incidentes, Accidentes de Trabajo y Enfermedad Laboral</v>
      </c>
      <c r="V48" s="140">
        <f t="shared" si="9"/>
        <v>1</v>
      </c>
      <c r="W48" s="140">
        <f t="shared" si="10"/>
        <v>1</v>
      </c>
      <c r="X48" s="140"/>
      <c r="Y48" s="141">
        <f t="shared" si="7"/>
        <v>42997</v>
      </c>
      <c r="Z48" s="140"/>
      <c r="AA48" s="140"/>
      <c r="AB48" s="140"/>
      <c r="AC48" s="140" t="str">
        <f t="shared" si="11"/>
        <v>x</v>
      </c>
      <c r="AD48" s="140" t="str">
        <f t="shared" si="12"/>
        <v/>
      </c>
      <c r="AE48" s="140" t="str">
        <f t="shared" si="13"/>
        <v/>
      </c>
      <c r="AF48" s="140" t="str">
        <f t="shared" si="14"/>
        <v/>
      </c>
      <c r="AG48" s="142" t="str">
        <f>+IFERROR(VLOOKUP(Q48,#REF!,8,0),"")</f>
        <v/>
      </c>
    </row>
    <row r="49" spans="1:33" ht="30">
      <c r="A49" s="291"/>
      <c r="B49" s="294"/>
      <c r="C49" s="318"/>
      <c r="D49" s="26" t="s">
        <v>57</v>
      </c>
      <c r="E49" s="192"/>
      <c r="F49" s="46">
        <v>1</v>
      </c>
      <c r="G49" s="232"/>
      <c r="H49" s="173" t="s">
        <v>274</v>
      </c>
      <c r="I49" s="174"/>
      <c r="J49" s="174"/>
      <c r="K49" s="175"/>
      <c r="L49" s="316"/>
      <c r="M49" s="309"/>
      <c r="N49" s="309"/>
      <c r="O49" s="312"/>
      <c r="P49" s="140" t="s">
        <v>163</v>
      </c>
      <c r="Q49" s="140">
        <v>39</v>
      </c>
      <c r="R49" s="140" t="s">
        <v>194</v>
      </c>
      <c r="S49" s="140" t="s">
        <v>258</v>
      </c>
      <c r="T49" s="140" t="s">
        <v>212</v>
      </c>
      <c r="U49" s="140" t="str">
        <f t="shared" si="8"/>
        <v>3.3.5 Medición de la incidencia de los incidentes, Accidentes de Trabajo y Enfermedad Laboral</v>
      </c>
      <c r="V49" s="140">
        <f t="shared" si="9"/>
        <v>1</v>
      </c>
      <c r="W49" s="140">
        <f t="shared" si="10"/>
        <v>1</v>
      </c>
      <c r="X49" s="140"/>
      <c r="Y49" s="141">
        <f t="shared" si="7"/>
        <v>42997</v>
      </c>
      <c r="Z49" s="140"/>
      <c r="AA49" s="140"/>
      <c r="AB49" s="140"/>
      <c r="AC49" s="140" t="str">
        <f t="shared" si="11"/>
        <v>x</v>
      </c>
      <c r="AD49" s="140" t="str">
        <f t="shared" si="12"/>
        <v/>
      </c>
      <c r="AE49" s="140" t="str">
        <f t="shared" si="13"/>
        <v/>
      </c>
      <c r="AF49" s="140" t="str">
        <f t="shared" si="14"/>
        <v/>
      </c>
      <c r="AG49" s="142" t="str">
        <f>+IFERROR(VLOOKUP(Q49,#REF!,8,0),"")</f>
        <v/>
      </c>
    </row>
    <row r="50" spans="1:33" ht="30.75" thickBot="1">
      <c r="A50" s="291"/>
      <c r="B50" s="295"/>
      <c r="C50" s="319"/>
      <c r="D50" s="29" t="s">
        <v>58</v>
      </c>
      <c r="E50" s="195"/>
      <c r="F50" s="45">
        <v>1</v>
      </c>
      <c r="G50" s="233"/>
      <c r="H50" s="176" t="s">
        <v>274</v>
      </c>
      <c r="I50" s="177"/>
      <c r="J50" s="177"/>
      <c r="K50" s="178"/>
      <c r="L50" s="288"/>
      <c r="M50" s="310"/>
      <c r="N50" s="310"/>
      <c r="O50" s="312"/>
      <c r="P50" s="140" t="s">
        <v>164</v>
      </c>
      <c r="Q50" s="140">
        <v>40</v>
      </c>
      <c r="R50" s="140" t="s">
        <v>194</v>
      </c>
      <c r="S50" s="140" t="s">
        <v>258</v>
      </c>
      <c r="T50" s="140" t="s">
        <v>212</v>
      </c>
      <c r="U50" s="140" t="str">
        <f t="shared" si="8"/>
        <v>3.3.6 Medición del ausentismo de los incidentes, Accidentes de Trabajo y Enfermedad Laboral</v>
      </c>
      <c r="V50" s="140">
        <f t="shared" si="9"/>
        <v>1</v>
      </c>
      <c r="W50" s="140">
        <f t="shared" si="10"/>
        <v>1</v>
      </c>
      <c r="X50" s="140"/>
      <c r="Y50" s="141">
        <f t="shared" si="7"/>
        <v>42997</v>
      </c>
      <c r="Z50" s="140"/>
      <c r="AA50" s="140"/>
      <c r="AB50" s="140"/>
      <c r="AC50" s="140" t="str">
        <f t="shared" si="11"/>
        <v>x</v>
      </c>
      <c r="AD50" s="140" t="str">
        <f t="shared" si="12"/>
        <v/>
      </c>
      <c r="AE50" s="140" t="str">
        <f t="shared" si="13"/>
        <v/>
      </c>
      <c r="AF50" s="140" t="str">
        <f t="shared" si="14"/>
        <v/>
      </c>
      <c r="AG50" s="142" t="str">
        <f>+IFERROR(VLOOKUP(Q50,#REF!,8,0),"")</f>
        <v/>
      </c>
    </row>
    <row r="51" spans="1:33" ht="30">
      <c r="A51" s="291"/>
      <c r="B51" s="219" t="s">
        <v>101</v>
      </c>
      <c r="C51" s="254" t="s">
        <v>64</v>
      </c>
      <c r="D51" s="18" t="s">
        <v>60</v>
      </c>
      <c r="E51" s="198"/>
      <c r="F51" s="41">
        <v>4</v>
      </c>
      <c r="G51" s="285">
        <v>15</v>
      </c>
      <c r="H51" s="169"/>
      <c r="I51" s="156" t="s">
        <v>274</v>
      </c>
      <c r="J51" s="156"/>
      <c r="K51" s="157"/>
      <c r="L51" s="287">
        <f>+COUNTA(J53,H53)*3+COUNTA(H51:H52,H54)*4+COUNTA(J51:J52,J54)*4</f>
        <v>0</v>
      </c>
      <c r="M51" s="299">
        <f>L51/G51</f>
        <v>0</v>
      </c>
      <c r="N51" s="299">
        <f>(L51+L55)/(G51+G55)</f>
        <v>0.33333333333333331</v>
      </c>
      <c r="O51" s="312"/>
      <c r="P51" s="140" t="s">
        <v>165</v>
      </c>
      <c r="Q51" s="140">
        <v>41</v>
      </c>
      <c r="R51" s="140" t="s">
        <v>194</v>
      </c>
      <c r="S51" s="140" t="s">
        <v>259</v>
      </c>
      <c r="T51" s="140" t="s">
        <v>213</v>
      </c>
      <c r="U51" s="140" t="str">
        <f t="shared" si="8"/>
        <v>4.1.1 Metodología para la identificación, evaluación y valoración de peligros</v>
      </c>
      <c r="V51" s="140">
        <f t="shared" si="9"/>
        <v>4</v>
      </c>
      <c r="W51" s="140">
        <f t="shared" si="10"/>
        <v>0</v>
      </c>
      <c r="X51" s="140"/>
      <c r="Y51" s="141">
        <f t="shared" si="7"/>
        <v>42997</v>
      </c>
      <c r="Z51" s="140"/>
      <c r="AA51" s="140"/>
      <c r="AB51" s="140"/>
      <c r="AC51" s="140" t="str">
        <f t="shared" si="11"/>
        <v/>
      </c>
      <c r="AD51" s="140" t="str">
        <f t="shared" si="12"/>
        <v>x</v>
      </c>
      <c r="AE51" s="140" t="str">
        <f t="shared" si="13"/>
        <v/>
      </c>
      <c r="AF51" s="140" t="str">
        <f t="shared" si="14"/>
        <v/>
      </c>
      <c r="AG51" s="142" t="str">
        <f>+IFERROR(VLOOKUP(Q51,#REF!,8,0),"")</f>
        <v/>
      </c>
    </row>
    <row r="52" spans="1:33" ht="30">
      <c r="A52" s="291"/>
      <c r="B52" s="220"/>
      <c r="C52" s="229"/>
      <c r="D52" s="4" t="s">
        <v>61</v>
      </c>
      <c r="E52" s="187"/>
      <c r="F52" s="42">
        <v>4</v>
      </c>
      <c r="G52" s="289"/>
      <c r="H52" s="167"/>
      <c r="I52" s="159" t="s">
        <v>274</v>
      </c>
      <c r="J52" s="159"/>
      <c r="K52" s="160"/>
      <c r="L52" s="316"/>
      <c r="M52" s="300"/>
      <c r="N52" s="300"/>
      <c r="O52" s="312"/>
      <c r="P52" s="140" t="s">
        <v>166</v>
      </c>
      <c r="Q52" s="140">
        <v>42</v>
      </c>
      <c r="R52" s="140" t="s">
        <v>194</v>
      </c>
      <c r="S52" s="140" t="s">
        <v>259</v>
      </c>
      <c r="T52" s="140" t="s">
        <v>213</v>
      </c>
      <c r="U52" s="140" t="str">
        <f t="shared" si="8"/>
        <v>4.1.2 Identificación de peligros con participación de todos los niveles de la organización</v>
      </c>
      <c r="V52" s="140">
        <f t="shared" si="9"/>
        <v>4</v>
      </c>
      <c r="W52" s="140">
        <f t="shared" si="10"/>
        <v>0</v>
      </c>
      <c r="X52" s="140"/>
      <c r="Y52" s="141">
        <f t="shared" si="7"/>
        <v>42997</v>
      </c>
      <c r="Z52" s="140"/>
      <c r="AA52" s="140"/>
      <c r="AB52" s="140"/>
      <c r="AC52" s="140" t="str">
        <f t="shared" si="11"/>
        <v/>
      </c>
      <c r="AD52" s="140" t="str">
        <f t="shared" si="12"/>
        <v>x</v>
      </c>
      <c r="AE52" s="140" t="str">
        <f t="shared" si="13"/>
        <v/>
      </c>
      <c r="AF52" s="140" t="str">
        <f t="shared" si="14"/>
        <v/>
      </c>
      <c r="AG52" s="142" t="str">
        <f>+IFERROR(VLOOKUP(Q52,#REF!,8,0),"")</f>
        <v/>
      </c>
    </row>
    <row r="53" spans="1:33" ht="30">
      <c r="A53" s="291"/>
      <c r="B53" s="220"/>
      <c r="C53" s="229"/>
      <c r="D53" s="4" t="s">
        <v>62</v>
      </c>
      <c r="E53" s="187"/>
      <c r="F53" s="42">
        <v>3</v>
      </c>
      <c r="G53" s="289"/>
      <c r="H53" s="167"/>
      <c r="I53" s="159" t="s">
        <v>274</v>
      </c>
      <c r="J53" s="159"/>
      <c r="K53" s="160"/>
      <c r="L53" s="316"/>
      <c r="M53" s="300"/>
      <c r="N53" s="300"/>
      <c r="O53" s="312"/>
      <c r="P53" s="140" t="s">
        <v>167</v>
      </c>
      <c r="Q53" s="140">
        <v>43</v>
      </c>
      <c r="R53" s="140" t="s">
        <v>194</v>
      </c>
      <c r="S53" s="140" t="s">
        <v>259</v>
      </c>
      <c r="T53" s="140" t="s">
        <v>213</v>
      </c>
      <c r="U53" s="140" t="str">
        <f t="shared" si="8"/>
        <v>4.1.3 Identificación y priorización de la naturaleza de los peligros (Metodología adicional, cancerígenos y otros)</v>
      </c>
      <c r="V53" s="140">
        <f t="shared" si="9"/>
        <v>3</v>
      </c>
      <c r="W53" s="140">
        <f t="shared" si="10"/>
        <v>0</v>
      </c>
      <c r="X53" s="140"/>
      <c r="Y53" s="141">
        <f t="shared" si="7"/>
        <v>42997</v>
      </c>
      <c r="Z53" s="140"/>
      <c r="AA53" s="140"/>
      <c r="AB53" s="140"/>
      <c r="AC53" s="140" t="str">
        <f t="shared" si="11"/>
        <v/>
      </c>
      <c r="AD53" s="140" t="str">
        <f t="shared" si="12"/>
        <v>x</v>
      </c>
      <c r="AE53" s="140" t="str">
        <f t="shared" si="13"/>
        <v/>
      </c>
      <c r="AF53" s="140" t="str">
        <f t="shared" si="14"/>
        <v/>
      </c>
      <c r="AG53" s="142" t="str">
        <f>+IFERROR(VLOOKUP(Q53,#REF!,8,0),"")</f>
        <v/>
      </c>
    </row>
    <row r="54" spans="1:33" ht="22.5" customHeight="1" thickBot="1">
      <c r="A54" s="291"/>
      <c r="B54" s="220"/>
      <c r="C54" s="230"/>
      <c r="D54" s="37" t="s">
        <v>63</v>
      </c>
      <c r="E54" s="199"/>
      <c r="F54" s="43">
        <v>4</v>
      </c>
      <c r="G54" s="286"/>
      <c r="H54" s="168"/>
      <c r="I54" s="162" t="s">
        <v>274</v>
      </c>
      <c r="J54" s="162"/>
      <c r="K54" s="163"/>
      <c r="L54" s="288"/>
      <c r="M54" s="301"/>
      <c r="N54" s="300"/>
      <c r="O54" s="312"/>
      <c r="P54" s="140" t="s">
        <v>168</v>
      </c>
      <c r="Q54" s="140">
        <v>44</v>
      </c>
      <c r="R54" s="140" t="s">
        <v>194</v>
      </c>
      <c r="S54" s="140" t="s">
        <v>259</v>
      </c>
      <c r="T54" s="140" t="s">
        <v>213</v>
      </c>
      <c r="U54" s="140" t="str">
        <f t="shared" si="8"/>
        <v>4.1.4 Realización mediciones ambientales, químicos, físicos y biológicos</v>
      </c>
      <c r="V54" s="140">
        <f t="shared" si="9"/>
        <v>4</v>
      </c>
      <c r="W54" s="140">
        <f t="shared" si="10"/>
        <v>0</v>
      </c>
      <c r="X54" s="140"/>
      <c r="Y54" s="141">
        <f t="shared" si="7"/>
        <v>42997</v>
      </c>
      <c r="Z54" s="140"/>
      <c r="AA54" s="140"/>
      <c r="AB54" s="140"/>
      <c r="AC54" s="140" t="str">
        <f t="shared" si="11"/>
        <v/>
      </c>
      <c r="AD54" s="140" t="str">
        <f t="shared" si="12"/>
        <v>x</v>
      </c>
      <c r="AE54" s="140" t="str">
        <f t="shared" si="13"/>
        <v/>
      </c>
      <c r="AF54" s="140" t="str">
        <f t="shared" si="14"/>
        <v/>
      </c>
      <c r="AG54" s="142" t="str">
        <f>+IFERROR(VLOOKUP(Q54,#REF!,8,0),"")</f>
        <v/>
      </c>
    </row>
    <row r="55" spans="1:33" ht="15" customHeight="1">
      <c r="A55" s="291"/>
      <c r="B55" s="220"/>
      <c r="C55" s="305" t="s">
        <v>91</v>
      </c>
      <c r="D55" s="18" t="s">
        <v>90</v>
      </c>
      <c r="E55" s="198"/>
      <c r="F55" s="41">
        <v>2.5</v>
      </c>
      <c r="G55" s="285">
        <v>15</v>
      </c>
      <c r="H55" s="169" t="s">
        <v>274</v>
      </c>
      <c r="I55" s="156"/>
      <c r="J55" s="156"/>
      <c r="K55" s="157"/>
      <c r="L55" s="287">
        <f>+COUNTA(J55:J60,H55:H60)*2.5</f>
        <v>10</v>
      </c>
      <c r="M55" s="323">
        <f>L55/G55</f>
        <v>0.66666666666666663</v>
      </c>
      <c r="N55" s="300"/>
      <c r="O55" s="312"/>
      <c r="P55" s="140" t="s">
        <v>169</v>
      </c>
      <c r="Q55" s="140">
        <v>45</v>
      </c>
      <c r="R55" s="140" t="s">
        <v>194</v>
      </c>
      <c r="S55" s="140" t="s">
        <v>259</v>
      </c>
      <c r="T55" s="140" t="s">
        <v>91</v>
      </c>
      <c r="U55" s="140" t="str">
        <f t="shared" si="8"/>
        <v>4.2.1 Se implementan medidas de prevención y control / peligros</v>
      </c>
      <c r="V55" s="140">
        <f t="shared" si="9"/>
        <v>2.5</v>
      </c>
      <c r="W55" s="140">
        <f t="shared" si="10"/>
        <v>2.5</v>
      </c>
      <c r="X55" s="140"/>
      <c r="Y55" s="141">
        <f t="shared" si="7"/>
        <v>42997</v>
      </c>
      <c r="Z55" s="140"/>
      <c r="AA55" s="140"/>
      <c r="AB55" s="140"/>
      <c r="AC55" s="140" t="str">
        <f t="shared" si="11"/>
        <v>x</v>
      </c>
      <c r="AD55" s="140" t="str">
        <f t="shared" si="12"/>
        <v/>
      </c>
      <c r="AE55" s="140" t="str">
        <f t="shared" si="13"/>
        <v/>
      </c>
      <c r="AF55" s="140" t="str">
        <f t="shared" si="14"/>
        <v/>
      </c>
      <c r="AG55" s="142" t="str">
        <f>+IFERROR(VLOOKUP(Q55,#REF!,8,0),"")</f>
        <v/>
      </c>
    </row>
    <row r="56" spans="1:33" ht="15" customHeight="1">
      <c r="A56" s="291"/>
      <c r="B56" s="220"/>
      <c r="C56" s="306"/>
      <c r="D56" s="4" t="s">
        <v>85</v>
      </c>
      <c r="E56" s="187"/>
      <c r="F56" s="42">
        <v>2.5</v>
      </c>
      <c r="G56" s="289"/>
      <c r="H56" s="167"/>
      <c r="I56" s="159" t="s">
        <v>274</v>
      </c>
      <c r="J56" s="159"/>
      <c r="K56" s="160"/>
      <c r="L56" s="316"/>
      <c r="M56" s="324"/>
      <c r="N56" s="300"/>
      <c r="O56" s="312"/>
      <c r="P56" s="140" t="s">
        <v>170</v>
      </c>
      <c r="Q56" s="140">
        <v>46</v>
      </c>
      <c r="R56" s="140" t="s">
        <v>194</v>
      </c>
      <c r="S56" s="140" t="s">
        <v>259</v>
      </c>
      <c r="T56" s="140" t="s">
        <v>91</v>
      </c>
      <c r="U56" s="140" t="str">
        <f t="shared" si="8"/>
        <v>4.2.2 Se verifica aplicación de las medidas prevención y control</v>
      </c>
      <c r="V56" s="140">
        <f t="shared" si="9"/>
        <v>2.5</v>
      </c>
      <c r="W56" s="140">
        <f t="shared" si="10"/>
        <v>0</v>
      </c>
      <c r="X56" s="140"/>
      <c r="Y56" s="141">
        <f t="shared" si="7"/>
        <v>42997</v>
      </c>
      <c r="Z56" s="140"/>
      <c r="AA56" s="140"/>
      <c r="AB56" s="140"/>
      <c r="AC56" s="140" t="str">
        <f t="shared" si="11"/>
        <v/>
      </c>
      <c r="AD56" s="140" t="str">
        <f t="shared" si="12"/>
        <v>x</v>
      </c>
      <c r="AE56" s="140" t="str">
        <f t="shared" si="13"/>
        <v/>
      </c>
      <c r="AF56" s="140" t="str">
        <f t="shared" si="14"/>
        <v/>
      </c>
      <c r="AG56" s="142" t="str">
        <f>+IFERROR(VLOOKUP(Q56,#REF!,8,0),"")</f>
        <v/>
      </c>
    </row>
    <row r="57" spans="1:33" ht="15" customHeight="1">
      <c r="A57" s="291"/>
      <c r="B57" s="220"/>
      <c r="C57" s="306"/>
      <c r="D57" s="4" t="s">
        <v>86</v>
      </c>
      <c r="E57" s="187"/>
      <c r="F57" s="42">
        <v>2.5</v>
      </c>
      <c r="G57" s="289"/>
      <c r="H57" s="167" t="s">
        <v>274</v>
      </c>
      <c r="I57" s="159"/>
      <c r="J57" s="159"/>
      <c r="K57" s="160"/>
      <c r="L57" s="316"/>
      <c r="M57" s="324"/>
      <c r="N57" s="300"/>
      <c r="O57" s="312"/>
      <c r="P57" s="140" t="s">
        <v>171</v>
      </c>
      <c r="Q57" s="140">
        <v>47</v>
      </c>
      <c r="R57" s="140" t="s">
        <v>194</v>
      </c>
      <c r="S57" s="140" t="s">
        <v>259</v>
      </c>
      <c r="T57" s="140" t="s">
        <v>91</v>
      </c>
      <c r="U57" s="140" t="str">
        <f t="shared" si="8"/>
        <v>4.2.3 Hay procedimientos, instructivos, fichas, protocolos</v>
      </c>
      <c r="V57" s="140">
        <f t="shared" si="9"/>
        <v>2.5</v>
      </c>
      <c r="W57" s="140">
        <f t="shared" si="10"/>
        <v>2.5</v>
      </c>
      <c r="X57" s="140"/>
      <c r="Y57" s="141">
        <f t="shared" si="7"/>
        <v>42997</v>
      </c>
      <c r="Z57" s="140"/>
      <c r="AA57" s="140"/>
      <c r="AB57" s="140"/>
      <c r="AC57" s="140" t="str">
        <f t="shared" si="11"/>
        <v>x</v>
      </c>
      <c r="AD57" s="140" t="str">
        <f t="shared" si="12"/>
        <v/>
      </c>
      <c r="AE57" s="140" t="str">
        <f t="shared" si="13"/>
        <v/>
      </c>
      <c r="AF57" s="140" t="str">
        <f t="shared" si="14"/>
        <v/>
      </c>
      <c r="AG57" s="142" t="str">
        <f>+IFERROR(VLOOKUP(Q57,#REF!,8,0),"")</f>
        <v/>
      </c>
    </row>
    <row r="58" spans="1:33" ht="15.75" customHeight="1">
      <c r="A58" s="291"/>
      <c r="B58" s="220"/>
      <c r="C58" s="306"/>
      <c r="D58" s="4" t="s">
        <v>87</v>
      </c>
      <c r="E58" s="187"/>
      <c r="F58" s="42">
        <v>2.5</v>
      </c>
      <c r="G58" s="289"/>
      <c r="H58" s="167"/>
      <c r="I58" s="159" t="s">
        <v>274</v>
      </c>
      <c r="J58" s="159"/>
      <c r="K58" s="160"/>
      <c r="L58" s="316"/>
      <c r="M58" s="324"/>
      <c r="N58" s="300"/>
      <c r="O58" s="312"/>
      <c r="P58" s="140" t="s">
        <v>172</v>
      </c>
      <c r="Q58" s="140">
        <v>48</v>
      </c>
      <c r="R58" s="140" t="s">
        <v>194</v>
      </c>
      <c r="S58" s="140" t="s">
        <v>259</v>
      </c>
      <c r="T58" s="140" t="s">
        <v>91</v>
      </c>
      <c r="U58" s="140" t="str">
        <f t="shared" si="8"/>
        <v>4.2.4 Inspección con el COPASST o Vigia</v>
      </c>
      <c r="V58" s="140">
        <f t="shared" si="9"/>
        <v>2.5</v>
      </c>
      <c r="W58" s="140">
        <f t="shared" si="10"/>
        <v>0</v>
      </c>
      <c r="X58" s="140"/>
      <c r="Y58" s="141">
        <f t="shared" si="7"/>
        <v>42997</v>
      </c>
      <c r="Z58" s="140"/>
      <c r="AA58" s="140"/>
      <c r="AB58" s="140"/>
      <c r="AC58" s="140" t="str">
        <f t="shared" si="11"/>
        <v/>
      </c>
      <c r="AD58" s="140" t="str">
        <f t="shared" si="12"/>
        <v>x</v>
      </c>
      <c r="AE58" s="140" t="str">
        <f t="shared" si="13"/>
        <v/>
      </c>
      <c r="AF58" s="140" t="str">
        <f t="shared" si="14"/>
        <v/>
      </c>
      <c r="AG58" s="142" t="str">
        <f>+IFERROR(VLOOKUP(Q58,#REF!,8,0),"")</f>
        <v/>
      </c>
    </row>
    <row r="59" spans="1:33" ht="30">
      <c r="A59" s="291"/>
      <c r="B59" s="220"/>
      <c r="C59" s="306"/>
      <c r="D59" s="4" t="s">
        <v>88</v>
      </c>
      <c r="E59" s="187"/>
      <c r="F59" s="42">
        <v>2.5</v>
      </c>
      <c r="G59" s="289"/>
      <c r="H59" s="167" t="s">
        <v>274</v>
      </c>
      <c r="I59" s="159"/>
      <c r="J59" s="159"/>
      <c r="K59" s="160"/>
      <c r="L59" s="316"/>
      <c r="M59" s="324"/>
      <c r="N59" s="300"/>
      <c r="O59" s="312"/>
      <c r="P59" s="140" t="s">
        <v>173</v>
      </c>
      <c r="Q59" s="140">
        <v>49</v>
      </c>
      <c r="R59" s="140" t="s">
        <v>194</v>
      </c>
      <c r="S59" s="140" t="s">
        <v>259</v>
      </c>
      <c r="T59" s="140" t="s">
        <v>91</v>
      </c>
      <c r="U59" s="140" t="str">
        <f t="shared" si="8"/>
        <v>4.2.5 Mantenimiento periódico de instalaciones, equipos, máquinas, herramientas.</v>
      </c>
      <c r="V59" s="140">
        <f t="shared" si="9"/>
        <v>2.5</v>
      </c>
      <c r="W59" s="140">
        <f t="shared" si="10"/>
        <v>2.5</v>
      </c>
      <c r="X59" s="140"/>
      <c r="Y59" s="141">
        <f t="shared" si="7"/>
        <v>42997</v>
      </c>
      <c r="Z59" s="140"/>
      <c r="AA59" s="140"/>
      <c r="AB59" s="140"/>
      <c r="AC59" s="140" t="str">
        <f t="shared" si="11"/>
        <v>x</v>
      </c>
      <c r="AD59" s="140" t="str">
        <f t="shared" si="12"/>
        <v/>
      </c>
      <c r="AE59" s="140" t="str">
        <f t="shared" si="13"/>
        <v/>
      </c>
      <c r="AF59" s="140" t="str">
        <f t="shared" si="14"/>
        <v/>
      </c>
      <c r="AG59" s="142" t="str">
        <f>+IFERROR(VLOOKUP(Q59,#REF!,8,0),"")</f>
        <v/>
      </c>
    </row>
    <row r="60" spans="1:33" ht="30.75" thickBot="1">
      <c r="A60" s="291"/>
      <c r="B60" s="221"/>
      <c r="C60" s="307"/>
      <c r="D60" s="19" t="s">
        <v>89</v>
      </c>
      <c r="E60" s="200"/>
      <c r="F60" s="43">
        <v>2.5</v>
      </c>
      <c r="G60" s="286"/>
      <c r="H60" s="168" t="s">
        <v>274</v>
      </c>
      <c r="I60" s="162"/>
      <c r="J60" s="162"/>
      <c r="K60" s="163"/>
      <c r="L60" s="288"/>
      <c r="M60" s="325"/>
      <c r="N60" s="301"/>
      <c r="O60" s="312"/>
      <c r="P60" s="140" t="s">
        <v>174</v>
      </c>
      <c r="Q60" s="140">
        <v>50</v>
      </c>
      <c r="R60" s="140" t="s">
        <v>194</v>
      </c>
      <c r="S60" s="140" t="s">
        <v>259</v>
      </c>
      <c r="T60" s="140" t="s">
        <v>91</v>
      </c>
      <c r="U60" s="140" t="str">
        <f t="shared" si="8"/>
        <v>4.2.6 Entrega de Elementos de Protección Personal - EPP, se verifica con contratista y subcontratistas</v>
      </c>
      <c r="V60" s="140">
        <f t="shared" si="9"/>
        <v>2.5</v>
      </c>
      <c r="W60" s="140">
        <f t="shared" si="10"/>
        <v>2.5</v>
      </c>
      <c r="X60" s="140"/>
      <c r="Y60" s="141">
        <f t="shared" si="7"/>
        <v>42997</v>
      </c>
      <c r="Z60" s="140"/>
      <c r="AA60" s="140"/>
      <c r="AB60" s="140"/>
      <c r="AC60" s="140" t="str">
        <f t="shared" si="11"/>
        <v>x</v>
      </c>
      <c r="AD60" s="140" t="str">
        <f t="shared" si="12"/>
        <v/>
      </c>
      <c r="AE60" s="140" t="str">
        <f t="shared" si="13"/>
        <v/>
      </c>
      <c r="AF60" s="140" t="str">
        <f t="shared" si="14"/>
        <v/>
      </c>
      <c r="AG60" s="142" t="str">
        <f>+IFERROR(VLOOKUP(Q60,#REF!,8,0),"")</f>
        <v/>
      </c>
    </row>
    <row r="61" spans="1:33" ht="32.25" customHeight="1">
      <c r="A61" s="291"/>
      <c r="B61" s="281" t="s">
        <v>102</v>
      </c>
      <c r="C61" s="283" t="s">
        <v>67</v>
      </c>
      <c r="D61" s="25" t="s">
        <v>65</v>
      </c>
      <c r="E61" s="191"/>
      <c r="F61" s="44">
        <v>5</v>
      </c>
      <c r="G61" s="285">
        <v>10</v>
      </c>
      <c r="H61" s="170" t="s">
        <v>274</v>
      </c>
      <c r="I61" s="171"/>
      <c r="J61" s="171"/>
      <c r="K61" s="172"/>
      <c r="L61" s="287">
        <f>+COUNTA(J61:J62,H61:H62)*5</f>
        <v>10</v>
      </c>
      <c r="M61" s="299">
        <f>L61/G61</f>
        <v>1</v>
      </c>
      <c r="N61" s="299">
        <f>L61/G61</f>
        <v>1</v>
      </c>
      <c r="O61" s="312"/>
      <c r="P61" s="140" t="s">
        <v>175</v>
      </c>
      <c r="Q61" s="140">
        <v>51</v>
      </c>
      <c r="R61" s="140" t="s">
        <v>194</v>
      </c>
      <c r="S61" s="140" t="s">
        <v>260</v>
      </c>
      <c r="T61" s="140" t="s">
        <v>214</v>
      </c>
      <c r="U61" s="140" t="str">
        <f t="shared" si="8"/>
        <v>5.1.1 Se cuenta con el Plan de Prevención y Prevención ante Emergencias</v>
      </c>
      <c r="V61" s="140">
        <f t="shared" si="9"/>
        <v>5</v>
      </c>
      <c r="W61" s="140">
        <f t="shared" si="10"/>
        <v>5</v>
      </c>
      <c r="X61" s="140"/>
      <c r="Y61" s="141">
        <f t="shared" si="7"/>
        <v>42997</v>
      </c>
      <c r="Z61" s="140"/>
      <c r="AA61" s="140"/>
      <c r="AB61" s="140"/>
      <c r="AC61" s="140" t="str">
        <f t="shared" si="11"/>
        <v>x</v>
      </c>
      <c r="AD61" s="140" t="str">
        <f t="shared" si="12"/>
        <v/>
      </c>
      <c r="AE61" s="140" t="str">
        <f t="shared" si="13"/>
        <v/>
      </c>
      <c r="AF61" s="140" t="str">
        <f t="shared" si="14"/>
        <v/>
      </c>
      <c r="AG61" s="142" t="str">
        <f>+IFERROR(VLOOKUP(Q61,#REF!,8,0),"")</f>
        <v/>
      </c>
    </row>
    <row r="62" spans="1:33" ht="30" customHeight="1" thickBot="1">
      <c r="A62" s="292"/>
      <c r="B62" s="282"/>
      <c r="C62" s="284"/>
      <c r="D62" s="32" t="s">
        <v>66</v>
      </c>
      <c r="E62" s="201"/>
      <c r="F62" s="45">
        <v>5</v>
      </c>
      <c r="G62" s="286"/>
      <c r="H62" s="176" t="s">
        <v>274</v>
      </c>
      <c r="I62" s="177"/>
      <c r="J62" s="179"/>
      <c r="K62" s="178"/>
      <c r="L62" s="288"/>
      <c r="M62" s="301"/>
      <c r="N62" s="301"/>
      <c r="O62" s="313"/>
      <c r="P62" s="140" t="s">
        <v>176</v>
      </c>
      <c r="Q62" s="140">
        <v>52</v>
      </c>
      <c r="R62" s="140" t="s">
        <v>194</v>
      </c>
      <c r="S62" s="140" t="s">
        <v>260</v>
      </c>
      <c r="T62" s="140" t="s">
        <v>214</v>
      </c>
      <c r="U62" s="140" t="str">
        <f t="shared" si="8"/>
        <v>5.1.2 Brigada de prevención, conformada y dotada</v>
      </c>
      <c r="V62" s="140">
        <f t="shared" si="9"/>
        <v>5</v>
      </c>
      <c r="W62" s="140">
        <f t="shared" si="10"/>
        <v>5</v>
      </c>
      <c r="X62" s="145">
        <f>+SUM(W33:W62)/SUM(V33:V62)</f>
        <v>0.6</v>
      </c>
      <c r="Y62" s="141">
        <f t="shared" si="7"/>
        <v>42997</v>
      </c>
      <c r="Z62" s="145">
        <f>+IF(SUM(W33:W62)/SUM(V33:V62)&lt;=60%,SUM(W33:W62)/SUM(V33:V62),"-")</f>
        <v>0.6</v>
      </c>
      <c r="AA62" s="145" t="str">
        <f>+IF(SUM(W33:W62)/SUM(V33:V62)&gt;85%,SUM(W33:W62)/SUM(V33:V62),"-")</f>
        <v>-</v>
      </c>
      <c r="AB62" s="145" t="str">
        <f>+IF(AND(Z62="-",AA62="-"),SUM(W33:W62)/SUM(V33:V62),"-")</f>
        <v>-</v>
      </c>
      <c r="AC62" s="140" t="str">
        <f t="shared" si="11"/>
        <v>x</v>
      </c>
      <c r="AD62" s="140" t="str">
        <f t="shared" si="12"/>
        <v/>
      </c>
      <c r="AE62" s="140" t="str">
        <f t="shared" si="13"/>
        <v/>
      </c>
      <c r="AF62" s="140" t="str">
        <f t="shared" si="14"/>
        <v/>
      </c>
      <c r="AG62" s="142" t="str">
        <f>+IFERROR(VLOOKUP(Q62,#REF!,8,0),"")</f>
        <v/>
      </c>
    </row>
    <row r="63" spans="1:33" ht="15" customHeight="1">
      <c r="A63" s="293" t="s">
        <v>107</v>
      </c>
      <c r="B63" s="302" t="s">
        <v>103</v>
      </c>
      <c r="C63" s="305" t="s">
        <v>72</v>
      </c>
      <c r="D63" s="18" t="s">
        <v>68</v>
      </c>
      <c r="E63" s="198"/>
      <c r="F63" s="41">
        <v>1.25</v>
      </c>
      <c r="G63" s="231">
        <v>5</v>
      </c>
      <c r="H63" s="169" t="s">
        <v>274</v>
      </c>
      <c r="I63" s="156"/>
      <c r="J63" s="156"/>
      <c r="K63" s="157"/>
      <c r="L63" s="265">
        <f>+COUNTA(J63:J66,H63:H66)*1.25</f>
        <v>5</v>
      </c>
      <c r="M63" s="299">
        <f>L63/G63</f>
        <v>1</v>
      </c>
      <c r="N63" s="299">
        <f>L63/G63</f>
        <v>1</v>
      </c>
      <c r="O63" s="245">
        <f>L63/G63</f>
        <v>1</v>
      </c>
      <c r="P63" s="140" t="s">
        <v>177</v>
      </c>
      <c r="Q63" s="140">
        <v>53</v>
      </c>
      <c r="R63" s="140" t="s">
        <v>195</v>
      </c>
      <c r="S63" s="140" t="s">
        <v>261</v>
      </c>
      <c r="T63" s="140" t="s">
        <v>215</v>
      </c>
      <c r="U63" s="140" t="str">
        <f t="shared" si="8"/>
        <v>6.1.1 Indicadores de Estructura, Proceso y Resultado</v>
      </c>
      <c r="V63" s="140">
        <f t="shared" si="9"/>
        <v>1.25</v>
      </c>
      <c r="W63" s="140">
        <f t="shared" si="10"/>
        <v>1.25</v>
      </c>
      <c r="X63" s="140"/>
      <c r="Y63" s="141">
        <f t="shared" si="7"/>
        <v>42997</v>
      </c>
      <c r="Z63" s="140"/>
      <c r="AA63" s="140"/>
      <c r="AB63" s="140"/>
      <c r="AC63" s="140" t="str">
        <f t="shared" si="11"/>
        <v>x</v>
      </c>
      <c r="AD63" s="140" t="str">
        <f t="shared" si="12"/>
        <v/>
      </c>
      <c r="AE63" s="140" t="str">
        <f t="shared" si="13"/>
        <v/>
      </c>
      <c r="AF63" s="140" t="str">
        <f t="shared" si="14"/>
        <v/>
      </c>
      <c r="AG63" s="142" t="str">
        <f>+IFERROR(VLOOKUP(Q63,#REF!,8,0),"")</f>
        <v/>
      </c>
    </row>
    <row r="64" spans="1:33" ht="15" customHeight="1">
      <c r="A64" s="294"/>
      <c r="B64" s="303"/>
      <c r="C64" s="306"/>
      <c r="D64" s="4" t="s">
        <v>69</v>
      </c>
      <c r="E64" s="187"/>
      <c r="F64" s="42">
        <v>1.25</v>
      </c>
      <c r="G64" s="232"/>
      <c r="H64" s="167" t="s">
        <v>274</v>
      </c>
      <c r="I64" s="159"/>
      <c r="J64" s="159"/>
      <c r="K64" s="160"/>
      <c r="L64" s="266"/>
      <c r="M64" s="300"/>
      <c r="N64" s="300"/>
      <c r="O64" s="246"/>
      <c r="P64" s="140" t="s">
        <v>178</v>
      </c>
      <c r="Q64" s="140">
        <v>54</v>
      </c>
      <c r="R64" s="140" t="s">
        <v>195</v>
      </c>
      <c r="S64" s="140" t="s">
        <v>261</v>
      </c>
      <c r="T64" s="140" t="s">
        <v>215</v>
      </c>
      <c r="U64" s="140" t="str">
        <f t="shared" si="8"/>
        <v>6,1.2 La Empresa realiza auditoría por lo menos una vez al año</v>
      </c>
      <c r="V64" s="140">
        <f t="shared" si="9"/>
        <v>1.25</v>
      </c>
      <c r="W64" s="140">
        <f t="shared" si="10"/>
        <v>1.25</v>
      </c>
      <c r="X64" s="140"/>
      <c r="Y64" s="141">
        <f t="shared" si="7"/>
        <v>42997</v>
      </c>
      <c r="Z64" s="140"/>
      <c r="AA64" s="140"/>
      <c r="AB64" s="140"/>
      <c r="AC64" s="140" t="str">
        <f t="shared" si="11"/>
        <v>x</v>
      </c>
      <c r="AD64" s="140" t="str">
        <f t="shared" si="12"/>
        <v/>
      </c>
      <c r="AE64" s="140" t="str">
        <f t="shared" si="13"/>
        <v/>
      </c>
      <c r="AF64" s="140" t="str">
        <f t="shared" si="14"/>
        <v/>
      </c>
      <c r="AG64" s="142" t="str">
        <f>+IFERROR(VLOOKUP(Q64,#REF!,8,0),"")</f>
        <v/>
      </c>
    </row>
    <row r="65" spans="1:35" ht="30">
      <c r="A65" s="294"/>
      <c r="B65" s="303"/>
      <c r="C65" s="306"/>
      <c r="D65" s="4" t="s">
        <v>70</v>
      </c>
      <c r="E65" s="187"/>
      <c r="F65" s="42">
        <v>1.25</v>
      </c>
      <c r="G65" s="232"/>
      <c r="H65" s="167" t="s">
        <v>274</v>
      </c>
      <c r="I65" s="159"/>
      <c r="J65" s="159"/>
      <c r="K65" s="160"/>
      <c r="L65" s="266"/>
      <c r="M65" s="300"/>
      <c r="N65" s="300"/>
      <c r="O65" s="246"/>
      <c r="P65" s="140" t="s">
        <v>179</v>
      </c>
      <c r="Q65" s="140">
        <v>55</v>
      </c>
      <c r="R65" s="140" t="s">
        <v>195</v>
      </c>
      <c r="S65" s="140" t="s">
        <v>261</v>
      </c>
      <c r="T65" s="140" t="s">
        <v>215</v>
      </c>
      <c r="U65" s="140" t="str">
        <f t="shared" si="8"/>
        <v>6.1.3 Revisión anual por la Alta Dirección, resultados y alcance de la auditoría</v>
      </c>
      <c r="V65" s="140">
        <f t="shared" si="9"/>
        <v>1.25</v>
      </c>
      <c r="W65" s="140">
        <f t="shared" si="10"/>
        <v>1.25</v>
      </c>
      <c r="X65" s="140"/>
      <c r="Y65" s="141">
        <f t="shared" si="7"/>
        <v>42997</v>
      </c>
      <c r="Z65" s="140"/>
      <c r="AA65" s="140"/>
      <c r="AB65" s="140"/>
      <c r="AC65" s="140" t="str">
        <f t="shared" si="11"/>
        <v>x</v>
      </c>
      <c r="AD65" s="140" t="str">
        <f t="shared" si="12"/>
        <v/>
      </c>
      <c r="AE65" s="140" t="str">
        <f t="shared" si="13"/>
        <v/>
      </c>
      <c r="AF65" s="140" t="str">
        <f t="shared" si="14"/>
        <v/>
      </c>
      <c r="AG65" s="142" t="str">
        <f>+IFERROR(VLOOKUP(Q65,#REF!,8,0),"")</f>
        <v/>
      </c>
    </row>
    <row r="66" spans="1:35" ht="15.75" customHeight="1" thickBot="1">
      <c r="A66" s="295"/>
      <c r="B66" s="304"/>
      <c r="C66" s="307"/>
      <c r="D66" s="19" t="s">
        <v>71</v>
      </c>
      <c r="E66" s="200"/>
      <c r="F66" s="43">
        <v>1.25</v>
      </c>
      <c r="G66" s="233"/>
      <c r="H66" s="168" t="s">
        <v>274</v>
      </c>
      <c r="I66" s="162"/>
      <c r="J66" s="162"/>
      <c r="K66" s="163"/>
      <c r="L66" s="267"/>
      <c r="M66" s="301"/>
      <c r="N66" s="301"/>
      <c r="O66" s="247"/>
      <c r="P66" s="140" t="s">
        <v>180</v>
      </c>
      <c r="Q66" s="140">
        <v>56</v>
      </c>
      <c r="R66" s="140" t="s">
        <v>195</v>
      </c>
      <c r="S66" s="140" t="s">
        <v>261</v>
      </c>
      <c r="T66" s="140" t="s">
        <v>215</v>
      </c>
      <c r="U66" s="140" t="str">
        <f t="shared" si="8"/>
        <v>6.1.4 Planificación Auditorías con el COPASST</v>
      </c>
      <c r="V66" s="140">
        <f t="shared" si="9"/>
        <v>1.25</v>
      </c>
      <c r="W66" s="140">
        <f t="shared" si="10"/>
        <v>1.25</v>
      </c>
      <c r="X66" s="145">
        <f>+SUM(W63:W66)/SUM(V63:V66)</f>
        <v>1</v>
      </c>
      <c r="Y66" s="141">
        <f t="shared" si="7"/>
        <v>42997</v>
      </c>
      <c r="Z66" s="145" t="str">
        <f>+IF(SUM(W63:W66)/SUM(V63:V66)&lt;=60%,SUM(W63:W66)/SUM(V63:V66),"-")</f>
        <v>-</v>
      </c>
      <c r="AA66" s="145">
        <f>+IF(SUM(W63:W66)/SUM(V63:V66)&gt;85%,SUM(W63:W66)/SUM(V63:V66),"-")</f>
        <v>1</v>
      </c>
      <c r="AB66" s="145" t="str">
        <f>+IF(AND(Z66="-",AA66="-"),SUM(W63:W66)/SUM(V63:V66),"-")</f>
        <v>-</v>
      </c>
      <c r="AC66" s="140" t="str">
        <f t="shared" si="11"/>
        <v>x</v>
      </c>
      <c r="AD66" s="140" t="str">
        <f t="shared" si="12"/>
        <v/>
      </c>
      <c r="AE66" s="140" t="str">
        <f t="shared" si="13"/>
        <v/>
      </c>
      <c r="AF66" s="140" t="str">
        <f t="shared" si="14"/>
        <v/>
      </c>
      <c r="AG66" s="142" t="str">
        <f>+IFERROR(VLOOKUP(Q66,#REF!,8,0),"")</f>
        <v/>
      </c>
    </row>
    <row r="67" spans="1:35" ht="30">
      <c r="A67" s="248" t="s">
        <v>108</v>
      </c>
      <c r="B67" s="251" t="s">
        <v>104</v>
      </c>
      <c r="C67" s="254" t="s">
        <v>84</v>
      </c>
      <c r="D67" s="18" t="s">
        <v>73</v>
      </c>
      <c r="E67" s="198"/>
      <c r="F67" s="106">
        <v>2.5</v>
      </c>
      <c r="G67" s="285">
        <v>10</v>
      </c>
      <c r="H67" s="169"/>
      <c r="I67" s="156" t="s">
        <v>274</v>
      </c>
      <c r="J67" s="156"/>
      <c r="K67" s="157"/>
      <c r="L67" s="296">
        <f>+COUNTA(J67:J70,H67:H70)*2.5</f>
        <v>2.5</v>
      </c>
      <c r="M67" s="299">
        <f>L67/G67</f>
        <v>0.25</v>
      </c>
      <c r="N67" s="299">
        <f>L67/G67</f>
        <v>0.25</v>
      </c>
      <c r="O67" s="245">
        <f>L67/G67</f>
        <v>0.25</v>
      </c>
      <c r="P67" s="140" t="s">
        <v>181</v>
      </c>
      <c r="Q67" s="140">
        <v>57</v>
      </c>
      <c r="R67" s="140" t="s">
        <v>196</v>
      </c>
      <c r="S67" s="140" t="s">
        <v>262</v>
      </c>
      <c r="T67" s="140" t="s">
        <v>84</v>
      </c>
      <c r="U67" s="140" t="str">
        <f t="shared" si="8"/>
        <v>7.1.1 Definir acciones de Promoción y Prevención con base en resultados del SG SST</v>
      </c>
      <c r="V67" s="140">
        <f t="shared" si="9"/>
        <v>2.5</v>
      </c>
      <c r="W67" s="140">
        <f t="shared" si="10"/>
        <v>0</v>
      </c>
      <c r="X67" s="140"/>
      <c r="Y67" s="141">
        <f t="shared" si="7"/>
        <v>42997</v>
      </c>
      <c r="Z67" s="140"/>
      <c r="AA67" s="140"/>
      <c r="AB67" s="140"/>
      <c r="AC67" s="140" t="str">
        <f t="shared" si="11"/>
        <v/>
      </c>
      <c r="AD67" s="140" t="str">
        <f t="shared" si="12"/>
        <v>x</v>
      </c>
      <c r="AE67" s="140" t="str">
        <f t="shared" si="13"/>
        <v/>
      </c>
      <c r="AF67" s="140" t="str">
        <f t="shared" si="14"/>
        <v/>
      </c>
      <c r="AG67" s="142" t="str">
        <f>+IFERROR(VLOOKUP(Q67,#REF!,8,0),"")</f>
        <v/>
      </c>
    </row>
    <row r="68" spans="1:35" ht="15" customHeight="1">
      <c r="A68" s="249"/>
      <c r="B68" s="252"/>
      <c r="C68" s="229"/>
      <c r="D68" s="4" t="s">
        <v>74</v>
      </c>
      <c r="E68" s="187"/>
      <c r="F68" s="107">
        <v>2.5</v>
      </c>
      <c r="G68" s="289"/>
      <c r="H68" s="167"/>
      <c r="I68" s="159" t="s">
        <v>274</v>
      </c>
      <c r="J68" s="159"/>
      <c r="K68" s="160"/>
      <c r="L68" s="297"/>
      <c r="M68" s="300"/>
      <c r="N68" s="300"/>
      <c r="O68" s="246"/>
      <c r="P68" s="140" t="s">
        <v>182</v>
      </c>
      <c r="Q68" s="140">
        <v>58</v>
      </c>
      <c r="R68" s="140" t="s">
        <v>196</v>
      </c>
      <c r="S68" s="140" t="s">
        <v>262</v>
      </c>
      <c r="T68" s="140" t="s">
        <v>84</v>
      </c>
      <c r="U68" s="140" t="str">
        <f t="shared" si="8"/>
        <v>7.1.2 Toma de Medidas Correctivas, Preventivas y De Mejora</v>
      </c>
      <c r="V68" s="140">
        <f t="shared" si="9"/>
        <v>2.5</v>
      </c>
      <c r="W68" s="140">
        <f t="shared" si="10"/>
        <v>0</v>
      </c>
      <c r="X68" s="140"/>
      <c r="Y68" s="141">
        <f t="shared" si="7"/>
        <v>42997</v>
      </c>
      <c r="Z68" s="140"/>
      <c r="AA68" s="140"/>
      <c r="AB68" s="140"/>
      <c r="AC68" s="140" t="str">
        <f t="shared" si="11"/>
        <v/>
      </c>
      <c r="AD68" s="140" t="str">
        <f t="shared" si="12"/>
        <v>x</v>
      </c>
      <c r="AE68" s="140" t="str">
        <f t="shared" si="13"/>
        <v/>
      </c>
      <c r="AF68" s="140" t="str">
        <f t="shared" si="14"/>
        <v/>
      </c>
      <c r="AG68" s="142" t="str">
        <f>+IFERROR(VLOOKUP(Q68,#REF!,8,0),"")</f>
        <v/>
      </c>
    </row>
    <row r="69" spans="1:35" ht="45">
      <c r="A69" s="249"/>
      <c r="B69" s="252"/>
      <c r="C69" s="229"/>
      <c r="D69" s="4" t="s">
        <v>75</v>
      </c>
      <c r="E69" s="187"/>
      <c r="F69" s="107">
        <v>2.5</v>
      </c>
      <c r="G69" s="289"/>
      <c r="H69" s="167"/>
      <c r="I69" s="159" t="s">
        <v>274</v>
      </c>
      <c r="J69" s="159"/>
      <c r="K69" s="160"/>
      <c r="L69" s="297"/>
      <c r="M69" s="300"/>
      <c r="N69" s="300"/>
      <c r="O69" s="246"/>
      <c r="P69" s="140" t="s">
        <v>183</v>
      </c>
      <c r="Q69" s="140">
        <v>59</v>
      </c>
      <c r="R69" s="140" t="s">
        <v>196</v>
      </c>
      <c r="S69" s="140" t="s">
        <v>262</v>
      </c>
      <c r="T69" s="140" t="s">
        <v>84</v>
      </c>
      <c r="U69" s="140" t="str">
        <f t="shared" si="8"/>
        <v>7.1.3 Ejecución de Acciones Correctivas, Preventivas y De Mejora de la Investigación de Incidentes, Accidentes de Trabajo y Enfermedad Laboral</v>
      </c>
      <c r="V69" s="140">
        <f t="shared" si="9"/>
        <v>2.5</v>
      </c>
      <c r="W69" s="140">
        <f t="shared" si="10"/>
        <v>0</v>
      </c>
      <c r="X69" s="140"/>
      <c r="Y69" s="141">
        <f t="shared" si="7"/>
        <v>42997</v>
      </c>
      <c r="Z69" s="140"/>
      <c r="AA69" s="140"/>
      <c r="AB69" s="140"/>
      <c r="AC69" s="140" t="str">
        <f t="shared" si="11"/>
        <v/>
      </c>
      <c r="AD69" s="140" t="str">
        <f t="shared" si="12"/>
        <v>x</v>
      </c>
      <c r="AE69" s="140" t="str">
        <f t="shared" si="13"/>
        <v/>
      </c>
      <c r="AF69" s="140" t="str">
        <f t="shared" si="14"/>
        <v/>
      </c>
      <c r="AG69" s="142" t="str">
        <f>+IFERROR(VLOOKUP(Q69,#REF!,8,0),"")</f>
        <v/>
      </c>
    </row>
    <row r="70" spans="1:35" ht="30.75" thickBot="1">
      <c r="A70" s="250"/>
      <c r="B70" s="253"/>
      <c r="C70" s="230"/>
      <c r="D70" s="19" t="s">
        <v>76</v>
      </c>
      <c r="E70" s="200"/>
      <c r="F70" s="108">
        <v>2.5</v>
      </c>
      <c r="G70" s="286"/>
      <c r="H70" s="168" t="s">
        <v>274</v>
      </c>
      <c r="I70" s="162"/>
      <c r="J70" s="162"/>
      <c r="K70" s="163"/>
      <c r="L70" s="298"/>
      <c r="M70" s="301"/>
      <c r="N70" s="301"/>
      <c r="O70" s="247"/>
      <c r="P70" s="140" t="s">
        <v>184</v>
      </c>
      <c r="Q70" s="140">
        <v>60</v>
      </c>
      <c r="R70" s="140" t="s">
        <v>196</v>
      </c>
      <c r="S70" s="140" t="s">
        <v>262</v>
      </c>
      <c r="T70" s="140" t="s">
        <v>84</v>
      </c>
      <c r="U70" s="140" t="str">
        <f t="shared" si="8"/>
        <v>7.1.4 Implementar medidas y acciones correctivas de autoridades y ARL</v>
      </c>
      <c r="V70" s="140">
        <f t="shared" si="9"/>
        <v>2.5</v>
      </c>
      <c r="W70" s="140">
        <f t="shared" si="10"/>
        <v>2.5</v>
      </c>
      <c r="X70" s="145">
        <f>+SUM(W67:W70)/SUM(V67:V70)</f>
        <v>0.25</v>
      </c>
      <c r="Y70" s="141">
        <f t="shared" si="7"/>
        <v>42997</v>
      </c>
      <c r="Z70" s="145">
        <f>+IF(SUM(W67:W70)/SUM(V67:V70)&lt;=60%,SUM(W67:W70)/SUM(V67:V70),"-")</f>
        <v>0.25</v>
      </c>
      <c r="AA70" s="145" t="str">
        <f>+IF(SUM(W67:W70)/SUM(V67:V70)&gt;85%,SUM(W67:W70)/SUM(V67:V70),"-")</f>
        <v>-</v>
      </c>
      <c r="AB70" s="145" t="str">
        <f>+IF(AND(Z70="-",AA70="-"),SUM(W67:W70)/SUM(V67:V70),"-")</f>
        <v>-</v>
      </c>
      <c r="AC70" s="140" t="str">
        <f t="shared" si="11"/>
        <v>x</v>
      </c>
      <c r="AD70" s="140" t="str">
        <f t="shared" si="12"/>
        <v/>
      </c>
      <c r="AE70" s="140" t="str">
        <f t="shared" si="13"/>
        <v/>
      </c>
      <c r="AF70" s="140" t="str">
        <f t="shared" si="14"/>
        <v/>
      </c>
      <c r="AG70" s="142" t="str">
        <f>+IFERROR(VLOOKUP(Q70,#REF!,8,0),"")</f>
        <v/>
      </c>
    </row>
    <row r="71" spans="1:35" ht="21.75" customHeight="1" thickBot="1">
      <c r="A71" s="214" t="s">
        <v>93</v>
      </c>
      <c r="B71" s="215"/>
      <c r="C71" s="215"/>
      <c r="D71" s="203" t="s">
        <v>271</v>
      </c>
      <c r="E71" s="93"/>
      <c r="F71" s="94"/>
      <c r="G71" s="38">
        <f>SUM(G11:G70)</f>
        <v>100</v>
      </c>
      <c r="H71" s="216" t="s">
        <v>92</v>
      </c>
      <c r="I71" s="217"/>
      <c r="J71" s="217"/>
      <c r="K71" s="218"/>
      <c r="L71" s="20">
        <f>SUM(L11:L70)</f>
        <v>61</v>
      </c>
      <c r="M71" s="146">
        <f>L71/G71</f>
        <v>0.61</v>
      </c>
      <c r="P71" s="140"/>
      <c r="Q71" s="140"/>
      <c r="R71" s="140"/>
      <c r="S71" s="140"/>
      <c r="T71" s="140"/>
      <c r="U71" s="140"/>
      <c r="V71" s="140"/>
      <c r="W71" s="140"/>
      <c r="X71" s="140"/>
      <c r="Y71" s="141">
        <f t="shared" si="7"/>
        <v>42997</v>
      </c>
      <c r="Z71" s="140"/>
      <c r="AA71" s="140"/>
      <c r="AB71" s="140"/>
      <c r="AC71" s="140" t="s">
        <v>236</v>
      </c>
      <c r="AD71" s="140" t="s">
        <v>236</v>
      </c>
      <c r="AE71" s="140" t="s">
        <v>236</v>
      </c>
      <c r="AF71" s="140" t="s">
        <v>236</v>
      </c>
      <c r="AG71" s="142" t="str">
        <f>+IFERROR(VLOOKUP(Q71,#REF!,8,0),"")</f>
        <v/>
      </c>
    </row>
    <row r="72" spans="1:35" ht="33.75" customHeight="1" thickBot="1">
      <c r="A72" s="100"/>
      <c r="B72" s="101"/>
      <c r="C72" s="101"/>
      <c r="D72" s="102"/>
      <c r="E72" s="103"/>
      <c r="F72" s="103"/>
      <c r="G72" s="104"/>
      <c r="H72" s="105"/>
      <c r="I72" s="105"/>
      <c r="J72" s="105"/>
      <c r="K72" s="105"/>
      <c r="L72" s="147" t="str">
        <f>IF(L71=0,"",+IF(L71/G71&lt;=60%,"Critica",IF(L71/G71&gt;85%,"Aceptable","Moderadamente Aceptable")))</f>
        <v>Moderadamente Aceptable</v>
      </c>
      <c r="M72" s="148"/>
      <c r="N72" s="148"/>
      <c r="O72" s="148"/>
      <c r="P72" s="140"/>
      <c r="Q72" s="140"/>
      <c r="R72" s="140"/>
      <c r="S72" s="140"/>
      <c r="T72" s="140"/>
      <c r="U72" s="140"/>
      <c r="V72" s="140"/>
      <c r="W72" s="140"/>
      <c r="X72" s="140"/>
      <c r="Y72" s="141"/>
      <c r="Z72" s="140"/>
      <c r="AA72" s="140"/>
      <c r="AB72" s="140"/>
      <c r="AC72" s="140"/>
      <c r="AD72" s="140"/>
      <c r="AE72" s="140"/>
      <c r="AF72" s="140"/>
      <c r="AG72" s="142" t="str">
        <f>+IFERROR(VLOOKUP(Q72,#REF!,8,0),"")</f>
        <v/>
      </c>
    </row>
    <row r="73" spans="1:35">
      <c r="A73" s="255" t="s">
        <v>94</v>
      </c>
      <c r="B73" s="256"/>
      <c r="C73" s="256"/>
      <c r="D73" s="256"/>
      <c r="E73" s="256"/>
      <c r="F73" s="256"/>
      <c r="G73" s="256"/>
      <c r="H73" s="256"/>
      <c r="I73" s="256"/>
      <c r="J73" s="256"/>
      <c r="K73" s="256"/>
      <c r="L73" s="257"/>
      <c r="P73" s="140"/>
      <c r="Q73" s="140"/>
      <c r="R73" s="140"/>
      <c r="S73" s="140"/>
      <c r="T73" s="140"/>
      <c r="U73" s="140"/>
      <c r="V73" s="140"/>
      <c r="W73" s="140"/>
      <c r="X73" s="140"/>
      <c r="Y73" s="141"/>
      <c r="Z73" s="140"/>
      <c r="AA73" s="140"/>
      <c r="AB73" s="140"/>
      <c r="AC73" s="140"/>
      <c r="AD73" s="140"/>
      <c r="AE73" s="140"/>
      <c r="AF73" s="140"/>
      <c r="AG73" s="142" t="str">
        <f>+IFERROR(VLOOKUP(Q73,#REF!,8,0),"")</f>
        <v/>
      </c>
    </row>
    <row r="74" spans="1:35" ht="18" customHeight="1" thickBot="1">
      <c r="A74" s="258" t="s">
        <v>95</v>
      </c>
      <c r="B74" s="259"/>
      <c r="C74" s="259"/>
      <c r="D74" s="259"/>
      <c r="E74" s="259"/>
      <c r="F74" s="259"/>
      <c r="G74" s="259"/>
      <c r="H74" s="259"/>
      <c r="I74" s="259"/>
      <c r="J74" s="259"/>
      <c r="K74" s="259"/>
      <c r="L74" s="260"/>
      <c r="P74" s="140"/>
      <c r="Q74" s="140"/>
      <c r="R74" s="140"/>
      <c r="S74" s="140"/>
      <c r="T74" s="140"/>
      <c r="U74" s="140"/>
      <c r="V74" s="140"/>
      <c r="W74" s="140"/>
      <c r="X74" s="140"/>
      <c r="Y74" s="141"/>
      <c r="Z74" s="140"/>
      <c r="AA74" s="140"/>
      <c r="AB74" s="140"/>
      <c r="AC74" s="140"/>
      <c r="AD74" s="140"/>
      <c r="AE74" s="140"/>
      <c r="AF74" s="140"/>
      <c r="AG74" s="142" t="str">
        <f>+IFERROR(VLOOKUP(Q74,#REF!,8,0),"")</f>
        <v/>
      </c>
    </row>
    <row r="75" spans="1:35" s="24" customFormat="1" ht="59.25" customHeight="1" thickBot="1">
      <c r="A75" s="21" t="s">
        <v>96</v>
      </c>
      <c r="B75" s="22"/>
      <c r="C75" s="22"/>
      <c r="D75" s="23"/>
      <c r="E75" s="22"/>
      <c r="F75" s="21"/>
      <c r="G75" s="22" t="s">
        <v>97</v>
      </c>
      <c r="H75" s="36"/>
      <c r="I75" s="22"/>
      <c r="J75" s="22"/>
      <c r="K75" s="22"/>
      <c r="L75" s="149"/>
      <c r="M75" s="150"/>
      <c r="N75" s="150"/>
      <c r="O75" s="150"/>
      <c r="P75" s="151"/>
      <c r="Q75" s="151"/>
      <c r="R75" s="151"/>
      <c r="S75" s="151"/>
      <c r="T75" s="151"/>
      <c r="U75" s="151"/>
      <c r="V75" s="140"/>
      <c r="W75" s="140"/>
      <c r="X75" s="140"/>
      <c r="Y75" s="141"/>
      <c r="Z75" s="151"/>
      <c r="AA75" s="151"/>
      <c r="AB75" s="151"/>
      <c r="AC75" s="140"/>
      <c r="AD75" s="140"/>
      <c r="AE75" s="140"/>
      <c r="AF75" s="140"/>
      <c r="AG75" s="142" t="str">
        <f>+IFERROR(VLOOKUP(Q75,#REF!,8,0),"")</f>
        <v/>
      </c>
      <c r="AH75" s="150"/>
      <c r="AI75" s="150"/>
    </row>
    <row r="76" spans="1:35" s="24" customFormat="1" ht="27" customHeight="1">
      <c r="A76" s="51"/>
      <c r="B76" s="51"/>
      <c r="C76" s="51"/>
      <c r="D76" s="51"/>
      <c r="E76" s="51"/>
      <c r="F76" s="51"/>
      <c r="G76" s="51"/>
      <c r="H76" s="52"/>
      <c r="I76" s="51"/>
      <c r="J76" s="51"/>
      <c r="K76" s="51"/>
      <c r="L76" s="151"/>
      <c r="M76" s="150"/>
      <c r="N76" s="150"/>
      <c r="O76" s="150"/>
      <c r="P76" s="151"/>
      <c r="Q76" s="151"/>
      <c r="R76" s="151"/>
      <c r="S76" s="151"/>
      <c r="T76" s="151"/>
      <c r="U76" s="151"/>
      <c r="V76" s="151"/>
      <c r="W76" s="151"/>
      <c r="X76" s="151"/>
      <c r="Y76" s="152"/>
      <c r="Z76" s="151"/>
      <c r="AA76" s="151"/>
      <c r="AB76" s="151"/>
      <c r="AC76" s="151"/>
      <c r="AD76" s="151"/>
      <c r="AE76" s="151"/>
      <c r="AF76" s="151"/>
      <c r="AG76" s="151"/>
      <c r="AH76" s="150"/>
      <c r="AI76" s="150"/>
    </row>
    <row r="77" spans="1:35" ht="15.75" thickBot="1">
      <c r="P77" s="140"/>
      <c r="Q77" s="140"/>
      <c r="R77" s="140"/>
      <c r="S77" s="140"/>
      <c r="T77" s="140"/>
      <c r="U77" s="140"/>
      <c r="V77" s="140"/>
      <c r="W77" s="140"/>
      <c r="X77" s="140"/>
      <c r="Y77" s="141"/>
      <c r="Z77" s="140"/>
      <c r="AA77" s="140"/>
      <c r="AB77" s="140"/>
      <c r="AC77" s="140"/>
      <c r="AD77" s="140"/>
      <c r="AE77" s="140"/>
      <c r="AF77" s="140"/>
      <c r="AG77" s="140"/>
    </row>
    <row r="78" spans="1:35" ht="23.25">
      <c r="C78" s="53" t="s">
        <v>116</v>
      </c>
      <c r="D78" s="54"/>
      <c r="E78" s="54"/>
      <c r="F78" s="54"/>
      <c r="G78" s="54"/>
      <c r="H78" s="55"/>
      <c r="I78" s="56"/>
      <c r="P78" s="140"/>
      <c r="Q78" s="140"/>
      <c r="R78" s="140"/>
      <c r="S78" s="140"/>
      <c r="T78" s="140"/>
      <c r="U78" s="140"/>
      <c r="V78" s="140"/>
      <c r="W78" s="140"/>
      <c r="X78" s="140"/>
      <c r="Y78" s="141"/>
      <c r="Z78" s="140"/>
      <c r="AA78" s="140"/>
      <c r="AB78" s="140"/>
      <c r="AC78" s="140"/>
      <c r="AD78" s="140"/>
      <c r="AE78" s="140"/>
      <c r="AF78" s="140"/>
      <c r="AG78" s="140"/>
    </row>
    <row r="79" spans="1:35" ht="23.25">
      <c r="C79" s="57" t="s">
        <v>111</v>
      </c>
      <c r="D79" s="58"/>
      <c r="E79" s="58"/>
      <c r="F79" s="58"/>
      <c r="G79" s="58"/>
      <c r="H79" s="59"/>
      <c r="I79" s="60"/>
      <c r="P79" s="140"/>
      <c r="Q79" s="140"/>
      <c r="R79" s="140"/>
      <c r="S79" s="140"/>
      <c r="T79" s="140"/>
      <c r="U79" s="140"/>
      <c r="V79" s="140"/>
      <c r="W79" s="140"/>
      <c r="X79" s="140"/>
      <c r="Y79" s="141"/>
      <c r="Z79" s="140"/>
      <c r="AA79" s="140"/>
      <c r="AB79" s="140"/>
      <c r="AC79" s="140"/>
      <c r="AD79" s="140"/>
      <c r="AE79" s="140"/>
      <c r="AF79" s="140"/>
      <c r="AG79" s="140"/>
    </row>
    <row r="80" spans="1:35" ht="24" thickBot="1">
      <c r="C80" s="61" t="s">
        <v>112</v>
      </c>
      <c r="D80" s="62"/>
      <c r="E80" s="62"/>
      <c r="F80" s="62"/>
      <c r="G80" s="62"/>
      <c r="H80" s="63"/>
      <c r="I80" s="64"/>
      <c r="P80" s="140"/>
      <c r="Q80" s="140"/>
      <c r="R80" s="140"/>
      <c r="S80" s="140"/>
      <c r="T80" s="140"/>
      <c r="U80" s="140"/>
      <c r="V80" s="140"/>
      <c r="W80" s="140"/>
      <c r="X80" s="140"/>
      <c r="Y80" s="141"/>
      <c r="Z80" s="140"/>
      <c r="AA80" s="140"/>
      <c r="AB80" s="140"/>
      <c r="AC80" s="140"/>
      <c r="AD80" s="140"/>
      <c r="AE80" s="140"/>
      <c r="AF80" s="140"/>
      <c r="AG80" s="140"/>
    </row>
    <row r="81" spans="3:33" ht="15.75" thickBot="1">
      <c r="P81" s="140"/>
      <c r="Q81" s="140"/>
      <c r="R81" s="140"/>
      <c r="S81" s="140"/>
      <c r="T81" s="140"/>
      <c r="U81" s="140"/>
      <c r="V81" s="140"/>
      <c r="W81" s="140"/>
      <c r="X81" s="140"/>
      <c r="Y81" s="141"/>
      <c r="Z81" s="140"/>
      <c r="AA81" s="140"/>
      <c r="AB81" s="140"/>
      <c r="AC81" s="140"/>
      <c r="AD81" s="140"/>
      <c r="AE81" s="140"/>
      <c r="AF81" s="140"/>
      <c r="AG81" s="140"/>
    </row>
    <row r="82" spans="3:33" ht="23.25">
      <c r="C82" s="65" t="s">
        <v>117</v>
      </c>
      <c r="D82" s="66"/>
      <c r="E82" s="66"/>
      <c r="F82" s="66"/>
      <c r="G82" s="66"/>
      <c r="H82" s="67"/>
      <c r="I82" s="68"/>
      <c r="P82" s="140"/>
      <c r="Q82" s="140"/>
      <c r="R82" s="140"/>
      <c r="S82" s="140"/>
      <c r="T82" s="140"/>
      <c r="U82" s="140"/>
      <c r="V82" s="140"/>
      <c r="W82" s="140"/>
      <c r="X82" s="140"/>
      <c r="Y82" s="141"/>
      <c r="Z82" s="140"/>
      <c r="AA82" s="140"/>
      <c r="AB82" s="140"/>
      <c r="AC82" s="140"/>
      <c r="AD82" s="140"/>
      <c r="AE82" s="140"/>
      <c r="AF82" s="140"/>
      <c r="AG82" s="140"/>
    </row>
    <row r="83" spans="3:33" ht="23.25">
      <c r="C83" s="69" t="s">
        <v>113</v>
      </c>
      <c r="D83" s="70"/>
      <c r="E83" s="70"/>
      <c r="F83" s="70"/>
      <c r="G83" s="70"/>
      <c r="H83" s="71"/>
      <c r="I83" s="72"/>
      <c r="P83" s="140"/>
      <c r="Q83" s="140"/>
      <c r="R83" s="140"/>
      <c r="S83" s="140"/>
      <c r="T83" s="140"/>
      <c r="U83" s="140"/>
      <c r="V83" s="140"/>
      <c r="W83" s="140"/>
      <c r="X83" s="140"/>
      <c r="Y83" s="141"/>
      <c r="Z83" s="140"/>
      <c r="AA83" s="140"/>
      <c r="AB83" s="140"/>
      <c r="AC83" s="140"/>
      <c r="AD83" s="140"/>
      <c r="AE83" s="140"/>
      <c r="AF83" s="140"/>
      <c r="AG83" s="140"/>
    </row>
    <row r="84" spans="3:33" ht="23.25">
      <c r="C84" s="69" t="s">
        <v>114</v>
      </c>
      <c r="D84" s="70"/>
      <c r="E84" s="70"/>
      <c r="F84" s="70"/>
      <c r="G84" s="70"/>
      <c r="H84" s="71"/>
      <c r="I84" s="72"/>
      <c r="P84" s="140"/>
      <c r="Q84" s="140"/>
      <c r="R84" s="140"/>
      <c r="S84" s="140"/>
      <c r="T84" s="140"/>
      <c r="U84" s="140"/>
      <c r="V84" s="140"/>
      <c r="W84" s="140"/>
      <c r="X84" s="140"/>
      <c r="Y84" s="141"/>
      <c r="Z84" s="140"/>
      <c r="AA84" s="140"/>
      <c r="AB84" s="140"/>
      <c r="AC84" s="140"/>
      <c r="AD84" s="140"/>
      <c r="AE84" s="140"/>
      <c r="AF84" s="140"/>
      <c r="AG84" s="140"/>
    </row>
    <row r="85" spans="3:33" ht="24" thickBot="1">
      <c r="C85" s="73" t="s">
        <v>115</v>
      </c>
      <c r="D85" s="74"/>
      <c r="E85" s="74"/>
      <c r="F85" s="74"/>
      <c r="G85" s="74"/>
      <c r="H85" s="75"/>
      <c r="I85" s="76"/>
      <c r="P85" s="140"/>
      <c r="Q85" s="140"/>
      <c r="R85" s="140"/>
      <c r="S85" s="140"/>
      <c r="T85" s="140"/>
      <c r="U85" s="140"/>
      <c r="V85" s="140"/>
      <c r="W85" s="140"/>
      <c r="X85" s="140"/>
      <c r="Y85" s="141"/>
      <c r="Z85" s="140"/>
      <c r="AA85" s="140"/>
      <c r="AB85" s="140"/>
      <c r="AC85" s="140"/>
      <c r="AD85" s="140"/>
      <c r="AE85" s="140"/>
      <c r="AF85" s="140"/>
      <c r="AG85" s="140"/>
    </row>
    <row r="86" spans="3:33" ht="15.75" thickBot="1">
      <c r="P86" s="140"/>
      <c r="Q86" s="140"/>
      <c r="R86" s="140"/>
      <c r="S86" s="140"/>
      <c r="T86" s="140"/>
      <c r="U86" s="140"/>
      <c r="V86" s="140"/>
      <c r="W86" s="140"/>
      <c r="X86" s="140"/>
      <c r="Y86" s="141"/>
      <c r="Z86" s="140"/>
      <c r="AA86" s="140"/>
      <c r="AB86" s="140"/>
      <c r="AC86" s="140"/>
      <c r="AD86" s="140"/>
      <c r="AE86" s="140"/>
      <c r="AF86" s="140"/>
      <c r="AG86" s="140"/>
    </row>
    <row r="87" spans="3:33" ht="23.25">
      <c r="C87" s="77" t="s">
        <v>121</v>
      </c>
      <c r="D87" s="87"/>
      <c r="E87" s="87"/>
      <c r="F87" s="78"/>
      <c r="G87" s="78"/>
      <c r="H87" s="79"/>
      <c r="I87" s="80"/>
      <c r="P87" s="140"/>
      <c r="Q87" s="140"/>
      <c r="R87" s="140"/>
      <c r="S87" s="140"/>
      <c r="T87" s="140"/>
      <c r="U87" s="140"/>
      <c r="V87" s="140"/>
      <c r="W87" s="140"/>
      <c r="X87" s="140"/>
      <c r="Y87" s="141"/>
      <c r="Z87" s="140"/>
      <c r="AA87" s="140"/>
      <c r="AB87" s="140"/>
      <c r="AC87" s="140"/>
      <c r="AD87" s="140"/>
      <c r="AE87" s="140"/>
      <c r="AF87" s="140"/>
      <c r="AG87" s="140"/>
    </row>
    <row r="88" spans="3:33" ht="23.25">
      <c r="C88" s="88" t="s">
        <v>118</v>
      </c>
      <c r="D88" s="89"/>
      <c r="E88" s="89"/>
      <c r="F88" s="81"/>
      <c r="G88" s="81"/>
      <c r="H88" s="82"/>
      <c r="I88" s="83"/>
      <c r="P88" s="140"/>
      <c r="Q88" s="140"/>
      <c r="R88" s="140"/>
      <c r="S88" s="140"/>
      <c r="T88" s="140"/>
      <c r="U88" s="140"/>
      <c r="V88" s="140"/>
      <c r="W88" s="140"/>
      <c r="X88" s="140"/>
      <c r="Y88" s="141"/>
      <c r="Z88" s="140"/>
      <c r="AA88" s="140"/>
      <c r="AB88" s="140"/>
      <c r="AC88" s="140"/>
      <c r="AD88" s="140"/>
      <c r="AE88" s="140"/>
      <c r="AF88" s="140"/>
      <c r="AG88" s="140"/>
    </row>
    <row r="89" spans="3:33" ht="23.25">
      <c r="C89" s="88" t="s">
        <v>119</v>
      </c>
      <c r="D89" s="89"/>
      <c r="E89" s="89"/>
      <c r="F89" s="81"/>
      <c r="G89" s="81"/>
      <c r="H89" s="82"/>
      <c r="I89" s="83"/>
      <c r="P89" s="140"/>
      <c r="Q89" s="140"/>
      <c r="R89" s="140"/>
      <c r="S89" s="140"/>
      <c r="T89" s="140"/>
      <c r="U89" s="140"/>
      <c r="V89" s="140"/>
      <c r="W89" s="140"/>
      <c r="X89" s="140"/>
      <c r="Y89" s="141"/>
      <c r="Z89" s="140"/>
      <c r="AA89" s="140"/>
      <c r="AB89" s="140"/>
      <c r="AC89" s="140"/>
      <c r="AD89" s="140"/>
      <c r="AE89" s="140"/>
      <c r="AF89" s="140"/>
      <c r="AG89" s="140"/>
    </row>
    <row r="90" spans="3:33" ht="24" thickBot="1">
      <c r="C90" s="90" t="s">
        <v>120</v>
      </c>
      <c r="D90" s="91"/>
      <c r="E90" s="91"/>
      <c r="F90" s="84"/>
      <c r="G90" s="84"/>
      <c r="H90" s="85"/>
      <c r="I90" s="86"/>
      <c r="P90" s="140"/>
      <c r="Q90" s="140"/>
      <c r="R90" s="140"/>
      <c r="S90" s="140"/>
      <c r="T90" s="140"/>
      <c r="U90" s="140"/>
      <c r="V90" s="140"/>
      <c r="W90" s="140"/>
      <c r="X90" s="140"/>
      <c r="Y90" s="141"/>
      <c r="Z90" s="140"/>
      <c r="AA90" s="140"/>
      <c r="AB90" s="140"/>
      <c r="AC90" s="140"/>
      <c r="AD90" s="140"/>
      <c r="AE90" s="140"/>
      <c r="AF90" s="140"/>
      <c r="AG90" s="140"/>
    </row>
    <row r="91" spans="3:33">
      <c r="P91" s="140"/>
      <c r="Q91" s="140"/>
      <c r="R91" s="140"/>
      <c r="S91" s="140"/>
      <c r="T91" s="140"/>
      <c r="U91" s="140"/>
      <c r="V91" s="140"/>
      <c r="W91" s="140"/>
      <c r="X91" s="140"/>
      <c r="Y91" s="141"/>
      <c r="Z91" s="140"/>
      <c r="AA91" s="140"/>
      <c r="AB91" s="140"/>
      <c r="AC91" s="140"/>
      <c r="AD91" s="140"/>
      <c r="AE91" s="140"/>
      <c r="AF91" s="140"/>
      <c r="AG91" s="140"/>
    </row>
    <row r="92" spans="3:33" ht="33.75" customHeight="1">
      <c r="E92" s="207" t="s">
        <v>247</v>
      </c>
      <c r="F92" s="208"/>
      <c r="G92" s="124" t="s">
        <v>245</v>
      </c>
      <c r="H92" s="124" t="s">
        <v>246</v>
      </c>
      <c r="I92" s="124" t="s">
        <v>252</v>
      </c>
      <c r="P92" s="140"/>
      <c r="Q92" s="140"/>
      <c r="R92" s="140"/>
      <c r="S92" s="140"/>
      <c r="T92" s="140"/>
      <c r="U92" s="140"/>
      <c r="V92" s="140"/>
      <c r="W92" s="140"/>
      <c r="X92" s="140"/>
      <c r="Y92" s="141"/>
      <c r="Z92" s="140"/>
      <c r="AA92" s="140"/>
      <c r="AB92" s="140"/>
      <c r="AC92" s="140"/>
      <c r="AD92" s="140"/>
      <c r="AE92" s="140"/>
      <c r="AF92" s="140"/>
      <c r="AG92" s="140"/>
    </row>
    <row r="93" spans="3:33">
      <c r="E93" s="206" t="s">
        <v>248</v>
      </c>
      <c r="F93" s="206"/>
      <c r="G93" s="119" t="str">
        <f>+IF(I100="","",I100)</f>
        <v/>
      </c>
      <c r="H93" s="180"/>
      <c r="I93" s="180"/>
      <c r="P93" s="140"/>
      <c r="Q93" s="140"/>
      <c r="R93" s="140"/>
      <c r="S93" s="140"/>
      <c r="T93" s="140"/>
      <c r="U93" s="140"/>
      <c r="V93" s="140"/>
      <c r="W93" s="140"/>
      <c r="X93" s="140"/>
      <c r="Y93" s="141"/>
      <c r="Z93" s="140"/>
      <c r="AA93" s="140"/>
      <c r="AB93" s="140"/>
      <c r="AC93" s="140"/>
      <c r="AD93" s="140"/>
      <c r="AE93" s="140"/>
      <c r="AF93" s="140"/>
      <c r="AG93" s="140"/>
    </row>
    <row r="94" spans="3:33">
      <c r="E94" s="206" t="s">
        <v>249</v>
      </c>
      <c r="F94" s="206"/>
      <c r="G94" s="119" t="str">
        <f>+IF(I172="","",I172)</f>
        <v/>
      </c>
      <c r="H94" s="180"/>
      <c r="I94" s="180"/>
      <c r="P94" s="140"/>
      <c r="Q94" s="140"/>
      <c r="R94" s="140"/>
      <c r="S94" s="140"/>
      <c r="T94" s="140"/>
      <c r="U94" s="140"/>
      <c r="V94" s="140"/>
      <c r="W94" s="140"/>
      <c r="X94" s="140"/>
      <c r="Y94" s="141"/>
      <c r="Z94" s="140"/>
      <c r="AA94" s="140"/>
      <c r="AB94" s="140"/>
      <c r="AC94" s="140"/>
      <c r="AD94" s="140"/>
      <c r="AE94" s="140"/>
      <c r="AF94" s="140"/>
      <c r="AG94" s="140"/>
    </row>
    <row r="95" spans="3:33">
      <c r="E95" s="206" t="s">
        <v>250</v>
      </c>
      <c r="F95" s="206"/>
      <c r="G95" s="119" t="str">
        <f>+IF(I244="","",I244)</f>
        <v/>
      </c>
      <c r="H95" s="180"/>
      <c r="I95" s="180"/>
      <c r="P95" s="140"/>
      <c r="Q95" s="140"/>
      <c r="R95" s="140"/>
      <c r="S95" s="140"/>
      <c r="T95" s="140"/>
      <c r="U95" s="140"/>
      <c r="V95" s="140"/>
      <c r="W95" s="140"/>
      <c r="X95" s="140"/>
      <c r="Y95" s="141"/>
      <c r="Z95" s="140"/>
      <c r="AA95" s="140"/>
      <c r="AB95" s="140"/>
      <c r="AC95" s="140"/>
      <c r="AD95" s="140"/>
      <c r="AE95" s="140"/>
      <c r="AF95" s="140"/>
      <c r="AG95" s="140"/>
    </row>
    <row r="96" spans="3:33">
      <c r="E96" s="206" t="s">
        <v>251</v>
      </c>
      <c r="F96" s="206"/>
      <c r="G96" s="119" t="str">
        <f>+IF(I316="","",I316)</f>
        <v/>
      </c>
      <c r="H96" s="180"/>
      <c r="I96" s="180"/>
      <c r="P96" s="140"/>
      <c r="Q96" s="140"/>
      <c r="R96" s="140"/>
      <c r="S96" s="140"/>
      <c r="T96" s="140"/>
      <c r="U96" s="140"/>
      <c r="V96" s="140"/>
      <c r="W96" s="140"/>
      <c r="X96" s="140"/>
      <c r="Y96" s="141"/>
      <c r="Z96" s="140"/>
      <c r="AA96" s="140"/>
      <c r="AB96" s="140"/>
      <c r="AC96" s="140"/>
      <c r="AD96" s="140"/>
      <c r="AE96" s="140"/>
      <c r="AF96" s="140"/>
      <c r="AG96" s="140"/>
    </row>
    <row r="97" spans="1:35">
      <c r="P97" s="140"/>
      <c r="Q97" s="140"/>
      <c r="R97" s="140"/>
      <c r="S97" s="140"/>
      <c r="T97" s="140"/>
      <c r="U97" s="140"/>
      <c r="V97" s="140"/>
      <c r="W97" s="140"/>
      <c r="X97" s="140"/>
      <c r="Y97" s="141"/>
      <c r="Z97" s="140"/>
      <c r="AA97" s="140"/>
      <c r="AB97" s="140"/>
      <c r="AC97" s="140"/>
      <c r="AD97" s="140"/>
      <c r="AE97" s="140"/>
      <c r="AF97" s="140"/>
      <c r="AG97" s="140"/>
    </row>
    <row r="98" spans="1:35" ht="23.25" hidden="1">
      <c r="A98" s="261" t="s">
        <v>267</v>
      </c>
      <c r="B98" s="261"/>
      <c r="C98" s="261"/>
      <c r="D98" s="261"/>
      <c r="E98" s="261"/>
      <c r="F98" s="261"/>
      <c r="G98" s="261"/>
      <c r="H98" s="261"/>
      <c r="I98" s="261"/>
      <c r="J98" s="261"/>
      <c r="K98" s="261"/>
      <c r="L98" s="261"/>
      <c r="P98" s="140"/>
      <c r="Q98" s="140"/>
      <c r="R98" s="140"/>
      <c r="S98" s="140"/>
      <c r="T98" s="140"/>
      <c r="U98" s="140"/>
      <c r="V98" s="140"/>
      <c r="W98" s="140"/>
      <c r="X98" s="140"/>
      <c r="Y98" s="141"/>
      <c r="Z98" s="140"/>
      <c r="AA98" s="140"/>
      <c r="AB98" s="140"/>
      <c r="AC98" s="140"/>
      <c r="AD98" s="140"/>
      <c r="AE98" s="140"/>
      <c r="AF98" s="140"/>
      <c r="AG98" s="140"/>
    </row>
    <row r="99" spans="1:35" ht="15.75" hidden="1" thickBot="1">
      <c r="P99" s="140"/>
      <c r="Q99" s="140"/>
      <c r="R99" s="140"/>
      <c r="S99" s="140"/>
      <c r="T99" s="140"/>
      <c r="U99" s="140"/>
      <c r="V99" s="140"/>
      <c r="W99" s="140"/>
      <c r="X99" s="140"/>
      <c r="Y99" s="141"/>
      <c r="Z99" s="140"/>
      <c r="AA99" s="140"/>
      <c r="AB99" s="140"/>
      <c r="AC99" s="140"/>
      <c r="AD99" s="140"/>
      <c r="AE99" s="140"/>
      <c r="AF99" s="140"/>
      <c r="AG99" s="140"/>
    </row>
    <row r="100" spans="1:35" ht="17.25" hidden="1" customHeight="1" thickBot="1">
      <c r="A100" s="237" t="s">
        <v>123</v>
      </c>
      <c r="B100" s="238"/>
      <c r="C100" s="238"/>
      <c r="D100" s="122" t="str">
        <f>+$D$7</f>
        <v>Eince Ltda</v>
      </c>
      <c r="E100" s="123"/>
      <c r="F100" s="239" t="s">
        <v>264</v>
      </c>
      <c r="G100" s="240"/>
      <c r="H100" s="241"/>
      <c r="I100" s="242"/>
      <c r="J100" s="243"/>
      <c r="K100" s="243"/>
      <c r="L100" s="243"/>
      <c r="M100" s="243"/>
      <c r="N100" s="243"/>
      <c r="O100" s="244"/>
      <c r="P100" s="140"/>
      <c r="Q100" s="140"/>
      <c r="R100" s="140"/>
      <c r="S100" s="140"/>
      <c r="T100" s="140"/>
      <c r="U100" s="140"/>
      <c r="V100" s="140"/>
      <c r="W100" s="140"/>
      <c r="X100" s="140"/>
      <c r="Y100" s="141"/>
      <c r="Z100" s="140"/>
      <c r="AA100" s="140"/>
      <c r="AB100" s="140"/>
      <c r="AC100" s="140"/>
      <c r="AD100" s="140"/>
      <c r="AE100" s="140"/>
      <c r="AF100" s="140"/>
      <c r="AG100" s="140"/>
    </row>
    <row r="101" spans="1:35" ht="15.75" hidden="1" customHeight="1" thickBot="1">
      <c r="A101" s="234" t="s">
        <v>190</v>
      </c>
      <c r="B101" s="268" t="s">
        <v>12</v>
      </c>
      <c r="C101" s="269"/>
      <c r="D101" s="272" t="s">
        <v>13</v>
      </c>
      <c r="E101" s="275" t="s">
        <v>188</v>
      </c>
      <c r="F101" s="278" t="s">
        <v>14</v>
      </c>
      <c r="G101" s="209" t="s">
        <v>15</v>
      </c>
      <c r="H101" s="332" t="s">
        <v>77</v>
      </c>
      <c r="I101" s="333"/>
      <c r="J101" s="333"/>
      <c r="K101" s="334"/>
      <c r="L101" s="335" t="s">
        <v>83</v>
      </c>
      <c r="M101" s="338" t="s">
        <v>109</v>
      </c>
      <c r="N101" s="340" t="s">
        <v>110</v>
      </c>
      <c r="O101" s="326" t="s">
        <v>189</v>
      </c>
      <c r="P101" s="140"/>
      <c r="Q101" s="140"/>
      <c r="R101" s="140"/>
      <c r="S101" s="140"/>
      <c r="T101" s="140"/>
      <c r="U101" s="140"/>
      <c r="V101" s="140"/>
      <c r="W101" s="140"/>
      <c r="X101" s="140"/>
      <c r="Y101" s="141"/>
      <c r="Z101" s="140"/>
      <c r="AA101" s="140"/>
      <c r="AB101" s="140"/>
      <c r="AC101" s="140"/>
      <c r="AD101" s="140"/>
      <c r="AE101" s="140"/>
      <c r="AF101" s="140"/>
      <c r="AG101" s="140"/>
    </row>
    <row r="102" spans="1:35" ht="15.75" hidden="1" thickBot="1">
      <c r="A102" s="235"/>
      <c r="B102" s="268"/>
      <c r="C102" s="269"/>
      <c r="D102" s="273"/>
      <c r="E102" s="276"/>
      <c r="F102" s="279"/>
      <c r="G102" s="210"/>
      <c r="H102" s="328" t="s">
        <v>78</v>
      </c>
      <c r="I102" s="330" t="s">
        <v>79</v>
      </c>
      <c r="J102" s="212" t="s">
        <v>80</v>
      </c>
      <c r="K102" s="213"/>
      <c r="L102" s="336"/>
      <c r="M102" s="338"/>
      <c r="N102" s="340"/>
      <c r="O102" s="326"/>
      <c r="P102" s="140"/>
      <c r="Q102" s="140"/>
      <c r="R102" s="140"/>
      <c r="S102" s="140"/>
      <c r="T102" s="140"/>
      <c r="U102" s="140"/>
      <c r="V102" s="140"/>
      <c r="W102" s="140"/>
      <c r="X102" s="140"/>
      <c r="Y102" s="141"/>
      <c r="Z102" s="140"/>
      <c r="AA102" s="140"/>
      <c r="AB102" s="140"/>
      <c r="AC102" s="140"/>
      <c r="AD102" s="140"/>
      <c r="AE102" s="140"/>
      <c r="AF102" s="140"/>
      <c r="AG102" s="140"/>
    </row>
    <row r="103" spans="1:35" s="1" customFormat="1" ht="26.25" hidden="1" customHeight="1" thickBot="1">
      <c r="A103" s="236"/>
      <c r="B103" s="270"/>
      <c r="C103" s="271"/>
      <c r="D103" s="274"/>
      <c r="E103" s="277"/>
      <c r="F103" s="280"/>
      <c r="G103" s="211"/>
      <c r="H103" s="329"/>
      <c r="I103" s="331"/>
      <c r="J103" s="33" t="s">
        <v>81</v>
      </c>
      <c r="K103" s="34" t="s">
        <v>82</v>
      </c>
      <c r="L103" s="337"/>
      <c r="M103" s="339"/>
      <c r="N103" s="341"/>
      <c r="O103" s="32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8"/>
      <c r="Z103" s="137"/>
      <c r="AA103" s="137"/>
      <c r="AB103" s="137"/>
      <c r="AC103" s="137"/>
      <c r="AD103" s="137"/>
      <c r="AE103" s="137"/>
      <c r="AF103" s="137"/>
      <c r="AG103" s="137"/>
      <c r="AH103" s="139"/>
      <c r="AI103" s="139"/>
    </row>
    <row r="104" spans="1:35" ht="15" hidden="1" customHeight="1">
      <c r="A104" s="222" t="s">
        <v>105</v>
      </c>
      <c r="B104" s="225" t="s">
        <v>98</v>
      </c>
      <c r="C104" s="228" t="s">
        <v>11</v>
      </c>
      <c r="D104" s="8" t="s">
        <v>0</v>
      </c>
      <c r="E104" s="181"/>
      <c r="F104" s="48">
        <v>0.5</v>
      </c>
      <c r="G104" s="231">
        <v>4</v>
      </c>
      <c r="H104" s="155"/>
      <c r="I104" s="156"/>
      <c r="J104" s="156"/>
      <c r="K104" s="157"/>
      <c r="L104" s="342">
        <f>+COUNTA(H104:H111,J104:J111)*0.5</f>
        <v>0</v>
      </c>
      <c r="M104" s="299">
        <f>L104/G104</f>
        <v>0</v>
      </c>
      <c r="N104" s="299">
        <f>(L104+L112)/(G104+G112)</f>
        <v>0</v>
      </c>
      <c r="O104" s="245">
        <f>(L104+L112+L115)/(G104+G112+G115)</f>
        <v>0</v>
      </c>
      <c r="P104" s="140" t="s">
        <v>125</v>
      </c>
      <c r="Q104" s="140">
        <v>61</v>
      </c>
      <c r="R104" s="140" t="s">
        <v>193</v>
      </c>
      <c r="S104" s="140" t="s">
        <v>256</v>
      </c>
      <c r="T104" s="140" t="s">
        <v>197</v>
      </c>
      <c r="U104" s="140" t="str">
        <f t="shared" ref="U104:U135" si="15">+D104</f>
        <v>1.1.1 Responsable del SG SST</v>
      </c>
      <c r="V104" s="140">
        <f t="shared" ref="V104:V135" si="16">+F104</f>
        <v>0.5</v>
      </c>
      <c r="W104" s="140">
        <f t="shared" ref="W104:W135" si="17">+IF(OR(H104&lt;&gt;"",J104&lt;&gt;""),V104,0)</f>
        <v>0</v>
      </c>
      <c r="X104" s="140"/>
      <c r="Y104" s="153" t="str">
        <f>IF($I$100="","",$I$100)</f>
        <v/>
      </c>
      <c r="Z104" s="140"/>
      <c r="AA104" s="140"/>
      <c r="AB104" s="140"/>
      <c r="AC104" s="140" t="str">
        <f t="shared" ref="AC104:AC135" si="18">+IF(H104&lt;&gt;"","x","")</f>
        <v/>
      </c>
      <c r="AD104" s="140" t="str">
        <f t="shared" ref="AD104:AD135" si="19">+IF(I104&lt;&gt;"","x","")</f>
        <v/>
      </c>
      <c r="AE104" s="140" t="str">
        <f t="shared" ref="AE104:AE135" si="20">+IF(J104&lt;&gt;"","x","")</f>
        <v/>
      </c>
      <c r="AF104" s="140" t="str">
        <f t="shared" ref="AF104:AF135" si="21">+IF(K104&lt;&gt;"","x","")</f>
        <v/>
      </c>
      <c r="AG104" s="142" t="str">
        <f>+IFERROR(VLOOKUP(Q104,#REF!,8,0),"")</f>
        <v/>
      </c>
    </row>
    <row r="105" spans="1:35" ht="15" hidden="1" customHeight="1">
      <c r="A105" s="223"/>
      <c r="B105" s="226"/>
      <c r="C105" s="229"/>
      <c r="D105" s="2" t="s">
        <v>1</v>
      </c>
      <c r="E105" s="182"/>
      <c r="F105" s="49">
        <v>0.5</v>
      </c>
      <c r="G105" s="232"/>
      <c r="H105" s="158"/>
      <c r="I105" s="159"/>
      <c r="J105" s="159"/>
      <c r="K105" s="160"/>
      <c r="L105" s="343"/>
      <c r="M105" s="300"/>
      <c r="N105" s="300"/>
      <c r="O105" s="246"/>
      <c r="P105" s="140" t="s">
        <v>126</v>
      </c>
      <c r="Q105" s="140">
        <v>62</v>
      </c>
      <c r="R105" s="140" t="s">
        <v>193</v>
      </c>
      <c r="S105" s="140" t="s">
        <v>256</v>
      </c>
      <c r="T105" s="140" t="s">
        <v>197</v>
      </c>
      <c r="U105" s="140" t="str">
        <f t="shared" si="15"/>
        <v>1.1.2 Responsabilidades en el SG SST</v>
      </c>
      <c r="V105" s="140">
        <f t="shared" si="16"/>
        <v>0.5</v>
      </c>
      <c r="W105" s="140">
        <f t="shared" si="17"/>
        <v>0</v>
      </c>
      <c r="X105" s="140"/>
      <c r="Y105" s="153" t="str">
        <f t="shared" ref="Y105:Y164" si="22">IF($I$100="","",$I$100)</f>
        <v/>
      </c>
      <c r="Z105" s="140"/>
      <c r="AA105" s="140"/>
      <c r="AB105" s="140"/>
      <c r="AC105" s="140" t="str">
        <f t="shared" si="18"/>
        <v/>
      </c>
      <c r="AD105" s="140" t="str">
        <f t="shared" si="19"/>
        <v/>
      </c>
      <c r="AE105" s="140" t="str">
        <f t="shared" si="20"/>
        <v/>
      </c>
      <c r="AF105" s="140" t="str">
        <f t="shared" si="21"/>
        <v/>
      </c>
      <c r="AG105" s="142" t="str">
        <f>+IFERROR(VLOOKUP(Q105,#REF!,8,0),"")</f>
        <v/>
      </c>
    </row>
    <row r="106" spans="1:35" ht="15" hidden="1" customHeight="1">
      <c r="A106" s="223"/>
      <c r="B106" s="226"/>
      <c r="C106" s="229"/>
      <c r="D106" s="2" t="s">
        <v>2</v>
      </c>
      <c r="E106" s="182"/>
      <c r="F106" s="49">
        <v>0.5</v>
      </c>
      <c r="G106" s="232"/>
      <c r="H106" s="158"/>
      <c r="I106" s="159"/>
      <c r="J106" s="159"/>
      <c r="K106" s="160"/>
      <c r="L106" s="343"/>
      <c r="M106" s="300"/>
      <c r="N106" s="300"/>
      <c r="O106" s="246"/>
      <c r="P106" s="140" t="s">
        <v>127</v>
      </c>
      <c r="Q106" s="140">
        <v>63</v>
      </c>
      <c r="R106" s="140" t="s">
        <v>193</v>
      </c>
      <c r="S106" s="140" t="s">
        <v>256</v>
      </c>
      <c r="T106" s="140" t="s">
        <v>197</v>
      </c>
      <c r="U106" s="140" t="str">
        <f t="shared" si="15"/>
        <v>1.1.3. Asignación de Recursos para el SG SST</v>
      </c>
      <c r="V106" s="140">
        <f t="shared" si="16"/>
        <v>0.5</v>
      </c>
      <c r="W106" s="140">
        <f t="shared" si="17"/>
        <v>0</v>
      </c>
      <c r="X106" s="140"/>
      <c r="Y106" s="153" t="str">
        <f t="shared" si="22"/>
        <v/>
      </c>
      <c r="Z106" s="140"/>
      <c r="AA106" s="140"/>
      <c r="AB106" s="140"/>
      <c r="AC106" s="140" t="str">
        <f t="shared" si="18"/>
        <v/>
      </c>
      <c r="AD106" s="140" t="str">
        <f t="shared" si="19"/>
        <v/>
      </c>
      <c r="AE106" s="140" t="str">
        <f t="shared" si="20"/>
        <v/>
      </c>
      <c r="AF106" s="140" t="str">
        <f t="shared" si="21"/>
        <v/>
      </c>
      <c r="AG106" s="142" t="str">
        <f>+IFERROR(VLOOKUP(Q106,#REF!,8,0),"")</f>
        <v/>
      </c>
    </row>
    <row r="107" spans="1:35" ht="15" hidden="1" customHeight="1">
      <c r="A107" s="223"/>
      <c r="B107" s="226"/>
      <c r="C107" s="229"/>
      <c r="D107" s="2" t="s">
        <v>3</v>
      </c>
      <c r="E107" s="182"/>
      <c r="F107" s="49">
        <v>0.5</v>
      </c>
      <c r="G107" s="232"/>
      <c r="H107" s="158"/>
      <c r="I107" s="159"/>
      <c r="J107" s="159"/>
      <c r="K107" s="160"/>
      <c r="L107" s="343"/>
      <c r="M107" s="300"/>
      <c r="N107" s="300"/>
      <c r="O107" s="246"/>
      <c r="P107" s="140" t="s">
        <v>128</v>
      </c>
      <c r="Q107" s="140">
        <v>64</v>
      </c>
      <c r="R107" s="140" t="s">
        <v>193</v>
      </c>
      <c r="S107" s="140" t="s">
        <v>256</v>
      </c>
      <c r="T107" s="140" t="s">
        <v>197</v>
      </c>
      <c r="U107" s="140" t="str">
        <f t="shared" si="15"/>
        <v>1.1.4 Afiliación al Sistema General de Riesgos Laborales</v>
      </c>
      <c r="V107" s="140">
        <f t="shared" si="16"/>
        <v>0.5</v>
      </c>
      <c r="W107" s="140">
        <f t="shared" si="17"/>
        <v>0</v>
      </c>
      <c r="X107" s="140"/>
      <c r="Y107" s="153" t="str">
        <f t="shared" si="22"/>
        <v/>
      </c>
      <c r="Z107" s="140"/>
      <c r="AA107" s="140"/>
      <c r="AB107" s="140"/>
      <c r="AC107" s="140" t="str">
        <f t="shared" si="18"/>
        <v/>
      </c>
      <c r="AD107" s="140" t="str">
        <f t="shared" si="19"/>
        <v/>
      </c>
      <c r="AE107" s="140" t="str">
        <f t="shared" si="20"/>
        <v/>
      </c>
      <c r="AF107" s="140" t="str">
        <f t="shared" si="21"/>
        <v/>
      </c>
      <c r="AG107" s="142" t="str">
        <f>+IFERROR(VLOOKUP(Q107,#REF!,8,0),"")</f>
        <v/>
      </c>
    </row>
    <row r="108" spans="1:35" ht="15" hidden="1" customHeight="1">
      <c r="A108" s="223"/>
      <c r="B108" s="226"/>
      <c r="C108" s="229"/>
      <c r="D108" s="2" t="s">
        <v>4</v>
      </c>
      <c r="E108" s="182"/>
      <c r="F108" s="49">
        <v>0.5</v>
      </c>
      <c r="G108" s="232"/>
      <c r="H108" s="158"/>
      <c r="I108" s="159"/>
      <c r="J108" s="159"/>
      <c r="K108" s="160"/>
      <c r="L108" s="343"/>
      <c r="M108" s="300"/>
      <c r="N108" s="300"/>
      <c r="O108" s="246"/>
      <c r="P108" s="140" t="s">
        <v>129</v>
      </c>
      <c r="Q108" s="140">
        <v>65</v>
      </c>
      <c r="R108" s="140" t="s">
        <v>193</v>
      </c>
      <c r="S108" s="140" t="s">
        <v>256</v>
      </c>
      <c r="T108" s="140" t="s">
        <v>197</v>
      </c>
      <c r="U108" s="140" t="str">
        <f t="shared" si="15"/>
        <v>1.1.5 Pago de Pensión Trabajadores de Alto Riesgo</v>
      </c>
      <c r="V108" s="140">
        <f t="shared" si="16"/>
        <v>0.5</v>
      </c>
      <c r="W108" s="140">
        <f t="shared" si="17"/>
        <v>0</v>
      </c>
      <c r="X108" s="140"/>
      <c r="Y108" s="153" t="str">
        <f t="shared" si="22"/>
        <v/>
      </c>
      <c r="Z108" s="140"/>
      <c r="AA108" s="140"/>
      <c r="AB108" s="140"/>
      <c r="AC108" s="140" t="str">
        <f t="shared" si="18"/>
        <v/>
      </c>
      <c r="AD108" s="140" t="str">
        <f t="shared" si="19"/>
        <v/>
      </c>
      <c r="AE108" s="140" t="str">
        <f t="shared" si="20"/>
        <v/>
      </c>
      <c r="AF108" s="140" t="str">
        <f t="shared" si="21"/>
        <v/>
      </c>
      <c r="AG108" s="142" t="str">
        <f>+IFERROR(VLOOKUP(Q108,#REF!,8,0),"")</f>
        <v/>
      </c>
    </row>
    <row r="109" spans="1:35" ht="15" hidden="1" customHeight="1">
      <c r="A109" s="223"/>
      <c r="B109" s="226"/>
      <c r="C109" s="229"/>
      <c r="D109" s="2" t="s">
        <v>5</v>
      </c>
      <c r="E109" s="182"/>
      <c r="F109" s="49">
        <v>0.5</v>
      </c>
      <c r="G109" s="232"/>
      <c r="H109" s="158"/>
      <c r="I109" s="159"/>
      <c r="J109" s="159"/>
      <c r="K109" s="160"/>
      <c r="L109" s="343"/>
      <c r="M109" s="300"/>
      <c r="N109" s="300"/>
      <c r="O109" s="246"/>
      <c r="P109" s="140" t="s">
        <v>130</v>
      </c>
      <c r="Q109" s="140">
        <v>66</v>
      </c>
      <c r="R109" s="140" t="s">
        <v>193</v>
      </c>
      <c r="S109" s="140" t="s">
        <v>256</v>
      </c>
      <c r="T109" s="140" t="s">
        <v>197</v>
      </c>
      <c r="U109" s="140" t="str">
        <f t="shared" si="15"/>
        <v xml:space="preserve">1.1.6 Conformación del Copasst </v>
      </c>
      <c r="V109" s="140">
        <f t="shared" si="16"/>
        <v>0.5</v>
      </c>
      <c r="W109" s="140">
        <f t="shared" si="17"/>
        <v>0</v>
      </c>
      <c r="X109" s="140"/>
      <c r="Y109" s="153" t="str">
        <f t="shared" si="22"/>
        <v/>
      </c>
      <c r="Z109" s="140"/>
      <c r="AA109" s="140"/>
      <c r="AB109" s="140"/>
      <c r="AC109" s="140" t="str">
        <f t="shared" si="18"/>
        <v/>
      </c>
      <c r="AD109" s="140" t="str">
        <f t="shared" si="19"/>
        <v/>
      </c>
      <c r="AE109" s="140" t="str">
        <f t="shared" si="20"/>
        <v/>
      </c>
      <c r="AF109" s="140" t="str">
        <f t="shared" si="21"/>
        <v/>
      </c>
      <c r="AG109" s="142" t="str">
        <f>+IFERROR(VLOOKUP(Q109,#REF!,8,0),"")</f>
        <v/>
      </c>
    </row>
    <row r="110" spans="1:35" ht="15" hidden="1" customHeight="1">
      <c r="A110" s="223"/>
      <c r="B110" s="226"/>
      <c r="C110" s="229"/>
      <c r="D110" s="2" t="s">
        <v>6</v>
      </c>
      <c r="E110" s="182"/>
      <c r="F110" s="49">
        <v>0.5</v>
      </c>
      <c r="G110" s="232"/>
      <c r="H110" s="158"/>
      <c r="I110" s="159"/>
      <c r="J110" s="159"/>
      <c r="K110" s="160"/>
      <c r="L110" s="343"/>
      <c r="M110" s="300"/>
      <c r="N110" s="300"/>
      <c r="O110" s="246"/>
      <c r="P110" s="140" t="s">
        <v>131</v>
      </c>
      <c r="Q110" s="140">
        <v>67</v>
      </c>
      <c r="R110" s="140" t="s">
        <v>193</v>
      </c>
      <c r="S110" s="140" t="s">
        <v>256</v>
      </c>
      <c r="T110" s="140" t="s">
        <v>197</v>
      </c>
      <c r="U110" s="140" t="str">
        <f t="shared" si="15"/>
        <v>1.1.7 Capacitación del Copasst</v>
      </c>
      <c r="V110" s="140">
        <f t="shared" si="16"/>
        <v>0.5</v>
      </c>
      <c r="W110" s="140">
        <f t="shared" si="17"/>
        <v>0</v>
      </c>
      <c r="X110" s="140"/>
      <c r="Y110" s="153" t="str">
        <f t="shared" si="22"/>
        <v/>
      </c>
      <c r="Z110" s="140"/>
      <c r="AA110" s="140"/>
      <c r="AB110" s="140"/>
      <c r="AC110" s="140" t="str">
        <f t="shared" si="18"/>
        <v/>
      </c>
      <c r="AD110" s="140" t="str">
        <f t="shared" si="19"/>
        <v/>
      </c>
      <c r="AE110" s="140" t="str">
        <f t="shared" si="20"/>
        <v/>
      </c>
      <c r="AF110" s="140" t="str">
        <f t="shared" si="21"/>
        <v/>
      </c>
      <c r="AG110" s="142" t="str">
        <f>+IFERROR(VLOOKUP(Q110,#REF!,8,0),"")</f>
        <v/>
      </c>
    </row>
    <row r="111" spans="1:35" ht="15.75" hidden="1" customHeight="1" thickBot="1">
      <c r="A111" s="223"/>
      <c r="B111" s="226"/>
      <c r="C111" s="230"/>
      <c r="D111" s="9" t="s">
        <v>7</v>
      </c>
      <c r="E111" s="183"/>
      <c r="F111" s="50">
        <v>0.5</v>
      </c>
      <c r="G111" s="233"/>
      <c r="H111" s="161"/>
      <c r="I111" s="162"/>
      <c r="J111" s="162"/>
      <c r="K111" s="163"/>
      <c r="L111" s="344"/>
      <c r="M111" s="301"/>
      <c r="N111" s="300"/>
      <c r="O111" s="246"/>
      <c r="P111" s="140" t="s">
        <v>132</v>
      </c>
      <c r="Q111" s="140">
        <v>68</v>
      </c>
      <c r="R111" s="140" t="s">
        <v>193</v>
      </c>
      <c r="S111" s="140" t="s">
        <v>256</v>
      </c>
      <c r="T111" s="140" t="s">
        <v>197</v>
      </c>
      <c r="U111" s="140" t="str">
        <f t="shared" si="15"/>
        <v>1.1.8 Conformación Comité Convivencia</v>
      </c>
      <c r="V111" s="140">
        <f t="shared" si="16"/>
        <v>0.5</v>
      </c>
      <c r="W111" s="140">
        <f t="shared" si="17"/>
        <v>0</v>
      </c>
      <c r="X111" s="140"/>
      <c r="Y111" s="153" t="str">
        <f t="shared" si="22"/>
        <v/>
      </c>
      <c r="Z111" s="140"/>
      <c r="AA111" s="140"/>
      <c r="AB111" s="140"/>
      <c r="AC111" s="140" t="str">
        <f t="shared" si="18"/>
        <v/>
      </c>
      <c r="AD111" s="140" t="str">
        <f t="shared" si="19"/>
        <v/>
      </c>
      <c r="AE111" s="140" t="str">
        <f t="shared" si="20"/>
        <v/>
      </c>
      <c r="AF111" s="140" t="str">
        <f t="shared" si="21"/>
        <v/>
      </c>
      <c r="AG111" s="142" t="str">
        <f>+IFERROR(VLOOKUP(Q111,#REF!,8,0),"")</f>
        <v/>
      </c>
    </row>
    <row r="112" spans="1:35" ht="15" hidden="1" customHeight="1">
      <c r="A112" s="223"/>
      <c r="B112" s="226"/>
      <c r="C112" s="228" t="s">
        <v>16</v>
      </c>
      <c r="D112" s="7" t="s">
        <v>8</v>
      </c>
      <c r="E112" s="184"/>
      <c r="F112" s="47">
        <v>2</v>
      </c>
      <c r="G112" s="231">
        <v>6</v>
      </c>
      <c r="H112" s="164"/>
      <c r="I112" s="165"/>
      <c r="J112" s="165"/>
      <c r="K112" s="166"/>
      <c r="L112" s="345">
        <f>COUNTA(H112:H114,J112:J114)*2</f>
        <v>0</v>
      </c>
      <c r="M112" s="299">
        <f>L112/G112</f>
        <v>0</v>
      </c>
      <c r="N112" s="300"/>
      <c r="O112" s="246"/>
      <c r="P112" s="140" t="s">
        <v>133</v>
      </c>
      <c r="Q112" s="140">
        <v>69</v>
      </c>
      <c r="R112" s="140" t="s">
        <v>193</v>
      </c>
      <c r="S112" s="140" t="s">
        <v>256</v>
      </c>
      <c r="T112" s="140" t="s">
        <v>198</v>
      </c>
      <c r="U112" s="140" t="str">
        <f t="shared" si="15"/>
        <v>1.2.1 Programa Capacitación Promoción y Prevención - P y P</v>
      </c>
      <c r="V112" s="140">
        <f t="shared" si="16"/>
        <v>2</v>
      </c>
      <c r="W112" s="140">
        <f t="shared" si="17"/>
        <v>0</v>
      </c>
      <c r="X112" s="140"/>
      <c r="Y112" s="153" t="str">
        <f t="shared" si="22"/>
        <v/>
      </c>
      <c r="Z112" s="140"/>
      <c r="AA112" s="140"/>
      <c r="AB112" s="140"/>
      <c r="AC112" s="140" t="str">
        <f t="shared" si="18"/>
        <v/>
      </c>
      <c r="AD112" s="140" t="str">
        <f t="shared" si="19"/>
        <v/>
      </c>
      <c r="AE112" s="140" t="str">
        <f t="shared" si="20"/>
        <v/>
      </c>
      <c r="AF112" s="140" t="str">
        <f t="shared" si="21"/>
        <v/>
      </c>
      <c r="AG112" s="142" t="str">
        <f>+IFERROR(VLOOKUP(Q112,#REF!,8,0),"")</f>
        <v/>
      </c>
    </row>
    <row r="113" spans="1:33" ht="30" hidden="1">
      <c r="A113" s="223"/>
      <c r="B113" s="226"/>
      <c r="C113" s="229"/>
      <c r="D113" s="3" t="s">
        <v>9</v>
      </c>
      <c r="E113" s="185"/>
      <c r="F113" s="39">
        <v>2</v>
      </c>
      <c r="G113" s="232"/>
      <c r="H113" s="167"/>
      <c r="I113" s="159"/>
      <c r="J113" s="159"/>
      <c r="K113" s="160"/>
      <c r="L113" s="346"/>
      <c r="M113" s="300"/>
      <c r="N113" s="300"/>
      <c r="O113" s="246"/>
      <c r="P113" s="140" t="s">
        <v>134</v>
      </c>
      <c r="Q113" s="140">
        <v>70</v>
      </c>
      <c r="R113" s="140" t="s">
        <v>193</v>
      </c>
      <c r="S113" s="140" t="s">
        <v>256</v>
      </c>
      <c r="T113" s="140" t="s">
        <v>198</v>
      </c>
      <c r="U113" s="140" t="str">
        <f t="shared" si="15"/>
        <v>1.2.2 Capacitación, Inducción y Reinducción en SG SST, Actividades de Promoción y Prevención - P y P</v>
      </c>
      <c r="V113" s="140">
        <f t="shared" si="16"/>
        <v>2</v>
      </c>
      <c r="W113" s="140">
        <f t="shared" si="17"/>
        <v>0</v>
      </c>
      <c r="X113" s="140"/>
      <c r="Y113" s="153" t="str">
        <f t="shared" si="22"/>
        <v/>
      </c>
      <c r="Z113" s="140"/>
      <c r="AA113" s="140"/>
      <c r="AB113" s="140"/>
      <c r="AC113" s="140" t="str">
        <f t="shared" si="18"/>
        <v/>
      </c>
      <c r="AD113" s="140" t="str">
        <f t="shared" si="19"/>
        <v/>
      </c>
      <c r="AE113" s="140" t="str">
        <f t="shared" si="20"/>
        <v/>
      </c>
      <c r="AF113" s="140" t="str">
        <f t="shared" si="21"/>
        <v/>
      </c>
      <c r="AG113" s="142" t="str">
        <f>+IFERROR(VLOOKUP(Q113,#REF!,8,0),"")</f>
        <v/>
      </c>
    </row>
    <row r="114" spans="1:33" ht="15.75" hidden="1" customHeight="1" thickBot="1">
      <c r="A114" s="223"/>
      <c r="B114" s="227"/>
      <c r="C114" s="230"/>
      <c r="D114" s="9" t="s">
        <v>10</v>
      </c>
      <c r="E114" s="183"/>
      <c r="F114" s="40">
        <v>2</v>
      </c>
      <c r="G114" s="233"/>
      <c r="H114" s="168"/>
      <c r="I114" s="162"/>
      <c r="J114" s="162"/>
      <c r="K114" s="163"/>
      <c r="L114" s="347"/>
      <c r="M114" s="301"/>
      <c r="N114" s="301"/>
      <c r="O114" s="246"/>
      <c r="P114" s="140" t="s">
        <v>135</v>
      </c>
      <c r="Q114" s="140">
        <v>71</v>
      </c>
      <c r="R114" s="140" t="s">
        <v>193</v>
      </c>
      <c r="S114" s="140" t="s">
        <v>256</v>
      </c>
      <c r="T114" s="140" t="s">
        <v>198</v>
      </c>
      <c r="U114" s="140" t="str">
        <f t="shared" si="15"/>
        <v>1.2.3 Responsable del SG SST - Curso 50 Horas</v>
      </c>
      <c r="V114" s="140">
        <f t="shared" si="16"/>
        <v>2</v>
      </c>
      <c r="W114" s="140">
        <f t="shared" si="17"/>
        <v>0</v>
      </c>
      <c r="X114" s="140"/>
      <c r="Y114" s="153" t="str">
        <f t="shared" si="22"/>
        <v/>
      </c>
      <c r="Z114" s="140"/>
      <c r="AA114" s="140"/>
      <c r="AB114" s="140"/>
      <c r="AC114" s="140" t="str">
        <f t="shared" si="18"/>
        <v/>
      </c>
      <c r="AD114" s="140" t="str">
        <f t="shared" si="19"/>
        <v/>
      </c>
      <c r="AE114" s="140" t="str">
        <f t="shared" si="20"/>
        <v/>
      </c>
      <c r="AF114" s="140" t="str">
        <f t="shared" si="21"/>
        <v/>
      </c>
      <c r="AG114" s="142" t="str">
        <f>+IFERROR(VLOOKUP(Q114,#REF!,8,0),"")</f>
        <v/>
      </c>
    </row>
    <row r="115" spans="1:33" ht="15" hidden="1" customHeight="1">
      <c r="A115" s="223"/>
      <c r="B115" s="225" t="s">
        <v>99</v>
      </c>
      <c r="C115" s="10" t="s">
        <v>27</v>
      </c>
      <c r="D115" s="11" t="s">
        <v>17</v>
      </c>
      <c r="E115" s="186"/>
      <c r="F115" s="41">
        <v>1</v>
      </c>
      <c r="G115" s="231">
        <v>15</v>
      </c>
      <c r="H115" s="169"/>
      <c r="I115" s="156"/>
      <c r="J115" s="156"/>
      <c r="K115" s="157"/>
      <c r="L115" s="265">
        <f>+COUNTA(H115:H117,H120,H122:H123,H125)*1+COUNTA(J115:J117,J120,J122:J123,J125)*1+COUNTA(H118:H119,J118:J119,H121,J121,H124,J124)*2</f>
        <v>0</v>
      </c>
      <c r="M115" s="299">
        <f>L115/G115</f>
        <v>0</v>
      </c>
      <c r="N115" s="299">
        <f>L115/G115</f>
        <v>0</v>
      </c>
      <c r="O115" s="246"/>
      <c r="P115" s="140" t="s">
        <v>136</v>
      </c>
      <c r="Q115" s="140">
        <v>72</v>
      </c>
      <c r="R115" s="140" t="s">
        <v>193</v>
      </c>
      <c r="S115" s="140" t="s">
        <v>256</v>
      </c>
      <c r="T115" s="140" t="s">
        <v>199</v>
      </c>
      <c r="U115" s="140" t="str">
        <f t="shared" si="15"/>
        <v xml:space="preserve">2.1.1 Politica del SG SST - Firmada  Fechada y Divulgada al Copasst </v>
      </c>
      <c r="V115" s="140">
        <f t="shared" si="16"/>
        <v>1</v>
      </c>
      <c r="W115" s="140">
        <f t="shared" si="17"/>
        <v>0</v>
      </c>
      <c r="X115" s="140"/>
      <c r="Y115" s="153" t="str">
        <f t="shared" si="22"/>
        <v/>
      </c>
      <c r="Z115" s="140"/>
      <c r="AA115" s="140"/>
      <c r="AB115" s="140"/>
      <c r="AC115" s="140" t="str">
        <f t="shared" si="18"/>
        <v/>
      </c>
      <c r="AD115" s="140" t="str">
        <f t="shared" si="19"/>
        <v/>
      </c>
      <c r="AE115" s="140" t="str">
        <f t="shared" si="20"/>
        <v/>
      </c>
      <c r="AF115" s="140" t="str">
        <f t="shared" si="21"/>
        <v/>
      </c>
      <c r="AG115" s="142" t="str">
        <f>+IFERROR(VLOOKUP(Q115,#REF!,8,0),"")</f>
        <v/>
      </c>
    </row>
    <row r="116" spans="1:33" ht="30" hidden="1">
      <c r="A116" s="223"/>
      <c r="B116" s="226"/>
      <c r="C116" s="12" t="s">
        <v>28</v>
      </c>
      <c r="D116" s="4" t="s">
        <v>18</v>
      </c>
      <c r="E116" s="187"/>
      <c r="F116" s="42">
        <v>1</v>
      </c>
      <c r="G116" s="232"/>
      <c r="H116" s="167"/>
      <c r="I116" s="159"/>
      <c r="J116" s="159"/>
      <c r="K116" s="160"/>
      <c r="L116" s="266"/>
      <c r="M116" s="300"/>
      <c r="N116" s="300"/>
      <c r="O116" s="246"/>
      <c r="P116" s="140" t="s">
        <v>137</v>
      </c>
      <c r="Q116" s="140">
        <v>73</v>
      </c>
      <c r="R116" s="140" t="s">
        <v>193</v>
      </c>
      <c r="S116" s="140" t="s">
        <v>257</v>
      </c>
      <c r="T116" s="140" t="s">
        <v>200</v>
      </c>
      <c r="U116" s="140" t="str">
        <f t="shared" si="15"/>
        <v>2.2.1 Objetivos definidos, claros, medibles, cuantificables, con metas, documentos, revisados del SG SST</v>
      </c>
      <c r="V116" s="140">
        <f t="shared" si="16"/>
        <v>1</v>
      </c>
      <c r="W116" s="140">
        <f t="shared" si="17"/>
        <v>0</v>
      </c>
      <c r="X116" s="140"/>
      <c r="Y116" s="153" t="str">
        <f t="shared" si="22"/>
        <v/>
      </c>
      <c r="Z116" s="140"/>
      <c r="AA116" s="140"/>
      <c r="AB116" s="140"/>
      <c r="AC116" s="140" t="str">
        <f t="shared" si="18"/>
        <v/>
      </c>
      <c r="AD116" s="140" t="str">
        <f t="shared" si="19"/>
        <v/>
      </c>
      <c r="AE116" s="140" t="str">
        <f t="shared" si="20"/>
        <v/>
      </c>
      <c r="AF116" s="140" t="str">
        <f t="shared" si="21"/>
        <v/>
      </c>
      <c r="AG116" s="142" t="str">
        <f>+IFERROR(VLOOKUP(Q116,#REF!,8,0),"")</f>
        <v/>
      </c>
    </row>
    <row r="117" spans="1:33" ht="26.25" hidden="1">
      <c r="A117" s="223"/>
      <c r="B117" s="226"/>
      <c r="C117" s="13" t="s">
        <v>29</v>
      </c>
      <c r="D117" s="5" t="s">
        <v>19</v>
      </c>
      <c r="E117" s="188"/>
      <c r="F117" s="42">
        <v>1</v>
      </c>
      <c r="G117" s="232"/>
      <c r="H117" s="167"/>
      <c r="I117" s="159"/>
      <c r="J117" s="159"/>
      <c r="K117" s="160"/>
      <c r="L117" s="266"/>
      <c r="M117" s="300"/>
      <c r="N117" s="300"/>
      <c r="O117" s="246"/>
      <c r="P117" s="140" t="s">
        <v>138</v>
      </c>
      <c r="Q117" s="140">
        <v>74</v>
      </c>
      <c r="R117" s="140" t="s">
        <v>193</v>
      </c>
      <c r="S117" s="140" t="s">
        <v>257</v>
      </c>
      <c r="T117" s="143" t="s">
        <v>201</v>
      </c>
      <c r="U117" s="140" t="str">
        <f t="shared" si="15"/>
        <v>2.3.1 Evaluación e identificación de Prioridades</v>
      </c>
      <c r="V117" s="140">
        <f t="shared" si="16"/>
        <v>1</v>
      </c>
      <c r="W117" s="140">
        <f t="shared" si="17"/>
        <v>0</v>
      </c>
      <c r="X117" s="140"/>
      <c r="Y117" s="153" t="str">
        <f t="shared" si="22"/>
        <v/>
      </c>
      <c r="Z117" s="140"/>
      <c r="AA117" s="140"/>
      <c r="AB117" s="140"/>
      <c r="AC117" s="140" t="str">
        <f t="shared" si="18"/>
        <v/>
      </c>
      <c r="AD117" s="140" t="str">
        <f t="shared" si="19"/>
        <v/>
      </c>
      <c r="AE117" s="140" t="str">
        <f t="shared" si="20"/>
        <v/>
      </c>
      <c r="AF117" s="140" t="str">
        <f t="shared" si="21"/>
        <v/>
      </c>
      <c r="AG117" s="142" t="str">
        <f>+IFERROR(VLOOKUP(Q117,#REF!,8,0),"")</f>
        <v/>
      </c>
    </row>
    <row r="118" spans="1:33" ht="30" hidden="1">
      <c r="A118" s="223"/>
      <c r="B118" s="226"/>
      <c r="C118" s="14" t="s">
        <v>30</v>
      </c>
      <c r="D118" s="6" t="s">
        <v>20</v>
      </c>
      <c r="E118" s="189"/>
      <c r="F118" s="42">
        <v>2</v>
      </c>
      <c r="G118" s="232"/>
      <c r="H118" s="167"/>
      <c r="I118" s="159"/>
      <c r="J118" s="159"/>
      <c r="K118" s="160"/>
      <c r="L118" s="266"/>
      <c r="M118" s="300"/>
      <c r="N118" s="300"/>
      <c r="O118" s="246"/>
      <c r="P118" s="140" t="s">
        <v>139</v>
      </c>
      <c r="Q118" s="140">
        <v>75</v>
      </c>
      <c r="R118" s="140" t="s">
        <v>193</v>
      </c>
      <c r="S118" s="140" t="s">
        <v>257</v>
      </c>
      <c r="T118" s="137" t="s">
        <v>202</v>
      </c>
      <c r="U118" s="140" t="str">
        <f t="shared" si="15"/>
        <v>2.4.1 Plan que identifica objetivos, metas, responsabilidad, recursos con cronograma y firmado</v>
      </c>
      <c r="V118" s="140">
        <f t="shared" si="16"/>
        <v>2</v>
      </c>
      <c r="W118" s="140">
        <f t="shared" si="17"/>
        <v>0</v>
      </c>
      <c r="X118" s="140"/>
      <c r="Y118" s="153" t="str">
        <f t="shared" si="22"/>
        <v/>
      </c>
      <c r="Z118" s="140"/>
      <c r="AA118" s="140"/>
      <c r="AB118" s="140"/>
      <c r="AC118" s="140" t="str">
        <f t="shared" si="18"/>
        <v/>
      </c>
      <c r="AD118" s="140" t="str">
        <f t="shared" si="19"/>
        <v/>
      </c>
      <c r="AE118" s="140" t="str">
        <f t="shared" si="20"/>
        <v/>
      </c>
      <c r="AF118" s="140" t="str">
        <f t="shared" si="21"/>
        <v/>
      </c>
      <c r="AG118" s="142" t="str">
        <f>+IFERROR(VLOOKUP(Q118,#REF!,8,0),"")</f>
        <v/>
      </c>
    </row>
    <row r="119" spans="1:33" ht="30" hidden="1">
      <c r="A119" s="223"/>
      <c r="B119" s="226"/>
      <c r="C119" s="15" t="s">
        <v>31</v>
      </c>
      <c r="D119" s="5" t="s">
        <v>21</v>
      </c>
      <c r="E119" s="188"/>
      <c r="F119" s="42">
        <v>2</v>
      </c>
      <c r="G119" s="232"/>
      <c r="H119" s="167"/>
      <c r="I119" s="159"/>
      <c r="J119" s="159"/>
      <c r="K119" s="160"/>
      <c r="L119" s="266"/>
      <c r="M119" s="300"/>
      <c r="N119" s="300"/>
      <c r="O119" s="246"/>
      <c r="P119" s="140" t="s">
        <v>140</v>
      </c>
      <c r="Q119" s="140">
        <v>76</v>
      </c>
      <c r="R119" s="140" t="s">
        <v>193</v>
      </c>
      <c r="S119" s="140" t="s">
        <v>257</v>
      </c>
      <c r="T119" s="144" t="s">
        <v>203</v>
      </c>
      <c r="U119" s="140" t="str">
        <f t="shared" si="15"/>
        <v>2.5.1 Archivo o Retención documental del SG SST</v>
      </c>
      <c r="V119" s="140">
        <f t="shared" si="16"/>
        <v>2</v>
      </c>
      <c r="W119" s="140">
        <f t="shared" si="17"/>
        <v>0</v>
      </c>
      <c r="X119" s="140"/>
      <c r="Y119" s="153" t="str">
        <f t="shared" si="22"/>
        <v/>
      </c>
      <c r="Z119" s="140"/>
      <c r="AA119" s="140"/>
      <c r="AB119" s="140"/>
      <c r="AC119" s="140" t="str">
        <f t="shared" si="18"/>
        <v/>
      </c>
      <c r="AD119" s="140" t="str">
        <f t="shared" si="19"/>
        <v/>
      </c>
      <c r="AE119" s="140" t="str">
        <f t="shared" si="20"/>
        <v/>
      </c>
      <c r="AF119" s="140" t="str">
        <f t="shared" si="21"/>
        <v/>
      </c>
      <c r="AG119" s="142" t="str">
        <f>+IFERROR(VLOOKUP(Q119,#REF!,8,0),"")</f>
        <v/>
      </c>
    </row>
    <row r="120" spans="1:33" ht="15" hidden="1" customHeight="1">
      <c r="A120" s="223"/>
      <c r="B120" s="226"/>
      <c r="C120" s="12" t="s">
        <v>32</v>
      </c>
      <c r="D120" s="2" t="s">
        <v>22</v>
      </c>
      <c r="E120" s="182"/>
      <c r="F120" s="42">
        <v>1</v>
      </c>
      <c r="G120" s="232"/>
      <c r="H120" s="167"/>
      <c r="I120" s="159"/>
      <c r="J120" s="159"/>
      <c r="K120" s="160"/>
      <c r="L120" s="266"/>
      <c r="M120" s="300"/>
      <c r="N120" s="300"/>
      <c r="O120" s="246"/>
      <c r="P120" s="140" t="s">
        <v>141</v>
      </c>
      <c r="Q120" s="140">
        <v>77</v>
      </c>
      <c r="R120" s="140" t="s">
        <v>193</v>
      </c>
      <c r="S120" s="140" t="s">
        <v>257</v>
      </c>
      <c r="T120" s="140" t="s">
        <v>204</v>
      </c>
      <c r="U120" s="140" t="str">
        <f t="shared" si="15"/>
        <v>2.6.1 Rendición sbore el desempeño</v>
      </c>
      <c r="V120" s="140">
        <f t="shared" si="16"/>
        <v>1</v>
      </c>
      <c r="W120" s="140">
        <f t="shared" si="17"/>
        <v>0</v>
      </c>
      <c r="X120" s="140"/>
      <c r="Y120" s="153" t="str">
        <f t="shared" si="22"/>
        <v/>
      </c>
      <c r="Z120" s="140"/>
      <c r="AA120" s="140"/>
      <c r="AB120" s="140"/>
      <c r="AC120" s="140" t="str">
        <f t="shared" si="18"/>
        <v/>
      </c>
      <c r="AD120" s="140" t="str">
        <f t="shared" si="19"/>
        <v/>
      </c>
      <c r="AE120" s="140" t="str">
        <f t="shared" si="20"/>
        <v/>
      </c>
      <c r="AF120" s="140" t="str">
        <f t="shared" si="21"/>
        <v/>
      </c>
      <c r="AG120" s="142" t="str">
        <f>+IFERROR(VLOOKUP(Q120,#REF!,8,0),"")</f>
        <v/>
      </c>
    </row>
    <row r="121" spans="1:33" ht="30" hidden="1">
      <c r="A121" s="223"/>
      <c r="B121" s="226"/>
      <c r="C121" s="15" t="s">
        <v>33</v>
      </c>
      <c r="D121" s="5" t="s">
        <v>23</v>
      </c>
      <c r="E121" s="188"/>
      <c r="F121" s="42">
        <v>2</v>
      </c>
      <c r="G121" s="232"/>
      <c r="H121" s="167"/>
      <c r="I121" s="159"/>
      <c r="J121" s="159"/>
      <c r="K121" s="160"/>
      <c r="L121" s="266"/>
      <c r="M121" s="300"/>
      <c r="N121" s="300"/>
      <c r="O121" s="246"/>
      <c r="P121" s="140" t="s">
        <v>142</v>
      </c>
      <c r="Q121" s="140">
        <v>78</v>
      </c>
      <c r="R121" s="140" t="s">
        <v>193</v>
      </c>
      <c r="S121" s="140" t="s">
        <v>257</v>
      </c>
      <c r="T121" s="144" t="s">
        <v>205</v>
      </c>
      <c r="U121" s="140" t="str">
        <f t="shared" si="15"/>
        <v>2.7.1 Matriz Legal</v>
      </c>
      <c r="V121" s="140">
        <f t="shared" si="16"/>
        <v>2</v>
      </c>
      <c r="W121" s="140">
        <f t="shared" si="17"/>
        <v>0</v>
      </c>
      <c r="X121" s="140"/>
      <c r="Y121" s="153" t="str">
        <f t="shared" si="22"/>
        <v/>
      </c>
      <c r="Z121" s="140"/>
      <c r="AA121" s="140"/>
      <c r="AB121" s="140"/>
      <c r="AC121" s="140" t="str">
        <f t="shared" si="18"/>
        <v/>
      </c>
      <c r="AD121" s="140" t="str">
        <f t="shared" si="19"/>
        <v/>
      </c>
      <c r="AE121" s="140" t="str">
        <f t="shared" si="20"/>
        <v/>
      </c>
      <c r="AF121" s="140" t="str">
        <f t="shared" si="21"/>
        <v/>
      </c>
      <c r="AG121" s="142" t="str">
        <f>+IFERROR(VLOOKUP(Q121,#REF!,8,0),"")</f>
        <v/>
      </c>
    </row>
    <row r="122" spans="1:33" ht="15" hidden="1" customHeight="1">
      <c r="A122" s="223"/>
      <c r="B122" s="226"/>
      <c r="C122" s="12" t="s">
        <v>34</v>
      </c>
      <c r="D122" s="2" t="s">
        <v>24</v>
      </c>
      <c r="E122" s="182"/>
      <c r="F122" s="42">
        <v>1</v>
      </c>
      <c r="G122" s="232"/>
      <c r="H122" s="167"/>
      <c r="I122" s="159"/>
      <c r="J122" s="159"/>
      <c r="K122" s="160"/>
      <c r="L122" s="266"/>
      <c r="M122" s="300"/>
      <c r="N122" s="300"/>
      <c r="O122" s="246"/>
      <c r="P122" s="140" t="s">
        <v>143</v>
      </c>
      <c r="Q122" s="140">
        <v>79</v>
      </c>
      <c r="R122" s="140" t="s">
        <v>193</v>
      </c>
      <c r="S122" s="140" t="s">
        <v>257</v>
      </c>
      <c r="T122" s="140" t="s">
        <v>206</v>
      </c>
      <c r="U122" s="140" t="str">
        <f t="shared" si="15"/>
        <v>2.8.1 Mecanismo de comunicación, auto reporte del SG SST</v>
      </c>
      <c r="V122" s="140">
        <f t="shared" si="16"/>
        <v>1</v>
      </c>
      <c r="W122" s="140">
        <f t="shared" si="17"/>
        <v>0</v>
      </c>
      <c r="X122" s="140"/>
      <c r="Y122" s="153" t="str">
        <f t="shared" si="22"/>
        <v/>
      </c>
      <c r="Z122" s="140"/>
      <c r="AA122" s="140"/>
      <c r="AB122" s="140"/>
      <c r="AC122" s="140" t="str">
        <f t="shared" si="18"/>
        <v/>
      </c>
      <c r="AD122" s="140" t="str">
        <f t="shared" si="19"/>
        <v/>
      </c>
      <c r="AE122" s="140" t="str">
        <f t="shared" si="20"/>
        <v/>
      </c>
      <c r="AF122" s="140" t="str">
        <f t="shared" si="21"/>
        <v/>
      </c>
      <c r="AG122" s="142" t="str">
        <f>+IFERROR(VLOOKUP(Q122,#REF!,8,0),"")</f>
        <v/>
      </c>
    </row>
    <row r="123" spans="1:33" ht="30" hidden="1">
      <c r="A123" s="223"/>
      <c r="B123" s="226"/>
      <c r="C123" s="12" t="s">
        <v>35</v>
      </c>
      <c r="D123" s="6" t="s">
        <v>36</v>
      </c>
      <c r="E123" s="189"/>
      <c r="F123" s="42">
        <v>1</v>
      </c>
      <c r="G123" s="232"/>
      <c r="H123" s="167"/>
      <c r="I123" s="159"/>
      <c r="J123" s="159"/>
      <c r="K123" s="160"/>
      <c r="L123" s="266"/>
      <c r="M123" s="300"/>
      <c r="N123" s="300"/>
      <c r="O123" s="246"/>
      <c r="P123" s="140" t="s">
        <v>144</v>
      </c>
      <c r="Q123" s="140">
        <v>80</v>
      </c>
      <c r="R123" s="140" t="s">
        <v>193</v>
      </c>
      <c r="S123" s="140" t="s">
        <v>257</v>
      </c>
      <c r="T123" s="140" t="s">
        <v>207</v>
      </c>
      <c r="U123" s="140" t="str">
        <f t="shared" si="15"/>
        <v>2.9.1 Identificación, Evaluación para adquisición de productos y servicios en el SG SST</v>
      </c>
      <c r="V123" s="140">
        <f t="shared" si="16"/>
        <v>1</v>
      </c>
      <c r="W123" s="140">
        <f t="shared" si="17"/>
        <v>0</v>
      </c>
      <c r="X123" s="140"/>
      <c r="Y123" s="153" t="str">
        <f t="shared" si="22"/>
        <v/>
      </c>
      <c r="Z123" s="140"/>
      <c r="AA123" s="140"/>
      <c r="AB123" s="140"/>
      <c r="AC123" s="140" t="str">
        <f t="shared" si="18"/>
        <v/>
      </c>
      <c r="AD123" s="140" t="str">
        <f t="shared" si="19"/>
        <v/>
      </c>
      <c r="AE123" s="140" t="str">
        <f t="shared" si="20"/>
        <v/>
      </c>
      <c r="AF123" s="140" t="str">
        <f t="shared" si="21"/>
        <v/>
      </c>
      <c r="AG123" s="142" t="str">
        <f>+IFERROR(VLOOKUP(Q123,#REF!,8,0),"")</f>
        <v/>
      </c>
    </row>
    <row r="124" spans="1:33" ht="15" hidden="1" customHeight="1">
      <c r="A124" s="223"/>
      <c r="B124" s="226"/>
      <c r="C124" s="12" t="s">
        <v>37</v>
      </c>
      <c r="D124" s="6" t="s">
        <v>25</v>
      </c>
      <c r="E124" s="189"/>
      <c r="F124" s="42">
        <v>2</v>
      </c>
      <c r="G124" s="232"/>
      <c r="H124" s="167"/>
      <c r="I124" s="159"/>
      <c r="J124" s="159"/>
      <c r="K124" s="160"/>
      <c r="L124" s="266"/>
      <c r="M124" s="300"/>
      <c r="N124" s="300"/>
      <c r="O124" s="246"/>
      <c r="P124" s="140" t="s">
        <v>145</v>
      </c>
      <c r="Q124" s="140">
        <v>81</v>
      </c>
      <c r="R124" s="140" t="s">
        <v>193</v>
      </c>
      <c r="S124" s="140" t="s">
        <v>257</v>
      </c>
      <c r="T124" s="140" t="s">
        <v>208</v>
      </c>
      <c r="U124" s="140" t="str">
        <f t="shared" si="15"/>
        <v>2.10.1 Evaluación y selección de proveedores y contratista</v>
      </c>
      <c r="V124" s="140">
        <f t="shared" si="16"/>
        <v>2</v>
      </c>
      <c r="W124" s="140">
        <f t="shared" si="17"/>
        <v>0</v>
      </c>
      <c r="X124" s="140"/>
      <c r="Y124" s="153" t="str">
        <f t="shared" si="22"/>
        <v/>
      </c>
      <c r="Z124" s="140"/>
      <c r="AA124" s="140"/>
      <c r="AB124" s="140"/>
      <c r="AC124" s="140" t="str">
        <f t="shared" si="18"/>
        <v/>
      </c>
      <c r="AD124" s="140" t="str">
        <f t="shared" si="19"/>
        <v/>
      </c>
      <c r="AE124" s="140" t="str">
        <f t="shared" si="20"/>
        <v/>
      </c>
      <c r="AF124" s="140" t="str">
        <f t="shared" si="21"/>
        <v/>
      </c>
      <c r="AG124" s="142" t="str">
        <f>+IFERROR(VLOOKUP(Q124,#REF!,8,0),"")</f>
        <v/>
      </c>
    </row>
    <row r="125" spans="1:33" ht="30.75" hidden="1" thickBot="1">
      <c r="A125" s="224"/>
      <c r="B125" s="227"/>
      <c r="C125" s="16" t="s">
        <v>38</v>
      </c>
      <c r="D125" s="17" t="s">
        <v>26</v>
      </c>
      <c r="E125" s="190"/>
      <c r="F125" s="43">
        <v>1</v>
      </c>
      <c r="G125" s="233"/>
      <c r="H125" s="168"/>
      <c r="I125" s="162"/>
      <c r="J125" s="162"/>
      <c r="K125" s="163"/>
      <c r="L125" s="267"/>
      <c r="M125" s="301"/>
      <c r="N125" s="301"/>
      <c r="O125" s="247"/>
      <c r="P125" s="140" t="s">
        <v>146</v>
      </c>
      <c r="Q125" s="140">
        <v>82</v>
      </c>
      <c r="R125" s="140" t="s">
        <v>193</v>
      </c>
      <c r="S125" s="140" t="s">
        <v>257</v>
      </c>
      <c r="T125" s="140" t="s">
        <v>209</v>
      </c>
      <c r="U125" s="140" t="str">
        <f t="shared" si="15"/>
        <v>2.11.1 Evaluación del impacto de cambios internos y externos en el SG SST</v>
      </c>
      <c r="V125" s="140">
        <f t="shared" si="16"/>
        <v>1</v>
      </c>
      <c r="W125" s="140">
        <f t="shared" si="17"/>
        <v>0</v>
      </c>
      <c r="X125" s="145">
        <f>+SUM(W104:W125)/SUM(V104:V125)</f>
        <v>0</v>
      </c>
      <c r="Y125" s="153" t="str">
        <f t="shared" si="22"/>
        <v/>
      </c>
      <c r="Z125" s="145">
        <f>+IF(SUM(W104:W125)/SUM(V104:V125)&lt;=60%,SUM(W104:W125)/SUM(V104:V125),"-")</f>
        <v>0</v>
      </c>
      <c r="AA125" s="145" t="str">
        <f>+IF(SUM(W104:W125)/SUM(V104:V125)&gt;85%,SUM(W104:W125)/SUM(V104:V125),"-")</f>
        <v>-</v>
      </c>
      <c r="AB125" s="145" t="str">
        <f>+IF(AND(Z125="-",AA125="-"),SUM(W104:W125)/SUM(V104:V125),"-")</f>
        <v>-</v>
      </c>
      <c r="AC125" s="140" t="str">
        <f t="shared" si="18"/>
        <v/>
      </c>
      <c r="AD125" s="140" t="str">
        <f t="shared" si="19"/>
        <v/>
      </c>
      <c r="AE125" s="140" t="str">
        <f t="shared" si="20"/>
        <v/>
      </c>
      <c r="AF125" s="140" t="str">
        <f t="shared" si="21"/>
        <v/>
      </c>
      <c r="AG125" s="142" t="str">
        <f>+IFERROR(VLOOKUP(Q125,#REF!,8,0),"")</f>
        <v/>
      </c>
    </row>
    <row r="126" spans="1:33" ht="15" hidden="1" customHeight="1">
      <c r="A126" s="290" t="s">
        <v>106</v>
      </c>
      <c r="B126" s="293" t="s">
        <v>100</v>
      </c>
      <c r="C126" s="317" t="s">
        <v>55</v>
      </c>
      <c r="D126" s="25" t="s">
        <v>39</v>
      </c>
      <c r="E126" s="191"/>
      <c r="F126" s="44">
        <v>1</v>
      </c>
      <c r="G126" s="285">
        <v>9</v>
      </c>
      <c r="H126" s="170"/>
      <c r="I126" s="171"/>
      <c r="J126" s="171"/>
      <c r="K126" s="172"/>
      <c r="L126" s="320">
        <f>+COUNTA(J126:J134,H126:H134)*1</f>
        <v>0</v>
      </c>
      <c r="M126" s="308">
        <f>L126/G126</f>
        <v>0</v>
      </c>
      <c r="N126" s="308">
        <f>(L126+L135+L138)/(G126+G135+G138)</f>
        <v>0</v>
      </c>
      <c r="O126" s="311">
        <f>(L126+L135+L138+L144+L148+L154)/(G126+G135+G138+G144+G148+G154)</f>
        <v>0</v>
      </c>
      <c r="P126" s="140" t="s">
        <v>147</v>
      </c>
      <c r="Q126" s="140">
        <v>83</v>
      </c>
      <c r="R126" s="140" t="s">
        <v>194</v>
      </c>
      <c r="S126" s="140" t="s">
        <v>258</v>
      </c>
      <c r="T126" s="135" t="s">
        <v>210</v>
      </c>
      <c r="U126" s="140" t="str">
        <f t="shared" si="15"/>
        <v xml:space="preserve">3.1.1 Evaluación Medica Ocupacional </v>
      </c>
      <c r="V126" s="140">
        <f t="shared" si="16"/>
        <v>1</v>
      </c>
      <c r="W126" s="140">
        <f t="shared" si="17"/>
        <v>0</v>
      </c>
      <c r="X126" s="140"/>
      <c r="Y126" s="153" t="str">
        <f t="shared" si="22"/>
        <v/>
      </c>
      <c r="Z126" s="140"/>
      <c r="AA126" s="140"/>
      <c r="AB126" s="140"/>
      <c r="AC126" s="140" t="str">
        <f t="shared" si="18"/>
        <v/>
      </c>
      <c r="AD126" s="140" t="str">
        <f t="shared" si="19"/>
        <v/>
      </c>
      <c r="AE126" s="140" t="str">
        <f t="shared" si="20"/>
        <v/>
      </c>
      <c r="AF126" s="140" t="str">
        <f t="shared" si="21"/>
        <v/>
      </c>
      <c r="AG126" s="142" t="str">
        <f>+IFERROR(VLOOKUP(Q126,#REF!,8,0),"")</f>
        <v/>
      </c>
    </row>
    <row r="127" spans="1:33" ht="15" hidden="1" customHeight="1">
      <c r="A127" s="291"/>
      <c r="B127" s="294"/>
      <c r="C127" s="318"/>
      <c r="D127" s="26" t="s">
        <v>40</v>
      </c>
      <c r="E127" s="192"/>
      <c r="F127" s="46">
        <v>1</v>
      </c>
      <c r="G127" s="289"/>
      <c r="H127" s="173"/>
      <c r="I127" s="174"/>
      <c r="J127" s="174"/>
      <c r="K127" s="175"/>
      <c r="L127" s="321"/>
      <c r="M127" s="309"/>
      <c r="N127" s="309"/>
      <c r="O127" s="312"/>
      <c r="P127" s="140" t="s">
        <v>148</v>
      </c>
      <c r="Q127" s="140">
        <v>84</v>
      </c>
      <c r="R127" s="140" t="s">
        <v>194</v>
      </c>
      <c r="S127" s="140" t="s">
        <v>258</v>
      </c>
      <c r="T127" s="140" t="s">
        <v>210</v>
      </c>
      <c r="U127" s="140" t="str">
        <f t="shared" si="15"/>
        <v>3.1.2 Actividades de Promoción y Prevención en Salud</v>
      </c>
      <c r="V127" s="140">
        <f t="shared" si="16"/>
        <v>1</v>
      </c>
      <c r="W127" s="140">
        <f t="shared" si="17"/>
        <v>0</v>
      </c>
      <c r="X127" s="140"/>
      <c r="Y127" s="153" t="str">
        <f t="shared" si="22"/>
        <v/>
      </c>
      <c r="Z127" s="140"/>
      <c r="AA127" s="140"/>
      <c r="AB127" s="140"/>
      <c r="AC127" s="140" t="str">
        <f t="shared" si="18"/>
        <v/>
      </c>
      <c r="AD127" s="140" t="str">
        <f t="shared" si="19"/>
        <v/>
      </c>
      <c r="AE127" s="140" t="str">
        <f t="shared" si="20"/>
        <v/>
      </c>
      <c r="AF127" s="140" t="str">
        <f t="shared" si="21"/>
        <v/>
      </c>
      <c r="AG127" s="142" t="str">
        <f>+IFERROR(VLOOKUP(Q127,#REF!,8,0),"")</f>
        <v/>
      </c>
    </row>
    <row r="128" spans="1:33" ht="15" hidden="1" customHeight="1">
      <c r="A128" s="291"/>
      <c r="B128" s="294"/>
      <c r="C128" s="318"/>
      <c r="D128" s="26" t="s">
        <v>41</v>
      </c>
      <c r="E128" s="192"/>
      <c r="F128" s="46">
        <v>1</v>
      </c>
      <c r="G128" s="289"/>
      <c r="H128" s="173"/>
      <c r="I128" s="174"/>
      <c r="J128" s="174"/>
      <c r="K128" s="175"/>
      <c r="L128" s="321"/>
      <c r="M128" s="309"/>
      <c r="N128" s="309"/>
      <c r="O128" s="312"/>
      <c r="P128" s="140" t="s">
        <v>149</v>
      </c>
      <c r="Q128" s="140">
        <v>85</v>
      </c>
      <c r="R128" s="140" t="s">
        <v>194</v>
      </c>
      <c r="S128" s="140" t="s">
        <v>258</v>
      </c>
      <c r="T128" s="140" t="s">
        <v>210</v>
      </c>
      <c r="U128" s="140" t="str">
        <f t="shared" si="15"/>
        <v>3.1.3 Informar al médico los perfiles de cargo</v>
      </c>
      <c r="V128" s="140">
        <f t="shared" si="16"/>
        <v>1</v>
      </c>
      <c r="W128" s="140">
        <f t="shared" si="17"/>
        <v>0</v>
      </c>
      <c r="X128" s="140"/>
      <c r="Y128" s="153" t="str">
        <f t="shared" si="22"/>
        <v/>
      </c>
      <c r="Z128" s="140"/>
      <c r="AA128" s="140"/>
      <c r="AB128" s="140"/>
      <c r="AC128" s="140" t="str">
        <f t="shared" si="18"/>
        <v/>
      </c>
      <c r="AD128" s="140" t="str">
        <f t="shared" si="19"/>
        <v/>
      </c>
      <c r="AE128" s="140" t="str">
        <f t="shared" si="20"/>
        <v/>
      </c>
      <c r="AF128" s="140" t="str">
        <f t="shared" si="21"/>
        <v/>
      </c>
      <c r="AG128" s="142" t="str">
        <f>+IFERROR(VLOOKUP(Q128,#REF!,8,0),"")</f>
        <v/>
      </c>
    </row>
    <row r="129" spans="1:33" ht="30" hidden="1">
      <c r="A129" s="291"/>
      <c r="B129" s="294"/>
      <c r="C129" s="318"/>
      <c r="D129" s="26" t="s">
        <v>42</v>
      </c>
      <c r="E129" s="192"/>
      <c r="F129" s="46">
        <v>1</v>
      </c>
      <c r="G129" s="289"/>
      <c r="H129" s="173"/>
      <c r="I129" s="174"/>
      <c r="J129" s="174"/>
      <c r="K129" s="175"/>
      <c r="L129" s="321"/>
      <c r="M129" s="309"/>
      <c r="N129" s="309"/>
      <c r="O129" s="312"/>
      <c r="P129" s="140" t="s">
        <v>150</v>
      </c>
      <c r="Q129" s="140">
        <v>86</v>
      </c>
      <c r="R129" s="140" t="s">
        <v>194</v>
      </c>
      <c r="S129" s="140" t="s">
        <v>258</v>
      </c>
      <c r="T129" s="140" t="s">
        <v>210</v>
      </c>
      <c r="U129" s="140" t="str">
        <f t="shared" si="15"/>
        <v>3.1.4 Realización de los exámenes médicos ocupacionales - Peligros - Periodicidad</v>
      </c>
      <c r="V129" s="140">
        <f t="shared" si="16"/>
        <v>1</v>
      </c>
      <c r="W129" s="140">
        <f t="shared" si="17"/>
        <v>0</v>
      </c>
      <c r="X129" s="140"/>
      <c r="Y129" s="153" t="str">
        <f t="shared" si="22"/>
        <v/>
      </c>
      <c r="Z129" s="140"/>
      <c r="AA129" s="140"/>
      <c r="AB129" s="140"/>
      <c r="AC129" s="140" t="str">
        <f t="shared" si="18"/>
        <v/>
      </c>
      <c r="AD129" s="140" t="str">
        <f t="shared" si="19"/>
        <v/>
      </c>
      <c r="AE129" s="140" t="str">
        <f t="shared" si="20"/>
        <v/>
      </c>
      <c r="AF129" s="140" t="str">
        <f t="shared" si="21"/>
        <v/>
      </c>
      <c r="AG129" s="142" t="str">
        <f>+IFERROR(VLOOKUP(Q129,#REF!,8,0),"")</f>
        <v/>
      </c>
    </row>
    <row r="130" spans="1:33" ht="15" hidden="1" customHeight="1">
      <c r="A130" s="291"/>
      <c r="B130" s="294"/>
      <c r="C130" s="318"/>
      <c r="D130" s="26" t="s">
        <v>43</v>
      </c>
      <c r="E130" s="192"/>
      <c r="F130" s="46">
        <v>1</v>
      </c>
      <c r="G130" s="289"/>
      <c r="H130" s="173"/>
      <c r="I130" s="174"/>
      <c r="J130" s="174"/>
      <c r="K130" s="175"/>
      <c r="L130" s="321"/>
      <c r="M130" s="309"/>
      <c r="N130" s="309"/>
      <c r="O130" s="312"/>
      <c r="P130" s="140" t="s">
        <v>151</v>
      </c>
      <c r="Q130" s="140">
        <v>87</v>
      </c>
      <c r="R130" s="140" t="s">
        <v>194</v>
      </c>
      <c r="S130" s="140" t="s">
        <v>258</v>
      </c>
      <c r="T130" s="140" t="s">
        <v>210</v>
      </c>
      <c r="U130" s="140" t="str">
        <f t="shared" si="15"/>
        <v>3.1.5 Custodia de Historias Clínica</v>
      </c>
      <c r="V130" s="140">
        <f t="shared" si="16"/>
        <v>1</v>
      </c>
      <c r="W130" s="140">
        <f t="shared" si="17"/>
        <v>0</v>
      </c>
      <c r="X130" s="140"/>
      <c r="Y130" s="153" t="str">
        <f t="shared" si="22"/>
        <v/>
      </c>
      <c r="Z130" s="140"/>
      <c r="AA130" s="140"/>
      <c r="AB130" s="140"/>
      <c r="AC130" s="140" t="str">
        <f t="shared" si="18"/>
        <v/>
      </c>
      <c r="AD130" s="140" t="str">
        <f t="shared" si="19"/>
        <v/>
      </c>
      <c r="AE130" s="140" t="str">
        <f t="shared" si="20"/>
        <v/>
      </c>
      <c r="AF130" s="140" t="str">
        <f t="shared" si="21"/>
        <v/>
      </c>
      <c r="AG130" s="142" t="str">
        <f>+IFERROR(VLOOKUP(Q130,#REF!,8,0),"")</f>
        <v/>
      </c>
    </row>
    <row r="131" spans="1:33" ht="15" hidden="1" customHeight="1">
      <c r="A131" s="291"/>
      <c r="B131" s="294"/>
      <c r="C131" s="318"/>
      <c r="D131" s="26" t="s">
        <v>44</v>
      </c>
      <c r="E131" s="192"/>
      <c r="F131" s="46">
        <v>1</v>
      </c>
      <c r="G131" s="289"/>
      <c r="H131" s="173"/>
      <c r="I131" s="174"/>
      <c r="J131" s="174"/>
      <c r="K131" s="175"/>
      <c r="L131" s="321"/>
      <c r="M131" s="309"/>
      <c r="N131" s="309"/>
      <c r="O131" s="312"/>
      <c r="P131" s="140" t="s">
        <v>152</v>
      </c>
      <c r="Q131" s="140">
        <v>88</v>
      </c>
      <c r="R131" s="140" t="s">
        <v>194</v>
      </c>
      <c r="S131" s="140" t="s">
        <v>258</v>
      </c>
      <c r="T131" s="140" t="s">
        <v>210</v>
      </c>
      <c r="U131" s="140" t="str">
        <f t="shared" si="15"/>
        <v>3.1.6 Restricciones y Recomendaciones Laborales</v>
      </c>
      <c r="V131" s="140">
        <f t="shared" si="16"/>
        <v>1</v>
      </c>
      <c r="W131" s="140">
        <f t="shared" si="17"/>
        <v>0</v>
      </c>
      <c r="X131" s="140"/>
      <c r="Y131" s="153" t="str">
        <f t="shared" si="22"/>
        <v/>
      </c>
      <c r="Z131" s="140"/>
      <c r="AA131" s="140"/>
      <c r="AB131" s="140"/>
      <c r="AC131" s="140" t="str">
        <f t="shared" si="18"/>
        <v/>
      </c>
      <c r="AD131" s="140" t="str">
        <f t="shared" si="19"/>
        <v/>
      </c>
      <c r="AE131" s="140" t="str">
        <f t="shared" si="20"/>
        <v/>
      </c>
      <c r="AF131" s="140" t="str">
        <f t="shared" si="21"/>
        <v/>
      </c>
      <c r="AG131" s="142" t="str">
        <f>+IFERROR(VLOOKUP(Q131,#REF!,8,0),"")</f>
        <v/>
      </c>
    </row>
    <row r="132" spans="1:33" ht="30" hidden="1">
      <c r="A132" s="291"/>
      <c r="B132" s="294"/>
      <c r="C132" s="318"/>
      <c r="D132" s="26" t="s">
        <v>54</v>
      </c>
      <c r="E132" s="192"/>
      <c r="F132" s="46">
        <v>1</v>
      </c>
      <c r="G132" s="289"/>
      <c r="H132" s="173"/>
      <c r="I132" s="174"/>
      <c r="J132" s="174"/>
      <c r="K132" s="175"/>
      <c r="L132" s="321"/>
      <c r="M132" s="309"/>
      <c r="N132" s="309"/>
      <c r="O132" s="312"/>
      <c r="P132" s="140" t="s">
        <v>153</v>
      </c>
      <c r="Q132" s="140">
        <v>89</v>
      </c>
      <c r="R132" s="140" t="s">
        <v>194</v>
      </c>
      <c r="S132" s="140" t="s">
        <v>258</v>
      </c>
      <c r="T132" s="140" t="s">
        <v>210</v>
      </c>
      <c r="U132" s="140" t="str">
        <f t="shared" si="15"/>
        <v>3.1.7 Estilo de vida y entornos saludables (Controles tabaquismo, alcoholismo, farmaco dependiencia y otros)</v>
      </c>
      <c r="V132" s="140">
        <f t="shared" si="16"/>
        <v>1</v>
      </c>
      <c r="W132" s="140">
        <f t="shared" si="17"/>
        <v>0</v>
      </c>
      <c r="X132" s="140"/>
      <c r="Y132" s="153" t="str">
        <f t="shared" si="22"/>
        <v/>
      </c>
      <c r="Z132" s="140"/>
      <c r="AA132" s="140"/>
      <c r="AB132" s="140"/>
      <c r="AC132" s="140" t="str">
        <f t="shared" si="18"/>
        <v/>
      </c>
      <c r="AD132" s="140" t="str">
        <f t="shared" si="19"/>
        <v/>
      </c>
      <c r="AE132" s="140" t="str">
        <f t="shared" si="20"/>
        <v/>
      </c>
      <c r="AF132" s="140" t="str">
        <f t="shared" si="21"/>
        <v/>
      </c>
      <c r="AG132" s="142" t="str">
        <f>+IFERROR(VLOOKUP(Q132,#REF!,8,0),"")</f>
        <v/>
      </c>
    </row>
    <row r="133" spans="1:33" ht="15" hidden="1" customHeight="1">
      <c r="A133" s="291"/>
      <c r="B133" s="294"/>
      <c r="C133" s="318"/>
      <c r="D133" s="26" t="s">
        <v>45</v>
      </c>
      <c r="E133" s="192"/>
      <c r="F133" s="46">
        <v>1</v>
      </c>
      <c r="G133" s="289"/>
      <c r="H133" s="173"/>
      <c r="I133" s="174"/>
      <c r="J133" s="174"/>
      <c r="K133" s="175"/>
      <c r="L133" s="321"/>
      <c r="M133" s="309"/>
      <c r="N133" s="309"/>
      <c r="O133" s="312"/>
      <c r="P133" s="140" t="s">
        <v>154</v>
      </c>
      <c r="Q133" s="140">
        <v>90</v>
      </c>
      <c r="R133" s="140" t="s">
        <v>194</v>
      </c>
      <c r="S133" s="140" t="s">
        <v>258</v>
      </c>
      <c r="T133" s="140" t="s">
        <v>210</v>
      </c>
      <c r="U133" s="140" t="str">
        <f t="shared" si="15"/>
        <v>3.1.8 Agua Potable, Servicios Sanitarios, Disposición de Basura</v>
      </c>
      <c r="V133" s="140">
        <f t="shared" si="16"/>
        <v>1</v>
      </c>
      <c r="W133" s="140">
        <f t="shared" si="17"/>
        <v>0</v>
      </c>
      <c r="X133" s="140"/>
      <c r="Y133" s="153" t="str">
        <f t="shared" si="22"/>
        <v/>
      </c>
      <c r="Z133" s="140"/>
      <c r="AA133" s="140"/>
      <c r="AB133" s="140"/>
      <c r="AC133" s="140" t="str">
        <f t="shared" si="18"/>
        <v/>
      </c>
      <c r="AD133" s="140" t="str">
        <f t="shared" si="19"/>
        <v/>
      </c>
      <c r="AE133" s="140" t="str">
        <f t="shared" si="20"/>
        <v/>
      </c>
      <c r="AF133" s="140" t="str">
        <f t="shared" si="21"/>
        <v/>
      </c>
      <c r="AG133" s="142" t="str">
        <f>+IFERROR(VLOOKUP(Q133,#REF!,8,0),"")</f>
        <v/>
      </c>
    </row>
    <row r="134" spans="1:33" ht="15.75" hidden="1" customHeight="1" thickBot="1">
      <c r="A134" s="291"/>
      <c r="B134" s="294"/>
      <c r="C134" s="319"/>
      <c r="D134" s="27" t="s">
        <v>46</v>
      </c>
      <c r="E134" s="193"/>
      <c r="F134" s="45">
        <v>1</v>
      </c>
      <c r="G134" s="286"/>
      <c r="H134" s="176"/>
      <c r="I134" s="177"/>
      <c r="J134" s="177"/>
      <c r="K134" s="178"/>
      <c r="L134" s="322"/>
      <c r="M134" s="310"/>
      <c r="N134" s="309"/>
      <c r="O134" s="312"/>
      <c r="P134" s="140" t="s">
        <v>155</v>
      </c>
      <c r="Q134" s="140">
        <v>91</v>
      </c>
      <c r="R134" s="140" t="s">
        <v>194</v>
      </c>
      <c r="S134" s="140" t="s">
        <v>258</v>
      </c>
      <c r="T134" s="140" t="s">
        <v>210</v>
      </c>
      <c r="U134" s="140" t="str">
        <f t="shared" si="15"/>
        <v>3.1.9 Eliminación adecuada de residuos sólidos, líquidos o gaseosos</v>
      </c>
      <c r="V134" s="140">
        <f t="shared" si="16"/>
        <v>1</v>
      </c>
      <c r="W134" s="140">
        <f t="shared" si="17"/>
        <v>0</v>
      </c>
      <c r="X134" s="140"/>
      <c r="Y134" s="153" t="str">
        <f t="shared" si="22"/>
        <v/>
      </c>
      <c r="Z134" s="140"/>
      <c r="AA134" s="140"/>
      <c r="AB134" s="140"/>
      <c r="AC134" s="140" t="str">
        <f t="shared" si="18"/>
        <v/>
      </c>
      <c r="AD134" s="140" t="str">
        <f t="shared" si="19"/>
        <v/>
      </c>
      <c r="AE134" s="140" t="str">
        <f t="shared" si="20"/>
        <v/>
      </c>
      <c r="AF134" s="140" t="str">
        <f t="shared" si="21"/>
        <v/>
      </c>
      <c r="AG134" s="142" t="str">
        <f>+IFERROR(VLOOKUP(Q134,#REF!,8,0),"")</f>
        <v/>
      </c>
    </row>
    <row r="135" spans="1:33" ht="15" hidden="1" customHeight="1">
      <c r="A135" s="291"/>
      <c r="B135" s="294"/>
      <c r="C135" s="283" t="s">
        <v>56</v>
      </c>
      <c r="D135" s="25" t="s">
        <v>47</v>
      </c>
      <c r="E135" s="191"/>
      <c r="F135" s="44">
        <v>2</v>
      </c>
      <c r="G135" s="285">
        <v>5</v>
      </c>
      <c r="H135" s="170"/>
      <c r="I135" s="171"/>
      <c r="J135" s="171"/>
      <c r="K135" s="172"/>
      <c r="L135" s="287">
        <f>+COUNTA(J137,H137)*1+COUNTA(J135:J136,H135:H136)*2</f>
        <v>0</v>
      </c>
      <c r="M135" s="308">
        <f>L135/G135</f>
        <v>0</v>
      </c>
      <c r="N135" s="309"/>
      <c r="O135" s="312"/>
      <c r="P135" s="140" t="s">
        <v>156</v>
      </c>
      <c r="Q135" s="140">
        <v>92</v>
      </c>
      <c r="R135" s="140" t="s">
        <v>194</v>
      </c>
      <c r="S135" s="140" t="s">
        <v>258</v>
      </c>
      <c r="T135" s="140" t="s">
        <v>211</v>
      </c>
      <c r="U135" s="140" t="str">
        <f t="shared" si="15"/>
        <v>3.2.1 Reporte de los Accidentes de Trabajo y enfermedad Laboral</v>
      </c>
      <c r="V135" s="140">
        <f t="shared" si="16"/>
        <v>2</v>
      </c>
      <c r="W135" s="140">
        <f t="shared" si="17"/>
        <v>0</v>
      </c>
      <c r="X135" s="140"/>
      <c r="Y135" s="153" t="str">
        <f t="shared" si="22"/>
        <v/>
      </c>
      <c r="Z135" s="140"/>
      <c r="AA135" s="140"/>
      <c r="AB135" s="140"/>
      <c r="AC135" s="140" t="str">
        <f t="shared" si="18"/>
        <v/>
      </c>
      <c r="AD135" s="140" t="str">
        <f t="shared" si="19"/>
        <v/>
      </c>
      <c r="AE135" s="140" t="str">
        <f t="shared" si="20"/>
        <v/>
      </c>
      <c r="AF135" s="140" t="str">
        <f t="shared" si="21"/>
        <v/>
      </c>
      <c r="AG135" s="142" t="str">
        <f>+IFERROR(VLOOKUP(Q135,#REF!,8,0),"")</f>
        <v/>
      </c>
    </row>
    <row r="136" spans="1:33" ht="15" hidden="1" customHeight="1">
      <c r="A136" s="291"/>
      <c r="B136" s="294"/>
      <c r="C136" s="314"/>
      <c r="D136" s="28" t="s">
        <v>48</v>
      </c>
      <c r="E136" s="194"/>
      <c r="F136" s="46">
        <v>2</v>
      </c>
      <c r="G136" s="289"/>
      <c r="H136" s="173"/>
      <c r="I136" s="174"/>
      <c r="J136" s="174"/>
      <c r="K136" s="175"/>
      <c r="L136" s="316"/>
      <c r="M136" s="309"/>
      <c r="N136" s="309"/>
      <c r="O136" s="312"/>
      <c r="P136" s="140" t="s">
        <v>157</v>
      </c>
      <c r="Q136" s="140">
        <v>93</v>
      </c>
      <c r="R136" s="140" t="s">
        <v>194</v>
      </c>
      <c r="S136" s="140" t="s">
        <v>258</v>
      </c>
      <c r="T136" s="140" t="s">
        <v>211</v>
      </c>
      <c r="U136" s="140" t="str">
        <f t="shared" ref="U136:U163" si="23">+D136</f>
        <v>3.2.2 Investigación de Accidentes de Trabajo y enfermedad Laboral</v>
      </c>
      <c r="V136" s="140">
        <f t="shared" ref="V136:V163" si="24">+F136</f>
        <v>2</v>
      </c>
      <c r="W136" s="140">
        <f t="shared" ref="W136:W163" si="25">+IF(OR(H136&lt;&gt;"",J136&lt;&gt;""),V136,0)</f>
        <v>0</v>
      </c>
      <c r="X136" s="140"/>
      <c r="Y136" s="153" t="str">
        <f t="shared" si="22"/>
        <v/>
      </c>
      <c r="Z136" s="140"/>
      <c r="AA136" s="140"/>
      <c r="AB136" s="140"/>
      <c r="AC136" s="140" t="str">
        <f t="shared" ref="AC136:AC163" si="26">+IF(H136&lt;&gt;"","x","")</f>
        <v/>
      </c>
      <c r="AD136" s="140" t="str">
        <f t="shared" ref="AD136:AD163" si="27">+IF(I136&lt;&gt;"","x","")</f>
        <v/>
      </c>
      <c r="AE136" s="140" t="str">
        <f t="shared" ref="AE136:AE163" si="28">+IF(J136&lt;&gt;"","x","")</f>
        <v/>
      </c>
      <c r="AF136" s="140" t="str">
        <f t="shared" ref="AF136:AF163" si="29">+IF(K136&lt;&gt;"","x","")</f>
        <v/>
      </c>
      <c r="AG136" s="142" t="str">
        <f>+IFERROR(VLOOKUP(Q136,#REF!,8,0),"")</f>
        <v/>
      </c>
    </row>
    <row r="137" spans="1:33" ht="30.75" hidden="1" thickBot="1">
      <c r="A137" s="291"/>
      <c r="B137" s="294"/>
      <c r="C137" s="315"/>
      <c r="D137" s="29" t="s">
        <v>49</v>
      </c>
      <c r="E137" s="195"/>
      <c r="F137" s="45">
        <v>1</v>
      </c>
      <c r="G137" s="286"/>
      <c r="H137" s="176"/>
      <c r="I137" s="177"/>
      <c r="J137" s="177"/>
      <c r="K137" s="178"/>
      <c r="L137" s="288"/>
      <c r="M137" s="310"/>
      <c r="N137" s="309"/>
      <c r="O137" s="312"/>
      <c r="P137" s="140" t="s">
        <v>158</v>
      </c>
      <c r="Q137" s="140">
        <v>94</v>
      </c>
      <c r="R137" s="140" t="s">
        <v>194</v>
      </c>
      <c r="S137" s="140" t="s">
        <v>258</v>
      </c>
      <c r="T137" s="140" t="s">
        <v>211</v>
      </c>
      <c r="U137" s="140" t="str">
        <f t="shared" si="23"/>
        <v>3.2.3 Registro y análisis estádistico de Incidentes, Accidentes de Trabajo y Enfermedad Laboral</v>
      </c>
      <c r="V137" s="140">
        <f t="shared" si="24"/>
        <v>1</v>
      </c>
      <c r="W137" s="140">
        <f t="shared" si="25"/>
        <v>0</v>
      </c>
      <c r="X137" s="140"/>
      <c r="Y137" s="153" t="str">
        <f t="shared" si="22"/>
        <v/>
      </c>
      <c r="Z137" s="140"/>
      <c r="AA137" s="140"/>
      <c r="AB137" s="140"/>
      <c r="AC137" s="140" t="str">
        <f t="shared" si="26"/>
        <v/>
      </c>
      <c r="AD137" s="140" t="str">
        <f t="shared" si="27"/>
        <v/>
      </c>
      <c r="AE137" s="140" t="str">
        <f t="shared" si="28"/>
        <v/>
      </c>
      <c r="AF137" s="140" t="str">
        <f t="shared" si="29"/>
        <v/>
      </c>
      <c r="AG137" s="142" t="str">
        <f>+IFERROR(VLOOKUP(Q137,#REF!,8,0),"")</f>
        <v/>
      </c>
    </row>
    <row r="138" spans="1:33" ht="15" hidden="1" customHeight="1">
      <c r="A138" s="291"/>
      <c r="B138" s="294"/>
      <c r="C138" s="317" t="s">
        <v>59</v>
      </c>
      <c r="D138" s="30" t="s">
        <v>50</v>
      </c>
      <c r="E138" s="196"/>
      <c r="F138" s="44">
        <v>1</v>
      </c>
      <c r="G138" s="231">
        <v>6</v>
      </c>
      <c r="H138" s="170"/>
      <c r="I138" s="171"/>
      <c r="J138" s="171"/>
      <c r="K138" s="172"/>
      <c r="L138" s="287">
        <f>+COUNTA(J138:J143,H138:H143)*1</f>
        <v>0</v>
      </c>
      <c r="M138" s="308">
        <f>L138/G138</f>
        <v>0</v>
      </c>
      <c r="N138" s="309"/>
      <c r="O138" s="312"/>
      <c r="P138" s="140" t="s">
        <v>159</v>
      </c>
      <c r="Q138" s="140">
        <v>95</v>
      </c>
      <c r="R138" s="140" t="s">
        <v>194</v>
      </c>
      <c r="S138" s="140" t="s">
        <v>258</v>
      </c>
      <c r="T138" s="144" t="s">
        <v>212</v>
      </c>
      <c r="U138" s="140" t="str">
        <f t="shared" si="23"/>
        <v>3.3.1 Medición de la severidad de los AT y EL</v>
      </c>
      <c r="V138" s="140">
        <f t="shared" si="24"/>
        <v>1</v>
      </c>
      <c r="W138" s="140">
        <f t="shared" si="25"/>
        <v>0</v>
      </c>
      <c r="X138" s="140"/>
      <c r="Y138" s="153" t="str">
        <f t="shared" si="22"/>
        <v/>
      </c>
      <c r="Z138" s="140"/>
      <c r="AA138" s="140"/>
      <c r="AB138" s="140"/>
      <c r="AC138" s="140" t="str">
        <f t="shared" si="26"/>
        <v/>
      </c>
      <c r="AD138" s="140" t="str">
        <f t="shared" si="27"/>
        <v/>
      </c>
      <c r="AE138" s="140" t="str">
        <f t="shared" si="28"/>
        <v/>
      </c>
      <c r="AF138" s="140" t="str">
        <f t="shared" si="29"/>
        <v/>
      </c>
      <c r="AG138" s="142" t="str">
        <f>+IFERROR(VLOOKUP(Q138,#REF!,8,0),"")</f>
        <v/>
      </c>
    </row>
    <row r="139" spans="1:33" ht="30" hidden="1">
      <c r="A139" s="291"/>
      <c r="B139" s="294"/>
      <c r="C139" s="318"/>
      <c r="D139" s="26" t="s">
        <v>51</v>
      </c>
      <c r="E139" s="192"/>
      <c r="F139" s="46">
        <v>1</v>
      </c>
      <c r="G139" s="232"/>
      <c r="H139" s="173"/>
      <c r="I139" s="174"/>
      <c r="J139" s="174"/>
      <c r="K139" s="175"/>
      <c r="L139" s="316"/>
      <c r="M139" s="309"/>
      <c r="N139" s="309"/>
      <c r="O139" s="312"/>
      <c r="P139" s="140" t="s">
        <v>160</v>
      </c>
      <c r="Q139" s="140">
        <v>96</v>
      </c>
      <c r="R139" s="140" t="s">
        <v>194</v>
      </c>
      <c r="S139" s="140" t="s">
        <v>258</v>
      </c>
      <c r="T139" s="140" t="s">
        <v>212</v>
      </c>
      <c r="U139" s="140" t="str">
        <f t="shared" si="23"/>
        <v>3.3.2 Medición de la frecuencia de los incidentes, Accidentes de Trabajo y Enfermedad Laboral</v>
      </c>
      <c r="V139" s="140">
        <f t="shared" si="24"/>
        <v>1</v>
      </c>
      <c r="W139" s="140">
        <f t="shared" si="25"/>
        <v>0</v>
      </c>
      <c r="X139" s="140"/>
      <c r="Y139" s="153" t="str">
        <f t="shared" si="22"/>
        <v/>
      </c>
      <c r="Z139" s="140"/>
      <c r="AA139" s="140"/>
      <c r="AB139" s="140"/>
      <c r="AC139" s="140" t="str">
        <f t="shared" si="26"/>
        <v/>
      </c>
      <c r="AD139" s="140" t="str">
        <f t="shared" si="27"/>
        <v/>
      </c>
      <c r="AE139" s="140" t="str">
        <f t="shared" si="28"/>
        <v/>
      </c>
      <c r="AF139" s="140" t="str">
        <f t="shared" si="29"/>
        <v/>
      </c>
      <c r="AG139" s="142" t="str">
        <f>+IFERROR(VLOOKUP(Q139,#REF!,8,0),"")</f>
        <v/>
      </c>
    </row>
    <row r="140" spans="1:33" ht="15" hidden="1" customHeight="1">
      <c r="A140" s="291"/>
      <c r="B140" s="294"/>
      <c r="C140" s="318"/>
      <c r="D140" s="31" t="s">
        <v>52</v>
      </c>
      <c r="E140" s="197"/>
      <c r="F140" s="46">
        <v>1</v>
      </c>
      <c r="G140" s="232"/>
      <c r="H140" s="173"/>
      <c r="I140" s="174"/>
      <c r="J140" s="174"/>
      <c r="K140" s="175"/>
      <c r="L140" s="316"/>
      <c r="M140" s="309"/>
      <c r="N140" s="309"/>
      <c r="O140" s="312"/>
      <c r="P140" s="140" t="s">
        <v>161</v>
      </c>
      <c r="Q140" s="140">
        <v>97</v>
      </c>
      <c r="R140" s="140" t="s">
        <v>194</v>
      </c>
      <c r="S140" s="140" t="s">
        <v>258</v>
      </c>
      <c r="T140" s="140" t="s">
        <v>212</v>
      </c>
      <c r="U140" s="140" t="str">
        <f t="shared" si="23"/>
        <v>3.3.3 Medición de la Mortalidad de los AT y EL</v>
      </c>
      <c r="V140" s="140">
        <f t="shared" si="24"/>
        <v>1</v>
      </c>
      <c r="W140" s="140">
        <f t="shared" si="25"/>
        <v>0</v>
      </c>
      <c r="X140" s="140"/>
      <c r="Y140" s="153" t="str">
        <f t="shared" si="22"/>
        <v/>
      </c>
      <c r="Z140" s="140"/>
      <c r="AA140" s="140"/>
      <c r="AB140" s="140"/>
      <c r="AC140" s="140" t="str">
        <f t="shared" si="26"/>
        <v/>
      </c>
      <c r="AD140" s="140" t="str">
        <f t="shared" si="27"/>
        <v/>
      </c>
      <c r="AE140" s="140" t="str">
        <f t="shared" si="28"/>
        <v/>
      </c>
      <c r="AF140" s="140" t="str">
        <f t="shared" si="29"/>
        <v/>
      </c>
      <c r="AG140" s="142" t="str">
        <f>+IFERROR(VLOOKUP(Q140,#REF!,8,0),"")</f>
        <v/>
      </c>
    </row>
    <row r="141" spans="1:33" ht="30" hidden="1">
      <c r="A141" s="291"/>
      <c r="B141" s="294"/>
      <c r="C141" s="318"/>
      <c r="D141" s="26" t="s">
        <v>53</v>
      </c>
      <c r="E141" s="192"/>
      <c r="F141" s="46">
        <v>1</v>
      </c>
      <c r="G141" s="232"/>
      <c r="H141" s="173"/>
      <c r="I141" s="174"/>
      <c r="J141" s="174"/>
      <c r="K141" s="175"/>
      <c r="L141" s="316"/>
      <c r="M141" s="309"/>
      <c r="N141" s="309"/>
      <c r="O141" s="312"/>
      <c r="P141" s="140" t="s">
        <v>162</v>
      </c>
      <c r="Q141" s="140">
        <v>98</v>
      </c>
      <c r="R141" s="140" t="s">
        <v>194</v>
      </c>
      <c r="S141" s="140" t="s">
        <v>258</v>
      </c>
      <c r="T141" s="140" t="s">
        <v>212</v>
      </c>
      <c r="U141" s="140" t="str">
        <f t="shared" si="23"/>
        <v>3.3.4 Medición de la prevalencia de los incidentes, Accidentes de Trabajo y Enfermedad Laboral</v>
      </c>
      <c r="V141" s="140">
        <f t="shared" si="24"/>
        <v>1</v>
      </c>
      <c r="W141" s="140">
        <f t="shared" si="25"/>
        <v>0</v>
      </c>
      <c r="X141" s="140"/>
      <c r="Y141" s="153" t="str">
        <f t="shared" si="22"/>
        <v/>
      </c>
      <c r="Z141" s="140"/>
      <c r="AA141" s="140"/>
      <c r="AB141" s="140"/>
      <c r="AC141" s="140" t="str">
        <f t="shared" si="26"/>
        <v/>
      </c>
      <c r="AD141" s="140" t="str">
        <f t="shared" si="27"/>
        <v/>
      </c>
      <c r="AE141" s="140" t="str">
        <f t="shared" si="28"/>
        <v/>
      </c>
      <c r="AF141" s="140" t="str">
        <f t="shared" si="29"/>
        <v/>
      </c>
      <c r="AG141" s="142" t="str">
        <f>+IFERROR(VLOOKUP(Q141,#REF!,8,0),"")</f>
        <v/>
      </c>
    </row>
    <row r="142" spans="1:33" ht="30" hidden="1">
      <c r="A142" s="291"/>
      <c r="B142" s="294"/>
      <c r="C142" s="318"/>
      <c r="D142" s="26" t="s">
        <v>57</v>
      </c>
      <c r="E142" s="192"/>
      <c r="F142" s="46">
        <v>1</v>
      </c>
      <c r="G142" s="232"/>
      <c r="H142" s="173"/>
      <c r="I142" s="174"/>
      <c r="J142" s="174"/>
      <c r="K142" s="175"/>
      <c r="L142" s="316"/>
      <c r="M142" s="309"/>
      <c r="N142" s="309"/>
      <c r="O142" s="312"/>
      <c r="P142" s="140" t="s">
        <v>163</v>
      </c>
      <c r="Q142" s="140">
        <v>99</v>
      </c>
      <c r="R142" s="140" t="s">
        <v>194</v>
      </c>
      <c r="S142" s="140" t="s">
        <v>258</v>
      </c>
      <c r="T142" s="140" t="s">
        <v>212</v>
      </c>
      <c r="U142" s="140" t="str">
        <f t="shared" si="23"/>
        <v>3.3.5 Medición de la incidencia de los incidentes, Accidentes de Trabajo y Enfermedad Laboral</v>
      </c>
      <c r="V142" s="140">
        <f t="shared" si="24"/>
        <v>1</v>
      </c>
      <c r="W142" s="140">
        <f t="shared" si="25"/>
        <v>0</v>
      </c>
      <c r="X142" s="140"/>
      <c r="Y142" s="153" t="str">
        <f t="shared" si="22"/>
        <v/>
      </c>
      <c r="Z142" s="140"/>
      <c r="AA142" s="140"/>
      <c r="AB142" s="140"/>
      <c r="AC142" s="140" t="str">
        <f t="shared" si="26"/>
        <v/>
      </c>
      <c r="AD142" s="140" t="str">
        <f t="shared" si="27"/>
        <v/>
      </c>
      <c r="AE142" s="140" t="str">
        <f t="shared" si="28"/>
        <v/>
      </c>
      <c r="AF142" s="140" t="str">
        <f t="shared" si="29"/>
        <v/>
      </c>
      <c r="AG142" s="142" t="str">
        <f>+IFERROR(VLOOKUP(Q142,#REF!,8,0),"")</f>
        <v/>
      </c>
    </row>
    <row r="143" spans="1:33" ht="30.75" hidden="1" thickBot="1">
      <c r="A143" s="291"/>
      <c r="B143" s="295"/>
      <c r="C143" s="319"/>
      <c r="D143" s="29" t="s">
        <v>58</v>
      </c>
      <c r="E143" s="195"/>
      <c r="F143" s="45">
        <v>1</v>
      </c>
      <c r="G143" s="233"/>
      <c r="H143" s="176"/>
      <c r="I143" s="177"/>
      <c r="J143" s="177"/>
      <c r="K143" s="178"/>
      <c r="L143" s="288"/>
      <c r="M143" s="310"/>
      <c r="N143" s="310"/>
      <c r="O143" s="312"/>
      <c r="P143" s="140" t="s">
        <v>164</v>
      </c>
      <c r="Q143" s="140">
        <v>100</v>
      </c>
      <c r="R143" s="140" t="s">
        <v>194</v>
      </c>
      <c r="S143" s="140" t="s">
        <v>258</v>
      </c>
      <c r="T143" s="140" t="s">
        <v>212</v>
      </c>
      <c r="U143" s="140" t="str">
        <f t="shared" si="23"/>
        <v>3.3.6 Medición del ausentismo de los incidentes, Accidentes de Trabajo y Enfermedad Laboral</v>
      </c>
      <c r="V143" s="140">
        <f t="shared" si="24"/>
        <v>1</v>
      </c>
      <c r="W143" s="140">
        <f t="shared" si="25"/>
        <v>0</v>
      </c>
      <c r="X143" s="140"/>
      <c r="Y143" s="153" t="str">
        <f t="shared" si="22"/>
        <v/>
      </c>
      <c r="Z143" s="140"/>
      <c r="AA143" s="140"/>
      <c r="AB143" s="140"/>
      <c r="AC143" s="140" t="str">
        <f t="shared" si="26"/>
        <v/>
      </c>
      <c r="AD143" s="140" t="str">
        <f t="shared" si="27"/>
        <v/>
      </c>
      <c r="AE143" s="140" t="str">
        <f t="shared" si="28"/>
        <v/>
      </c>
      <c r="AF143" s="140" t="str">
        <f t="shared" si="29"/>
        <v/>
      </c>
      <c r="AG143" s="142" t="str">
        <f>+IFERROR(VLOOKUP(Q143,#REF!,8,0),"")</f>
        <v/>
      </c>
    </row>
    <row r="144" spans="1:33" ht="30" hidden="1">
      <c r="A144" s="291"/>
      <c r="B144" s="219" t="s">
        <v>101</v>
      </c>
      <c r="C144" s="254" t="s">
        <v>64</v>
      </c>
      <c r="D144" s="18" t="s">
        <v>60</v>
      </c>
      <c r="E144" s="198"/>
      <c r="F144" s="41">
        <v>4</v>
      </c>
      <c r="G144" s="285">
        <v>15</v>
      </c>
      <c r="H144" s="169"/>
      <c r="I144" s="156"/>
      <c r="J144" s="156"/>
      <c r="K144" s="157"/>
      <c r="L144" s="287">
        <f>+COUNTA(J146,H146)*3+COUNTA(H144:H145,H147)*4+COUNTA(J144:J145,J147)*4</f>
        <v>0</v>
      </c>
      <c r="M144" s="299">
        <f>L144/G144</f>
        <v>0</v>
      </c>
      <c r="N144" s="299">
        <f>(L144+L148)/(G144+G148)</f>
        <v>0</v>
      </c>
      <c r="O144" s="312"/>
      <c r="P144" s="140" t="s">
        <v>165</v>
      </c>
      <c r="Q144" s="140">
        <v>101</v>
      </c>
      <c r="R144" s="140" t="s">
        <v>194</v>
      </c>
      <c r="S144" s="140" t="s">
        <v>259</v>
      </c>
      <c r="T144" s="140" t="s">
        <v>213</v>
      </c>
      <c r="U144" s="140" t="str">
        <f t="shared" si="23"/>
        <v>4.1.1 Metodología para la identificación, evaluación y valoración de peligros</v>
      </c>
      <c r="V144" s="140">
        <f t="shared" si="24"/>
        <v>4</v>
      </c>
      <c r="W144" s="140">
        <f t="shared" si="25"/>
        <v>0</v>
      </c>
      <c r="X144" s="140"/>
      <c r="Y144" s="153" t="str">
        <f t="shared" si="22"/>
        <v/>
      </c>
      <c r="Z144" s="140"/>
      <c r="AA144" s="140"/>
      <c r="AB144" s="140"/>
      <c r="AC144" s="140" t="str">
        <f t="shared" si="26"/>
        <v/>
      </c>
      <c r="AD144" s="140" t="str">
        <f t="shared" si="27"/>
        <v/>
      </c>
      <c r="AE144" s="140" t="str">
        <f t="shared" si="28"/>
        <v/>
      </c>
      <c r="AF144" s="140" t="str">
        <f t="shared" si="29"/>
        <v/>
      </c>
      <c r="AG144" s="142" t="str">
        <f>+IFERROR(VLOOKUP(Q144,#REF!,8,0),"")</f>
        <v/>
      </c>
    </row>
    <row r="145" spans="1:33" ht="30" hidden="1">
      <c r="A145" s="291"/>
      <c r="B145" s="220"/>
      <c r="C145" s="229"/>
      <c r="D145" s="4" t="s">
        <v>61</v>
      </c>
      <c r="E145" s="187"/>
      <c r="F145" s="42">
        <v>4</v>
      </c>
      <c r="G145" s="289"/>
      <c r="H145" s="167"/>
      <c r="I145" s="159"/>
      <c r="J145" s="159"/>
      <c r="K145" s="160"/>
      <c r="L145" s="316"/>
      <c r="M145" s="300"/>
      <c r="N145" s="300"/>
      <c r="O145" s="312"/>
      <c r="P145" s="140" t="s">
        <v>166</v>
      </c>
      <c r="Q145" s="140">
        <v>102</v>
      </c>
      <c r="R145" s="140" t="s">
        <v>194</v>
      </c>
      <c r="S145" s="140" t="s">
        <v>259</v>
      </c>
      <c r="T145" s="140" t="s">
        <v>213</v>
      </c>
      <c r="U145" s="140" t="str">
        <f t="shared" si="23"/>
        <v>4.1.2 Identificación de peligros con participación de todos los niveles de la organización</v>
      </c>
      <c r="V145" s="140">
        <f t="shared" si="24"/>
        <v>4</v>
      </c>
      <c r="W145" s="140">
        <f t="shared" si="25"/>
        <v>0</v>
      </c>
      <c r="X145" s="140"/>
      <c r="Y145" s="153" t="str">
        <f t="shared" si="22"/>
        <v/>
      </c>
      <c r="Z145" s="140"/>
      <c r="AA145" s="140"/>
      <c r="AB145" s="140"/>
      <c r="AC145" s="140" t="str">
        <f t="shared" si="26"/>
        <v/>
      </c>
      <c r="AD145" s="140" t="str">
        <f t="shared" si="27"/>
        <v/>
      </c>
      <c r="AE145" s="140" t="str">
        <f t="shared" si="28"/>
        <v/>
      </c>
      <c r="AF145" s="140" t="str">
        <f t="shared" si="29"/>
        <v/>
      </c>
      <c r="AG145" s="142" t="str">
        <f>+IFERROR(VLOOKUP(Q145,#REF!,8,0),"")</f>
        <v/>
      </c>
    </row>
    <row r="146" spans="1:33" ht="30" hidden="1">
      <c r="A146" s="291"/>
      <c r="B146" s="220"/>
      <c r="C146" s="229"/>
      <c r="D146" s="4" t="s">
        <v>62</v>
      </c>
      <c r="E146" s="187"/>
      <c r="F146" s="42">
        <v>3</v>
      </c>
      <c r="G146" s="289"/>
      <c r="H146" s="167"/>
      <c r="I146" s="159"/>
      <c r="J146" s="159"/>
      <c r="K146" s="160"/>
      <c r="L146" s="316"/>
      <c r="M146" s="300"/>
      <c r="N146" s="300"/>
      <c r="O146" s="312"/>
      <c r="P146" s="140" t="s">
        <v>167</v>
      </c>
      <c r="Q146" s="140">
        <v>103</v>
      </c>
      <c r="R146" s="140" t="s">
        <v>194</v>
      </c>
      <c r="S146" s="140" t="s">
        <v>259</v>
      </c>
      <c r="T146" s="140" t="s">
        <v>213</v>
      </c>
      <c r="U146" s="140" t="str">
        <f t="shared" si="23"/>
        <v>4.1.3 Identificación y priorización de la naturaleza de los peligros (Metodología adicional, cancerígenos y otros)</v>
      </c>
      <c r="V146" s="140">
        <f t="shared" si="24"/>
        <v>3</v>
      </c>
      <c r="W146" s="140">
        <f t="shared" si="25"/>
        <v>0</v>
      </c>
      <c r="X146" s="140"/>
      <c r="Y146" s="153" t="str">
        <f t="shared" si="22"/>
        <v/>
      </c>
      <c r="Z146" s="140"/>
      <c r="AA146" s="140"/>
      <c r="AB146" s="140"/>
      <c r="AC146" s="140" t="str">
        <f t="shared" si="26"/>
        <v/>
      </c>
      <c r="AD146" s="140" t="str">
        <f t="shared" si="27"/>
        <v/>
      </c>
      <c r="AE146" s="140" t="str">
        <f t="shared" si="28"/>
        <v/>
      </c>
      <c r="AF146" s="140" t="str">
        <f t="shared" si="29"/>
        <v/>
      </c>
      <c r="AG146" s="142" t="str">
        <f>+IFERROR(VLOOKUP(Q146,#REF!,8,0),"")</f>
        <v/>
      </c>
    </row>
    <row r="147" spans="1:33" ht="22.5" hidden="1" customHeight="1" thickBot="1">
      <c r="A147" s="291"/>
      <c r="B147" s="220"/>
      <c r="C147" s="230"/>
      <c r="D147" s="37" t="s">
        <v>63</v>
      </c>
      <c r="E147" s="199"/>
      <c r="F147" s="43">
        <v>4</v>
      </c>
      <c r="G147" s="286"/>
      <c r="H147" s="168"/>
      <c r="I147" s="162"/>
      <c r="J147" s="162"/>
      <c r="K147" s="163"/>
      <c r="L147" s="288"/>
      <c r="M147" s="301"/>
      <c r="N147" s="300"/>
      <c r="O147" s="312"/>
      <c r="P147" s="140" t="s">
        <v>168</v>
      </c>
      <c r="Q147" s="140">
        <v>104</v>
      </c>
      <c r="R147" s="140" t="s">
        <v>194</v>
      </c>
      <c r="S147" s="140" t="s">
        <v>259</v>
      </c>
      <c r="T147" s="140" t="s">
        <v>213</v>
      </c>
      <c r="U147" s="140" t="str">
        <f t="shared" si="23"/>
        <v>4.1.4 Realización mediciones ambientales, químicos, físicos y biológicos</v>
      </c>
      <c r="V147" s="140">
        <f t="shared" si="24"/>
        <v>4</v>
      </c>
      <c r="W147" s="140">
        <f t="shared" si="25"/>
        <v>0</v>
      </c>
      <c r="X147" s="140"/>
      <c r="Y147" s="153" t="str">
        <f t="shared" si="22"/>
        <v/>
      </c>
      <c r="Z147" s="140"/>
      <c r="AA147" s="140"/>
      <c r="AB147" s="140"/>
      <c r="AC147" s="140" t="str">
        <f t="shared" si="26"/>
        <v/>
      </c>
      <c r="AD147" s="140" t="str">
        <f t="shared" si="27"/>
        <v/>
      </c>
      <c r="AE147" s="140" t="str">
        <f t="shared" si="28"/>
        <v/>
      </c>
      <c r="AF147" s="140" t="str">
        <f t="shared" si="29"/>
        <v/>
      </c>
      <c r="AG147" s="142" t="str">
        <f>+IFERROR(VLOOKUP(Q147,#REF!,8,0),"")</f>
        <v/>
      </c>
    </row>
    <row r="148" spans="1:33" ht="15" hidden="1" customHeight="1">
      <c r="A148" s="291"/>
      <c r="B148" s="220"/>
      <c r="C148" s="305" t="s">
        <v>91</v>
      </c>
      <c r="D148" s="18" t="s">
        <v>90</v>
      </c>
      <c r="E148" s="198"/>
      <c r="F148" s="41">
        <v>2.5</v>
      </c>
      <c r="G148" s="285">
        <v>15</v>
      </c>
      <c r="H148" s="169"/>
      <c r="I148" s="156"/>
      <c r="J148" s="156"/>
      <c r="K148" s="157"/>
      <c r="L148" s="287">
        <f>+COUNTA(J148:J153,H148:H153)*2.5</f>
        <v>0</v>
      </c>
      <c r="M148" s="323">
        <f>L148/G148</f>
        <v>0</v>
      </c>
      <c r="N148" s="300"/>
      <c r="O148" s="312"/>
      <c r="P148" s="140" t="s">
        <v>169</v>
      </c>
      <c r="Q148" s="140">
        <v>105</v>
      </c>
      <c r="R148" s="140" t="s">
        <v>194</v>
      </c>
      <c r="S148" s="140" t="s">
        <v>259</v>
      </c>
      <c r="T148" s="140" t="s">
        <v>91</v>
      </c>
      <c r="U148" s="140" t="str">
        <f t="shared" si="23"/>
        <v>4.2.1 Se implementan medidas de prevención y control / peligros</v>
      </c>
      <c r="V148" s="140">
        <f t="shared" si="24"/>
        <v>2.5</v>
      </c>
      <c r="W148" s="140">
        <f t="shared" si="25"/>
        <v>0</v>
      </c>
      <c r="X148" s="140"/>
      <c r="Y148" s="153" t="str">
        <f t="shared" si="22"/>
        <v/>
      </c>
      <c r="Z148" s="140"/>
      <c r="AA148" s="140"/>
      <c r="AB148" s="140"/>
      <c r="AC148" s="140" t="str">
        <f t="shared" si="26"/>
        <v/>
      </c>
      <c r="AD148" s="140" t="str">
        <f t="shared" si="27"/>
        <v/>
      </c>
      <c r="AE148" s="140" t="str">
        <f t="shared" si="28"/>
        <v/>
      </c>
      <c r="AF148" s="140" t="str">
        <f t="shared" si="29"/>
        <v/>
      </c>
      <c r="AG148" s="142" t="str">
        <f>+IFERROR(VLOOKUP(Q148,#REF!,8,0),"")</f>
        <v/>
      </c>
    </row>
    <row r="149" spans="1:33" ht="15" hidden="1" customHeight="1">
      <c r="A149" s="291"/>
      <c r="B149" s="220"/>
      <c r="C149" s="306"/>
      <c r="D149" s="4" t="s">
        <v>85</v>
      </c>
      <c r="E149" s="187"/>
      <c r="F149" s="42">
        <v>2.5</v>
      </c>
      <c r="G149" s="289"/>
      <c r="H149" s="167"/>
      <c r="I149" s="159"/>
      <c r="J149" s="159"/>
      <c r="K149" s="160"/>
      <c r="L149" s="316"/>
      <c r="M149" s="324"/>
      <c r="N149" s="300"/>
      <c r="O149" s="312"/>
      <c r="P149" s="140" t="s">
        <v>170</v>
      </c>
      <c r="Q149" s="140">
        <v>106</v>
      </c>
      <c r="R149" s="140" t="s">
        <v>194</v>
      </c>
      <c r="S149" s="140" t="s">
        <v>259</v>
      </c>
      <c r="T149" s="140" t="s">
        <v>91</v>
      </c>
      <c r="U149" s="140" t="str">
        <f t="shared" si="23"/>
        <v>4.2.2 Se verifica aplicación de las medidas prevención y control</v>
      </c>
      <c r="V149" s="140">
        <f t="shared" si="24"/>
        <v>2.5</v>
      </c>
      <c r="W149" s="140">
        <f t="shared" si="25"/>
        <v>0</v>
      </c>
      <c r="X149" s="140"/>
      <c r="Y149" s="153" t="str">
        <f t="shared" si="22"/>
        <v/>
      </c>
      <c r="Z149" s="140"/>
      <c r="AA149" s="140"/>
      <c r="AB149" s="140"/>
      <c r="AC149" s="140" t="str">
        <f t="shared" si="26"/>
        <v/>
      </c>
      <c r="AD149" s="140" t="str">
        <f t="shared" si="27"/>
        <v/>
      </c>
      <c r="AE149" s="140" t="str">
        <f t="shared" si="28"/>
        <v/>
      </c>
      <c r="AF149" s="140" t="str">
        <f t="shared" si="29"/>
        <v/>
      </c>
      <c r="AG149" s="142" t="str">
        <f>+IFERROR(VLOOKUP(Q149,#REF!,8,0),"")</f>
        <v/>
      </c>
    </row>
    <row r="150" spans="1:33" ht="15" hidden="1" customHeight="1">
      <c r="A150" s="291"/>
      <c r="B150" s="220"/>
      <c r="C150" s="306"/>
      <c r="D150" s="4" t="s">
        <v>86</v>
      </c>
      <c r="E150" s="187"/>
      <c r="F150" s="42">
        <v>2.5</v>
      </c>
      <c r="G150" s="289"/>
      <c r="H150" s="167"/>
      <c r="I150" s="159"/>
      <c r="J150" s="159"/>
      <c r="K150" s="160"/>
      <c r="L150" s="316"/>
      <c r="M150" s="324"/>
      <c r="N150" s="300"/>
      <c r="O150" s="312"/>
      <c r="P150" s="140" t="s">
        <v>171</v>
      </c>
      <c r="Q150" s="140">
        <v>107</v>
      </c>
      <c r="R150" s="140" t="s">
        <v>194</v>
      </c>
      <c r="S150" s="140" t="s">
        <v>259</v>
      </c>
      <c r="T150" s="140" t="s">
        <v>91</v>
      </c>
      <c r="U150" s="140" t="str">
        <f t="shared" si="23"/>
        <v>4.2.3 Hay procedimientos, instructivos, fichas, protocolos</v>
      </c>
      <c r="V150" s="140">
        <f t="shared" si="24"/>
        <v>2.5</v>
      </c>
      <c r="W150" s="140">
        <f t="shared" si="25"/>
        <v>0</v>
      </c>
      <c r="X150" s="140"/>
      <c r="Y150" s="153" t="str">
        <f t="shared" si="22"/>
        <v/>
      </c>
      <c r="Z150" s="140"/>
      <c r="AA150" s="140"/>
      <c r="AB150" s="140"/>
      <c r="AC150" s="140" t="str">
        <f t="shared" si="26"/>
        <v/>
      </c>
      <c r="AD150" s="140" t="str">
        <f t="shared" si="27"/>
        <v/>
      </c>
      <c r="AE150" s="140" t="str">
        <f t="shared" si="28"/>
        <v/>
      </c>
      <c r="AF150" s="140" t="str">
        <f t="shared" si="29"/>
        <v/>
      </c>
      <c r="AG150" s="142" t="str">
        <f>+IFERROR(VLOOKUP(Q150,#REF!,8,0),"")</f>
        <v/>
      </c>
    </row>
    <row r="151" spans="1:33" ht="15.75" hidden="1" customHeight="1">
      <c r="A151" s="291"/>
      <c r="B151" s="220"/>
      <c r="C151" s="306"/>
      <c r="D151" s="4" t="s">
        <v>87</v>
      </c>
      <c r="E151" s="187"/>
      <c r="F151" s="42">
        <v>2.5</v>
      </c>
      <c r="G151" s="289"/>
      <c r="H151" s="167"/>
      <c r="I151" s="159"/>
      <c r="J151" s="159"/>
      <c r="K151" s="160"/>
      <c r="L151" s="316"/>
      <c r="M151" s="324"/>
      <c r="N151" s="300"/>
      <c r="O151" s="312"/>
      <c r="P151" s="140" t="s">
        <v>172</v>
      </c>
      <c r="Q151" s="140">
        <v>108</v>
      </c>
      <c r="R151" s="140" t="s">
        <v>194</v>
      </c>
      <c r="S151" s="140" t="s">
        <v>259</v>
      </c>
      <c r="T151" s="140" t="s">
        <v>91</v>
      </c>
      <c r="U151" s="140" t="str">
        <f t="shared" si="23"/>
        <v>4.2.4 Inspección con el COPASST o Vigia</v>
      </c>
      <c r="V151" s="140">
        <f t="shared" si="24"/>
        <v>2.5</v>
      </c>
      <c r="W151" s="140">
        <f t="shared" si="25"/>
        <v>0</v>
      </c>
      <c r="X151" s="140"/>
      <c r="Y151" s="153" t="str">
        <f t="shared" si="22"/>
        <v/>
      </c>
      <c r="Z151" s="140"/>
      <c r="AA151" s="140"/>
      <c r="AB151" s="140"/>
      <c r="AC151" s="140" t="str">
        <f t="shared" si="26"/>
        <v/>
      </c>
      <c r="AD151" s="140" t="str">
        <f t="shared" si="27"/>
        <v/>
      </c>
      <c r="AE151" s="140" t="str">
        <f t="shared" si="28"/>
        <v/>
      </c>
      <c r="AF151" s="140" t="str">
        <f t="shared" si="29"/>
        <v/>
      </c>
      <c r="AG151" s="142" t="str">
        <f>+IFERROR(VLOOKUP(Q151,#REF!,8,0),"")</f>
        <v/>
      </c>
    </row>
    <row r="152" spans="1:33" ht="30" hidden="1">
      <c r="A152" s="291"/>
      <c r="B152" s="220"/>
      <c r="C152" s="306"/>
      <c r="D152" s="4" t="s">
        <v>88</v>
      </c>
      <c r="E152" s="187"/>
      <c r="F152" s="42">
        <v>2.5</v>
      </c>
      <c r="G152" s="289"/>
      <c r="H152" s="167"/>
      <c r="I152" s="159"/>
      <c r="J152" s="159"/>
      <c r="K152" s="160"/>
      <c r="L152" s="316"/>
      <c r="M152" s="324"/>
      <c r="N152" s="300"/>
      <c r="O152" s="312"/>
      <c r="P152" s="140" t="s">
        <v>173</v>
      </c>
      <c r="Q152" s="140">
        <v>109</v>
      </c>
      <c r="R152" s="140" t="s">
        <v>194</v>
      </c>
      <c r="S152" s="140" t="s">
        <v>259</v>
      </c>
      <c r="T152" s="140" t="s">
        <v>91</v>
      </c>
      <c r="U152" s="140" t="str">
        <f t="shared" si="23"/>
        <v>4.2.5 Mantenimiento periódico de instalaciones, equipos, máquinas, herramientas.</v>
      </c>
      <c r="V152" s="140">
        <f t="shared" si="24"/>
        <v>2.5</v>
      </c>
      <c r="W152" s="140">
        <f t="shared" si="25"/>
        <v>0</v>
      </c>
      <c r="X152" s="140"/>
      <c r="Y152" s="153" t="str">
        <f t="shared" si="22"/>
        <v/>
      </c>
      <c r="Z152" s="140"/>
      <c r="AA152" s="140"/>
      <c r="AB152" s="140"/>
      <c r="AC152" s="140" t="str">
        <f t="shared" si="26"/>
        <v/>
      </c>
      <c r="AD152" s="140" t="str">
        <f t="shared" si="27"/>
        <v/>
      </c>
      <c r="AE152" s="140" t="str">
        <f t="shared" si="28"/>
        <v/>
      </c>
      <c r="AF152" s="140" t="str">
        <f t="shared" si="29"/>
        <v/>
      </c>
      <c r="AG152" s="142" t="str">
        <f>+IFERROR(VLOOKUP(Q152,#REF!,8,0),"")</f>
        <v/>
      </c>
    </row>
    <row r="153" spans="1:33" ht="30.75" hidden="1" thickBot="1">
      <c r="A153" s="291"/>
      <c r="B153" s="221"/>
      <c r="C153" s="307"/>
      <c r="D153" s="19" t="s">
        <v>89</v>
      </c>
      <c r="E153" s="200"/>
      <c r="F153" s="43">
        <v>2.5</v>
      </c>
      <c r="G153" s="286"/>
      <c r="H153" s="168"/>
      <c r="I153" s="162"/>
      <c r="J153" s="162"/>
      <c r="K153" s="163"/>
      <c r="L153" s="288"/>
      <c r="M153" s="325"/>
      <c r="N153" s="301"/>
      <c r="O153" s="312"/>
      <c r="P153" s="140" t="s">
        <v>174</v>
      </c>
      <c r="Q153" s="140">
        <v>110</v>
      </c>
      <c r="R153" s="140" t="s">
        <v>194</v>
      </c>
      <c r="S153" s="140" t="s">
        <v>259</v>
      </c>
      <c r="T153" s="140" t="s">
        <v>91</v>
      </c>
      <c r="U153" s="140" t="str">
        <f t="shared" si="23"/>
        <v>4.2.6 Entrega de Elementos de Protección Personal - EPP, se verifica con contratista y subcontratistas</v>
      </c>
      <c r="V153" s="140">
        <f t="shared" si="24"/>
        <v>2.5</v>
      </c>
      <c r="W153" s="140">
        <f t="shared" si="25"/>
        <v>0</v>
      </c>
      <c r="X153" s="140"/>
      <c r="Y153" s="153" t="str">
        <f t="shared" si="22"/>
        <v/>
      </c>
      <c r="Z153" s="140"/>
      <c r="AA153" s="140"/>
      <c r="AB153" s="140"/>
      <c r="AC153" s="140" t="str">
        <f t="shared" si="26"/>
        <v/>
      </c>
      <c r="AD153" s="140" t="str">
        <f t="shared" si="27"/>
        <v/>
      </c>
      <c r="AE153" s="140" t="str">
        <f t="shared" si="28"/>
        <v/>
      </c>
      <c r="AF153" s="140" t="str">
        <f t="shared" si="29"/>
        <v/>
      </c>
      <c r="AG153" s="142" t="str">
        <f>+IFERROR(VLOOKUP(Q153,#REF!,8,0),"")</f>
        <v/>
      </c>
    </row>
    <row r="154" spans="1:33" ht="32.25" hidden="1" customHeight="1">
      <c r="A154" s="291"/>
      <c r="B154" s="281" t="s">
        <v>102</v>
      </c>
      <c r="C154" s="283" t="s">
        <v>67</v>
      </c>
      <c r="D154" s="25" t="s">
        <v>65</v>
      </c>
      <c r="E154" s="191"/>
      <c r="F154" s="44">
        <v>5</v>
      </c>
      <c r="G154" s="285">
        <v>10</v>
      </c>
      <c r="H154" s="170"/>
      <c r="I154" s="171"/>
      <c r="J154" s="171"/>
      <c r="K154" s="172"/>
      <c r="L154" s="287">
        <f>+COUNTA(J154:J155,H154:H155)*5</f>
        <v>0</v>
      </c>
      <c r="M154" s="299">
        <f>L154/G154</f>
        <v>0</v>
      </c>
      <c r="N154" s="299">
        <f>L154/G154</f>
        <v>0</v>
      </c>
      <c r="O154" s="312"/>
      <c r="P154" s="140" t="s">
        <v>175</v>
      </c>
      <c r="Q154" s="140">
        <v>111</v>
      </c>
      <c r="R154" s="140" t="s">
        <v>194</v>
      </c>
      <c r="S154" s="140" t="s">
        <v>260</v>
      </c>
      <c r="T154" s="140" t="s">
        <v>214</v>
      </c>
      <c r="U154" s="140" t="str">
        <f t="shared" si="23"/>
        <v>5.1.1 Se cuenta con el Plan de Prevención y Prevención ante Emergencias</v>
      </c>
      <c r="V154" s="140">
        <f t="shared" si="24"/>
        <v>5</v>
      </c>
      <c r="W154" s="140">
        <f t="shared" si="25"/>
        <v>0</v>
      </c>
      <c r="X154" s="140"/>
      <c r="Y154" s="153" t="str">
        <f t="shared" si="22"/>
        <v/>
      </c>
      <c r="Z154" s="140"/>
      <c r="AA154" s="140"/>
      <c r="AB154" s="140"/>
      <c r="AC154" s="140" t="str">
        <f t="shared" si="26"/>
        <v/>
      </c>
      <c r="AD154" s="140" t="str">
        <f t="shared" si="27"/>
        <v/>
      </c>
      <c r="AE154" s="140" t="str">
        <f t="shared" si="28"/>
        <v/>
      </c>
      <c r="AF154" s="140" t="str">
        <f t="shared" si="29"/>
        <v/>
      </c>
      <c r="AG154" s="142" t="str">
        <f>+IFERROR(VLOOKUP(Q154,#REF!,8,0),"")</f>
        <v/>
      </c>
    </row>
    <row r="155" spans="1:33" ht="30" hidden="1" customHeight="1" thickBot="1">
      <c r="A155" s="292"/>
      <c r="B155" s="282"/>
      <c r="C155" s="284"/>
      <c r="D155" s="32" t="s">
        <v>66</v>
      </c>
      <c r="E155" s="201"/>
      <c r="F155" s="45">
        <v>5</v>
      </c>
      <c r="G155" s="286"/>
      <c r="H155" s="176"/>
      <c r="I155" s="177"/>
      <c r="J155" s="179"/>
      <c r="K155" s="178"/>
      <c r="L155" s="288"/>
      <c r="M155" s="301"/>
      <c r="N155" s="301"/>
      <c r="O155" s="313"/>
      <c r="P155" s="140" t="s">
        <v>176</v>
      </c>
      <c r="Q155" s="140">
        <v>112</v>
      </c>
      <c r="R155" s="140" t="s">
        <v>194</v>
      </c>
      <c r="S155" s="140" t="s">
        <v>260</v>
      </c>
      <c r="T155" s="140" t="s">
        <v>214</v>
      </c>
      <c r="U155" s="140" t="str">
        <f t="shared" si="23"/>
        <v>5.1.2 Brigada de prevención, conformada y dotada</v>
      </c>
      <c r="V155" s="140">
        <f t="shared" si="24"/>
        <v>5</v>
      </c>
      <c r="W155" s="140">
        <f t="shared" si="25"/>
        <v>0</v>
      </c>
      <c r="X155" s="145">
        <f>+SUM(W126:W155)/SUM(V126:V155)</f>
        <v>0</v>
      </c>
      <c r="Y155" s="153" t="str">
        <f t="shared" si="22"/>
        <v/>
      </c>
      <c r="Z155" s="145">
        <f>+IF(SUM(W126:W155)/SUM(V126:V155)&lt;=60%,SUM(W126:W155)/SUM(V126:V155),"-")</f>
        <v>0</v>
      </c>
      <c r="AA155" s="145" t="str">
        <f>+IF(SUM(W126:W155)/SUM(V126:V155)&gt;85%,SUM(W126:W155)/SUM(V126:V155),"-")</f>
        <v>-</v>
      </c>
      <c r="AB155" s="145" t="str">
        <f>+IF(AND(Z155="-",AA155="-"),SUM(W126:W155)/SUM(V126:V155),"-")</f>
        <v>-</v>
      </c>
      <c r="AC155" s="140" t="str">
        <f t="shared" si="26"/>
        <v/>
      </c>
      <c r="AD155" s="140" t="str">
        <f t="shared" si="27"/>
        <v/>
      </c>
      <c r="AE155" s="140" t="str">
        <f t="shared" si="28"/>
        <v/>
      </c>
      <c r="AF155" s="140" t="str">
        <f t="shared" si="29"/>
        <v/>
      </c>
      <c r="AG155" s="142" t="str">
        <f>+IFERROR(VLOOKUP(Q155,#REF!,8,0),"")</f>
        <v/>
      </c>
    </row>
    <row r="156" spans="1:33" ht="15" hidden="1" customHeight="1">
      <c r="A156" s="293" t="s">
        <v>107</v>
      </c>
      <c r="B156" s="302" t="s">
        <v>103</v>
      </c>
      <c r="C156" s="305" t="s">
        <v>72</v>
      </c>
      <c r="D156" s="18" t="s">
        <v>68</v>
      </c>
      <c r="E156" s="198"/>
      <c r="F156" s="41">
        <v>1.25</v>
      </c>
      <c r="G156" s="231">
        <v>5</v>
      </c>
      <c r="H156" s="169"/>
      <c r="I156" s="156"/>
      <c r="J156" s="156"/>
      <c r="K156" s="157"/>
      <c r="L156" s="265">
        <f>+COUNTA(J156:J159,H156:H159)*1.25</f>
        <v>0</v>
      </c>
      <c r="M156" s="299">
        <f>L156/G156</f>
        <v>0</v>
      </c>
      <c r="N156" s="299">
        <f>L156/G156</f>
        <v>0</v>
      </c>
      <c r="O156" s="245">
        <f>L156/G156</f>
        <v>0</v>
      </c>
      <c r="P156" s="140" t="s">
        <v>177</v>
      </c>
      <c r="Q156" s="140">
        <v>113</v>
      </c>
      <c r="R156" s="140" t="s">
        <v>195</v>
      </c>
      <c r="S156" s="140" t="s">
        <v>261</v>
      </c>
      <c r="T156" s="140" t="s">
        <v>215</v>
      </c>
      <c r="U156" s="140" t="str">
        <f t="shared" si="23"/>
        <v>6.1.1 Indicadores de Estructura, Proceso y Resultado</v>
      </c>
      <c r="V156" s="140">
        <f t="shared" si="24"/>
        <v>1.25</v>
      </c>
      <c r="W156" s="140">
        <f t="shared" si="25"/>
        <v>0</v>
      </c>
      <c r="X156" s="140"/>
      <c r="Y156" s="153" t="str">
        <f t="shared" si="22"/>
        <v/>
      </c>
      <c r="Z156" s="140"/>
      <c r="AA156" s="140"/>
      <c r="AB156" s="140"/>
      <c r="AC156" s="140" t="str">
        <f t="shared" si="26"/>
        <v/>
      </c>
      <c r="AD156" s="140" t="str">
        <f t="shared" si="27"/>
        <v/>
      </c>
      <c r="AE156" s="140" t="str">
        <f t="shared" si="28"/>
        <v/>
      </c>
      <c r="AF156" s="140" t="str">
        <f t="shared" si="29"/>
        <v/>
      </c>
      <c r="AG156" s="142" t="str">
        <f>+IFERROR(VLOOKUP(Q156,#REF!,8,0),"")</f>
        <v/>
      </c>
    </row>
    <row r="157" spans="1:33" ht="15" hidden="1" customHeight="1">
      <c r="A157" s="294"/>
      <c r="B157" s="303"/>
      <c r="C157" s="306"/>
      <c r="D157" s="4" t="s">
        <v>69</v>
      </c>
      <c r="E157" s="187"/>
      <c r="F157" s="42">
        <v>1.25</v>
      </c>
      <c r="G157" s="232"/>
      <c r="H157" s="167"/>
      <c r="I157" s="159"/>
      <c r="J157" s="159"/>
      <c r="K157" s="160"/>
      <c r="L157" s="266"/>
      <c r="M157" s="300"/>
      <c r="N157" s="300"/>
      <c r="O157" s="246"/>
      <c r="P157" s="140" t="s">
        <v>178</v>
      </c>
      <c r="Q157" s="140">
        <v>114</v>
      </c>
      <c r="R157" s="140" t="s">
        <v>195</v>
      </c>
      <c r="S157" s="140" t="s">
        <v>261</v>
      </c>
      <c r="T157" s="140" t="s">
        <v>215</v>
      </c>
      <c r="U157" s="140" t="str">
        <f t="shared" si="23"/>
        <v>6,1.2 La Empresa realiza auditoría por lo menos una vez al año</v>
      </c>
      <c r="V157" s="140">
        <f t="shared" si="24"/>
        <v>1.25</v>
      </c>
      <c r="W157" s="140">
        <f t="shared" si="25"/>
        <v>0</v>
      </c>
      <c r="X157" s="140"/>
      <c r="Y157" s="153" t="str">
        <f t="shared" si="22"/>
        <v/>
      </c>
      <c r="Z157" s="140"/>
      <c r="AA157" s="140"/>
      <c r="AB157" s="140"/>
      <c r="AC157" s="140" t="str">
        <f t="shared" si="26"/>
        <v/>
      </c>
      <c r="AD157" s="140" t="str">
        <f t="shared" si="27"/>
        <v/>
      </c>
      <c r="AE157" s="140" t="str">
        <f t="shared" si="28"/>
        <v/>
      </c>
      <c r="AF157" s="140" t="str">
        <f t="shared" si="29"/>
        <v/>
      </c>
      <c r="AG157" s="142" t="str">
        <f>+IFERROR(VLOOKUP(Q157,#REF!,8,0),"")</f>
        <v/>
      </c>
    </row>
    <row r="158" spans="1:33" ht="30" hidden="1">
      <c r="A158" s="294"/>
      <c r="B158" s="303"/>
      <c r="C158" s="306"/>
      <c r="D158" s="4" t="s">
        <v>70</v>
      </c>
      <c r="E158" s="187"/>
      <c r="F158" s="42">
        <v>1.25</v>
      </c>
      <c r="G158" s="232"/>
      <c r="H158" s="167"/>
      <c r="I158" s="159"/>
      <c r="J158" s="159"/>
      <c r="K158" s="160"/>
      <c r="L158" s="266"/>
      <c r="M158" s="300"/>
      <c r="N158" s="300"/>
      <c r="O158" s="246"/>
      <c r="P158" s="140" t="s">
        <v>179</v>
      </c>
      <c r="Q158" s="140">
        <v>115</v>
      </c>
      <c r="R158" s="140" t="s">
        <v>195</v>
      </c>
      <c r="S158" s="140" t="s">
        <v>261</v>
      </c>
      <c r="T158" s="140" t="s">
        <v>215</v>
      </c>
      <c r="U158" s="140" t="str">
        <f t="shared" si="23"/>
        <v>6.1.3 Revisión anual por la Alta Dirección, resultados y alcance de la auditoría</v>
      </c>
      <c r="V158" s="140">
        <f t="shared" si="24"/>
        <v>1.25</v>
      </c>
      <c r="W158" s="140">
        <f t="shared" si="25"/>
        <v>0</v>
      </c>
      <c r="X158" s="140"/>
      <c r="Y158" s="153" t="str">
        <f t="shared" si="22"/>
        <v/>
      </c>
      <c r="Z158" s="140"/>
      <c r="AA158" s="140"/>
      <c r="AB158" s="140"/>
      <c r="AC158" s="140" t="str">
        <f t="shared" si="26"/>
        <v/>
      </c>
      <c r="AD158" s="140" t="str">
        <f t="shared" si="27"/>
        <v/>
      </c>
      <c r="AE158" s="140" t="str">
        <f t="shared" si="28"/>
        <v/>
      </c>
      <c r="AF158" s="140" t="str">
        <f t="shared" si="29"/>
        <v/>
      </c>
      <c r="AG158" s="142" t="str">
        <f>+IFERROR(VLOOKUP(Q158,#REF!,8,0),"")</f>
        <v/>
      </c>
    </row>
    <row r="159" spans="1:33" ht="15.75" hidden="1" customHeight="1" thickBot="1">
      <c r="A159" s="295"/>
      <c r="B159" s="304"/>
      <c r="C159" s="307"/>
      <c r="D159" s="19" t="s">
        <v>71</v>
      </c>
      <c r="E159" s="200"/>
      <c r="F159" s="43">
        <v>1.25</v>
      </c>
      <c r="G159" s="233"/>
      <c r="H159" s="168"/>
      <c r="I159" s="162"/>
      <c r="J159" s="162"/>
      <c r="K159" s="163"/>
      <c r="L159" s="267"/>
      <c r="M159" s="301"/>
      <c r="N159" s="301"/>
      <c r="O159" s="247"/>
      <c r="P159" s="140" t="s">
        <v>180</v>
      </c>
      <c r="Q159" s="140">
        <v>116</v>
      </c>
      <c r="R159" s="140" t="s">
        <v>195</v>
      </c>
      <c r="S159" s="140" t="s">
        <v>261</v>
      </c>
      <c r="T159" s="140" t="s">
        <v>215</v>
      </c>
      <c r="U159" s="140" t="str">
        <f t="shared" si="23"/>
        <v>6.1.4 Planificación Auditorías con el COPASST</v>
      </c>
      <c r="V159" s="140">
        <f t="shared" si="24"/>
        <v>1.25</v>
      </c>
      <c r="W159" s="140">
        <f t="shared" si="25"/>
        <v>0</v>
      </c>
      <c r="X159" s="145">
        <f>+SUM(W156:W159)/SUM(V156:V159)</f>
        <v>0</v>
      </c>
      <c r="Y159" s="153" t="str">
        <f t="shared" si="22"/>
        <v/>
      </c>
      <c r="Z159" s="145">
        <f>+IF(SUM(W156:W159)/SUM(V156:V159)&lt;=60%,SUM(W156:W159)/SUM(V156:V159),"-")</f>
        <v>0</v>
      </c>
      <c r="AA159" s="145" t="str">
        <f>+IF(SUM(W156:W159)/SUM(V156:V159)&gt;85%,SUM(W156:W159)/SUM(V156:V159),"-")</f>
        <v>-</v>
      </c>
      <c r="AB159" s="145" t="str">
        <f>+IF(AND(Z159="-",AA159="-"),SUM(W156:W159)/SUM(V156:V159),"-")</f>
        <v>-</v>
      </c>
      <c r="AC159" s="140" t="str">
        <f t="shared" si="26"/>
        <v/>
      </c>
      <c r="AD159" s="140" t="str">
        <f t="shared" si="27"/>
        <v/>
      </c>
      <c r="AE159" s="140" t="str">
        <f t="shared" si="28"/>
        <v/>
      </c>
      <c r="AF159" s="140" t="str">
        <f t="shared" si="29"/>
        <v/>
      </c>
      <c r="AG159" s="142" t="str">
        <f>+IFERROR(VLOOKUP(Q159,#REF!,8,0),"")</f>
        <v/>
      </c>
    </row>
    <row r="160" spans="1:33" ht="30" hidden="1">
      <c r="A160" s="248" t="s">
        <v>108</v>
      </c>
      <c r="B160" s="251" t="s">
        <v>104</v>
      </c>
      <c r="C160" s="254" t="s">
        <v>84</v>
      </c>
      <c r="D160" s="18" t="s">
        <v>73</v>
      </c>
      <c r="E160" s="198"/>
      <c r="F160" s="106">
        <v>2.5</v>
      </c>
      <c r="G160" s="285">
        <v>10</v>
      </c>
      <c r="H160" s="169"/>
      <c r="I160" s="156"/>
      <c r="J160" s="156"/>
      <c r="K160" s="157"/>
      <c r="L160" s="296">
        <f>+COUNTA(J160:J163,H160:H163)*2.5</f>
        <v>0</v>
      </c>
      <c r="M160" s="299">
        <f>L160/G160</f>
        <v>0</v>
      </c>
      <c r="N160" s="299">
        <f>L160/G160</f>
        <v>0</v>
      </c>
      <c r="O160" s="245">
        <f>L160/G160</f>
        <v>0</v>
      </c>
      <c r="P160" s="140" t="s">
        <v>181</v>
      </c>
      <c r="Q160" s="140">
        <v>117</v>
      </c>
      <c r="R160" s="140" t="s">
        <v>196</v>
      </c>
      <c r="S160" s="140" t="s">
        <v>262</v>
      </c>
      <c r="T160" s="140" t="s">
        <v>84</v>
      </c>
      <c r="U160" s="140" t="str">
        <f t="shared" si="23"/>
        <v>7.1.1 Definir acciones de Promoción y Prevención con base en resultados del SG SST</v>
      </c>
      <c r="V160" s="140">
        <f t="shared" si="24"/>
        <v>2.5</v>
      </c>
      <c r="W160" s="140">
        <f t="shared" si="25"/>
        <v>0</v>
      </c>
      <c r="X160" s="140"/>
      <c r="Y160" s="153" t="str">
        <f t="shared" si="22"/>
        <v/>
      </c>
      <c r="Z160" s="140"/>
      <c r="AA160" s="140"/>
      <c r="AB160" s="140"/>
      <c r="AC160" s="140" t="str">
        <f t="shared" si="26"/>
        <v/>
      </c>
      <c r="AD160" s="140" t="str">
        <f t="shared" si="27"/>
        <v/>
      </c>
      <c r="AE160" s="140" t="str">
        <f t="shared" si="28"/>
        <v/>
      </c>
      <c r="AF160" s="140" t="str">
        <f t="shared" si="29"/>
        <v/>
      </c>
      <c r="AG160" s="142" t="str">
        <f>+IFERROR(VLOOKUP(Q160,#REF!,8,0),"")</f>
        <v/>
      </c>
    </row>
    <row r="161" spans="1:35" ht="15" hidden="1" customHeight="1">
      <c r="A161" s="249"/>
      <c r="B161" s="252"/>
      <c r="C161" s="229"/>
      <c r="D161" s="4" t="s">
        <v>74</v>
      </c>
      <c r="E161" s="187"/>
      <c r="F161" s="107">
        <v>2.5</v>
      </c>
      <c r="G161" s="289"/>
      <c r="H161" s="167"/>
      <c r="I161" s="159"/>
      <c r="J161" s="159"/>
      <c r="K161" s="160"/>
      <c r="L161" s="297"/>
      <c r="M161" s="300"/>
      <c r="N161" s="300"/>
      <c r="O161" s="246"/>
      <c r="P161" s="140" t="s">
        <v>182</v>
      </c>
      <c r="Q161" s="140">
        <v>118</v>
      </c>
      <c r="R161" s="140" t="s">
        <v>196</v>
      </c>
      <c r="S161" s="140" t="s">
        <v>262</v>
      </c>
      <c r="T161" s="140" t="s">
        <v>84</v>
      </c>
      <c r="U161" s="140" t="str">
        <f t="shared" si="23"/>
        <v>7.1.2 Toma de Medidas Correctivas, Preventivas y De Mejora</v>
      </c>
      <c r="V161" s="140">
        <f t="shared" si="24"/>
        <v>2.5</v>
      </c>
      <c r="W161" s="140">
        <f t="shared" si="25"/>
        <v>0</v>
      </c>
      <c r="X161" s="140"/>
      <c r="Y161" s="153" t="str">
        <f t="shared" si="22"/>
        <v/>
      </c>
      <c r="Z161" s="140"/>
      <c r="AA161" s="140"/>
      <c r="AB161" s="140"/>
      <c r="AC161" s="140" t="str">
        <f t="shared" si="26"/>
        <v/>
      </c>
      <c r="AD161" s="140" t="str">
        <f t="shared" si="27"/>
        <v/>
      </c>
      <c r="AE161" s="140" t="str">
        <f t="shared" si="28"/>
        <v/>
      </c>
      <c r="AF161" s="140" t="str">
        <f t="shared" si="29"/>
        <v/>
      </c>
      <c r="AG161" s="142" t="str">
        <f>+IFERROR(VLOOKUP(Q161,#REF!,8,0),"")</f>
        <v/>
      </c>
    </row>
    <row r="162" spans="1:35" ht="45" hidden="1">
      <c r="A162" s="249"/>
      <c r="B162" s="252"/>
      <c r="C162" s="229"/>
      <c r="D162" s="4" t="s">
        <v>75</v>
      </c>
      <c r="E162" s="187"/>
      <c r="F162" s="107">
        <v>2.5</v>
      </c>
      <c r="G162" s="289"/>
      <c r="H162" s="167"/>
      <c r="I162" s="159"/>
      <c r="J162" s="159"/>
      <c r="K162" s="160"/>
      <c r="L162" s="297"/>
      <c r="M162" s="300"/>
      <c r="N162" s="300"/>
      <c r="O162" s="246"/>
      <c r="P162" s="140" t="s">
        <v>183</v>
      </c>
      <c r="Q162" s="140">
        <v>119</v>
      </c>
      <c r="R162" s="140" t="s">
        <v>196</v>
      </c>
      <c r="S162" s="140" t="s">
        <v>262</v>
      </c>
      <c r="T162" s="140" t="s">
        <v>84</v>
      </c>
      <c r="U162" s="140" t="str">
        <f t="shared" si="23"/>
        <v>7.1.3 Ejecución de Acciones Correctivas, Preventivas y De Mejora de la Investigación de Incidentes, Accidentes de Trabajo y Enfermedad Laboral</v>
      </c>
      <c r="V162" s="140">
        <f t="shared" si="24"/>
        <v>2.5</v>
      </c>
      <c r="W162" s="140">
        <f t="shared" si="25"/>
        <v>0</v>
      </c>
      <c r="X162" s="140"/>
      <c r="Y162" s="153" t="str">
        <f t="shared" si="22"/>
        <v/>
      </c>
      <c r="Z162" s="140"/>
      <c r="AA162" s="140"/>
      <c r="AB162" s="140"/>
      <c r="AC162" s="140" t="str">
        <f t="shared" si="26"/>
        <v/>
      </c>
      <c r="AD162" s="140" t="str">
        <f t="shared" si="27"/>
        <v/>
      </c>
      <c r="AE162" s="140" t="str">
        <f t="shared" si="28"/>
        <v/>
      </c>
      <c r="AF162" s="140" t="str">
        <f t="shared" si="29"/>
        <v/>
      </c>
      <c r="AG162" s="142" t="str">
        <f>+IFERROR(VLOOKUP(Q162,#REF!,8,0),"")</f>
        <v/>
      </c>
    </row>
    <row r="163" spans="1:35" ht="30.75" hidden="1" thickBot="1">
      <c r="A163" s="250"/>
      <c r="B163" s="253"/>
      <c r="C163" s="230"/>
      <c r="D163" s="19" t="s">
        <v>76</v>
      </c>
      <c r="E163" s="200"/>
      <c r="F163" s="108">
        <v>2.5</v>
      </c>
      <c r="G163" s="286"/>
      <c r="H163" s="168"/>
      <c r="I163" s="162"/>
      <c r="J163" s="162"/>
      <c r="K163" s="163"/>
      <c r="L163" s="298"/>
      <c r="M163" s="301"/>
      <c r="N163" s="301"/>
      <c r="O163" s="247"/>
      <c r="P163" s="140" t="s">
        <v>184</v>
      </c>
      <c r="Q163" s="140">
        <v>120</v>
      </c>
      <c r="R163" s="140" t="s">
        <v>196</v>
      </c>
      <c r="S163" s="140" t="s">
        <v>262</v>
      </c>
      <c r="T163" s="140" t="s">
        <v>84</v>
      </c>
      <c r="U163" s="140" t="str">
        <f t="shared" si="23"/>
        <v>7.1.4 Implementar medidas y acciones correctivas de autoridades y ARL</v>
      </c>
      <c r="V163" s="140">
        <f t="shared" si="24"/>
        <v>2.5</v>
      </c>
      <c r="W163" s="140">
        <f t="shared" si="25"/>
        <v>0</v>
      </c>
      <c r="X163" s="145">
        <f>+SUM(W160:W163)/SUM(V160:V163)</f>
        <v>0</v>
      </c>
      <c r="Y163" s="153" t="str">
        <f t="shared" si="22"/>
        <v/>
      </c>
      <c r="Z163" s="145">
        <f>+IF(SUM(W160:W163)/SUM(V160:V163)&lt;=60%,SUM(W160:W163)/SUM(V160:V163),"-")</f>
        <v>0</v>
      </c>
      <c r="AA163" s="145" t="str">
        <f>+IF(SUM(W160:W163)/SUM(V160:V163)&gt;85%,SUM(W160:W163)/SUM(V160:V163),"-")</f>
        <v>-</v>
      </c>
      <c r="AB163" s="145" t="str">
        <f>+IF(AND(Z163="-",AA163="-"),SUM(W160:W163)/SUM(V160:V163),"-")</f>
        <v>-</v>
      </c>
      <c r="AC163" s="140" t="str">
        <f t="shared" si="26"/>
        <v/>
      </c>
      <c r="AD163" s="140" t="str">
        <f t="shared" si="27"/>
        <v/>
      </c>
      <c r="AE163" s="140" t="str">
        <f t="shared" si="28"/>
        <v/>
      </c>
      <c r="AF163" s="140" t="str">
        <f t="shared" si="29"/>
        <v/>
      </c>
      <c r="AG163" s="142" t="str">
        <f>+IFERROR(VLOOKUP(Q163,#REF!,8,0),"")</f>
        <v/>
      </c>
    </row>
    <row r="164" spans="1:35" ht="21.75" hidden="1" customHeight="1" thickBot="1">
      <c r="A164" s="214" t="s">
        <v>93</v>
      </c>
      <c r="B164" s="215"/>
      <c r="C164" s="215"/>
      <c r="D164" s="203"/>
      <c r="E164" s="93"/>
      <c r="F164" s="94"/>
      <c r="G164" s="120">
        <f>SUM(G104:G163)</f>
        <v>100</v>
      </c>
      <c r="H164" s="216" t="s">
        <v>92</v>
      </c>
      <c r="I164" s="217"/>
      <c r="J164" s="217"/>
      <c r="K164" s="218"/>
      <c r="L164" s="20">
        <f>SUM(L104:L163)</f>
        <v>0</v>
      </c>
      <c r="M164" s="146">
        <f>L164/G164</f>
        <v>0</v>
      </c>
      <c r="P164" s="141"/>
      <c r="Q164" s="140"/>
      <c r="R164" s="140"/>
      <c r="S164" s="140"/>
      <c r="T164" s="140"/>
      <c r="U164" s="140"/>
      <c r="V164" s="140"/>
      <c r="W164" s="140"/>
      <c r="X164" s="140"/>
      <c r="Y164" s="153" t="str">
        <f t="shared" si="22"/>
        <v/>
      </c>
      <c r="Z164" s="140"/>
      <c r="AA164" s="140"/>
      <c r="AB164" s="140"/>
      <c r="AC164" s="140" t="s">
        <v>236</v>
      </c>
      <c r="AD164" s="140" t="s">
        <v>236</v>
      </c>
      <c r="AE164" s="140" t="s">
        <v>236</v>
      </c>
      <c r="AF164" s="140" t="s">
        <v>236</v>
      </c>
      <c r="AG164" s="142" t="str">
        <f>+IFERROR(VLOOKUP(Q164,#REF!,8,0),"")</f>
        <v/>
      </c>
    </row>
    <row r="165" spans="1:35" ht="33.75" hidden="1" customHeight="1" thickBot="1">
      <c r="A165" s="100"/>
      <c r="B165" s="101"/>
      <c r="C165" s="101"/>
      <c r="D165" s="102"/>
      <c r="E165" s="103"/>
      <c r="F165" s="103"/>
      <c r="G165" s="104"/>
      <c r="H165" s="105"/>
      <c r="I165" s="105"/>
      <c r="J165" s="105"/>
      <c r="K165" s="105"/>
      <c r="L165" s="147" t="str">
        <f>IF(L164=0,"",+IF(L164/G164&lt;=60%,"Critica",IF(L164/G164&gt;85%,"Aceptable","Moderadamente Aceptable")))</f>
        <v/>
      </c>
      <c r="M165" s="148"/>
      <c r="N165" s="148"/>
      <c r="O165" s="148"/>
      <c r="P165" s="140"/>
      <c r="Q165" s="140"/>
      <c r="R165" s="140"/>
      <c r="S165" s="140"/>
      <c r="T165" s="140"/>
      <c r="U165" s="140"/>
      <c r="V165" s="140"/>
      <c r="W165" s="140"/>
      <c r="X165" s="140"/>
      <c r="Y165" s="141"/>
      <c r="Z165" s="140"/>
      <c r="AA165" s="140"/>
      <c r="AB165" s="140"/>
      <c r="AC165" s="140"/>
      <c r="AD165" s="140"/>
      <c r="AE165" s="140"/>
      <c r="AF165" s="140"/>
      <c r="AG165" s="142" t="str">
        <f>+IFERROR(VLOOKUP(Q165,#REF!,8,0),"")</f>
        <v/>
      </c>
    </row>
    <row r="166" spans="1:35" hidden="1">
      <c r="A166" s="255" t="s">
        <v>94</v>
      </c>
      <c r="B166" s="256"/>
      <c r="C166" s="256"/>
      <c r="D166" s="256"/>
      <c r="E166" s="256"/>
      <c r="F166" s="256"/>
      <c r="G166" s="256"/>
      <c r="H166" s="256"/>
      <c r="I166" s="256"/>
      <c r="J166" s="256"/>
      <c r="K166" s="256"/>
      <c r="L166" s="257"/>
      <c r="P166" s="140"/>
      <c r="Q166" s="140"/>
      <c r="R166" s="140"/>
      <c r="S166" s="140"/>
      <c r="T166" s="140"/>
      <c r="U166" s="140"/>
      <c r="V166" s="140"/>
      <c r="W166" s="140"/>
      <c r="X166" s="140"/>
      <c r="Y166" s="141"/>
      <c r="Z166" s="140"/>
      <c r="AA166" s="140"/>
      <c r="AB166" s="140"/>
      <c r="AC166" s="140"/>
      <c r="AD166" s="140"/>
      <c r="AE166" s="140"/>
      <c r="AF166" s="140"/>
      <c r="AG166" s="142" t="str">
        <f>+IFERROR(VLOOKUP(Q166,#REF!,8,0),"")</f>
        <v/>
      </c>
    </row>
    <row r="167" spans="1:35" ht="18" hidden="1" customHeight="1" thickBot="1">
      <c r="A167" s="258" t="s">
        <v>95</v>
      </c>
      <c r="B167" s="259"/>
      <c r="C167" s="259"/>
      <c r="D167" s="259"/>
      <c r="E167" s="259"/>
      <c r="F167" s="259"/>
      <c r="G167" s="259"/>
      <c r="H167" s="259"/>
      <c r="I167" s="259"/>
      <c r="J167" s="259"/>
      <c r="K167" s="259"/>
      <c r="L167" s="260"/>
      <c r="P167" s="140"/>
      <c r="Q167" s="140"/>
      <c r="R167" s="140"/>
      <c r="S167" s="140"/>
      <c r="T167" s="140"/>
      <c r="U167" s="140"/>
      <c r="V167" s="140"/>
      <c r="W167" s="140"/>
      <c r="X167" s="140"/>
      <c r="Y167" s="141"/>
      <c r="Z167" s="140"/>
      <c r="AA167" s="140"/>
      <c r="AB167" s="140"/>
      <c r="AC167" s="140"/>
      <c r="AD167" s="140"/>
      <c r="AE167" s="140"/>
      <c r="AF167" s="140"/>
      <c r="AG167" s="142" t="str">
        <f>+IFERROR(VLOOKUP(Q167,#REF!,8,0),"")</f>
        <v/>
      </c>
    </row>
    <row r="168" spans="1:35" s="24" customFormat="1" ht="59.25" hidden="1" customHeight="1" thickBot="1">
      <c r="A168" s="21" t="s">
        <v>96</v>
      </c>
      <c r="B168" s="22"/>
      <c r="C168" s="22"/>
      <c r="D168" s="23"/>
      <c r="E168" s="22"/>
      <c r="F168" s="21"/>
      <c r="G168" s="22" t="s">
        <v>97</v>
      </c>
      <c r="H168" s="36"/>
      <c r="I168" s="22"/>
      <c r="J168" s="22"/>
      <c r="K168" s="22"/>
      <c r="L168" s="149"/>
      <c r="M168" s="150"/>
      <c r="N168" s="150"/>
      <c r="O168" s="150"/>
      <c r="P168" s="151"/>
      <c r="Q168" s="151"/>
      <c r="R168" s="151"/>
      <c r="S168" s="151"/>
      <c r="T168" s="151"/>
      <c r="U168" s="151"/>
      <c r="V168" s="140"/>
      <c r="W168" s="140"/>
      <c r="X168" s="140"/>
      <c r="Y168" s="141"/>
      <c r="Z168" s="151"/>
      <c r="AA168" s="151"/>
      <c r="AB168" s="151"/>
      <c r="AC168" s="140"/>
      <c r="AD168" s="140"/>
      <c r="AE168" s="140"/>
      <c r="AF168" s="140"/>
      <c r="AG168" s="142" t="str">
        <f>+IFERROR(VLOOKUP(Q168,#REF!,8,0),"")</f>
        <v/>
      </c>
      <c r="AH168" s="150"/>
      <c r="AI168" s="150"/>
    </row>
    <row r="169" spans="1:35">
      <c r="P169" s="140"/>
      <c r="Q169" s="140"/>
      <c r="R169" s="140"/>
      <c r="S169" s="140"/>
      <c r="T169" s="140"/>
      <c r="U169" s="140"/>
      <c r="V169" s="140"/>
      <c r="W169" s="140"/>
      <c r="X169" s="140"/>
      <c r="Y169" s="141"/>
      <c r="Z169" s="140"/>
      <c r="AA169" s="140"/>
      <c r="AB169" s="140"/>
      <c r="AC169" s="140"/>
      <c r="AD169" s="140"/>
      <c r="AE169" s="140"/>
      <c r="AF169" s="140"/>
      <c r="AG169" s="140"/>
    </row>
    <row r="170" spans="1:35">
      <c r="P170" s="140"/>
      <c r="Q170" s="140"/>
      <c r="R170" s="140"/>
      <c r="S170" s="140"/>
      <c r="T170" s="140"/>
      <c r="U170" s="140"/>
      <c r="V170" s="140"/>
      <c r="W170" s="140"/>
      <c r="X170" s="140"/>
      <c r="Y170" s="141"/>
      <c r="Z170" s="140"/>
      <c r="AA170" s="140"/>
      <c r="AB170" s="140"/>
      <c r="AC170" s="140"/>
      <c r="AD170" s="140"/>
      <c r="AE170" s="140"/>
      <c r="AF170" s="140"/>
      <c r="AG170" s="140"/>
    </row>
    <row r="171" spans="1:35" ht="24" hidden="1" thickBot="1">
      <c r="A171" s="261" t="s">
        <v>243</v>
      </c>
      <c r="B171" s="261"/>
      <c r="C171" s="261"/>
      <c r="D171" s="261"/>
      <c r="E171" s="261"/>
      <c r="F171" s="261"/>
      <c r="G171" s="261"/>
      <c r="H171" s="261"/>
      <c r="I171" s="261"/>
      <c r="J171" s="261"/>
      <c r="K171" s="261"/>
      <c r="L171" s="261"/>
      <c r="P171" s="140"/>
      <c r="Q171" s="140"/>
      <c r="R171" s="140"/>
      <c r="S171" s="140"/>
      <c r="T171" s="140"/>
      <c r="U171" s="140"/>
      <c r="V171" s="140"/>
      <c r="W171" s="140"/>
      <c r="X171" s="140"/>
      <c r="Y171" s="141"/>
      <c r="Z171" s="140"/>
      <c r="AA171" s="140"/>
      <c r="AB171" s="140"/>
      <c r="AC171" s="140"/>
      <c r="AD171" s="140"/>
      <c r="AE171" s="140"/>
      <c r="AF171" s="140"/>
      <c r="AG171" s="140"/>
    </row>
    <row r="172" spans="1:35" ht="17.25" hidden="1" customHeight="1" thickBot="1">
      <c r="A172" s="237" t="s">
        <v>123</v>
      </c>
      <c r="B172" s="238"/>
      <c r="C172" s="238"/>
      <c r="D172" s="122" t="str">
        <f>+$D$7</f>
        <v>Eince Ltda</v>
      </c>
      <c r="E172" s="123"/>
      <c r="F172" s="239" t="s">
        <v>264</v>
      </c>
      <c r="G172" s="240"/>
      <c r="H172" s="241"/>
      <c r="I172" s="242"/>
      <c r="J172" s="243"/>
      <c r="K172" s="243"/>
      <c r="L172" s="243"/>
      <c r="M172" s="243"/>
      <c r="N172" s="243"/>
      <c r="O172" s="244"/>
      <c r="P172" s="140"/>
      <c r="Q172" s="140"/>
      <c r="R172" s="140"/>
      <c r="S172" s="140"/>
      <c r="T172" s="140"/>
      <c r="U172" s="140"/>
      <c r="V172" s="140"/>
      <c r="W172" s="140"/>
      <c r="X172" s="140"/>
      <c r="Y172" s="141"/>
      <c r="Z172" s="140"/>
      <c r="AA172" s="140"/>
      <c r="AB172" s="140"/>
      <c r="AC172" s="140"/>
      <c r="AD172" s="140"/>
      <c r="AE172" s="140"/>
      <c r="AF172" s="140"/>
      <c r="AG172" s="140"/>
    </row>
    <row r="173" spans="1:35" ht="15.75" hidden="1" customHeight="1" thickBot="1">
      <c r="A173" s="234" t="s">
        <v>190</v>
      </c>
      <c r="B173" s="268" t="s">
        <v>12</v>
      </c>
      <c r="C173" s="269"/>
      <c r="D173" s="272" t="s">
        <v>13</v>
      </c>
      <c r="E173" s="275" t="s">
        <v>188</v>
      </c>
      <c r="F173" s="278" t="s">
        <v>14</v>
      </c>
      <c r="G173" s="209" t="s">
        <v>15</v>
      </c>
      <c r="H173" s="332" t="s">
        <v>77</v>
      </c>
      <c r="I173" s="333"/>
      <c r="J173" s="333"/>
      <c r="K173" s="334"/>
      <c r="L173" s="335" t="s">
        <v>83</v>
      </c>
      <c r="M173" s="338" t="s">
        <v>109</v>
      </c>
      <c r="N173" s="340" t="s">
        <v>110</v>
      </c>
      <c r="O173" s="326" t="s">
        <v>189</v>
      </c>
      <c r="P173" s="140"/>
      <c r="Q173" s="140"/>
      <c r="R173" s="140"/>
      <c r="S173" s="140"/>
      <c r="T173" s="140"/>
      <c r="U173" s="140"/>
      <c r="V173" s="140"/>
      <c r="W173" s="140"/>
      <c r="X173" s="140"/>
      <c r="Y173" s="141"/>
      <c r="Z173" s="140"/>
      <c r="AA173" s="140"/>
      <c r="AB173" s="140"/>
      <c r="AC173" s="140"/>
      <c r="AD173" s="140"/>
      <c r="AE173" s="140"/>
      <c r="AF173" s="140"/>
      <c r="AG173" s="140"/>
    </row>
    <row r="174" spans="1:35" ht="15.75" hidden="1" thickBot="1">
      <c r="A174" s="235"/>
      <c r="B174" s="268"/>
      <c r="C174" s="269"/>
      <c r="D174" s="273"/>
      <c r="E174" s="276"/>
      <c r="F174" s="279"/>
      <c r="G174" s="210"/>
      <c r="H174" s="328" t="s">
        <v>78</v>
      </c>
      <c r="I174" s="330" t="s">
        <v>79</v>
      </c>
      <c r="J174" s="212" t="s">
        <v>80</v>
      </c>
      <c r="K174" s="213"/>
      <c r="L174" s="336"/>
      <c r="M174" s="338"/>
      <c r="N174" s="340"/>
      <c r="O174" s="326"/>
      <c r="P174" s="140"/>
      <c r="Q174" s="140"/>
      <c r="R174" s="140"/>
      <c r="S174" s="140"/>
      <c r="T174" s="140"/>
      <c r="U174" s="140"/>
      <c r="V174" s="140"/>
      <c r="W174" s="140"/>
      <c r="X174" s="140"/>
      <c r="Y174" s="141"/>
      <c r="Z174" s="140"/>
      <c r="AA174" s="140"/>
      <c r="AB174" s="140"/>
      <c r="AC174" s="140"/>
      <c r="AD174" s="140"/>
      <c r="AE174" s="140"/>
      <c r="AF174" s="140"/>
      <c r="AG174" s="140"/>
    </row>
    <row r="175" spans="1:35" s="1" customFormat="1" ht="26.25" hidden="1" customHeight="1" thickBot="1">
      <c r="A175" s="236"/>
      <c r="B175" s="270"/>
      <c r="C175" s="271"/>
      <c r="D175" s="274"/>
      <c r="E175" s="277"/>
      <c r="F175" s="280"/>
      <c r="G175" s="211"/>
      <c r="H175" s="329"/>
      <c r="I175" s="331"/>
      <c r="J175" s="33" t="s">
        <v>81</v>
      </c>
      <c r="K175" s="34" t="s">
        <v>82</v>
      </c>
      <c r="L175" s="337"/>
      <c r="M175" s="339"/>
      <c r="N175" s="341"/>
      <c r="O175" s="32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8"/>
      <c r="Z175" s="137"/>
      <c r="AA175" s="137"/>
      <c r="AB175" s="137"/>
      <c r="AC175" s="137"/>
      <c r="AD175" s="137"/>
      <c r="AE175" s="137"/>
      <c r="AF175" s="137"/>
      <c r="AG175" s="137"/>
      <c r="AH175" s="139"/>
      <c r="AI175" s="139"/>
    </row>
    <row r="176" spans="1:35" ht="15" hidden="1" customHeight="1">
      <c r="A176" s="222" t="s">
        <v>105</v>
      </c>
      <c r="B176" s="225" t="s">
        <v>98</v>
      </c>
      <c r="C176" s="228" t="s">
        <v>11</v>
      </c>
      <c r="D176" s="8" t="s">
        <v>0</v>
      </c>
      <c r="E176" s="181"/>
      <c r="F176" s="48">
        <v>0.5</v>
      </c>
      <c r="G176" s="231">
        <v>4</v>
      </c>
      <c r="H176" s="155"/>
      <c r="I176" s="156"/>
      <c r="J176" s="156"/>
      <c r="K176" s="157"/>
      <c r="L176" s="342">
        <f>+COUNTA(H176:H183,J176:J183)*0.5</f>
        <v>0</v>
      </c>
      <c r="M176" s="299">
        <f>L176/G176</f>
        <v>0</v>
      </c>
      <c r="N176" s="299">
        <f>(L176+L184)/(G176+G184)</f>
        <v>0</v>
      </c>
      <c r="O176" s="245">
        <f>(L176+L184+L187)/(G176+G184+G187)</f>
        <v>0</v>
      </c>
      <c r="P176" s="140" t="s">
        <v>125</v>
      </c>
      <c r="Q176" s="140">
        <v>121</v>
      </c>
      <c r="R176" s="140" t="s">
        <v>193</v>
      </c>
      <c r="S176" s="140" t="s">
        <v>256</v>
      </c>
      <c r="T176" s="140" t="s">
        <v>197</v>
      </c>
      <c r="U176" s="140" t="str">
        <f t="shared" ref="U176:U207" si="30">+D176</f>
        <v>1.1.1 Responsable del SG SST</v>
      </c>
      <c r="V176" s="140">
        <f t="shared" ref="V176:V207" si="31">+F176</f>
        <v>0.5</v>
      </c>
      <c r="W176" s="140">
        <f t="shared" ref="W176:W207" si="32">+IF(OR(H176&lt;&gt;"",J176&lt;&gt;""),V176,0)</f>
        <v>0</v>
      </c>
      <c r="X176" s="140"/>
      <c r="Y176" s="153" t="str">
        <f>IF(+$I$172="","",$I$172)</f>
        <v/>
      </c>
      <c r="Z176" s="140"/>
      <c r="AA176" s="140"/>
      <c r="AB176" s="140"/>
      <c r="AC176" s="140" t="str">
        <f t="shared" ref="AC176:AC207" si="33">+IF(H176&lt;&gt;"","x","")</f>
        <v/>
      </c>
      <c r="AD176" s="140" t="str">
        <f t="shared" ref="AD176:AD207" si="34">+IF(I176&lt;&gt;"","x","")</f>
        <v/>
      </c>
      <c r="AE176" s="140" t="str">
        <f t="shared" ref="AE176:AE207" si="35">+IF(J176&lt;&gt;"","x","")</f>
        <v/>
      </c>
      <c r="AF176" s="140" t="str">
        <f t="shared" ref="AF176:AF207" si="36">+IF(K176&lt;&gt;"","x","")</f>
        <v/>
      </c>
      <c r="AG176" s="142" t="str">
        <f>+IFERROR(VLOOKUP(Q176,#REF!,8,0),"")</f>
        <v/>
      </c>
    </row>
    <row r="177" spans="1:33" ht="15" hidden="1" customHeight="1">
      <c r="A177" s="223"/>
      <c r="B177" s="226"/>
      <c r="C177" s="229"/>
      <c r="D177" s="2" t="s">
        <v>1</v>
      </c>
      <c r="E177" s="182"/>
      <c r="F177" s="49">
        <v>0.5</v>
      </c>
      <c r="G177" s="232"/>
      <c r="H177" s="158"/>
      <c r="I177" s="159"/>
      <c r="J177" s="159"/>
      <c r="K177" s="160"/>
      <c r="L177" s="343"/>
      <c r="M177" s="300"/>
      <c r="N177" s="300"/>
      <c r="O177" s="246"/>
      <c r="P177" s="140" t="s">
        <v>126</v>
      </c>
      <c r="Q177" s="140">
        <v>122</v>
      </c>
      <c r="R177" s="140" t="s">
        <v>193</v>
      </c>
      <c r="S177" s="140" t="s">
        <v>256</v>
      </c>
      <c r="T177" s="140" t="s">
        <v>197</v>
      </c>
      <c r="U177" s="140" t="str">
        <f t="shared" si="30"/>
        <v>1.1.2 Responsabilidades en el SG SST</v>
      </c>
      <c r="V177" s="140">
        <f t="shared" si="31"/>
        <v>0.5</v>
      </c>
      <c r="W177" s="140">
        <f t="shared" si="32"/>
        <v>0</v>
      </c>
      <c r="X177" s="140"/>
      <c r="Y177" s="153" t="str">
        <f t="shared" ref="Y177:Y236" si="37">IF(+$I$172="","",$I$172)</f>
        <v/>
      </c>
      <c r="Z177" s="140"/>
      <c r="AA177" s="140"/>
      <c r="AB177" s="140"/>
      <c r="AC177" s="140" t="str">
        <f t="shared" si="33"/>
        <v/>
      </c>
      <c r="AD177" s="140" t="str">
        <f t="shared" si="34"/>
        <v/>
      </c>
      <c r="AE177" s="140" t="str">
        <f t="shared" si="35"/>
        <v/>
      </c>
      <c r="AF177" s="140" t="str">
        <f t="shared" si="36"/>
        <v/>
      </c>
      <c r="AG177" s="142" t="str">
        <f>+IFERROR(VLOOKUP(Q177,#REF!,8,0),"")</f>
        <v/>
      </c>
    </row>
    <row r="178" spans="1:33" ht="15" hidden="1" customHeight="1">
      <c r="A178" s="223"/>
      <c r="B178" s="226"/>
      <c r="C178" s="229"/>
      <c r="D178" s="2" t="s">
        <v>2</v>
      </c>
      <c r="E178" s="182"/>
      <c r="F178" s="49">
        <v>0.5</v>
      </c>
      <c r="G178" s="232"/>
      <c r="H178" s="158"/>
      <c r="I178" s="159"/>
      <c r="J178" s="159"/>
      <c r="K178" s="160"/>
      <c r="L178" s="343"/>
      <c r="M178" s="300"/>
      <c r="N178" s="300"/>
      <c r="O178" s="246"/>
      <c r="P178" s="140" t="s">
        <v>127</v>
      </c>
      <c r="Q178" s="140">
        <v>123</v>
      </c>
      <c r="R178" s="140" t="s">
        <v>193</v>
      </c>
      <c r="S178" s="140" t="s">
        <v>256</v>
      </c>
      <c r="T178" s="140" t="s">
        <v>197</v>
      </c>
      <c r="U178" s="140" t="str">
        <f t="shared" si="30"/>
        <v>1.1.3. Asignación de Recursos para el SG SST</v>
      </c>
      <c r="V178" s="140">
        <f t="shared" si="31"/>
        <v>0.5</v>
      </c>
      <c r="W178" s="140">
        <f t="shared" si="32"/>
        <v>0</v>
      </c>
      <c r="X178" s="140"/>
      <c r="Y178" s="153" t="str">
        <f t="shared" si="37"/>
        <v/>
      </c>
      <c r="Z178" s="140"/>
      <c r="AA178" s="140"/>
      <c r="AB178" s="140"/>
      <c r="AC178" s="140" t="str">
        <f t="shared" si="33"/>
        <v/>
      </c>
      <c r="AD178" s="140" t="str">
        <f t="shared" si="34"/>
        <v/>
      </c>
      <c r="AE178" s="140" t="str">
        <f t="shared" si="35"/>
        <v/>
      </c>
      <c r="AF178" s="140" t="str">
        <f t="shared" si="36"/>
        <v/>
      </c>
      <c r="AG178" s="142" t="str">
        <f>+IFERROR(VLOOKUP(Q178,#REF!,8,0),"")</f>
        <v/>
      </c>
    </row>
    <row r="179" spans="1:33" ht="15" hidden="1" customHeight="1">
      <c r="A179" s="223"/>
      <c r="B179" s="226"/>
      <c r="C179" s="229"/>
      <c r="D179" s="2" t="s">
        <v>3</v>
      </c>
      <c r="E179" s="182"/>
      <c r="F179" s="49">
        <v>0.5</v>
      </c>
      <c r="G179" s="232"/>
      <c r="H179" s="158"/>
      <c r="I179" s="159"/>
      <c r="J179" s="159"/>
      <c r="K179" s="160"/>
      <c r="L179" s="343"/>
      <c r="M179" s="300"/>
      <c r="N179" s="300"/>
      <c r="O179" s="246"/>
      <c r="P179" s="140" t="s">
        <v>128</v>
      </c>
      <c r="Q179" s="140">
        <v>124</v>
      </c>
      <c r="R179" s="140" t="s">
        <v>193</v>
      </c>
      <c r="S179" s="140" t="s">
        <v>256</v>
      </c>
      <c r="T179" s="140" t="s">
        <v>197</v>
      </c>
      <c r="U179" s="140" t="str">
        <f t="shared" si="30"/>
        <v>1.1.4 Afiliación al Sistema General de Riesgos Laborales</v>
      </c>
      <c r="V179" s="140">
        <f t="shared" si="31"/>
        <v>0.5</v>
      </c>
      <c r="W179" s="140">
        <f t="shared" si="32"/>
        <v>0</v>
      </c>
      <c r="X179" s="140"/>
      <c r="Y179" s="153" t="str">
        <f t="shared" si="37"/>
        <v/>
      </c>
      <c r="Z179" s="140"/>
      <c r="AA179" s="140"/>
      <c r="AB179" s="140"/>
      <c r="AC179" s="140" t="str">
        <f t="shared" si="33"/>
        <v/>
      </c>
      <c r="AD179" s="140" t="str">
        <f t="shared" si="34"/>
        <v/>
      </c>
      <c r="AE179" s="140" t="str">
        <f t="shared" si="35"/>
        <v/>
      </c>
      <c r="AF179" s="140" t="str">
        <f t="shared" si="36"/>
        <v/>
      </c>
      <c r="AG179" s="142" t="str">
        <f>+IFERROR(VLOOKUP(Q179,#REF!,8,0),"")</f>
        <v/>
      </c>
    </row>
    <row r="180" spans="1:33" ht="15" hidden="1" customHeight="1">
      <c r="A180" s="223"/>
      <c r="B180" s="226"/>
      <c r="C180" s="229"/>
      <c r="D180" s="2" t="s">
        <v>4</v>
      </c>
      <c r="E180" s="182"/>
      <c r="F180" s="49">
        <v>0.5</v>
      </c>
      <c r="G180" s="232"/>
      <c r="H180" s="158"/>
      <c r="I180" s="159"/>
      <c r="J180" s="159"/>
      <c r="K180" s="160"/>
      <c r="L180" s="343"/>
      <c r="M180" s="300"/>
      <c r="N180" s="300"/>
      <c r="O180" s="246"/>
      <c r="P180" s="140" t="s">
        <v>129</v>
      </c>
      <c r="Q180" s="140">
        <v>125</v>
      </c>
      <c r="R180" s="140" t="s">
        <v>193</v>
      </c>
      <c r="S180" s="140" t="s">
        <v>256</v>
      </c>
      <c r="T180" s="140" t="s">
        <v>197</v>
      </c>
      <c r="U180" s="140" t="str">
        <f t="shared" si="30"/>
        <v>1.1.5 Pago de Pensión Trabajadores de Alto Riesgo</v>
      </c>
      <c r="V180" s="140">
        <f t="shared" si="31"/>
        <v>0.5</v>
      </c>
      <c r="W180" s="140">
        <f t="shared" si="32"/>
        <v>0</v>
      </c>
      <c r="X180" s="140"/>
      <c r="Y180" s="153" t="str">
        <f t="shared" si="37"/>
        <v/>
      </c>
      <c r="Z180" s="140"/>
      <c r="AA180" s="140"/>
      <c r="AB180" s="140"/>
      <c r="AC180" s="140" t="str">
        <f t="shared" si="33"/>
        <v/>
      </c>
      <c r="AD180" s="140" t="str">
        <f t="shared" si="34"/>
        <v/>
      </c>
      <c r="AE180" s="140" t="str">
        <f t="shared" si="35"/>
        <v/>
      </c>
      <c r="AF180" s="140" t="str">
        <f t="shared" si="36"/>
        <v/>
      </c>
      <c r="AG180" s="142" t="str">
        <f>+IFERROR(VLOOKUP(Q180,#REF!,8,0),"")</f>
        <v/>
      </c>
    </row>
    <row r="181" spans="1:33" ht="15" hidden="1" customHeight="1">
      <c r="A181" s="223"/>
      <c r="B181" s="226"/>
      <c r="C181" s="229"/>
      <c r="D181" s="2" t="s">
        <v>5</v>
      </c>
      <c r="E181" s="182"/>
      <c r="F181" s="49">
        <v>0.5</v>
      </c>
      <c r="G181" s="232"/>
      <c r="H181" s="158"/>
      <c r="I181" s="159"/>
      <c r="J181" s="159"/>
      <c r="K181" s="160"/>
      <c r="L181" s="343"/>
      <c r="M181" s="300"/>
      <c r="N181" s="300"/>
      <c r="O181" s="246"/>
      <c r="P181" s="140" t="s">
        <v>130</v>
      </c>
      <c r="Q181" s="140">
        <v>126</v>
      </c>
      <c r="R181" s="140" t="s">
        <v>193</v>
      </c>
      <c r="S181" s="140" t="s">
        <v>256</v>
      </c>
      <c r="T181" s="140" t="s">
        <v>197</v>
      </c>
      <c r="U181" s="140" t="str">
        <f t="shared" si="30"/>
        <v xml:space="preserve">1.1.6 Conformación del Copasst </v>
      </c>
      <c r="V181" s="140">
        <f t="shared" si="31"/>
        <v>0.5</v>
      </c>
      <c r="W181" s="140">
        <f t="shared" si="32"/>
        <v>0</v>
      </c>
      <c r="X181" s="140"/>
      <c r="Y181" s="153" t="str">
        <f t="shared" si="37"/>
        <v/>
      </c>
      <c r="Z181" s="140"/>
      <c r="AA181" s="140"/>
      <c r="AB181" s="140"/>
      <c r="AC181" s="140" t="str">
        <f t="shared" si="33"/>
        <v/>
      </c>
      <c r="AD181" s="140" t="str">
        <f t="shared" si="34"/>
        <v/>
      </c>
      <c r="AE181" s="140" t="str">
        <f t="shared" si="35"/>
        <v/>
      </c>
      <c r="AF181" s="140" t="str">
        <f t="shared" si="36"/>
        <v/>
      </c>
      <c r="AG181" s="142" t="str">
        <f>+IFERROR(VLOOKUP(Q181,#REF!,8,0),"")</f>
        <v/>
      </c>
    </row>
    <row r="182" spans="1:33" ht="15" hidden="1" customHeight="1">
      <c r="A182" s="223"/>
      <c r="B182" s="226"/>
      <c r="C182" s="229"/>
      <c r="D182" s="2" t="s">
        <v>6</v>
      </c>
      <c r="E182" s="182"/>
      <c r="F182" s="49">
        <v>0.5</v>
      </c>
      <c r="G182" s="232"/>
      <c r="H182" s="158"/>
      <c r="I182" s="159"/>
      <c r="J182" s="159"/>
      <c r="K182" s="160"/>
      <c r="L182" s="343"/>
      <c r="M182" s="300"/>
      <c r="N182" s="300"/>
      <c r="O182" s="246"/>
      <c r="P182" s="140" t="s">
        <v>131</v>
      </c>
      <c r="Q182" s="140">
        <v>127</v>
      </c>
      <c r="R182" s="140" t="s">
        <v>193</v>
      </c>
      <c r="S182" s="140" t="s">
        <v>256</v>
      </c>
      <c r="T182" s="140" t="s">
        <v>197</v>
      </c>
      <c r="U182" s="140" t="str">
        <f t="shared" si="30"/>
        <v>1.1.7 Capacitación del Copasst</v>
      </c>
      <c r="V182" s="140">
        <f t="shared" si="31"/>
        <v>0.5</v>
      </c>
      <c r="W182" s="140">
        <f t="shared" si="32"/>
        <v>0</v>
      </c>
      <c r="X182" s="140"/>
      <c r="Y182" s="153" t="str">
        <f t="shared" si="37"/>
        <v/>
      </c>
      <c r="Z182" s="140"/>
      <c r="AA182" s="140"/>
      <c r="AB182" s="140"/>
      <c r="AC182" s="140" t="str">
        <f t="shared" si="33"/>
        <v/>
      </c>
      <c r="AD182" s="140" t="str">
        <f t="shared" si="34"/>
        <v/>
      </c>
      <c r="AE182" s="140" t="str">
        <f t="shared" si="35"/>
        <v/>
      </c>
      <c r="AF182" s="140" t="str">
        <f t="shared" si="36"/>
        <v/>
      </c>
      <c r="AG182" s="142" t="str">
        <f>+IFERROR(VLOOKUP(Q182,#REF!,8,0),"")</f>
        <v/>
      </c>
    </row>
    <row r="183" spans="1:33" ht="15.75" hidden="1" customHeight="1" thickBot="1">
      <c r="A183" s="223"/>
      <c r="B183" s="226"/>
      <c r="C183" s="230"/>
      <c r="D183" s="9" t="s">
        <v>7</v>
      </c>
      <c r="E183" s="183"/>
      <c r="F183" s="50">
        <v>0.5</v>
      </c>
      <c r="G183" s="233"/>
      <c r="H183" s="161"/>
      <c r="I183" s="162"/>
      <c r="J183" s="162"/>
      <c r="K183" s="163"/>
      <c r="L183" s="344"/>
      <c r="M183" s="301"/>
      <c r="N183" s="300"/>
      <c r="O183" s="246"/>
      <c r="P183" s="140" t="s">
        <v>132</v>
      </c>
      <c r="Q183" s="140">
        <v>128</v>
      </c>
      <c r="R183" s="140" t="s">
        <v>193</v>
      </c>
      <c r="S183" s="140" t="s">
        <v>256</v>
      </c>
      <c r="T183" s="140" t="s">
        <v>197</v>
      </c>
      <c r="U183" s="140" t="str">
        <f t="shared" si="30"/>
        <v>1.1.8 Conformación Comité Convivencia</v>
      </c>
      <c r="V183" s="140">
        <f t="shared" si="31"/>
        <v>0.5</v>
      </c>
      <c r="W183" s="140">
        <f t="shared" si="32"/>
        <v>0</v>
      </c>
      <c r="X183" s="140"/>
      <c r="Y183" s="153" t="str">
        <f t="shared" si="37"/>
        <v/>
      </c>
      <c r="Z183" s="140"/>
      <c r="AA183" s="140"/>
      <c r="AB183" s="140"/>
      <c r="AC183" s="140" t="str">
        <f t="shared" si="33"/>
        <v/>
      </c>
      <c r="AD183" s="140" t="str">
        <f t="shared" si="34"/>
        <v/>
      </c>
      <c r="AE183" s="140" t="str">
        <f t="shared" si="35"/>
        <v/>
      </c>
      <c r="AF183" s="140" t="str">
        <f t="shared" si="36"/>
        <v/>
      </c>
      <c r="AG183" s="142" t="str">
        <f>+IFERROR(VLOOKUP(Q183,#REF!,8,0),"")</f>
        <v/>
      </c>
    </row>
    <row r="184" spans="1:33" ht="15" hidden="1" customHeight="1">
      <c r="A184" s="223"/>
      <c r="B184" s="226"/>
      <c r="C184" s="228" t="s">
        <v>16</v>
      </c>
      <c r="D184" s="7" t="s">
        <v>8</v>
      </c>
      <c r="E184" s="184"/>
      <c r="F184" s="47">
        <v>2</v>
      </c>
      <c r="G184" s="231">
        <v>6</v>
      </c>
      <c r="H184" s="164"/>
      <c r="I184" s="165"/>
      <c r="J184" s="165"/>
      <c r="K184" s="166"/>
      <c r="L184" s="345">
        <f>COUNTA(H184:H186,J184:J186)*2</f>
        <v>0</v>
      </c>
      <c r="M184" s="299">
        <f>L184/G184</f>
        <v>0</v>
      </c>
      <c r="N184" s="300"/>
      <c r="O184" s="246"/>
      <c r="P184" s="140" t="s">
        <v>133</v>
      </c>
      <c r="Q184" s="140">
        <v>129</v>
      </c>
      <c r="R184" s="140" t="s">
        <v>193</v>
      </c>
      <c r="S184" s="140" t="s">
        <v>256</v>
      </c>
      <c r="T184" s="140" t="s">
        <v>198</v>
      </c>
      <c r="U184" s="140" t="str">
        <f t="shared" si="30"/>
        <v>1.2.1 Programa Capacitación Promoción y Prevención - P y P</v>
      </c>
      <c r="V184" s="140">
        <f t="shared" si="31"/>
        <v>2</v>
      </c>
      <c r="W184" s="140">
        <f t="shared" si="32"/>
        <v>0</v>
      </c>
      <c r="X184" s="140"/>
      <c r="Y184" s="153" t="str">
        <f t="shared" si="37"/>
        <v/>
      </c>
      <c r="Z184" s="140"/>
      <c r="AA184" s="140"/>
      <c r="AB184" s="140"/>
      <c r="AC184" s="140" t="str">
        <f t="shared" si="33"/>
        <v/>
      </c>
      <c r="AD184" s="140" t="str">
        <f t="shared" si="34"/>
        <v/>
      </c>
      <c r="AE184" s="140" t="str">
        <f t="shared" si="35"/>
        <v/>
      </c>
      <c r="AF184" s="140" t="str">
        <f t="shared" si="36"/>
        <v/>
      </c>
      <c r="AG184" s="142" t="str">
        <f>+IFERROR(VLOOKUP(Q184,#REF!,8,0),"")</f>
        <v/>
      </c>
    </row>
    <row r="185" spans="1:33" ht="30" hidden="1">
      <c r="A185" s="223"/>
      <c r="B185" s="226"/>
      <c r="C185" s="229"/>
      <c r="D185" s="3" t="s">
        <v>9</v>
      </c>
      <c r="E185" s="185"/>
      <c r="F185" s="39">
        <v>2</v>
      </c>
      <c r="G185" s="232"/>
      <c r="H185" s="167"/>
      <c r="I185" s="159"/>
      <c r="J185" s="159"/>
      <c r="K185" s="160"/>
      <c r="L185" s="346"/>
      <c r="M185" s="300"/>
      <c r="N185" s="300"/>
      <c r="O185" s="246"/>
      <c r="P185" s="140" t="s">
        <v>134</v>
      </c>
      <c r="Q185" s="140">
        <v>130</v>
      </c>
      <c r="R185" s="140" t="s">
        <v>193</v>
      </c>
      <c r="S185" s="140" t="s">
        <v>256</v>
      </c>
      <c r="T185" s="140" t="s">
        <v>198</v>
      </c>
      <c r="U185" s="140" t="str">
        <f t="shared" si="30"/>
        <v>1.2.2 Capacitación, Inducción y Reinducción en SG SST, Actividades de Promoción y Prevención - P y P</v>
      </c>
      <c r="V185" s="140">
        <f t="shared" si="31"/>
        <v>2</v>
      </c>
      <c r="W185" s="140">
        <f t="shared" si="32"/>
        <v>0</v>
      </c>
      <c r="X185" s="140"/>
      <c r="Y185" s="153" t="str">
        <f t="shared" si="37"/>
        <v/>
      </c>
      <c r="Z185" s="140"/>
      <c r="AA185" s="140"/>
      <c r="AB185" s="140"/>
      <c r="AC185" s="140" t="str">
        <f t="shared" si="33"/>
        <v/>
      </c>
      <c r="AD185" s="140" t="str">
        <f t="shared" si="34"/>
        <v/>
      </c>
      <c r="AE185" s="140" t="str">
        <f t="shared" si="35"/>
        <v/>
      </c>
      <c r="AF185" s="140" t="str">
        <f t="shared" si="36"/>
        <v/>
      </c>
      <c r="AG185" s="142" t="str">
        <f>+IFERROR(VLOOKUP(Q185,#REF!,8,0),"")</f>
        <v/>
      </c>
    </row>
    <row r="186" spans="1:33" ht="15.75" hidden="1" customHeight="1" thickBot="1">
      <c r="A186" s="223"/>
      <c r="B186" s="227"/>
      <c r="C186" s="230"/>
      <c r="D186" s="9" t="s">
        <v>10</v>
      </c>
      <c r="E186" s="183"/>
      <c r="F186" s="40">
        <v>2</v>
      </c>
      <c r="G186" s="233"/>
      <c r="H186" s="168"/>
      <c r="I186" s="162"/>
      <c r="J186" s="162"/>
      <c r="K186" s="163"/>
      <c r="L186" s="347"/>
      <c r="M186" s="301"/>
      <c r="N186" s="301"/>
      <c r="O186" s="246"/>
      <c r="P186" s="140" t="s">
        <v>135</v>
      </c>
      <c r="Q186" s="140">
        <v>131</v>
      </c>
      <c r="R186" s="140" t="s">
        <v>193</v>
      </c>
      <c r="S186" s="140" t="s">
        <v>256</v>
      </c>
      <c r="T186" s="140" t="s">
        <v>198</v>
      </c>
      <c r="U186" s="140" t="str">
        <f t="shared" si="30"/>
        <v>1.2.3 Responsable del SG SST - Curso 50 Horas</v>
      </c>
      <c r="V186" s="140">
        <f t="shared" si="31"/>
        <v>2</v>
      </c>
      <c r="W186" s="140">
        <f t="shared" si="32"/>
        <v>0</v>
      </c>
      <c r="X186" s="140"/>
      <c r="Y186" s="153" t="str">
        <f t="shared" si="37"/>
        <v/>
      </c>
      <c r="Z186" s="140"/>
      <c r="AA186" s="140"/>
      <c r="AB186" s="140"/>
      <c r="AC186" s="140" t="str">
        <f t="shared" si="33"/>
        <v/>
      </c>
      <c r="AD186" s="140" t="str">
        <f t="shared" si="34"/>
        <v/>
      </c>
      <c r="AE186" s="140" t="str">
        <f t="shared" si="35"/>
        <v/>
      </c>
      <c r="AF186" s="140" t="str">
        <f t="shared" si="36"/>
        <v/>
      </c>
      <c r="AG186" s="142" t="str">
        <f>+IFERROR(VLOOKUP(Q186,#REF!,8,0),"")</f>
        <v/>
      </c>
    </row>
    <row r="187" spans="1:33" ht="15" hidden="1" customHeight="1">
      <c r="A187" s="223"/>
      <c r="B187" s="225" t="s">
        <v>99</v>
      </c>
      <c r="C187" s="10" t="s">
        <v>27</v>
      </c>
      <c r="D187" s="11" t="s">
        <v>17</v>
      </c>
      <c r="E187" s="186"/>
      <c r="F187" s="41">
        <v>1</v>
      </c>
      <c r="G187" s="231">
        <v>15</v>
      </c>
      <c r="H187" s="169"/>
      <c r="I187" s="156"/>
      <c r="J187" s="156"/>
      <c r="K187" s="157"/>
      <c r="L187" s="265">
        <f>+COUNTA(H187:H189,H192,H194:H195,H197)*1+COUNTA(J187:J189,J192,J194:J195,J197)*1+COUNTA(H190:H191,J190:J191,H193,J193,H196,J196)*2</f>
        <v>0</v>
      </c>
      <c r="M187" s="299">
        <f>L187/G187</f>
        <v>0</v>
      </c>
      <c r="N187" s="299">
        <f>L187/G187</f>
        <v>0</v>
      </c>
      <c r="O187" s="246"/>
      <c r="P187" s="140" t="s">
        <v>136</v>
      </c>
      <c r="Q187" s="140">
        <v>132</v>
      </c>
      <c r="R187" s="140" t="s">
        <v>193</v>
      </c>
      <c r="S187" s="140" t="s">
        <v>256</v>
      </c>
      <c r="T187" s="140" t="s">
        <v>199</v>
      </c>
      <c r="U187" s="140" t="str">
        <f t="shared" si="30"/>
        <v xml:space="preserve">2.1.1 Politica del SG SST - Firmada  Fechada y Divulgada al Copasst </v>
      </c>
      <c r="V187" s="140">
        <f t="shared" si="31"/>
        <v>1</v>
      </c>
      <c r="W187" s="140">
        <f t="shared" si="32"/>
        <v>0</v>
      </c>
      <c r="X187" s="140"/>
      <c r="Y187" s="153" t="str">
        <f t="shared" si="37"/>
        <v/>
      </c>
      <c r="Z187" s="140"/>
      <c r="AA187" s="140"/>
      <c r="AB187" s="140"/>
      <c r="AC187" s="140" t="str">
        <f t="shared" si="33"/>
        <v/>
      </c>
      <c r="AD187" s="140" t="str">
        <f t="shared" si="34"/>
        <v/>
      </c>
      <c r="AE187" s="140" t="str">
        <f t="shared" si="35"/>
        <v/>
      </c>
      <c r="AF187" s="140" t="str">
        <f t="shared" si="36"/>
        <v/>
      </c>
      <c r="AG187" s="142" t="str">
        <f>+IFERROR(VLOOKUP(Q187,#REF!,8,0),"")</f>
        <v/>
      </c>
    </row>
    <row r="188" spans="1:33" ht="30" hidden="1">
      <c r="A188" s="223"/>
      <c r="B188" s="226"/>
      <c r="C188" s="12" t="s">
        <v>28</v>
      </c>
      <c r="D188" s="4" t="s">
        <v>18</v>
      </c>
      <c r="E188" s="187"/>
      <c r="F188" s="42">
        <v>1</v>
      </c>
      <c r="G188" s="232"/>
      <c r="H188" s="167"/>
      <c r="I188" s="159"/>
      <c r="J188" s="159"/>
      <c r="K188" s="160"/>
      <c r="L188" s="266"/>
      <c r="M188" s="300"/>
      <c r="N188" s="300"/>
      <c r="O188" s="246"/>
      <c r="P188" s="140" t="s">
        <v>137</v>
      </c>
      <c r="Q188" s="140">
        <v>133</v>
      </c>
      <c r="R188" s="140" t="s">
        <v>193</v>
      </c>
      <c r="S188" s="140" t="s">
        <v>257</v>
      </c>
      <c r="T188" s="140" t="s">
        <v>200</v>
      </c>
      <c r="U188" s="140" t="str">
        <f t="shared" si="30"/>
        <v>2.2.1 Objetivos definidos, claros, medibles, cuantificables, con metas, documentos, revisados del SG SST</v>
      </c>
      <c r="V188" s="140">
        <f t="shared" si="31"/>
        <v>1</v>
      </c>
      <c r="W188" s="140">
        <f t="shared" si="32"/>
        <v>0</v>
      </c>
      <c r="X188" s="140"/>
      <c r="Y188" s="153" t="str">
        <f t="shared" si="37"/>
        <v/>
      </c>
      <c r="Z188" s="140"/>
      <c r="AA188" s="140"/>
      <c r="AB188" s="140"/>
      <c r="AC188" s="140" t="str">
        <f t="shared" si="33"/>
        <v/>
      </c>
      <c r="AD188" s="140" t="str">
        <f t="shared" si="34"/>
        <v/>
      </c>
      <c r="AE188" s="140" t="str">
        <f t="shared" si="35"/>
        <v/>
      </c>
      <c r="AF188" s="140" t="str">
        <f t="shared" si="36"/>
        <v/>
      </c>
      <c r="AG188" s="142" t="str">
        <f>+IFERROR(VLOOKUP(Q188,#REF!,8,0),"")</f>
        <v/>
      </c>
    </row>
    <row r="189" spans="1:33" ht="26.25" hidden="1">
      <c r="A189" s="223"/>
      <c r="B189" s="226"/>
      <c r="C189" s="13" t="s">
        <v>29</v>
      </c>
      <c r="D189" s="5" t="s">
        <v>19</v>
      </c>
      <c r="E189" s="188"/>
      <c r="F189" s="42">
        <v>1</v>
      </c>
      <c r="G189" s="232"/>
      <c r="H189" s="167"/>
      <c r="I189" s="159"/>
      <c r="J189" s="159"/>
      <c r="K189" s="160"/>
      <c r="L189" s="266"/>
      <c r="M189" s="300"/>
      <c r="N189" s="300"/>
      <c r="O189" s="246"/>
      <c r="P189" s="140" t="s">
        <v>138</v>
      </c>
      <c r="Q189" s="140">
        <v>134</v>
      </c>
      <c r="R189" s="140" t="s">
        <v>193</v>
      </c>
      <c r="S189" s="140" t="s">
        <v>257</v>
      </c>
      <c r="T189" s="143" t="s">
        <v>201</v>
      </c>
      <c r="U189" s="140" t="str">
        <f t="shared" si="30"/>
        <v>2.3.1 Evaluación e identificación de Prioridades</v>
      </c>
      <c r="V189" s="140">
        <f t="shared" si="31"/>
        <v>1</v>
      </c>
      <c r="W189" s="140">
        <f t="shared" si="32"/>
        <v>0</v>
      </c>
      <c r="X189" s="140"/>
      <c r="Y189" s="153" t="str">
        <f t="shared" si="37"/>
        <v/>
      </c>
      <c r="Z189" s="140"/>
      <c r="AA189" s="140"/>
      <c r="AB189" s="140"/>
      <c r="AC189" s="140" t="str">
        <f t="shared" si="33"/>
        <v/>
      </c>
      <c r="AD189" s="140" t="str">
        <f t="shared" si="34"/>
        <v/>
      </c>
      <c r="AE189" s="140" t="str">
        <f t="shared" si="35"/>
        <v/>
      </c>
      <c r="AF189" s="140" t="str">
        <f t="shared" si="36"/>
        <v/>
      </c>
      <c r="AG189" s="142" t="str">
        <f>+IFERROR(VLOOKUP(Q189,#REF!,8,0),"")</f>
        <v/>
      </c>
    </row>
    <row r="190" spans="1:33" ht="30" hidden="1">
      <c r="A190" s="223"/>
      <c r="B190" s="226"/>
      <c r="C190" s="14" t="s">
        <v>30</v>
      </c>
      <c r="D190" s="6" t="s">
        <v>20</v>
      </c>
      <c r="E190" s="189"/>
      <c r="F190" s="42">
        <v>2</v>
      </c>
      <c r="G190" s="232"/>
      <c r="H190" s="167"/>
      <c r="I190" s="159"/>
      <c r="J190" s="159"/>
      <c r="K190" s="160"/>
      <c r="L190" s="266"/>
      <c r="M190" s="300"/>
      <c r="N190" s="300"/>
      <c r="O190" s="246"/>
      <c r="P190" s="140" t="s">
        <v>139</v>
      </c>
      <c r="Q190" s="140">
        <v>135</v>
      </c>
      <c r="R190" s="140" t="s">
        <v>193</v>
      </c>
      <c r="S190" s="140" t="s">
        <v>257</v>
      </c>
      <c r="T190" s="137" t="s">
        <v>202</v>
      </c>
      <c r="U190" s="140" t="str">
        <f t="shared" si="30"/>
        <v>2.4.1 Plan que identifica objetivos, metas, responsabilidad, recursos con cronograma y firmado</v>
      </c>
      <c r="V190" s="140">
        <f t="shared" si="31"/>
        <v>2</v>
      </c>
      <c r="W190" s="140">
        <f t="shared" si="32"/>
        <v>0</v>
      </c>
      <c r="X190" s="140"/>
      <c r="Y190" s="153" t="str">
        <f t="shared" si="37"/>
        <v/>
      </c>
      <c r="Z190" s="140"/>
      <c r="AA190" s="140"/>
      <c r="AB190" s="140"/>
      <c r="AC190" s="140" t="str">
        <f t="shared" si="33"/>
        <v/>
      </c>
      <c r="AD190" s="140" t="str">
        <f t="shared" si="34"/>
        <v/>
      </c>
      <c r="AE190" s="140" t="str">
        <f t="shared" si="35"/>
        <v/>
      </c>
      <c r="AF190" s="140" t="str">
        <f t="shared" si="36"/>
        <v/>
      </c>
      <c r="AG190" s="142" t="str">
        <f>+IFERROR(VLOOKUP(Q190,#REF!,8,0),"")</f>
        <v/>
      </c>
    </row>
    <row r="191" spans="1:33" ht="30" hidden="1">
      <c r="A191" s="223"/>
      <c r="B191" s="226"/>
      <c r="C191" s="15" t="s">
        <v>31</v>
      </c>
      <c r="D191" s="5" t="s">
        <v>21</v>
      </c>
      <c r="E191" s="188"/>
      <c r="F191" s="42">
        <v>2</v>
      </c>
      <c r="G191" s="232"/>
      <c r="H191" s="167"/>
      <c r="I191" s="159"/>
      <c r="J191" s="159"/>
      <c r="K191" s="160"/>
      <c r="L191" s="266"/>
      <c r="M191" s="300"/>
      <c r="N191" s="300"/>
      <c r="O191" s="246"/>
      <c r="P191" s="140" t="s">
        <v>140</v>
      </c>
      <c r="Q191" s="140">
        <v>136</v>
      </c>
      <c r="R191" s="140" t="s">
        <v>193</v>
      </c>
      <c r="S191" s="140" t="s">
        <v>257</v>
      </c>
      <c r="T191" s="144" t="s">
        <v>203</v>
      </c>
      <c r="U191" s="140" t="str">
        <f t="shared" si="30"/>
        <v>2.5.1 Archivo o Retención documental del SG SST</v>
      </c>
      <c r="V191" s="140">
        <f t="shared" si="31"/>
        <v>2</v>
      </c>
      <c r="W191" s="140">
        <f t="shared" si="32"/>
        <v>0</v>
      </c>
      <c r="X191" s="140"/>
      <c r="Y191" s="153" t="str">
        <f t="shared" si="37"/>
        <v/>
      </c>
      <c r="Z191" s="140"/>
      <c r="AA191" s="140"/>
      <c r="AB191" s="140"/>
      <c r="AC191" s="140" t="str">
        <f t="shared" si="33"/>
        <v/>
      </c>
      <c r="AD191" s="140" t="str">
        <f t="shared" si="34"/>
        <v/>
      </c>
      <c r="AE191" s="140" t="str">
        <f t="shared" si="35"/>
        <v/>
      </c>
      <c r="AF191" s="140" t="str">
        <f t="shared" si="36"/>
        <v/>
      </c>
      <c r="AG191" s="142" t="str">
        <f>+IFERROR(VLOOKUP(Q191,#REF!,8,0),"")</f>
        <v/>
      </c>
    </row>
    <row r="192" spans="1:33" ht="15" hidden="1" customHeight="1">
      <c r="A192" s="223"/>
      <c r="B192" s="226"/>
      <c r="C192" s="12" t="s">
        <v>32</v>
      </c>
      <c r="D192" s="2" t="s">
        <v>22</v>
      </c>
      <c r="E192" s="182"/>
      <c r="F192" s="42">
        <v>1</v>
      </c>
      <c r="G192" s="232"/>
      <c r="H192" s="167"/>
      <c r="I192" s="159"/>
      <c r="J192" s="159"/>
      <c r="K192" s="160"/>
      <c r="L192" s="266"/>
      <c r="M192" s="300"/>
      <c r="N192" s="300"/>
      <c r="O192" s="246"/>
      <c r="P192" s="140" t="s">
        <v>141</v>
      </c>
      <c r="Q192" s="140">
        <v>137</v>
      </c>
      <c r="R192" s="140" t="s">
        <v>193</v>
      </c>
      <c r="S192" s="140" t="s">
        <v>257</v>
      </c>
      <c r="T192" s="140" t="s">
        <v>204</v>
      </c>
      <c r="U192" s="140" t="str">
        <f t="shared" si="30"/>
        <v>2.6.1 Rendición sbore el desempeño</v>
      </c>
      <c r="V192" s="140">
        <f t="shared" si="31"/>
        <v>1</v>
      </c>
      <c r="W192" s="140">
        <f t="shared" si="32"/>
        <v>0</v>
      </c>
      <c r="X192" s="140"/>
      <c r="Y192" s="153" t="str">
        <f t="shared" si="37"/>
        <v/>
      </c>
      <c r="Z192" s="140"/>
      <c r="AA192" s="140"/>
      <c r="AB192" s="140"/>
      <c r="AC192" s="140" t="str">
        <f t="shared" si="33"/>
        <v/>
      </c>
      <c r="AD192" s="140" t="str">
        <f t="shared" si="34"/>
        <v/>
      </c>
      <c r="AE192" s="140" t="str">
        <f t="shared" si="35"/>
        <v/>
      </c>
      <c r="AF192" s="140" t="str">
        <f t="shared" si="36"/>
        <v/>
      </c>
      <c r="AG192" s="142" t="str">
        <f>+IFERROR(VLOOKUP(Q192,#REF!,8,0),"")</f>
        <v/>
      </c>
    </row>
    <row r="193" spans="1:33" ht="30" hidden="1">
      <c r="A193" s="223"/>
      <c r="B193" s="226"/>
      <c r="C193" s="15" t="s">
        <v>33</v>
      </c>
      <c r="D193" s="5" t="s">
        <v>23</v>
      </c>
      <c r="E193" s="188"/>
      <c r="F193" s="42">
        <v>2</v>
      </c>
      <c r="G193" s="232"/>
      <c r="H193" s="167"/>
      <c r="I193" s="159"/>
      <c r="J193" s="159"/>
      <c r="K193" s="160"/>
      <c r="L193" s="266"/>
      <c r="M193" s="300"/>
      <c r="N193" s="300"/>
      <c r="O193" s="246"/>
      <c r="P193" s="140" t="s">
        <v>142</v>
      </c>
      <c r="Q193" s="140">
        <v>138</v>
      </c>
      <c r="R193" s="140" t="s">
        <v>193</v>
      </c>
      <c r="S193" s="140" t="s">
        <v>257</v>
      </c>
      <c r="T193" s="144" t="s">
        <v>205</v>
      </c>
      <c r="U193" s="140" t="str">
        <f t="shared" si="30"/>
        <v>2.7.1 Matriz Legal</v>
      </c>
      <c r="V193" s="140">
        <f t="shared" si="31"/>
        <v>2</v>
      </c>
      <c r="W193" s="140">
        <f t="shared" si="32"/>
        <v>0</v>
      </c>
      <c r="X193" s="140"/>
      <c r="Y193" s="153" t="str">
        <f t="shared" si="37"/>
        <v/>
      </c>
      <c r="Z193" s="140"/>
      <c r="AA193" s="140"/>
      <c r="AB193" s="140"/>
      <c r="AC193" s="140" t="str">
        <f t="shared" si="33"/>
        <v/>
      </c>
      <c r="AD193" s="140" t="str">
        <f t="shared" si="34"/>
        <v/>
      </c>
      <c r="AE193" s="140" t="str">
        <f t="shared" si="35"/>
        <v/>
      </c>
      <c r="AF193" s="140" t="str">
        <f t="shared" si="36"/>
        <v/>
      </c>
      <c r="AG193" s="142" t="str">
        <f>+IFERROR(VLOOKUP(Q193,#REF!,8,0),"")</f>
        <v/>
      </c>
    </row>
    <row r="194" spans="1:33" ht="15" hidden="1" customHeight="1">
      <c r="A194" s="223"/>
      <c r="B194" s="226"/>
      <c r="C194" s="12" t="s">
        <v>34</v>
      </c>
      <c r="D194" s="2" t="s">
        <v>24</v>
      </c>
      <c r="E194" s="182"/>
      <c r="F194" s="42">
        <v>1</v>
      </c>
      <c r="G194" s="232"/>
      <c r="H194" s="167"/>
      <c r="I194" s="159"/>
      <c r="J194" s="159"/>
      <c r="K194" s="160"/>
      <c r="L194" s="266"/>
      <c r="M194" s="300"/>
      <c r="N194" s="300"/>
      <c r="O194" s="246"/>
      <c r="P194" s="140" t="s">
        <v>143</v>
      </c>
      <c r="Q194" s="140">
        <v>139</v>
      </c>
      <c r="R194" s="140" t="s">
        <v>193</v>
      </c>
      <c r="S194" s="140" t="s">
        <v>257</v>
      </c>
      <c r="T194" s="140" t="s">
        <v>206</v>
      </c>
      <c r="U194" s="140" t="str">
        <f t="shared" si="30"/>
        <v>2.8.1 Mecanismo de comunicación, auto reporte del SG SST</v>
      </c>
      <c r="V194" s="140">
        <f t="shared" si="31"/>
        <v>1</v>
      </c>
      <c r="W194" s="140">
        <f t="shared" si="32"/>
        <v>0</v>
      </c>
      <c r="X194" s="140"/>
      <c r="Y194" s="153" t="str">
        <f t="shared" si="37"/>
        <v/>
      </c>
      <c r="Z194" s="140"/>
      <c r="AA194" s="140"/>
      <c r="AB194" s="140"/>
      <c r="AC194" s="140" t="str">
        <f t="shared" si="33"/>
        <v/>
      </c>
      <c r="AD194" s="140" t="str">
        <f t="shared" si="34"/>
        <v/>
      </c>
      <c r="AE194" s="140" t="str">
        <f t="shared" si="35"/>
        <v/>
      </c>
      <c r="AF194" s="140" t="str">
        <f t="shared" si="36"/>
        <v/>
      </c>
      <c r="AG194" s="142" t="str">
        <f>+IFERROR(VLOOKUP(Q194,#REF!,8,0),"")</f>
        <v/>
      </c>
    </row>
    <row r="195" spans="1:33" ht="30" hidden="1">
      <c r="A195" s="223"/>
      <c r="B195" s="226"/>
      <c r="C195" s="12" t="s">
        <v>35</v>
      </c>
      <c r="D195" s="6" t="s">
        <v>36</v>
      </c>
      <c r="E195" s="189"/>
      <c r="F195" s="42">
        <v>1</v>
      </c>
      <c r="G195" s="232"/>
      <c r="H195" s="167"/>
      <c r="I195" s="159"/>
      <c r="J195" s="159"/>
      <c r="K195" s="160"/>
      <c r="L195" s="266"/>
      <c r="M195" s="300"/>
      <c r="N195" s="300"/>
      <c r="O195" s="246"/>
      <c r="P195" s="140" t="s">
        <v>144</v>
      </c>
      <c r="Q195" s="140">
        <v>140</v>
      </c>
      <c r="R195" s="140" t="s">
        <v>193</v>
      </c>
      <c r="S195" s="140" t="s">
        <v>257</v>
      </c>
      <c r="T195" s="140" t="s">
        <v>207</v>
      </c>
      <c r="U195" s="140" t="str">
        <f t="shared" si="30"/>
        <v>2.9.1 Identificación, Evaluación para adquisición de productos y servicios en el SG SST</v>
      </c>
      <c r="V195" s="140">
        <f t="shared" si="31"/>
        <v>1</v>
      </c>
      <c r="W195" s="140">
        <f t="shared" si="32"/>
        <v>0</v>
      </c>
      <c r="X195" s="140"/>
      <c r="Y195" s="153" t="str">
        <f t="shared" si="37"/>
        <v/>
      </c>
      <c r="Z195" s="140"/>
      <c r="AA195" s="140"/>
      <c r="AB195" s="140"/>
      <c r="AC195" s="140" t="str">
        <f t="shared" si="33"/>
        <v/>
      </c>
      <c r="AD195" s="140" t="str">
        <f t="shared" si="34"/>
        <v/>
      </c>
      <c r="AE195" s="140" t="str">
        <f t="shared" si="35"/>
        <v/>
      </c>
      <c r="AF195" s="140" t="str">
        <f t="shared" si="36"/>
        <v/>
      </c>
      <c r="AG195" s="142" t="str">
        <f>+IFERROR(VLOOKUP(Q195,#REF!,8,0),"")</f>
        <v/>
      </c>
    </row>
    <row r="196" spans="1:33" ht="15" hidden="1" customHeight="1">
      <c r="A196" s="223"/>
      <c r="B196" s="226"/>
      <c r="C196" s="12" t="s">
        <v>37</v>
      </c>
      <c r="D196" s="6" t="s">
        <v>25</v>
      </c>
      <c r="E196" s="189"/>
      <c r="F196" s="42">
        <v>2</v>
      </c>
      <c r="G196" s="232"/>
      <c r="H196" s="167"/>
      <c r="I196" s="159"/>
      <c r="J196" s="159"/>
      <c r="K196" s="160"/>
      <c r="L196" s="266"/>
      <c r="M196" s="300"/>
      <c r="N196" s="300"/>
      <c r="O196" s="246"/>
      <c r="P196" s="140" t="s">
        <v>145</v>
      </c>
      <c r="Q196" s="140">
        <v>141</v>
      </c>
      <c r="R196" s="140" t="s">
        <v>193</v>
      </c>
      <c r="S196" s="140" t="s">
        <v>257</v>
      </c>
      <c r="T196" s="140" t="s">
        <v>208</v>
      </c>
      <c r="U196" s="140" t="str">
        <f t="shared" si="30"/>
        <v>2.10.1 Evaluación y selección de proveedores y contratista</v>
      </c>
      <c r="V196" s="140">
        <f t="shared" si="31"/>
        <v>2</v>
      </c>
      <c r="W196" s="140">
        <f t="shared" si="32"/>
        <v>0</v>
      </c>
      <c r="X196" s="140"/>
      <c r="Y196" s="153" t="str">
        <f t="shared" si="37"/>
        <v/>
      </c>
      <c r="Z196" s="140"/>
      <c r="AA196" s="140"/>
      <c r="AB196" s="140"/>
      <c r="AC196" s="140" t="str">
        <f t="shared" si="33"/>
        <v/>
      </c>
      <c r="AD196" s="140" t="str">
        <f t="shared" si="34"/>
        <v/>
      </c>
      <c r="AE196" s="140" t="str">
        <f t="shared" si="35"/>
        <v/>
      </c>
      <c r="AF196" s="140" t="str">
        <f t="shared" si="36"/>
        <v/>
      </c>
      <c r="AG196" s="142" t="str">
        <f>+IFERROR(VLOOKUP(Q196,#REF!,8,0),"")</f>
        <v/>
      </c>
    </row>
    <row r="197" spans="1:33" ht="30.75" hidden="1" thickBot="1">
      <c r="A197" s="224"/>
      <c r="B197" s="227"/>
      <c r="C197" s="16" t="s">
        <v>38</v>
      </c>
      <c r="D197" s="17" t="s">
        <v>26</v>
      </c>
      <c r="E197" s="190"/>
      <c r="F197" s="43">
        <v>1</v>
      </c>
      <c r="G197" s="233"/>
      <c r="H197" s="168"/>
      <c r="I197" s="162"/>
      <c r="J197" s="162"/>
      <c r="K197" s="163"/>
      <c r="L197" s="267"/>
      <c r="M197" s="301"/>
      <c r="N197" s="301"/>
      <c r="O197" s="247"/>
      <c r="P197" s="140" t="s">
        <v>146</v>
      </c>
      <c r="Q197" s="140">
        <v>142</v>
      </c>
      <c r="R197" s="140" t="s">
        <v>193</v>
      </c>
      <c r="S197" s="140" t="s">
        <v>257</v>
      </c>
      <c r="T197" s="140" t="s">
        <v>209</v>
      </c>
      <c r="U197" s="140" t="str">
        <f t="shared" si="30"/>
        <v>2.11.1 Evaluación del impacto de cambios internos y externos en el SG SST</v>
      </c>
      <c r="V197" s="140">
        <f t="shared" si="31"/>
        <v>1</v>
      </c>
      <c r="W197" s="140">
        <f t="shared" si="32"/>
        <v>0</v>
      </c>
      <c r="X197" s="145">
        <f>+SUM(W176:W197)/SUM(V176:V197)</f>
        <v>0</v>
      </c>
      <c r="Y197" s="153" t="str">
        <f t="shared" si="37"/>
        <v/>
      </c>
      <c r="Z197" s="145">
        <f>+IF(SUM(W176:W197)/SUM(V176:V197)&lt;=60%,SUM(W176:W197)/SUM(V176:V197),"-")</f>
        <v>0</v>
      </c>
      <c r="AA197" s="145" t="str">
        <f>+IF(SUM(W176:W197)/SUM(V176:V197)&gt;85%,SUM(W176:W197)/SUM(V176:V197),"-")</f>
        <v>-</v>
      </c>
      <c r="AB197" s="145" t="str">
        <f>+IF(AND(Z197="-",AA197="-"),SUM(W176:W197)/SUM(V176:V197),"-")</f>
        <v>-</v>
      </c>
      <c r="AC197" s="140" t="str">
        <f t="shared" si="33"/>
        <v/>
      </c>
      <c r="AD197" s="140" t="str">
        <f t="shared" si="34"/>
        <v/>
      </c>
      <c r="AE197" s="140" t="str">
        <f t="shared" si="35"/>
        <v/>
      </c>
      <c r="AF197" s="140" t="str">
        <f t="shared" si="36"/>
        <v/>
      </c>
      <c r="AG197" s="142" t="str">
        <f>+IFERROR(VLOOKUP(Q197,#REF!,8,0),"")</f>
        <v/>
      </c>
    </row>
    <row r="198" spans="1:33" ht="15" hidden="1" customHeight="1">
      <c r="A198" s="290" t="s">
        <v>106</v>
      </c>
      <c r="B198" s="293" t="s">
        <v>100</v>
      </c>
      <c r="C198" s="317" t="s">
        <v>55</v>
      </c>
      <c r="D198" s="25" t="s">
        <v>39</v>
      </c>
      <c r="E198" s="191"/>
      <c r="F198" s="44">
        <v>1</v>
      </c>
      <c r="G198" s="285">
        <v>9</v>
      </c>
      <c r="H198" s="170"/>
      <c r="I198" s="171"/>
      <c r="J198" s="171"/>
      <c r="K198" s="172"/>
      <c r="L198" s="320">
        <f>+COUNTA(J198:J206,H198:H206)*1</f>
        <v>0</v>
      </c>
      <c r="M198" s="308">
        <f>L198/G198</f>
        <v>0</v>
      </c>
      <c r="N198" s="308">
        <f>(L198+L207+L210)/(G198+G207+G210)</f>
        <v>0</v>
      </c>
      <c r="O198" s="311">
        <f>(L198+L207+L210+L216+L220+L226)/(G198+G207+G210+G216+G220+G226)</f>
        <v>0</v>
      </c>
      <c r="P198" s="140" t="s">
        <v>147</v>
      </c>
      <c r="Q198" s="140">
        <v>143</v>
      </c>
      <c r="R198" s="140" t="s">
        <v>194</v>
      </c>
      <c r="S198" s="140" t="s">
        <v>258</v>
      </c>
      <c r="T198" s="135" t="s">
        <v>210</v>
      </c>
      <c r="U198" s="140" t="str">
        <f t="shared" si="30"/>
        <v xml:space="preserve">3.1.1 Evaluación Medica Ocupacional </v>
      </c>
      <c r="V198" s="140">
        <f t="shared" si="31"/>
        <v>1</v>
      </c>
      <c r="W198" s="140">
        <f t="shared" si="32"/>
        <v>0</v>
      </c>
      <c r="X198" s="140"/>
      <c r="Y198" s="153" t="str">
        <f t="shared" si="37"/>
        <v/>
      </c>
      <c r="Z198" s="140"/>
      <c r="AA198" s="140"/>
      <c r="AB198" s="140"/>
      <c r="AC198" s="140" t="str">
        <f t="shared" si="33"/>
        <v/>
      </c>
      <c r="AD198" s="140" t="str">
        <f t="shared" si="34"/>
        <v/>
      </c>
      <c r="AE198" s="140" t="str">
        <f t="shared" si="35"/>
        <v/>
      </c>
      <c r="AF198" s="140" t="str">
        <f t="shared" si="36"/>
        <v/>
      </c>
      <c r="AG198" s="142" t="str">
        <f>+IFERROR(VLOOKUP(Q198,#REF!,8,0),"")</f>
        <v/>
      </c>
    </row>
    <row r="199" spans="1:33" ht="15" hidden="1" customHeight="1">
      <c r="A199" s="291"/>
      <c r="B199" s="294"/>
      <c r="C199" s="318"/>
      <c r="D199" s="26" t="s">
        <v>40</v>
      </c>
      <c r="E199" s="192"/>
      <c r="F199" s="46">
        <v>1</v>
      </c>
      <c r="G199" s="289"/>
      <c r="H199" s="173"/>
      <c r="I199" s="174"/>
      <c r="J199" s="174"/>
      <c r="K199" s="175"/>
      <c r="L199" s="321"/>
      <c r="M199" s="309"/>
      <c r="N199" s="309"/>
      <c r="O199" s="312"/>
      <c r="P199" s="140" t="s">
        <v>148</v>
      </c>
      <c r="Q199" s="140">
        <v>144</v>
      </c>
      <c r="R199" s="140" t="s">
        <v>194</v>
      </c>
      <c r="S199" s="140" t="s">
        <v>258</v>
      </c>
      <c r="T199" s="140" t="s">
        <v>210</v>
      </c>
      <c r="U199" s="140" t="str">
        <f t="shared" si="30"/>
        <v>3.1.2 Actividades de Promoción y Prevención en Salud</v>
      </c>
      <c r="V199" s="140">
        <f t="shared" si="31"/>
        <v>1</v>
      </c>
      <c r="W199" s="140">
        <f t="shared" si="32"/>
        <v>0</v>
      </c>
      <c r="X199" s="140"/>
      <c r="Y199" s="153" t="str">
        <f t="shared" si="37"/>
        <v/>
      </c>
      <c r="Z199" s="140"/>
      <c r="AA199" s="140"/>
      <c r="AB199" s="140"/>
      <c r="AC199" s="140" t="str">
        <f t="shared" si="33"/>
        <v/>
      </c>
      <c r="AD199" s="140" t="str">
        <f t="shared" si="34"/>
        <v/>
      </c>
      <c r="AE199" s="140" t="str">
        <f t="shared" si="35"/>
        <v/>
      </c>
      <c r="AF199" s="140" t="str">
        <f t="shared" si="36"/>
        <v/>
      </c>
      <c r="AG199" s="142" t="str">
        <f>+IFERROR(VLOOKUP(Q199,#REF!,8,0),"")</f>
        <v/>
      </c>
    </row>
    <row r="200" spans="1:33" ht="15" hidden="1" customHeight="1">
      <c r="A200" s="291"/>
      <c r="B200" s="294"/>
      <c r="C200" s="318"/>
      <c r="D200" s="26" t="s">
        <v>41</v>
      </c>
      <c r="E200" s="192"/>
      <c r="F200" s="46">
        <v>1</v>
      </c>
      <c r="G200" s="289"/>
      <c r="H200" s="173"/>
      <c r="I200" s="174"/>
      <c r="J200" s="174"/>
      <c r="K200" s="175"/>
      <c r="L200" s="321"/>
      <c r="M200" s="309"/>
      <c r="N200" s="309"/>
      <c r="O200" s="312"/>
      <c r="P200" s="140" t="s">
        <v>149</v>
      </c>
      <c r="Q200" s="140">
        <v>145</v>
      </c>
      <c r="R200" s="140" t="s">
        <v>194</v>
      </c>
      <c r="S200" s="140" t="s">
        <v>258</v>
      </c>
      <c r="T200" s="140" t="s">
        <v>210</v>
      </c>
      <c r="U200" s="140" t="str">
        <f t="shared" si="30"/>
        <v>3.1.3 Informar al médico los perfiles de cargo</v>
      </c>
      <c r="V200" s="140">
        <f t="shared" si="31"/>
        <v>1</v>
      </c>
      <c r="W200" s="140">
        <f t="shared" si="32"/>
        <v>0</v>
      </c>
      <c r="X200" s="140"/>
      <c r="Y200" s="153" t="str">
        <f t="shared" si="37"/>
        <v/>
      </c>
      <c r="Z200" s="140"/>
      <c r="AA200" s="140"/>
      <c r="AB200" s="140"/>
      <c r="AC200" s="140" t="str">
        <f t="shared" si="33"/>
        <v/>
      </c>
      <c r="AD200" s="140" t="str">
        <f t="shared" si="34"/>
        <v/>
      </c>
      <c r="AE200" s="140" t="str">
        <f t="shared" si="35"/>
        <v/>
      </c>
      <c r="AF200" s="140" t="str">
        <f t="shared" si="36"/>
        <v/>
      </c>
      <c r="AG200" s="142" t="str">
        <f>+IFERROR(VLOOKUP(Q200,#REF!,8,0),"")</f>
        <v/>
      </c>
    </row>
    <row r="201" spans="1:33" ht="30" hidden="1">
      <c r="A201" s="291"/>
      <c r="B201" s="294"/>
      <c r="C201" s="318"/>
      <c r="D201" s="26" t="s">
        <v>42</v>
      </c>
      <c r="E201" s="192"/>
      <c r="F201" s="46">
        <v>1</v>
      </c>
      <c r="G201" s="289"/>
      <c r="H201" s="173"/>
      <c r="I201" s="174"/>
      <c r="J201" s="174"/>
      <c r="K201" s="175"/>
      <c r="L201" s="321"/>
      <c r="M201" s="309"/>
      <c r="N201" s="309"/>
      <c r="O201" s="312"/>
      <c r="P201" s="140" t="s">
        <v>150</v>
      </c>
      <c r="Q201" s="140">
        <v>146</v>
      </c>
      <c r="R201" s="140" t="s">
        <v>194</v>
      </c>
      <c r="S201" s="140" t="s">
        <v>258</v>
      </c>
      <c r="T201" s="140" t="s">
        <v>210</v>
      </c>
      <c r="U201" s="140" t="str">
        <f t="shared" si="30"/>
        <v>3.1.4 Realización de los exámenes médicos ocupacionales - Peligros - Periodicidad</v>
      </c>
      <c r="V201" s="140">
        <f t="shared" si="31"/>
        <v>1</v>
      </c>
      <c r="W201" s="140">
        <f t="shared" si="32"/>
        <v>0</v>
      </c>
      <c r="X201" s="140"/>
      <c r="Y201" s="153" t="str">
        <f t="shared" si="37"/>
        <v/>
      </c>
      <c r="Z201" s="140"/>
      <c r="AA201" s="140"/>
      <c r="AB201" s="140"/>
      <c r="AC201" s="140" t="str">
        <f t="shared" si="33"/>
        <v/>
      </c>
      <c r="AD201" s="140" t="str">
        <f t="shared" si="34"/>
        <v/>
      </c>
      <c r="AE201" s="140" t="str">
        <f t="shared" si="35"/>
        <v/>
      </c>
      <c r="AF201" s="140" t="str">
        <f t="shared" si="36"/>
        <v/>
      </c>
      <c r="AG201" s="142" t="str">
        <f>+IFERROR(VLOOKUP(Q201,#REF!,8,0),"")</f>
        <v/>
      </c>
    </row>
    <row r="202" spans="1:33" ht="15" hidden="1" customHeight="1">
      <c r="A202" s="291"/>
      <c r="B202" s="294"/>
      <c r="C202" s="318"/>
      <c r="D202" s="26" t="s">
        <v>43</v>
      </c>
      <c r="E202" s="192"/>
      <c r="F202" s="46">
        <v>1</v>
      </c>
      <c r="G202" s="289"/>
      <c r="H202" s="173"/>
      <c r="I202" s="174"/>
      <c r="J202" s="174"/>
      <c r="K202" s="175"/>
      <c r="L202" s="321"/>
      <c r="M202" s="309"/>
      <c r="N202" s="309"/>
      <c r="O202" s="312"/>
      <c r="P202" s="140" t="s">
        <v>151</v>
      </c>
      <c r="Q202" s="140">
        <v>147</v>
      </c>
      <c r="R202" s="140" t="s">
        <v>194</v>
      </c>
      <c r="S202" s="140" t="s">
        <v>258</v>
      </c>
      <c r="T202" s="140" t="s">
        <v>210</v>
      </c>
      <c r="U202" s="140" t="str">
        <f t="shared" si="30"/>
        <v>3.1.5 Custodia de Historias Clínica</v>
      </c>
      <c r="V202" s="140">
        <f t="shared" si="31"/>
        <v>1</v>
      </c>
      <c r="W202" s="140">
        <f t="shared" si="32"/>
        <v>0</v>
      </c>
      <c r="X202" s="140"/>
      <c r="Y202" s="153" t="str">
        <f t="shared" si="37"/>
        <v/>
      </c>
      <c r="Z202" s="140"/>
      <c r="AA202" s="140"/>
      <c r="AB202" s="140"/>
      <c r="AC202" s="140" t="str">
        <f t="shared" si="33"/>
        <v/>
      </c>
      <c r="AD202" s="140" t="str">
        <f t="shared" si="34"/>
        <v/>
      </c>
      <c r="AE202" s="140" t="str">
        <f t="shared" si="35"/>
        <v/>
      </c>
      <c r="AF202" s="140" t="str">
        <f t="shared" si="36"/>
        <v/>
      </c>
      <c r="AG202" s="142" t="str">
        <f>+IFERROR(VLOOKUP(Q202,#REF!,8,0),"")</f>
        <v/>
      </c>
    </row>
    <row r="203" spans="1:33" ht="15" hidden="1" customHeight="1">
      <c r="A203" s="291"/>
      <c r="B203" s="294"/>
      <c r="C203" s="318"/>
      <c r="D203" s="26" t="s">
        <v>44</v>
      </c>
      <c r="E203" s="192"/>
      <c r="F203" s="46">
        <v>1</v>
      </c>
      <c r="G203" s="289"/>
      <c r="H203" s="173"/>
      <c r="I203" s="174"/>
      <c r="J203" s="174"/>
      <c r="K203" s="175"/>
      <c r="L203" s="321"/>
      <c r="M203" s="309"/>
      <c r="N203" s="309"/>
      <c r="O203" s="312"/>
      <c r="P203" s="140" t="s">
        <v>152</v>
      </c>
      <c r="Q203" s="140">
        <v>148</v>
      </c>
      <c r="R203" s="140" t="s">
        <v>194</v>
      </c>
      <c r="S203" s="140" t="s">
        <v>258</v>
      </c>
      <c r="T203" s="140" t="s">
        <v>210</v>
      </c>
      <c r="U203" s="140" t="str">
        <f t="shared" si="30"/>
        <v>3.1.6 Restricciones y Recomendaciones Laborales</v>
      </c>
      <c r="V203" s="140">
        <f t="shared" si="31"/>
        <v>1</v>
      </c>
      <c r="W203" s="140">
        <f t="shared" si="32"/>
        <v>0</v>
      </c>
      <c r="X203" s="140"/>
      <c r="Y203" s="153" t="str">
        <f t="shared" si="37"/>
        <v/>
      </c>
      <c r="Z203" s="140"/>
      <c r="AA203" s="140"/>
      <c r="AB203" s="140"/>
      <c r="AC203" s="140" t="str">
        <f t="shared" si="33"/>
        <v/>
      </c>
      <c r="AD203" s="140" t="str">
        <f t="shared" si="34"/>
        <v/>
      </c>
      <c r="AE203" s="140" t="str">
        <f t="shared" si="35"/>
        <v/>
      </c>
      <c r="AF203" s="140" t="str">
        <f t="shared" si="36"/>
        <v/>
      </c>
      <c r="AG203" s="142" t="str">
        <f>+IFERROR(VLOOKUP(Q203,#REF!,8,0),"")</f>
        <v/>
      </c>
    </row>
    <row r="204" spans="1:33" ht="30" hidden="1">
      <c r="A204" s="291"/>
      <c r="B204" s="294"/>
      <c r="C204" s="318"/>
      <c r="D204" s="26" t="s">
        <v>54</v>
      </c>
      <c r="E204" s="192"/>
      <c r="F204" s="46">
        <v>1</v>
      </c>
      <c r="G204" s="289"/>
      <c r="H204" s="173"/>
      <c r="I204" s="174"/>
      <c r="J204" s="174"/>
      <c r="K204" s="175"/>
      <c r="L204" s="321"/>
      <c r="M204" s="309"/>
      <c r="N204" s="309"/>
      <c r="O204" s="312"/>
      <c r="P204" s="140" t="s">
        <v>153</v>
      </c>
      <c r="Q204" s="140">
        <v>149</v>
      </c>
      <c r="R204" s="140" t="s">
        <v>194</v>
      </c>
      <c r="S204" s="140" t="s">
        <v>258</v>
      </c>
      <c r="T204" s="140" t="s">
        <v>210</v>
      </c>
      <c r="U204" s="140" t="str">
        <f t="shared" si="30"/>
        <v>3.1.7 Estilo de vida y entornos saludables (Controles tabaquismo, alcoholismo, farmaco dependiencia y otros)</v>
      </c>
      <c r="V204" s="140">
        <f t="shared" si="31"/>
        <v>1</v>
      </c>
      <c r="W204" s="140">
        <f t="shared" si="32"/>
        <v>0</v>
      </c>
      <c r="X204" s="140"/>
      <c r="Y204" s="153" t="str">
        <f t="shared" si="37"/>
        <v/>
      </c>
      <c r="Z204" s="140"/>
      <c r="AA204" s="140"/>
      <c r="AB204" s="140"/>
      <c r="AC204" s="140" t="str">
        <f t="shared" si="33"/>
        <v/>
      </c>
      <c r="AD204" s="140" t="str">
        <f t="shared" si="34"/>
        <v/>
      </c>
      <c r="AE204" s="140" t="str">
        <f t="shared" si="35"/>
        <v/>
      </c>
      <c r="AF204" s="140" t="str">
        <f t="shared" si="36"/>
        <v/>
      </c>
      <c r="AG204" s="142" t="str">
        <f>+IFERROR(VLOOKUP(Q204,#REF!,8,0),"")</f>
        <v/>
      </c>
    </row>
    <row r="205" spans="1:33" ht="15" hidden="1" customHeight="1">
      <c r="A205" s="291"/>
      <c r="B205" s="294"/>
      <c r="C205" s="318"/>
      <c r="D205" s="26" t="s">
        <v>45</v>
      </c>
      <c r="E205" s="192"/>
      <c r="F205" s="46">
        <v>1</v>
      </c>
      <c r="G205" s="289"/>
      <c r="H205" s="173"/>
      <c r="I205" s="174"/>
      <c r="J205" s="174"/>
      <c r="K205" s="175"/>
      <c r="L205" s="321"/>
      <c r="M205" s="309"/>
      <c r="N205" s="309"/>
      <c r="O205" s="312"/>
      <c r="P205" s="140" t="s">
        <v>154</v>
      </c>
      <c r="Q205" s="140">
        <v>150</v>
      </c>
      <c r="R205" s="140" t="s">
        <v>194</v>
      </c>
      <c r="S205" s="140" t="s">
        <v>258</v>
      </c>
      <c r="T205" s="140" t="s">
        <v>210</v>
      </c>
      <c r="U205" s="140" t="str">
        <f t="shared" si="30"/>
        <v>3.1.8 Agua Potable, Servicios Sanitarios, Disposición de Basura</v>
      </c>
      <c r="V205" s="140">
        <f t="shared" si="31"/>
        <v>1</v>
      </c>
      <c r="W205" s="140">
        <f t="shared" si="32"/>
        <v>0</v>
      </c>
      <c r="X205" s="140"/>
      <c r="Y205" s="153" t="str">
        <f t="shared" si="37"/>
        <v/>
      </c>
      <c r="Z205" s="140"/>
      <c r="AA205" s="140"/>
      <c r="AB205" s="140"/>
      <c r="AC205" s="140" t="str">
        <f t="shared" si="33"/>
        <v/>
      </c>
      <c r="AD205" s="140" t="str">
        <f t="shared" si="34"/>
        <v/>
      </c>
      <c r="AE205" s="140" t="str">
        <f t="shared" si="35"/>
        <v/>
      </c>
      <c r="AF205" s="140" t="str">
        <f t="shared" si="36"/>
        <v/>
      </c>
      <c r="AG205" s="142" t="str">
        <f>+IFERROR(VLOOKUP(Q205,#REF!,8,0),"")</f>
        <v/>
      </c>
    </row>
    <row r="206" spans="1:33" ht="15.75" hidden="1" customHeight="1" thickBot="1">
      <c r="A206" s="291"/>
      <c r="B206" s="294"/>
      <c r="C206" s="319"/>
      <c r="D206" s="27" t="s">
        <v>46</v>
      </c>
      <c r="E206" s="193"/>
      <c r="F206" s="45">
        <v>1</v>
      </c>
      <c r="G206" s="286"/>
      <c r="H206" s="176"/>
      <c r="I206" s="177"/>
      <c r="J206" s="177"/>
      <c r="K206" s="178"/>
      <c r="L206" s="322"/>
      <c r="M206" s="310"/>
      <c r="N206" s="309"/>
      <c r="O206" s="312"/>
      <c r="P206" s="140" t="s">
        <v>155</v>
      </c>
      <c r="Q206" s="140">
        <v>151</v>
      </c>
      <c r="R206" s="140" t="s">
        <v>194</v>
      </c>
      <c r="S206" s="140" t="s">
        <v>258</v>
      </c>
      <c r="T206" s="140" t="s">
        <v>210</v>
      </c>
      <c r="U206" s="140" t="str">
        <f t="shared" si="30"/>
        <v>3.1.9 Eliminación adecuada de residuos sólidos, líquidos o gaseosos</v>
      </c>
      <c r="V206" s="140">
        <f t="shared" si="31"/>
        <v>1</v>
      </c>
      <c r="W206" s="140">
        <f t="shared" si="32"/>
        <v>0</v>
      </c>
      <c r="X206" s="140"/>
      <c r="Y206" s="153" t="str">
        <f t="shared" si="37"/>
        <v/>
      </c>
      <c r="Z206" s="140"/>
      <c r="AA206" s="140"/>
      <c r="AB206" s="140"/>
      <c r="AC206" s="140" t="str">
        <f t="shared" si="33"/>
        <v/>
      </c>
      <c r="AD206" s="140" t="str">
        <f t="shared" si="34"/>
        <v/>
      </c>
      <c r="AE206" s="140" t="str">
        <f t="shared" si="35"/>
        <v/>
      </c>
      <c r="AF206" s="140" t="str">
        <f t="shared" si="36"/>
        <v/>
      </c>
      <c r="AG206" s="142" t="str">
        <f>+IFERROR(VLOOKUP(Q206,#REF!,8,0),"")</f>
        <v/>
      </c>
    </row>
    <row r="207" spans="1:33" ht="15" hidden="1" customHeight="1">
      <c r="A207" s="291"/>
      <c r="B207" s="294"/>
      <c r="C207" s="283" t="s">
        <v>56</v>
      </c>
      <c r="D207" s="25" t="s">
        <v>47</v>
      </c>
      <c r="E207" s="191"/>
      <c r="F207" s="44">
        <v>2</v>
      </c>
      <c r="G207" s="285">
        <v>5</v>
      </c>
      <c r="H207" s="170"/>
      <c r="I207" s="171"/>
      <c r="J207" s="171"/>
      <c r="K207" s="172"/>
      <c r="L207" s="287">
        <f>+COUNTA(J209,H209)*1+COUNTA(J207:J208,H207:H208)*2</f>
        <v>0</v>
      </c>
      <c r="M207" s="308">
        <f>L207/G207</f>
        <v>0</v>
      </c>
      <c r="N207" s="309"/>
      <c r="O207" s="312"/>
      <c r="P207" s="140" t="s">
        <v>156</v>
      </c>
      <c r="Q207" s="140">
        <v>152</v>
      </c>
      <c r="R207" s="140" t="s">
        <v>194</v>
      </c>
      <c r="S207" s="140" t="s">
        <v>258</v>
      </c>
      <c r="T207" s="140" t="s">
        <v>211</v>
      </c>
      <c r="U207" s="140" t="str">
        <f t="shared" si="30"/>
        <v>3.2.1 Reporte de los Accidentes de Trabajo y enfermedad Laboral</v>
      </c>
      <c r="V207" s="140">
        <f t="shared" si="31"/>
        <v>2</v>
      </c>
      <c r="W207" s="140">
        <f t="shared" si="32"/>
        <v>0</v>
      </c>
      <c r="X207" s="140"/>
      <c r="Y207" s="153" t="str">
        <f t="shared" si="37"/>
        <v/>
      </c>
      <c r="Z207" s="140"/>
      <c r="AA207" s="140"/>
      <c r="AB207" s="140"/>
      <c r="AC207" s="140" t="str">
        <f t="shared" si="33"/>
        <v/>
      </c>
      <c r="AD207" s="140" t="str">
        <f t="shared" si="34"/>
        <v/>
      </c>
      <c r="AE207" s="140" t="str">
        <f t="shared" si="35"/>
        <v/>
      </c>
      <c r="AF207" s="140" t="str">
        <f t="shared" si="36"/>
        <v/>
      </c>
      <c r="AG207" s="142" t="str">
        <f>+IFERROR(VLOOKUP(Q207,#REF!,8,0),"")</f>
        <v/>
      </c>
    </row>
    <row r="208" spans="1:33" ht="15" hidden="1" customHeight="1">
      <c r="A208" s="291"/>
      <c r="B208" s="294"/>
      <c r="C208" s="314"/>
      <c r="D208" s="28" t="s">
        <v>48</v>
      </c>
      <c r="E208" s="194"/>
      <c r="F208" s="46">
        <v>2</v>
      </c>
      <c r="G208" s="289"/>
      <c r="H208" s="173"/>
      <c r="I208" s="174"/>
      <c r="J208" s="174"/>
      <c r="K208" s="175"/>
      <c r="L208" s="316"/>
      <c r="M208" s="309"/>
      <c r="N208" s="309"/>
      <c r="O208" s="312"/>
      <c r="P208" s="140" t="s">
        <v>157</v>
      </c>
      <c r="Q208" s="140">
        <v>153</v>
      </c>
      <c r="R208" s="140" t="s">
        <v>194</v>
      </c>
      <c r="S208" s="140" t="s">
        <v>258</v>
      </c>
      <c r="T208" s="140" t="s">
        <v>211</v>
      </c>
      <c r="U208" s="140" t="str">
        <f t="shared" ref="U208:U235" si="38">+D208</f>
        <v>3.2.2 Investigación de Accidentes de Trabajo y enfermedad Laboral</v>
      </c>
      <c r="V208" s="140">
        <f t="shared" ref="V208:V235" si="39">+F208</f>
        <v>2</v>
      </c>
      <c r="W208" s="140">
        <f t="shared" ref="W208:W235" si="40">+IF(OR(H208&lt;&gt;"",J208&lt;&gt;""),V208,0)</f>
        <v>0</v>
      </c>
      <c r="X208" s="140"/>
      <c r="Y208" s="153" t="str">
        <f t="shared" si="37"/>
        <v/>
      </c>
      <c r="Z208" s="140"/>
      <c r="AA208" s="140"/>
      <c r="AB208" s="140"/>
      <c r="AC208" s="140" t="str">
        <f t="shared" ref="AC208:AC235" si="41">+IF(H208&lt;&gt;"","x","")</f>
        <v/>
      </c>
      <c r="AD208" s="140" t="str">
        <f t="shared" ref="AD208:AD235" si="42">+IF(I208&lt;&gt;"","x","")</f>
        <v/>
      </c>
      <c r="AE208" s="140" t="str">
        <f t="shared" ref="AE208:AE235" si="43">+IF(J208&lt;&gt;"","x","")</f>
        <v/>
      </c>
      <c r="AF208" s="140" t="str">
        <f t="shared" ref="AF208:AF235" si="44">+IF(K208&lt;&gt;"","x","")</f>
        <v/>
      </c>
      <c r="AG208" s="142" t="str">
        <f>+IFERROR(VLOOKUP(Q208,#REF!,8,0),"")</f>
        <v/>
      </c>
    </row>
    <row r="209" spans="1:33" ht="30.75" hidden="1" thickBot="1">
      <c r="A209" s="291"/>
      <c r="B209" s="294"/>
      <c r="C209" s="315"/>
      <c r="D209" s="29" t="s">
        <v>49</v>
      </c>
      <c r="E209" s="195"/>
      <c r="F209" s="45">
        <v>1</v>
      </c>
      <c r="G209" s="286"/>
      <c r="H209" s="176"/>
      <c r="I209" s="177"/>
      <c r="J209" s="177"/>
      <c r="K209" s="178"/>
      <c r="L209" s="288"/>
      <c r="M209" s="310"/>
      <c r="N209" s="309"/>
      <c r="O209" s="312"/>
      <c r="P209" s="140" t="s">
        <v>158</v>
      </c>
      <c r="Q209" s="140">
        <v>154</v>
      </c>
      <c r="R209" s="140" t="s">
        <v>194</v>
      </c>
      <c r="S209" s="140" t="s">
        <v>258</v>
      </c>
      <c r="T209" s="140" t="s">
        <v>211</v>
      </c>
      <c r="U209" s="140" t="str">
        <f t="shared" si="38"/>
        <v>3.2.3 Registro y análisis estádistico de Incidentes, Accidentes de Trabajo y Enfermedad Laboral</v>
      </c>
      <c r="V209" s="140">
        <f t="shared" si="39"/>
        <v>1</v>
      </c>
      <c r="W209" s="140">
        <f t="shared" si="40"/>
        <v>0</v>
      </c>
      <c r="X209" s="140"/>
      <c r="Y209" s="153" t="str">
        <f t="shared" si="37"/>
        <v/>
      </c>
      <c r="Z209" s="140"/>
      <c r="AA209" s="140"/>
      <c r="AB209" s="140"/>
      <c r="AC209" s="140" t="str">
        <f t="shared" si="41"/>
        <v/>
      </c>
      <c r="AD209" s="140" t="str">
        <f t="shared" si="42"/>
        <v/>
      </c>
      <c r="AE209" s="140" t="str">
        <f t="shared" si="43"/>
        <v/>
      </c>
      <c r="AF209" s="140" t="str">
        <f t="shared" si="44"/>
        <v/>
      </c>
      <c r="AG209" s="142" t="str">
        <f>+IFERROR(VLOOKUP(Q209,#REF!,8,0),"")</f>
        <v/>
      </c>
    </row>
    <row r="210" spans="1:33" ht="15" hidden="1" customHeight="1">
      <c r="A210" s="291"/>
      <c r="B210" s="294"/>
      <c r="C210" s="317" t="s">
        <v>59</v>
      </c>
      <c r="D210" s="30" t="s">
        <v>50</v>
      </c>
      <c r="E210" s="196"/>
      <c r="F210" s="44">
        <v>1</v>
      </c>
      <c r="G210" s="231">
        <v>6</v>
      </c>
      <c r="H210" s="170"/>
      <c r="I210" s="171"/>
      <c r="J210" s="171"/>
      <c r="K210" s="172"/>
      <c r="L210" s="348">
        <f>+COUNTA(J210:J215,H210:H215)*1</f>
        <v>0</v>
      </c>
      <c r="M210" s="308">
        <f>L210/G210</f>
        <v>0</v>
      </c>
      <c r="N210" s="309"/>
      <c r="O210" s="312"/>
      <c r="P210" s="140" t="s">
        <v>159</v>
      </c>
      <c r="Q210" s="140">
        <v>155</v>
      </c>
      <c r="R210" s="140" t="s">
        <v>194</v>
      </c>
      <c r="S210" s="140" t="s">
        <v>258</v>
      </c>
      <c r="T210" s="144" t="s">
        <v>212</v>
      </c>
      <c r="U210" s="140" t="str">
        <f t="shared" si="38"/>
        <v>3.3.1 Medición de la severidad de los AT y EL</v>
      </c>
      <c r="V210" s="140">
        <f t="shared" si="39"/>
        <v>1</v>
      </c>
      <c r="W210" s="140">
        <f t="shared" si="40"/>
        <v>0</v>
      </c>
      <c r="X210" s="140"/>
      <c r="Y210" s="153" t="str">
        <f t="shared" si="37"/>
        <v/>
      </c>
      <c r="Z210" s="140"/>
      <c r="AA210" s="140"/>
      <c r="AB210" s="140"/>
      <c r="AC210" s="140" t="str">
        <f t="shared" si="41"/>
        <v/>
      </c>
      <c r="AD210" s="140" t="str">
        <f t="shared" si="42"/>
        <v/>
      </c>
      <c r="AE210" s="140" t="str">
        <f t="shared" si="43"/>
        <v/>
      </c>
      <c r="AF210" s="140" t="str">
        <f t="shared" si="44"/>
        <v/>
      </c>
      <c r="AG210" s="142" t="str">
        <f>+IFERROR(VLOOKUP(Q210,#REF!,8,0),"")</f>
        <v/>
      </c>
    </row>
    <row r="211" spans="1:33" ht="30" hidden="1">
      <c r="A211" s="291"/>
      <c r="B211" s="294"/>
      <c r="C211" s="318"/>
      <c r="D211" s="26" t="s">
        <v>51</v>
      </c>
      <c r="E211" s="192"/>
      <c r="F211" s="46">
        <v>1</v>
      </c>
      <c r="G211" s="232"/>
      <c r="H211" s="173"/>
      <c r="I211" s="174"/>
      <c r="J211" s="174"/>
      <c r="K211" s="175"/>
      <c r="L211" s="349"/>
      <c r="M211" s="309"/>
      <c r="N211" s="309"/>
      <c r="O211" s="312"/>
      <c r="P211" s="140" t="s">
        <v>160</v>
      </c>
      <c r="Q211" s="140">
        <v>156</v>
      </c>
      <c r="R211" s="140" t="s">
        <v>194</v>
      </c>
      <c r="S211" s="140" t="s">
        <v>258</v>
      </c>
      <c r="T211" s="140" t="s">
        <v>212</v>
      </c>
      <c r="U211" s="140" t="str">
        <f t="shared" si="38"/>
        <v>3.3.2 Medición de la frecuencia de los incidentes, Accidentes de Trabajo y Enfermedad Laboral</v>
      </c>
      <c r="V211" s="140">
        <f t="shared" si="39"/>
        <v>1</v>
      </c>
      <c r="W211" s="140">
        <f t="shared" si="40"/>
        <v>0</v>
      </c>
      <c r="X211" s="140"/>
      <c r="Y211" s="153" t="str">
        <f t="shared" si="37"/>
        <v/>
      </c>
      <c r="Z211" s="140"/>
      <c r="AA211" s="140"/>
      <c r="AB211" s="140"/>
      <c r="AC211" s="140" t="str">
        <f t="shared" si="41"/>
        <v/>
      </c>
      <c r="AD211" s="140" t="str">
        <f t="shared" si="42"/>
        <v/>
      </c>
      <c r="AE211" s="140" t="str">
        <f t="shared" si="43"/>
        <v/>
      </c>
      <c r="AF211" s="140" t="str">
        <f t="shared" si="44"/>
        <v/>
      </c>
      <c r="AG211" s="142" t="str">
        <f>+IFERROR(VLOOKUP(Q211,#REF!,8,0),"")</f>
        <v/>
      </c>
    </row>
    <row r="212" spans="1:33" ht="15" hidden="1" customHeight="1">
      <c r="A212" s="291"/>
      <c r="B212" s="294"/>
      <c r="C212" s="318"/>
      <c r="D212" s="31" t="s">
        <v>52</v>
      </c>
      <c r="E212" s="197"/>
      <c r="F212" s="46">
        <v>1</v>
      </c>
      <c r="G212" s="232"/>
      <c r="H212" s="173"/>
      <c r="I212" s="174"/>
      <c r="J212" s="174"/>
      <c r="K212" s="175"/>
      <c r="L212" s="349"/>
      <c r="M212" s="309"/>
      <c r="N212" s="309"/>
      <c r="O212" s="312"/>
      <c r="P212" s="140" t="s">
        <v>161</v>
      </c>
      <c r="Q212" s="140">
        <v>157</v>
      </c>
      <c r="R212" s="140" t="s">
        <v>194</v>
      </c>
      <c r="S212" s="140" t="s">
        <v>258</v>
      </c>
      <c r="T212" s="140" t="s">
        <v>212</v>
      </c>
      <c r="U212" s="140" t="str">
        <f t="shared" si="38"/>
        <v>3.3.3 Medición de la Mortalidad de los AT y EL</v>
      </c>
      <c r="V212" s="140">
        <f t="shared" si="39"/>
        <v>1</v>
      </c>
      <c r="W212" s="140">
        <f t="shared" si="40"/>
        <v>0</v>
      </c>
      <c r="X212" s="140"/>
      <c r="Y212" s="153" t="str">
        <f t="shared" si="37"/>
        <v/>
      </c>
      <c r="Z212" s="140"/>
      <c r="AA212" s="140"/>
      <c r="AB212" s="140"/>
      <c r="AC212" s="140" t="str">
        <f t="shared" si="41"/>
        <v/>
      </c>
      <c r="AD212" s="140" t="str">
        <f t="shared" si="42"/>
        <v/>
      </c>
      <c r="AE212" s="140" t="str">
        <f t="shared" si="43"/>
        <v/>
      </c>
      <c r="AF212" s="140" t="str">
        <f t="shared" si="44"/>
        <v/>
      </c>
      <c r="AG212" s="142" t="str">
        <f>+IFERROR(VLOOKUP(Q212,#REF!,8,0),"")</f>
        <v/>
      </c>
    </row>
    <row r="213" spans="1:33" ht="30" hidden="1">
      <c r="A213" s="291"/>
      <c r="B213" s="294"/>
      <c r="C213" s="318"/>
      <c r="D213" s="26" t="s">
        <v>53</v>
      </c>
      <c r="E213" s="192"/>
      <c r="F213" s="46">
        <v>1</v>
      </c>
      <c r="G213" s="232"/>
      <c r="H213" s="173"/>
      <c r="I213" s="174"/>
      <c r="J213" s="174"/>
      <c r="K213" s="175"/>
      <c r="L213" s="349"/>
      <c r="M213" s="309"/>
      <c r="N213" s="309"/>
      <c r="O213" s="312"/>
      <c r="P213" s="140" t="s">
        <v>162</v>
      </c>
      <c r="Q213" s="140">
        <v>158</v>
      </c>
      <c r="R213" s="140" t="s">
        <v>194</v>
      </c>
      <c r="S213" s="140" t="s">
        <v>258</v>
      </c>
      <c r="T213" s="140" t="s">
        <v>212</v>
      </c>
      <c r="U213" s="140" t="str">
        <f t="shared" si="38"/>
        <v>3.3.4 Medición de la prevalencia de los incidentes, Accidentes de Trabajo y Enfermedad Laboral</v>
      </c>
      <c r="V213" s="140">
        <f t="shared" si="39"/>
        <v>1</v>
      </c>
      <c r="W213" s="140">
        <f t="shared" si="40"/>
        <v>0</v>
      </c>
      <c r="X213" s="140"/>
      <c r="Y213" s="153" t="str">
        <f t="shared" si="37"/>
        <v/>
      </c>
      <c r="Z213" s="140"/>
      <c r="AA213" s="140"/>
      <c r="AB213" s="140"/>
      <c r="AC213" s="140" t="str">
        <f t="shared" si="41"/>
        <v/>
      </c>
      <c r="AD213" s="140" t="str">
        <f t="shared" si="42"/>
        <v/>
      </c>
      <c r="AE213" s="140" t="str">
        <f t="shared" si="43"/>
        <v/>
      </c>
      <c r="AF213" s="140" t="str">
        <f t="shared" si="44"/>
        <v/>
      </c>
      <c r="AG213" s="142" t="str">
        <f>+IFERROR(VLOOKUP(Q213,#REF!,8,0),"")</f>
        <v/>
      </c>
    </row>
    <row r="214" spans="1:33" ht="30" hidden="1">
      <c r="A214" s="291"/>
      <c r="B214" s="294"/>
      <c r="C214" s="318"/>
      <c r="D214" s="26" t="s">
        <v>57</v>
      </c>
      <c r="E214" s="192"/>
      <c r="F214" s="46">
        <v>1</v>
      </c>
      <c r="G214" s="232"/>
      <c r="H214" s="173"/>
      <c r="I214" s="174"/>
      <c r="J214" s="174"/>
      <c r="K214" s="175"/>
      <c r="L214" s="349"/>
      <c r="M214" s="309"/>
      <c r="N214" s="309"/>
      <c r="O214" s="312"/>
      <c r="P214" s="140" t="s">
        <v>163</v>
      </c>
      <c r="Q214" s="140">
        <v>159</v>
      </c>
      <c r="R214" s="140" t="s">
        <v>194</v>
      </c>
      <c r="S214" s="140" t="s">
        <v>258</v>
      </c>
      <c r="T214" s="140" t="s">
        <v>212</v>
      </c>
      <c r="U214" s="140" t="str">
        <f t="shared" si="38"/>
        <v>3.3.5 Medición de la incidencia de los incidentes, Accidentes de Trabajo y Enfermedad Laboral</v>
      </c>
      <c r="V214" s="140">
        <f t="shared" si="39"/>
        <v>1</v>
      </c>
      <c r="W214" s="140">
        <f t="shared" si="40"/>
        <v>0</v>
      </c>
      <c r="X214" s="140"/>
      <c r="Y214" s="153" t="str">
        <f t="shared" si="37"/>
        <v/>
      </c>
      <c r="Z214" s="140"/>
      <c r="AA214" s="140"/>
      <c r="AB214" s="140"/>
      <c r="AC214" s="140" t="str">
        <f t="shared" si="41"/>
        <v/>
      </c>
      <c r="AD214" s="140" t="str">
        <f t="shared" si="42"/>
        <v/>
      </c>
      <c r="AE214" s="140" t="str">
        <f t="shared" si="43"/>
        <v/>
      </c>
      <c r="AF214" s="140" t="str">
        <f t="shared" si="44"/>
        <v/>
      </c>
      <c r="AG214" s="142" t="str">
        <f>+IFERROR(VLOOKUP(Q214,#REF!,8,0),"")</f>
        <v/>
      </c>
    </row>
    <row r="215" spans="1:33" ht="30.75" hidden="1" thickBot="1">
      <c r="A215" s="291"/>
      <c r="B215" s="295"/>
      <c r="C215" s="319"/>
      <c r="D215" s="29" t="s">
        <v>58</v>
      </c>
      <c r="E215" s="195"/>
      <c r="F215" s="45">
        <v>1</v>
      </c>
      <c r="G215" s="233"/>
      <c r="H215" s="176"/>
      <c r="I215" s="177"/>
      <c r="J215" s="177"/>
      <c r="K215" s="178"/>
      <c r="L215" s="349"/>
      <c r="M215" s="310"/>
      <c r="N215" s="310"/>
      <c r="O215" s="312"/>
      <c r="P215" s="140" t="s">
        <v>164</v>
      </c>
      <c r="Q215" s="140">
        <v>160</v>
      </c>
      <c r="R215" s="140" t="s">
        <v>194</v>
      </c>
      <c r="S215" s="140" t="s">
        <v>258</v>
      </c>
      <c r="T215" s="140" t="s">
        <v>212</v>
      </c>
      <c r="U215" s="140" t="str">
        <f t="shared" si="38"/>
        <v>3.3.6 Medición del ausentismo de los incidentes, Accidentes de Trabajo y Enfermedad Laboral</v>
      </c>
      <c r="V215" s="140">
        <f t="shared" si="39"/>
        <v>1</v>
      </c>
      <c r="W215" s="140">
        <f t="shared" si="40"/>
        <v>0</v>
      </c>
      <c r="X215" s="140"/>
      <c r="Y215" s="153" t="str">
        <f t="shared" si="37"/>
        <v/>
      </c>
      <c r="Z215" s="140"/>
      <c r="AA215" s="140"/>
      <c r="AB215" s="140"/>
      <c r="AC215" s="140" t="str">
        <f t="shared" si="41"/>
        <v/>
      </c>
      <c r="AD215" s="140" t="str">
        <f t="shared" si="42"/>
        <v/>
      </c>
      <c r="AE215" s="140" t="str">
        <f t="shared" si="43"/>
        <v/>
      </c>
      <c r="AF215" s="140" t="str">
        <f t="shared" si="44"/>
        <v/>
      </c>
      <c r="AG215" s="142" t="str">
        <f>+IFERROR(VLOOKUP(Q215,#REF!,8,0),"")</f>
        <v/>
      </c>
    </row>
    <row r="216" spans="1:33" ht="30" hidden="1">
      <c r="A216" s="291"/>
      <c r="B216" s="219" t="s">
        <v>101</v>
      </c>
      <c r="C216" s="254" t="s">
        <v>64</v>
      </c>
      <c r="D216" s="18" t="s">
        <v>60</v>
      </c>
      <c r="E216" s="198"/>
      <c r="F216" s="41">
        <v>4</v>
      </c>
      <c r="G216" s="285">
        <v>15</v>
      </c>
      <c r="H216" s="169"/>
      <c r="I216" s="156"/>
      <c r="J216" s="156"/>
      <c r="K216" s="157"/>
      <c r="L216" s="287">
        <f>+COUNTA(J218,H218)*3+COUNTA(H216:H217,H219)*4+COUNTA(J216:J217,J219)*4</f>
        <v>0</v>
      </c>
      <c r="M216" s="299">
        <f>L216/G216</f>
        <v>0</v>
      </c>
      <c r="N216" s="299">
        <f>(L216+L220)/(G216+G220)</f>
        <v>0</v>
      </c>
      <c r="O216" s="312"/>
      <c r="P216" s="140" t="s">
        <v>165</v>
      </c>
      <c r="Q216" s="140">
        <v>161</v>
      </c>
      <c r="R216" s="140" t="s">
        <v>194</v>
      </c>
      <c r="S216" s="140" t="s">
        <v>259</v>
      </c>
      <c r="T216" s="140" t="s">
        <v>213</v>
      </c>
      <c r="U216" s="140" t="str">
        <f t="shared" si="38"/>
        <v>4.1.1 Metodología para la identificación, evaluación y valoración de peligros</v>
      </c>
      <c r="V216" s="140">
        <f t="shared" si="39"/>
        <v>4</v>
      </c>
      <c r="W216" s="140">
        <f t="shared" si="40"/>
        <v>0</v>
      </c>
      <c r="X216" s="140"/>
      <c r="Y216" s="153" t="str">
        <f t="shared" si="37"/>
        <v/>
      </c>
      <c r="Z216" s="140"/>
      <c r="AA216" s="140"/>
      <c r="AB216" s="140"/>
      <c r="AC216" s="140" t="str">
        <f t="shared" si="41"/>
        <v/>
      </c>
      <c r="AD216" s="140" t="str">
        <f t="shared" si="42"/>
        <v/>
      </c>
      <c r="AE216" s="140" t="str">
        <f t="shared" si="43"/>
        <v/>
      </c>
      <c r="AF216" s="140" t="str">
        <f t="shared" si="44"/>
        <v/>
      </c>
      <c r="AG216" s="142" t="str">
        <f>+IFERROR(VLOOKUP(Q216,#REF!,8,0),"")</f>
        <v/>
      </c>
    </row>
    <row r="217" spans="1:33" ht="30" hidden="1">
      <c r="A217" s="291"/>
      <c r="B217" s="220"/>
      <c r="C217" s="229"/>
      <c r="D217" s="4" t="s">
        <v>61</v>
      </c>
      <c r="E217" s="187"/>
      <c r="F217" s="42">
        <v>4</v>
      </c>
      <c r="G217" s="289"/>
      <c r="H217" s="167"/>
      <c r="I217" s="159"/>
      <c r="J217" s="159"/>
      <c r="K217" s="160"/>
      <c r="L217" s="316"/>
      <c r="M217" s="300"/>
      <c r="N217" s="300"/>
      <c r="O217" s="312"/>
      <c r="P217" s="140" t="s">
        <v>166</v>
      </c>
      <c r="Q217" s="140">
        <v>162</v>
      </c>
      <c r="R217" s="140" t="s">
        <v>194</v>
      </c>
      <c r="S217" s="140" t="s">
        <v>259</v>
      </c>
      <c r="T217" s="140" t="s">
        <v>213</v>
      </c>
      <c r="U217" s="140" t="str">
        <f t="shared" si="38"/>
        <v>4.1.2 Identificación de peligros con participación de todos los niveles de la organización</v>
      </c>
      <c r="V217" s="140">
        <f t="shared" si="39"/>
        <v>4</v>
      </c>
      <c r="W217" s="140">
        <f t="shared" si="40"/>
        <v>0</v>
      </c>
      <c r="X217" s="140"/>
      <c r="Y217" s="153" t="str">
        <f t="shared" si="37"/>
        <v/>
      </c>
      <c r="Z217" s="140"/>
      <c r="AA217" s="140"/>
      <c r="AB217" s="140"/>
      <c r="AC217" s="140" t="str">
        <f t="shared" si="41"/>
        <v/>
      </c>
      <c r="AD217" s="140" t="str">
        <f t="shared" si="42"/>
        <v/>
      </c>
      <c r="AE217" s="140" t="str">
        <f t="shared" si="43"/>
        <v/>
      </c>
      <c r="AF217" s="140" t="str">
        <f t="shared" si="44"/>
        <v/>
      </c>
      <c r="AG217" s="142" t="str">
        <f>+IFERROR(VLOOKUP(Q217,#REF!,8,0),"")</f>
        <v/>
      </c>
    </row>
    <row r="218" spans="1:33" ht="30" hidden="1">
      <c r="A218" s="291"/>
      <c r="B218" s="220"/>
      <c r="C218" s="229"/>
      <c r="D218" s="4" t="s">
        <v>62</v>
      </c>
      <c r="E218" s="187"/>
      <c r="F218" s="42">
        <v>3</v>
      </c>
      <c r="G218" s="289"/>
      <c r="H218" s="167"/>
      <c r="I218" s="159"/>
      <c r="J218" s="159"/>
      <c r="K218" s="160"/>
      <c r="L218" s="316"/>
      <c r="M218" s="300"/>
      <c r="N218" s="300"/>
      <c r="O218" s="312"/>
      <c r="P218" s="140" t="s">
        <v>167</v>
      </c>
      <c r="Q218" s="140">
        <v>163</v>
      </c>
      <c r="R218" s="140" t="s">
        <v>194</v>
      </c>
      <c r="S218" s="140" t="s">
        <v>259</v>
      </c>
      <c r="T218" s="140" t="s">
        <v>213</v>
      </c>
      <c r="U218" s="140" t="str">
        <f t="shared" si="38"/>
        <v>4.1.3 Identificación y priorización de la naturaleza de los peligros (Metodología adicional, cancerígenos y otros)</v>
      </c>
      <c r="V218" s="140">
        <f t="shared" si="39"/>
        <v>3</v>
      </c>
      <c r="W218" s="140">
        <f t="shared" si="40"/>
        <v>0</v>
      </c>
      <c r="X218" s="140"/>
      <c r="Y218" s="153" t="str">
        <f t="shared" si="37"/>
        <v/>
      </c>
      <c r="Z218" s="140"/>
      <c r="AA218" s="140"/>
      <c r="AB218" s="140"/>
      <c r="AC218" s="140" t="str">
        <f t="shared" si="41"/>
        <v/>
      </c>
      <c r="AD218" s="140" t="str">
        <f t="shared" si="42"/>
        <v/>
      </c>
      <c r="AE218" s="140" t="str">
        <f t="shared" si="43"/>
        <v/>
      </c>
      <c r="AF218" s="140" t="str">
        <f t="shared" si="44"/>
        <v/>
      </c>
      <c r="AG218" s="142" t="str">
        <f>+IFERROR(VLOOKUP(Q218,#REF!,8,0),"")</f>
        <v/>
      </c>
    </row>
    <row r="219" spans="1:33" ht="22.5" hidden="1" customHeight="1" thickBot="1">
      <c r="A219" s="291"/>
      <c r="B219" s="220"/>
      <c r="C219" s="230"/>
      <c r="D219" s="37" t="s">
        <v>63</v>
      </c>
      <c r="E219" s="199"/>
      <c r="F219" s="43">
        <v>4</v>
      </c>
      <c r="G219" s="286"/>
      <c r="H219" s="168"/>
      <c r="I219" s="162"/>
      <c r="J219" s="162"/>
      <c r="K219" s="163"/>
      <c r="L219" s="288"/>
      <c r="M219" s="301"/>
      <c r="N219" s="300"/>
      <c r="O219" s="312"/>
      <c r="P219" s="140" t="s">
        <v>168</v>
      </c>
      <c r="Q219" s="140">
        <v>164</v>
      </c>
      <c r="R219" s="140" t="s">
        <v>194</v>
      </c>
      <c r="S219" s="140" t="s">
        <v>259</v>
      </c>
      <c r="T219" s="140" t="s">
        <v>213</v>
      </c>
      <c r="U219" s="140" t="str">
        <f t="shared" si="38"/>
        <v>4.1.4 Realización mediciones ambientales, químicos, físicos y biológicos</v>
      </c>
      <c r="V219" s="140">
        <f t="shared" si="39"/>
        <v>4</v>
      </c>
      <c r="W219" s="140">
        <f t="shared" si="40"/>
        <v>0</v>
      </c>
      <c r="X219" s="140"/>
      <c r="Y219" s="153" t="str">
        <f t="shared" si="37"/>
        <v/>
      </c>
      <c r="Z219" s="140"/>
      <c r="AA219" s="140"/>
      <c r="AB219" s="140"/>
      <c r="AC219" s="140" t="str">
        <f t="shared" si="41"/>
        <v/>
      </c>
      <c r="AD219" s="140" t="str">
        <f t="shared" si="42"/>
        <v/>
      </c>
      <c r="AE219" s="140" t="str">
        <f t="shared" si="43"/>
        <v/>
      </c>
      <c r="AF219" s="140" t="str">
        <f t="shared" si="44"/>
        <v/>
      </c>
      <c r="AG219" s="142" t="str">
        <f>+IFERROR(VLOOKUP(Q219,#REF!,8,0),"")</f>
        <v/>
      </c>
    </row>
    <row r="220" spans="1:33" ht="15" hidden="1" customHeight="1">
      <c r="A220" s="291"/>
      <c r="B220" s="220"/>
      <c r="C220" s="305" t="s">
        <v>91</v>
      </c>
      <c r="D220" s="18" t="s">
        <v>90</v>
      </c>
      <c r="E220" s="198"/>
      <c r="F220" s="41">
        <v>2.5</v>
      </c>
      <c r="G220" s="285">
        <v>15</v>
      </c>
      <c r="H220" s="169"/>
      <c r="I220" s="156"/>
      <c r="J220" s="156"/>
      <c r="K220" s="157"/>
      <c r="L220" s="287">
        <f>+COUNTA(J220:J225,H220:H225)*2.5</f>
        <v>0</v>
      </c>
      <c r="M220" s="323">
        <f>L220/G220</f>
        <v>0</v>
      </c>
      <c r="N220" s="300"/>
      <c r="O220" s="312"/>
      <c r="P220" s="140" t="s">
        <v>169</v>
      </c>
      <c r="Q220" s="140">
        <v>165</v>
      </c>
      <c r="R220" s="140" t="s">
        <v>194</v>
      </c>
      <c r="S220" s="140" t="s">
        <v>259</v>
      </c>
      <c r="T220" s="140" t="s">
        <v>91</v>
      </c>
      <c r="U220" s="140" t="str">
        <f t="shared" si="38"/>
        <v>4.2.1 Se implementan medidas de prevención y control / peligros</v>
      </c>
      <c r="V220" s="140">
        <f t="shared" si="39"/>
        <v>2.5</v>
      </c>
      <c r="W220" s="140">
        <f t="shared" si="40"/>
        <v>0</v>
      </c>
      <c r="X220" s="140"/>
      <c r="Y220" s="153" t="str">
        <f t="shared" si="37"/>
        <v/>
      </c>
      <c r="Z220" s="140"/>
      <c r="AA220" s="140"/>
      <c r="AB220" s="140"/>
      <c r="AC220" s="140" t="str">
        <f t="shared" si="41"/>
        <v/>
      </c>
      <c r="AD220" s="140" t="str">
        <f t="shared" si="42"/>
        <v/>
      </c>
      <c r="AE220" s="140" t="str">
        <f t="shared" si="43"/>
        <v/>
      </c>
      <c r="AF220" s="140" t="str">
        <f t="shared" si="44"/>
        <v/>
      </c>
      <c r="AG220" s="142" t="str">
        <f>+IFERROR(VLOOKUP(Q220,#REF!,8,0),"")</f>
        <v/>
      </c>
    </row>
    <row r="221" spans="1:33" ht="15" hidden="1" customHeight="1">
      <c r="A221" s="291"/>
      <c r="B221" s="220"/>
      <c r="C221" s="306"/>
      <c r="D221" s="4" t="s">
        <v>85</v>
      </c>
      <c r="E221" s="187"/>
      <c r="F221" s="42">
        <v>2.5</v>
      </c>
      <c r="G221" s="289"/>
      <c r="H221" s="167"/>
      <c r="I221" s="159"/>
      <c r="J221" s="159"/>
      <c r="K221" s="160"/>
      <c r="L221" s="316"/>
      <c r="M221" s="324"/>
      <c r="N221" s="300"/>
      <c r="O221" s="312"/>
      <c r="P221" s="140" t="s">
        <v>170</v>
      </c>
      <c r="Q221" s="140">
        <v>166</v>
      </c>
      <c r="R221" s="140" t="s">
        <v>194</v>
      </c>
      <c r="S221" s="140" t="s">
        <v>259</v>
      </c>
      <c r="T221" s="140" t="s">
        <v>91</v>
      </c>
      <c r="U221" s="140" t="str">
        <f t="shared" si="38"/>
        <v>4.2.2 Se verifica aplicación de las medidas prevención y control</v>
      </c>
      <c r="V221" s="140">
        <f t="shared" si="39"/>
        <v>2.5</v>
      </c>
      <c r="W221" s="140">
        <f t="shared" si="40"/>
        <v>0</v>
      </c>
      <c r="X221" s="140"/>
      <c r="Y221" s="153" t="str">
        <f t="shared" si="37"/>
        <v/>
      </c>
      <c r="Z221" s="140"/>
      <c r="AA221" s="140"/>
      <c r="AB221" s="140"/>
      <c r="AC221" s="140" t="str">
        <f t="shared" si="41"/>
        <v/>
      </c>
      <c r="AD221" s="140" t="str">
        <f t="shared" si="42"/>
        <v/>
      </c>
      <c r="AE221" s="140" t="str">
        <f t="shared" si="43"/>
        <v/>
      </c>
      <c r="AF221" s="140" t="str">
        <f t="shared" si="44"/>
        <v/>
      </c>
      <c r="AG221" s="142" t="str">
        <f>+IFERROR(VLOOKUP(Q221,#REF!,8,0),"")</f>
        <v/>
      </c>
    </row>
    <row r="222" spans="1:33" ht="15" hidden="1" customHeight="1">
      <c r="A222" s="291"/>
      <c r="B222" s="220"/>
      <c r="C222" s="306"/>
      <c r="D222" s="4" t="s">
        <v>86</v>
      </c>
      <c r="E222" s="187"/>
      <c r="F222" s="42">
        <v>2.5</v>
      </c>
      <c r="G222" s="289"/>
      <c r="H222" s="167"/>
      <c r="I222" s="159"/>
      <c r="J222" s="159"/>
      <c r="K222" s="160"/>
      <c r="L222" s="316"/>
      <c r="M222" s="324"/>
      <c r="N222" s="300"/>
      <c r="O222" s="312"/>
      <c r="P222" s="140" t="s">
        <v>171</v>
      </c>
      <c r="Q222" s="140">
        <v>167</v>
      </c>
      <c r="R222" s="140" t="s">
        <v>194</v>
      </c>
      <c r="S222" s="140" t="s">
        <v>259</v>
      </c>
      <c r="T222" s="140" t="s">
        <v>91</v>
      </c>
      <c r="U222" s="140" t="str">
        <f t="shared" si="38"/>
        <v>4.2.3 Hay procedimientos, instructivos, fichas, protocolos</v>
      </c>
      <c r="V222" s="140">
        <f t="shared" si="39"/>
        <v>2.5</v>
      </c>
      <c r="W222" s="140">
        <f t="shared" si="40"/>
        <v>0</v>
      </c>
      <c r="X222" s="140"/>
      <c r="Y222" s="153" t="str">
        <f t="shared" si="37"/>
        <v/>
      </c>
      <c r="Z222" s="140"/>
      <c r="AA222" s="140"/>
      <c r="AB222" s="140"/>
      <c r="AC222" s="140" t="str">
        <f t="shared" si="41"/>
        <v/>
      </c>
      <c r="AD222" s="140" t="str">
        <f t="shared" si="42"/>
        <v/>
      </c>
      <c r="AE222" s="140" t="str">
        <f t="shared" si="43"/>
        <v/>
      </c>
      <c r="AF222" s="140" t="str">
        <f t="shared" si="44"/>
        <v/>
      </c>
      <c r="AG222" s="142" t="str">
        <f>+IFERROR(VLOOKUP(Q222,#REF!,8,0),"")</f>
        <v/>
      </c>
    </row>
    <row r="223" spans="1:33" ht="15.75" hidden="1" customHeight="1">
      <c r="A223" s="291"/>
      <c r="B223" s="220"/>
      <c r="C223" s="306"/>
      <c r="D223" s="4" t="s">
        <v>87</v>
      </c>
      <c r="E223" s="187"/>
      <c r="F223" s="42">
        <v>2.5</v>
      </c>
      <c r="G223" s="289"/>
      <c r="H223" s="167"/>
      <c r="I223" s="159"/>
      <c r="J223" s="159"/>
      <c r="K223" s="160"/>
      <c r="L223" s="316"/>
      <c r="M223" s="324"/>
      <c r="N223" s="300"/>
      <c r="O223" s="312"/>
      <c r="P223" s="140" t="s">
        <v>172</v>
      </c>
      <c r="Q223" s="140">
        <v>168</v>
      </c>
      <c r="R223" s="140" t="s">
        <v>194</v>
      </c>
      <c r="S223" s="140" t="s">
        <v>259</v>
      </c>
      <c r="T223" s="140" t="s">
        <v>91</v>
      </c>
      <c r="U223" s="140" t="str">
        <f t="shared" si="38"/>
        <v>4.2.4 Inspección con el COPASST o Vigia</v>
      </c>
      <c r="V223" s="140">
        <f t="shared" si="39"/>
        <v>2.5</v>
      </c>
      <c r="W223" s="140">
        <f t="shared" si="40"/>
        <v>0</v>
      </c>
      <c r="X223" s="140"/>
      <c r="Y223" s="153" t="str">
        <f t="shared" si="37"/>
        <v/>
      </c>
      <c r="Z223" s="140"/>
      <c r="AA223" s="140"/>
      <c r="AB223" s="140"/>
      <c r="AC223" s="140" t="str">
        <f t="shared" si="41"/>
        <v/>
      </c>
      <c r="AD223" s="140" t="str">
        <f t="shared" si="42"/>
        <v/>
      </c>
      <c r="AE223" s="140" t="str">
        <f t="shared" si="43"/>
        <v/>
      </c>
      <c r="AF223" s="140" t="str">
        <f t="shared" si="44"/>
        <v/>
      </c>
      <c r="AG223" s="142" t="str">
        <f>+IFERROR(VLOOKUP(Q223,#REF!,8,0),"")</f>
        <v/>
      </c>
    </row>
    <row r="224" spans="1:33" ht="30" hidden="1">
      <c r="A224" s="291"/>
      <c r="B224" s="220"/>
      <c r="C224" s="306"/>
      <c r="D224" s="4" t="s">
        <v>88</v>
      </c>
      <c r="E224" s="187"/>
      <c r="F224" s="42">
        <v>2.5</v>
      </c>
      <c r="G224" s="289"/>
      <c r="H224" s="167"/>
      <c r="I224" s="159"/>
      <c r="J224" s="159"/>
      <c r="K224" s="160"/>
      <c r="L224" s="316"/>
      <c r="M224" s="324"/>
      <c r="N224" s="300"/>
      <c r="O224" s="312"/>
      <c r="P224" s="140" t="s">
        <v>173</v>
      </c>
      <c r="Q224" s="140">
        <v>169</v>
      </c>
      <c r="R224" s="140" t="s">
        <v>194</v>
      </c>
      <c r="S224" s="140" t="s">
        <v>259</v>
      </c>
      <c r="T224" s="140" t="s">
        <v>91</v>
      </c>
      <c r="U224" s="140" t="str">
        <f t="shared" si="38"/>
        <v>4.2.5 Mantenimiento periódico de instalaciones, equipos, máquinas, herramientas.</v>
      </c>
      <c r="V224" s="140">
        <f t="shared" si="39"/>
        <v>2.5</v>
      </c>
      <c r="W224" s="140">
        <f t="shared" si="40"/>
        <v>0</v>
      </c>
      <c r="X224" s="140"/>
      <c r="Y224" s="153" t="str">
        <f t="shared" si="37"/>
        <v/>
      </c>
      <c r="Z224" s="140"/>
      <c r="AA224" s="140"/>
      <c r="AB224" s="140"/>
      <c r="AC224" s="140" t="str">
        <f t="shared" si="41"/>
        <v/>
      </c>
      <c r="AD224" s="140" t="str">
        <f t="shared" si="42"/>
        <v/>
      </c>
      <c r="AE224" s="140" t="str">
        <f t="shared" si="43"/>
        <v/>
      </c>
      <c r="AF224" s="140" t="str">
        <f t="shared" si="44"/>
        <v/>
      </c>
      <c r="AG224" s="142" t="str">
        <f>+IFERROR(VLOOKUP(Q224,#REF!,8,0),"")</f>
        <v/>
      </c>
    </row>
    <row r="225" spans="1:35" ht="30.75" hidden="1" thickBot="1">
      <c r="A225" s="291"/>
      <c r="B225" s="221"/>
      <c r="C225" s="307"/>
      <c r="D225" s="19" t="s">
        <v>89</v>
      </c>
      <c r="E225" s="200"/>
      <c r="F225" s="43">
        <v>2.5</v>
      </c>
      <c r="G225" s="286"/>
      <c r="H225" s="168"/>
      <c r="I225" s="162"/>
      <c r="J225" s="162"/>
      <c r="K225" s="163"/>
      <c r="L225" s="288"/>
      <c r="M225" s="325"/>
      <c r="N225" s="301"/>
      <c r="O225" s="312"/>
      <c r="P225" s="140" t="s">
        <v>174</v>
      </c>
      <c r="Q225" s="140">
        <v>170</v>
      </c>
      <c r="R225" s="140" t="s">
        <v>194</v>
      </c>
      <c r="S225" s="140" t="s">
        <v>259</v>
      </c>
      <c r="T225" s="140" t="s">
        <v>91</v>
      </c>
      <c r="U225" s="140" t="str">
        <f t="shared" si="38"/>
        <v>4.2.6 Entrega de Elementos de Protección Personal - EPP, se verifica con contratista y subcontratistas</v>
      </c>
      <c r="V225" s="140">
        <f t="shared" si="39"/>
        <v>2.5</v>
      </c>
      <c r="W225" s="140">
        <f t="shared" si="40"/>
        <v>0</v>
      </c>
      <c r="X225" s="140"/>
      <c r="Y225" s="153" t="str">
        <f t="shared" si="37"/>
        <v/>
      </c>
      <c r="Z225" s="140"/>
      <c r="AA225" s="140"/>
      <c r="AB225" s="140"/>
      <c r="AC225" s="140" t="str">
        <f t="shared" si="41"/>
        <v/>
      </c>
      <c r="AD225" s="140" t="str">
        <f t="shared" si="42"/>
        <v/>
      </c>
      <c r="AE225" s="140" t="str">
        <f t="shared" si="43"/>
        <v/>
      </c>
      <c r="AF225" s="140" t="str">
        <f t="shared" si="44"/>
        <v/>
      </c>
      <c r="AG225" s="142" t="str">
        <f>+IFERROR(VLOOKUP(Q225,#REF!,8,0),"")</f>
        <v/>
      </c>
    </row>
    <row r="226" spans="1:35" ht="32.25" hidden="1" customHeight="1">
      <c r="A226" s="291"/>
      <c r="B226" s="281" t="s">
        <v>102</v>
      </c>
      <c r="C226" s="283" t="s">
        <v>67</v>
      </c>
      <c r="D226" s="25" t="s">
        <v>65</v>
      </c>
      <c r="E226" s="191"/>
      <c r="F226" s="44">
        <v>5</v>
      </c>
      <c r="G226" s="285">
        <v>10</v>
      </c>
      <c r="H226" s="170"/>
      <c r="I226" s="171"/>
      <c r="J226" s="171"/>
      <c r="K226" s="172"/>
      <c r="L226" s="287">
        <f>+COUNTA(J226:J227,H226:H227)*5</f>
        <v>0</v>
      </c>
      <c r="M226" s="299">
        <f>L226/G226</f>
        <v>0</v>
      </c>
      <c r="N226" s="299">
        <f>L226/G226</f>
        <v>0</v>
      </c>
      <c r="O226" s="312"/>
      <c r="P226" s="140" t="s">
        <v>175</v>
      </c>
      <c r="Q226" s="140">
        <v>171</v>
      </c>
      <c r="R226" s="140" t="s">
        <v>194</v>
      </c>
      <c r="S226" s="140" t="s">
        <v>260</v>
      </c>
      <c r="T226" s="140" t="s">
        <v>214</v>
      </c>
      <c r="U226" s="140" t="str">
        <f t="shared" si="38"/>
        <v>5.1.1 Se cuenta con el Plan de Prevención y Prevención ante Emergencias</v>
      </c>
      <c r="V226" s="140">
        <f t="shared" si="39"/>
        <v>5</v>
      </c>
      <c r="W226" s="140">
        <f t="shared" si="40"/>
        <v>0</v>
      </c>
      <c r="X226" s="140"/>
      <c r="Y226" s="153" t="str">
        <f t="shared" si="37"/>
        <v/>
      </c>
      <c r="Z226" s="140"/>
      <c r="AA226" s="140"/>
      <c r="AB226" s="140"/>
      <c r="AC226" s="140" t="str">
        <f t="shared" si="41"/>
        <v/>
      </c>
      <c r="AD226" s="140" t="str">
        <f t="shared" si="42"/>
        <v/>
      </c>
      <c r="AE226" s="140" t="str">
        <f t="shared" si="43"/>
        <v/>
      </c>
      <c r="AF226" s="140" t="str">
        <f t="shared" si="44"/>
        <v/>
      </c>
      <c r="AG226" s="142" t="str">
        <f>+IFERROR(VLOOKUP(Q226,#REF!,8,0),"")</f>
        <v/>
      </c>
    </row>
    <row r="227" spans="1:35" ht="30" hidden="1" customHeight="1" thickBot="1">
      <c r="A227" s="292"/>
      <c r="B227" s="282"/>
      <c r="C227" s="284"/>
      <c r="D227" s="32" t="s">
        <v>66</v>
      </c>
      <c r="E227" s="201"/>
      <c r="F227" s="45">
        <v>5</v>
      </c>
      <c r="G227" s="286"/>
      <c r="H227" s="176"/>
      <c r="I227" s="177"/>
      <c r="J227" s="179"/>
      <c r="K227" s="178"/>
      <c r="L227" s="288"/>
      <c r="M227" s="301"/>
      <c r="N227" s="301"/>
      <c r="O227" s="313"/>
      <c r="P227" s="140" t="s">
        <v>176</v>
      </c>
      <c r="Q227" s="140">
        <v>172</v>
      </c>
      <c r="R227" s="140" t="s">
        <v>194</v>
      </c>
      <c r="S227" s="140" t="s">
        <v>260</v>
      </c>
      <c r="T227" s="140" t="s">
        <v>214</v>
      </c>
      <c r="U227" s="140" t="str">
        <f t="shared" si="38"/>
        <v>5.1.2 Brigada de prevención, conformada y dotada</v>
      </c>
      <c r="V227" s="140">
        <f t="shared" si="39"/>
        <v>5</v>
      </c>
      <c r="W227" s="140">
        <f t="shared" si="40"/>
        <v>0</v>
      </c>
      <c r="X227" s="145">
        <f>+SUM(W198:W227)/SUM(V198:V227)</f>
        <v>0</v>
      </c>
      <c r="Y227" s="153" t="str">
        <f t="shared" si="37"/>
        <v/>
      </c>
      <c r="Z227" s="145">
        <f>+IF(SUM(W198:W227)/SUM(V198:V227)&lt;=60%,SUM(W198:W227)/SUM(V198:V227),"-")</f>
        <v>0</v>
      </c>
      <c r="AA227" s="145" t="str">
        <f>+IF(SUM(W198:W227)/SUM(V198:V227)&gt;85%,SUM(W198:W227)/SUM(V198:V227),"-")</f>
        <v>-</v>
      </c>
      <c r="AB227" s="145" t="str">
        <f>+IF(AND(Z227="-",AA227="-"),SUM(W198:W227)/SUM(V198:V227),"-")</f>
        <v>-</v>
      </c>
      <c r="AC227" s="140" t="str">
        <f t="shared" si="41"/>
        <v/>
      </c>
      <c r="AD227" s="140" t="str">
        <f t="shared" si="42"/>
        <v/>
      </c>
      <c r="AE227" s="140" t="str">
        <f t="shared" si="43"/>
        <v/>
      </c>
      <c r="AF227" s="140" t="str">
        <f t="shared" si="44"/>
        <v/>
      </c>
      <c r="AG227" s="142" t="str">
        <f>+IFERROR(VLOOKUP(Q227,#REF!,8,0),"")</f>
        <v/>
      </c>
    </row>
    <row r="228" spans="1:35" ht="15" hidden="1" customHeight="1">
      <c r="A228" s="293" t="s">
        <v>107</v>
      </c>
      <c r="B228" s="302" t="s">
        <v>103</v>
      </c>
      <c r="C228" s="305" t="s">
        <v>72</v>
      </c>
      <c r="D228" s="18" t="s">
        <v>68</v>
      </c>
      <c r="E228" s="198"/>
      <c r="F228" s="41">
        <v>1.25</v>
      </c>
      <c r="G228" s="231">
        <v>5</v>
      </c>
      <c r="H228" s="169"/>
      <c r="I228" s="156"/>
      <c r="J228" s="156"/>
      <c r="K228" s="157"/>
      <c r="L228" s="265">
        <f>+COUNTA(J228:J231,H228:H231)*1.25</f>
        <v>0</v>
      </c>
      <c r="M228" s="299">
        <f>L228/G228</f>
        <v>0</v>
      </c>
      <c r="N228" s="299">
        <f>L228/G228</f>
        <v>0</v>
      </c>
      <c r="O228" s="245">
        <f>L228/G228</f>
        <v>0</v>
      </c>
      <c r="P228" s="140" t="s">
        <v>177</v>
      </c>
      <c r="Q228" s="140">
        <v>173</v>
      </c>
      <c r="R228" s="140" t="s">
        <v>195</v>
      </c>
      <c r="S228" s="140" t="s">
        <v>261</v>
      </c>
      <c r="T228" s="140" t="s">
        <v>215</v>
      </c>
      <c r="U228" s="140" t="str">
        <f t="shared" si="38"/>
        <v>6.1.1 Indicadores de Estructura, Proceso y Resultado</v>
      </c>
      <c r="V228" s="140">
        <f t="shared" si="39"/>
        <v>1.25</v>
      </c>
      <c r="W228" s="140">
        <f t="shared" si="40"/>
        <v>0</v>
      </c>
      <c r="X228" s="140"/>
      <c r="Y228" s="153" t="str">
        <f t="shared" si="37"/>
        <v/>
      </c>
      <c r="Z228" s="140"/>
      <c r="AA228" s="140"/>
      <c r="AB228" s="140"/>
      <c r="AC228" s="140" t="str">
        <f t="shared" si="41"/>
        <v/>
      </c>
      <c r="AD228" s="140" t="str">
        <f t="shared" si="42"/>
        <v/>
      </c>
      <c r="AE228" s="140" t="str">
        <f t="shared" si="43"/>
        <v/>
      </c>
      <c r="AF228" s="140" t="str">
        <f t="shared" si="44"/>
        <v/>
      </c>
      <c r="AG228" s="142" t="str">
        <f>+IFERROR(VLOOKUP(Q228,#REF!,8,0),"")</f>
        <v/>
      </c>
    </row>
    <row r="229" spans="1:35" ht="15" hidden="1" customHeight="1">
      <c r="A229" s="294"/>
      <c r="B229" s="303"/>
      <c r="C229" s="306"/>
      <c r="D229" s="4" t="s">
        <v>69</v>
      </c>
      <c r="E229" s="187"/>
      <c r="F229" s="42">
        <v>1.25</v>
      </c>
      <c r="G229" s="232"/>
      <c r="H229" s="167"/>
      <c r="I229" s="159"/>
      <c r="J229" s="159"/>
      <c r="K229" s="160"/>
      <c r="L229" s="266"/>
      <c r="M229" s="300"/>
      <c r="N229" s="300"/>
      <c r="O229" s="246"/>
      <c r="P229" s="140" t="s">
        <v>178</v>
      </c>
      <c r="Q229" s="140">
        <v>174</v>
      </c>
      <c r="R229" s="140" t="s">
        <v>195</v>
      </c>
      <c r="S229" s="140" t="s">
        <v>261</v>
      </c>
      <c r="T229" s="140" t="s">
        <v>215</v>
      </c>
      <c r="U229" s="140" t="str">
        <f t="shared" si="38"/>
        <v>6,1.2 La Empresa realiza auditoría por lo menos una vez al año</v>
      </c>
      <c r="V229" s="140">
        <f t="shared" si="39"/>
        <v>1.25</v>
      </c>
      <c r="W229" s="140">
        <f t="shared" si="40"/>
        <v>0</v>
      </c>
      <c r="X229" s="140"/>
      <c r="Y229" s="153" t="str">
        <f t="shared" si="37"/>
        <v/>
      </c>
      <c r="Z229" s="140"/>
      <c r="AA229" s="140"/>
      <c r="AB229" s="140"/>
      <c r="AC229" s="140" t="str">
        <f t="shared" si="41"/>
        <v/>
      </c>
      <c r="AD229" s="140" t="str">
        <f t="shared" si="42"/>
        <v/>
      </c>
      <c r="AE229" s="140" t="str">
        <f t="shared" si="43"/>
        <v/>
      </c>
      <c r="AF229" s="140" t="str">
        <f t="shared" si="44"/>
        <v/>
      </c>
      <c r="AG229" s="142" t="str">
        <f>+IFERROR(VLOOKUP(Q229,#REF!,8,0),"")</f>
        <v/>
      </c>
    </row>
    <row r="230" spans="1:35" ht="30" hidden="1">
      <c r="A230" s="294"/>
      <c r="B230" s="303"/>
      <c r="C230" s="306"/>
      <c r="D230" s="4" t="s">
        <v>70</v>
      </c>
      <c r="E230" s="187"/>
      <c r="F230" s="42">
        <v>1.25</v>
      </c>
      <c r="G230" s="232"/>
      <c r="H230" s="167"/>
      <c r="I230" s="159"/>
      <c r="J230" s="159"/>
      <c r="K230" s="160"/>
      <c r="L230" s="266"/>
      <c r="M230" s="300"/>
      <c r="N230" s="300"/>
      <c r="O230" s="246"/>
      <c r="P230" s="140" t="s">
        <v>179</v>
      </c>
      <c r="Q230" s="140">
        <v>175</v>
      </c>
      <c r="R230" s="140" t="s">
        <v>195</v>
      </c>
      <c r="S230" s="140" t="s">
        <v>261</v>
      </c>
      <c r="T230" s="140" t="s">
        <v>215</v>
      </c>
      <c r="U230" s="140" t="str">
        <f t="shared" si="38"/>
        <v>6.1.3 Revisión anual por la Alta Dirección, resultados y alcance de la auditoría</v>
      </c>
      <c r="V230" s="140">
        <f t="shared" si="39"/>
        <v>1.25</v>
      </c>
      <c r="W230" s="140">
        <f t="shared" si="40"/>
        <v>0</v>
      </c>
      <c r="X230" s="140"/>
      <c r="Y230" s="153" t="str">
        <f t="shared" si="37"/>
        <v/>
      </c>
      <c r="Z230" s="140"/>
      <c r="AA230" s="140"/>
      <c r="AB230" s="140"/>
      <c r="AC230" s="140" t="str">
        <f t="shared" si="41"/>
        <v/>
      </c>
      <c r="AD230" s="140" t="str">
        <f t="shared" si="42"/>
        <v/>
      </c>
      <c r="AE230" s="140" t="str">
        <f t="shared" si="43"/>
        <v/>
      </c>
      <c r="AF230" s="140" t="str">
        <f t="shared" si="44"/>
        <v/>
      </c>
      <c r="AG230" s="142" t="str">
        <f>+IFERROR(VLOOKUP(Q230,#REF!,8,0),"")</f>
        <v/>
      </c>
    </row>
    <row r="231" spans="1:35" ht="15.75" hidden="1" customHeight="1" thickBot="1">
      <c r="A231" s="295"/>
      <c r="B231" s="304"/>
      <c r="C231" s="307"/>
      <c r="D231" s="19" t="s">
        <v>71</v>
      </c>
      <c r="E231" s="200"/>
      <c r="F231" s="43">
        <v>1.25</v>
      </c>
      <c r="G231" s="233"/>
      <c r="H231" s="168"/>
      <c r="I231" s="162"/>
      <c r="J231" s="162"/>
      <c r="K231" s="163"/>
      <c r="L231" s="267"/>
      <c r="M231" s="301"/>
      <c r="N231" s="301"/>
      <c r="O231" s="247"/>
      <c r="P231" s="140" t="s">
        <v>180</v>
      </c>
      <c r="Q231" s="140">
        <v>176</v>
      </c>
      <c r="R231" s="140" t="s">
        <v>195</v>
      </c>
      <c r="S231" s="140" t="s">
        <v>261</v>
      </c>
      <c r="T231" s="140" t="s">
        <v>215</v>
      </c>
      <c r="U231" s="140" t="str">
        <f t="shared" si="38"/>
        <v>6.1.4 Planificación Auditorías con el COPASST</v>
      </c>
      <c r="V231" s="140">
        <f t="shared" si="39"/>
        <v>1.25</v>
      </c>
      <c r="W231" s="140">
        <f t="shared" si="40"/>
        <v>0</v>
      </c>
      <c r="X231" s="145">
        <f>+SUM(W228:W231)/SUM(V228:V231)</f>
        <v>0</v>
      </c>
      <c r="Y231" s="153" t="str">
        <f t="shared" si="37"/>
        <v/>
      </c>
      <c r="Z231" s="145">
        <f>+IF(SUM(W228:W231)/SUM(V228:V231)&lt;=60%,SUM(W228:W231)/SUM(V228:V231),"-")</f>
        <v>0</v>
      </c>
      <c r="AA231" s="145" t="str">
        <f>+IF(SUM(W228:W231)/SUM(V228:V231)&gt;85%,SUM(W228:W231)/SUM(V228:V231),"-")</f>
        <v>-</v>
      </c>
      <c r="AB231" s="145" t="str">
        <f>+IF(AND(Z231="-",AA231="-"),SUM(W228:W231)/SUM(V228:V231),"-")</f>
        <v>-</v>
      </c>
      <c r="AC231" s="140" t="str">
        <f t="shared" si="41"/>
        <v/>
      </c>
      <c r="AD231" s="140" t="str">
        <f t="shared" si="42"/>
        <v/>
      </c>
      <c r="AE231" s="140" t="str">
        <f t="shared" si="43"/>
        <v/>
      </c>
      <c r="AF231" s="140" t="str">
        <f t="shared" si="44"/>
        <v/>
      </c>
      <c r="AG231" s="142" t="str">
        <f>+IFERROR(VLOOKUP(Q231,#REF!,8,0),"")</f>
        <v/>
      </c>
    </row>
    <row r="232" spans="1:35" ht="30" hidden="1">
      <c r="A232" s="248" t="s">
        <v>108</v>
      </c>
      <c r="B232" s="251" t="s">
        <v>104</v>
      </c>
      <c r="C232" s="254" t="s">
        <v>84</v>
      </c>
      <c r="D232" s="18" t="s">
        <v>73</v>
      </c>
      <c r="E232" s="198"/>
      <c r="F232" s="106">
        <v>2.5</v>
      </c>
      <c r="G232" s="285">
        <v>10</v>
      </c>
      <c r="H232" s="169"/>
      <c r="I232" s="156"/>
      <c r="J232" s="156"/>
      <c r="K232" s="157"/>
      <c r="L232" s="296">
        <f>+COUNTA(J232:J235,H232:H235)*2.5</f>
        <v>0</v>
      </c>
      <c r="M232" s="299">
        <f>L232/G232</f>
        <v>0</v>
      </c>
      <c r="N232" s="299">
        <f>L232/G232</f>
        <v>0</v>
      </c>
      <c r="O232" s="245">
        <f>L232/G232</f>
        <v>0</v>
      </c>
      <c r="P232" s="140" t="s">
        <v>181</v>
      </c>
      <c r="Q232" s="140">
        <v>177</v>
      </c>
      <c r="R232" s="140" t="s">
        <v>196</v>
      </c>
      <c r="S232" s="140" t="s">
        <v>262</v>
      </c>
      <c r="T232" s="140" t="s">
        <v>84</v>
      </c>
      <c r="U232" s="140" t="str">
        <f t="shared" si="38"/>
        <v>7.1.1 Definir acciones de Promoción y Prevención con base en resultados del SG SST</v>
      </c>
      <c r="V232" s="140">
        <f t="shared" si="39"/>
        <v>2.5</v>
      </c>
      <c r="W232" s="140">
        <f t="shared" si="40"/>
        <v>0</v>
      </c>
      <c r="X232" s="140"/>
      <c r="Y232" s="153" t="str">
        <f t="shared" si="37"/>
        <v/>
      </c>
      <c r="Z232" s="140"/>
      <c r="AA232" s="140"/>
      <c r="AB232" s="140"/>
      <c r="AC232" s="140" t="str">
        <f t="shared" si="41"/>
        <v/>
      </c>
      <c r="AD232" s="140" t="str">
        <f t="shared" si="42"/>
        <v/>
      </c>
      <c r="AE232" s="140" t="str">
        <f t="shared" si="43"/>
        <v/>
      </c>
      <c r="AF232" s="140" t="str">
        <f t="shared" si="44"/>
        <v/>
      </c>
      <c r="AG232" s="142" t="str">
        <f>+IFERROR(VLOOKUP(Q232,#REF!,8,0),"")</f>
        <v/>
      </c>
    </row>
    <row r="233" spans="1:35" ht="15" hidden="1" customHeight="1">
      <c r="A233" s="249"/>
      <c r="B233" s="252"/>
      <c r="C233" s="229"/>
      <c r="D233" s="4" t="s">
        <v>74</v>
      </c>
      <c r="E233" s="187"/>
      <c r="F233" s="107">
        <v>2.5</v>
      </c>
      <c r="G233" s="289"/>
      <c r="H233" s="167"/>
      <c r="I233" s="159"/>
      <c r="J233" s="159"/>
      <c r="K233" s="160"/>
      <c r="L233" s="297"/>
      <c r="M233" s="300"/>
      <c r="N233" s="300"/>
      <c r="O233" s="246"/>
      <c r="P233" s="140" t="s">
        <v>182</v>
      </c>
      <c r="Q233" s="140">
        <v>178</v>
      </c>
      <c r="R233" s="140" t="s">
        <v>196</v>
      </c>
      <c r="S233" s="140" t="s">
        <v>262</v>
      </c>
      <c r="T233" s="140" t="s">
        <v>84</v>
      </c>
      <c r="U233" s="140" t="str">
        <f t="shared" si="38"/>
        <v>7.1.2 Toma de Medidas Correctivas, Preventivas y De Mejora</v>
      </c>
      <c r="V233" s="140">
        <f t="shared" si="39"/>
        <v>2.5</v>
      </c>
      <c r="W233" s="140">
        <f t="shared" si="40"/>
        <v>0</v>
      </c>
      <c r="X233" s="140"/>
      <c r="Y233" s="153" t="str">
        <f t="shared" si="37"/>
        <v/>
      </c>
      <c r="Z233" s="140"/>
      <c r="AA233" s="140"/>
      <c r="AB233" s="140"/>
      <c r="AC233" s="140" t="str">
        <f t="shared" si="41"/>
        <v/>
      </c>
      <c r="AD233" s="140" t="str">
        <f t="shared" si="42"/>
        <v/>
      </c>
      <c r="AE233" s="140" t="str">
        <f t="shared" si="43"/>
        <v/>
      </c>
      <c r="AF233" s="140" t="str">
        <f t="shared" si="44"/>
        <v/>
      </c>
      <c r="AG233" s="142" t="str">
        <f>+IFERROR(VLOOKUP(Q233,#REF!,8,0),"")</f>
        <v/>
      </c>
    </row>
    <row r="234" spans="1:35" ht="45" hidden="1">
      <c r="A234" s="249"/>
      <c r="B234" s="252"/>
      <c r="C234" s="229"/>
      <c r="D234" s="4" t="s">
        <v>75</v>
      </c>
      <c r="E234" s="187"/>
      <c r="F234" s="107">
        <v>2.5</v>
      </c>
      <c r="G234" s="289"/>
      <c r="H234" s="167"/>
      <c r="I234" s="159"/>
      <c r="J234" s="159"/>
      <c r="K234" s="160"/>
      <c r="L234" s="297"/>
      <c r="M234" s="300"/>
      <c r="N234" s="300"/>
      <c r="O234" s="246"/>
      <c r="P234" s="140" t="s">
        <v>183</v>
      </c>
      <c r="Q234" s="140">
        <v>179</v>
      </c>
      <c r="R234" s="140" t="s">
        <v>196</v>
      </c>
      <c r="S234" s="140" t="s">
        <v>262</v>
      </c>
      <c r="T234" s="140" t="s">
        <v>84</v>
      </c>
      <c r="U234" s="140" t="str">
        <f t="shared" si="38"/>
        <v>7.1.3 Ejecución de Acciones Correctivas, Preventivas y De Mejora de la Investigación de Incidentes, Accidentes de Trabajo y Enfermedad Laboral</v>
      </c>
      <c r="V234" s="140">
        <f t="shared" si="39"/>
        <v>2.5</v>
      </c>
      <c r="W234" s="140">
        <f t="shared" si="40"/>
        <v>0</v>
      </c>
      <c r="X234" s="140"/>
      <c r="Y234" s="153" t="str">
        <f t="shared" si="37"/>
        <v/>
      </c>
      <c r="Z234" s="140"/>
      <c r="AA234" s="140"/>
      <c r="AB234" s="140"/>
      <c r="AC234" s="140" t="str">
        <f t="shared" si="41"/>
        <v/>
      </c>
      <c r="AD234" s="140" t="str">
        <f t="shared" si="42"/>
        <v/>
      </c>
      <c r="AE234" s="140" t="str">
        <f t="shared" si="43"/>
        <v/>
      </c>
      <c r="AF234" s="140" t="str">
        <f t="shared" si="44"/>
        <v/>
      </c>
      <c r="AG234" s="142" t="str">
        <f>+IFERROR(VLOOKUP(Q234,#REF!,8,0),"")</f>
        <v/>
      </c>
    </row>
    <row r="235" spans="1:35" ht="30.75" hidden="1" thickBot="1">
      <c r="A235" s="250"/>
      <c r="B235" s="253"/>
      <c r="C235" s="230"/>
      <c r="D235" s="19" t="s">
        <v>76</v>
      </c>
      <c r="E235" s="200"/>
      <c r="F235" s="108">
        <v>2.5</v>
      </c>
      <c r="G235" s="286"/>
      <c r="H235" s="168"/>
      <c r="I235" s="162"/>
      <c r="J235" s="162"/>
      <c r="K235" s="163"/>
      <c r="L235" s="298"/>
      <c r="M235" s="301"/>
      <c r="N235" s="301"/>
      <c r="O235" s="247"/>
      <c r="P235" s="140" t="s">
        <v>184</v>
      </c>
      <c r="Q235" s="140">
        <v>180</v>
      </c>
      <c r="R235" s="140" t="s">
        <v>196</v>
      </c>
      <c r="S235" s="140" t="s">
        <v>262</v>
      </c>
      <c r="T235" s="140" t="s">
        <v>84</v>
      </c>
      <c r="U235" s="140" t="str">
        <f t="shared" si="38"/>
        <v>7.1.4 Implementar medidas y acciones correctivas de autoridades y ARL</v>
      </c>
      <c r="V235" s="140">
        <f t="shared" si="39"/>
        <v>2.5</v>
      </c>
      <c r="W235" s="140">
        <f t="shared" si="40"/>
        <v>0</v>
      </c>
      <c r="X235" s="145">
        <f>+SUM(W232:W235)/SUM(V232:V235)</f>
        <v>0</v>
      </c>
      <c r="Y235" s="153" t="str">
        <f t="shared" si="37"/>
        <v/>
      </c>
      <c r="Z235" s="145">
        <f>+IF(SUM(W232:W235)/SUM(V232:V235)&lt;=60%,SUM(W232:W235)/SUM(V232:V235),"-")</f>
        <v>0</v>
      </c>
      <c r="AA235" s="145" t="str">
        <f>+IF(SUM(W232:W235)/SUM(V232:V235)&gt;85%,SUM(W232:W235)/SUM(V232:V235),"-")</f>
        <v>-</v>
      </c>
      <c r="AB235" s="145" t="str">
        <f>+IF(AND(Z235="-",AA235="-"),SUM(W232:W235)/SUM(V232:V235),"-")</f>
        <v>-</v>
      </c>
      <c r="AC235" s="140" t="str">
        <f t="shared" si="41"/>
        <v/>
      </c>
      <c r="AD235" s="140" t="str">
        <f t="shared" si="42"/>
        <v/>
      </c>
      <c r="AE235" s="140" t="str">
        <f t="shared" si="43"/>
        <v/>
      </c>
      <c r="AF235" s="140" t="str">
        <f t="shared" si="44"/>
        <v/>
      </c>
      <c r="AG235" s="142" t="str">
        <f>+IFERROR(VLOOKUP(Q235,#REF!,8,0),"")</f>
        <v/>
      </c>
    </row>
    <row r="236" spans="1:35" ht="21.75" hidden="1" customHeight="1" thickBot="1">
      <c r="A236" s="214" t="s">
        <v>93</v>
      </c>
      <c r="B236" s="215"/>
      <c r="C236" s="215"/>
      <c r="D236" s="203"/>
      <c r="E236" s="93"/>
      <c r="F236" s="94"/>
      <c r="G236" s="120">
        <f>SUM(G176:G235)</f>
        <v>100</v>
      </c>
      <c r="H236" s="216" t="s">
        <v>92</v>
      </c>
      <c r="I236" s="217"/>
      <c r="J236" s="217"/>
      <c r="K236" s="218"/>
      <c r="L236" s="20">
        <f>SUM(L176:L235)</f>
        <v>0</v>
      </c>
      <c r="M236" s="146">
        <f>L236/G236</f>
        <v>0</v>
      </c>
      <c r="P236" s="140"/>
      <c r="Q236" s="140"/>
      <c r="R236" s="140"/>
      <c r="S236" s="140"/>
      <c r="T236" s="140"/>
      <c r="U236" s="140"/>
      <c r="V236" s="140"/>
      <c r="W236" s="140"/>
      <c r="X236" s="140"/>
      <c r="Y236" s="153" t="str">
        <f t="shared" si="37"/>
        <v/>
      </c>
      <c r="Z236" s="140"/>
      <c r="AA236" s="140"/>
      <c r="AB236" s="140"/>
      <c r="AC236" s="140" t="s">
        <v>236</v>
      </c>
      <c r="AD236" s="140" t="s">
        <v>236</v>
      </c>
      <c r="AE236" s="140" t="s">
        <v>236</v>
      </c>
      <c r="AF236" s="140" t="s">
        <v>236</v>
      </c>
      <c r="AG236" s="142" t="str">
        <f>+IFERROR(VLOOKUP(Q236,#REF!,8,0),"")</f>
        <v/>
      </c>
    </row>
    <row r="237" spans="1:35" ht="33.75" hidden="1" customHeight="1" thickBot="1">
      <c r="A237" s="100"/>
      <c r="B237" s="101"/>
      <c r="C237" s="101"/>
      <c r="D237" s="102"/>
      <c r="E237" s="103"/>
      <c r="F237" s="103"/>
      <c r="G237" s="104"/>
      <c r="H237" s="105"/>
      <c r="I237" s="105"/>
      <c r="J237" s="105"/>
      <c r="K237" s="105"/>
      <c r="L237" s="147" t="str">
        <f>IF(L236=0,"",+IF(L236/G236&lt;=60%,"Critica",IF(L236/G236&gt;85%,"Aceptable","Moderadamente Aceptable")))</f>
        <v/>
      </c>
      <c r="M237" s="148"/>
      <c r="N237" s="148"/>
      <c r="O237" s="148"/>
      <c r="P237" s="140"/>
      <c r="Q237" s="140"/>
      <c r="R237" s="140"/>
      <c r="S237" s="140"/>
      <c r="T237" s="140"/>
      <c r="U237" s="140"/>
      <c r="V237" s="140"/>
      <c r="W237" s="140"/>
      <c r="X237" s="140"/>
      <c r="Y237" s="141"/>
      <c r="Z237" s="140"/>
      <c r="AA237" s="140"/>
      <c r="AB237" s="140"/>
      <c r="AC237" s="140"/>
      <c r="AD237" s="140"/>
      <c r="AE237" s="140"/>
      <c r="AF237" s="140"/>
      <c r="AG237" s="142" t="str">
        <f>+IFERROR(VLOOKUP(Q237,#REF!,8,0),"")</f>
        <v/>
      </c>
    </row>
    <row r="238" spans="1:35" hidden="1">
      <c r="A238" s="255" t="s">
        <v>94</v>
      </c>
      <c r="B238" s="256"/>
      <c r="C238" s="256"/>
      <c r="D238" s="256"/>
      <c r="E238" s="256"/>
      <c r="F238" s="256"/>
      <c r="G238" s="256"/>
      <c r="H238" s="256"/>
      <c r="I238" s="256"/>
      <c r="J238" s="256"/>
      <c r="K238" s="256"/>
      <c r="L238" s="257"/>
      <c r="P238" s="140"/>
      <c r="Q238" s="140"/>
      <c r="R238" s="140"/>
      <c r="S238" s="140"/>
      <c r="T238" s="140"/>
      <c r="U238" s="140"/>
      <c r="V238" s="140"/>
      <c r="W238" s="140"/>
      <c r="X238" s="140"/>
      <c r="Y238" s="141"/>
      <c r="Z238" s="140"/>
      <c r="AA238" s="140"/>
      <c r="AB238" s="140"/>
      <c r="AC238" s="140"/>
      <c r="AD238" s="140"/>
      <c r="AE238" s="140"/>
      <c r="AF238" s="140"/>
      <c r="AG238" s="142" t="str">
        <f>+IFERROR(VLOOKUP(Q238,#REF!,8,0),"")</f>
        <v/>
      </c>
    </row>
    <row r="239" spans="1:35" ht="18" hidden="1" customHeight="1" thickBot="1">
      <c r="A239" s="258" t="s">
        <v>95</v>
      </c>
      <c r="B239" s="259"/>
      <c r="C239" s="259"/>
      <c r="D239" s="259"/>
      <c r="E239" s="259"/>
      <c r="F239" s="259"/>
      <c r="G239" s="259"/>
      <c r="H239" s="259"/>
      <c r="I239" s="259"/>
      <c r="J239" s="259"/>
      <c r="K239" s="259"/>
      <c r="L239" s="260"/>
      <c r="P239" s="140"/>
      <c r="Q239" s="140"/>
      <c r="R239" s="140"/>
      <c r="S239" s="140"/>
      <c r="T239" s="140"/>
      <c r="U239" s="140"/>
      <c r="V239" s="140"/>
      <c r="W239" s="140"/>
      <c r="X239" s="140"/>
      <c r="Y239" s="141"/>
      <c r="Z239" s="140"/>
      <c r="AA239" s="140"/>
      <c r="AB239" s="140"/>
      <c r="AC239" s="140"/>
      <c r="AD239" s="140"/>
      <c r="AE239" s="140"/>
      <c r="AF239" s="140"/>
      <c r="AG239" s="142" t="str">
        <f>+IFERROR(VLOOKUP(Q239,#REF!,8,0),"")</f>
        <v/>
      </c>
    </row>
    <row r="240" spans="1:35" s="24" customFormat="1" ht="59.25" hidden="1" customHeight="1" thickBot="1">
      <c r="A240" s="21" t="s">
        <v>96</v>
      </c>
      <c r="B240" s="22"/>
      <c r="C240" s="22"/>
      <c r="D240" s="23"/>
      <c r="E240" s="22"/>
      <c r="F240" s="21"/>
      <c r="G240" s="22" t="s">
        <v>97</v>
      </c>
      <c r="H240" s="36"/>
      <c r="I240" s="22"/>
      <c r="J240" s="22"/>
      <c r="K240" s="22"/>
      <c r="L240" s="149"/>
      <c r="M240" s="150"/>
      <c r="N240" s="150"/>
      <c r="O240" s="150"/>
      <c r="P240" s="151"/>
      <c r="Q240" s="151"/>
      <c r="R240" s="151"/>
      <c r="S240" s="151"/>
      <c r="T240" s="151"/>
      <c r="U240" s="151"/>
      <c r="V240" s="140"/>
      <c r="W240" s="140"/>
      <c r="X240" s="140"/>
      <c r="Y240" s="141"/>
      <c r="Z240" s="151"/>
      <c r="AA240" s="151"/>
      <c r="AB240" s="151"/>
      <c r="AC240" s="140"/>
      <c r="AD240" s="140"/>
      <c r="AE240" s="140"/>
      <c r="AF240" s="140"/>
      <c r="AG240" s="142" t="str">
        <f>+IFERROR(VLOOKUP(Q240,#REF!,8,0),"")</f>
        <v/>
      </c>
      <c r="AH240" s="150"/>
      <c r="AI240" s="150"/>
    </row>
    <row r="241" spans="1:35">
      <c r="P241" s="140"/>
      <c r="Q241" s="140"/>
      <c r="R241" s="140"/>
      <c r="S241" s="140"/>
      <c r="T241" s="140"/>
      <c r="U241" s="140"/>
      <c r="V241" s="140"/>
      <c r="W241" s="140"/>
      <c r="X241" s="140"/>
      <c r="Y241" s="141"/>
      <c r="Z241" s="140"/>
      <c r="AA241" s="140"/>
      <c r="AB241" s="140"/>
      <c r="AC241" s="140"/>
      <c r="AD241" s="140"/>
      <c r="AE241" s="140"/>
      <c r="AF241" s="140"/>
      <c r="AG241" s="140"/>
    </row>
    <row r="242" spans="1:35">
      <c r="P242" s="140"/>
      <c r="Q242" s="140"/>
      <c r="R242" s="140"/>
      <c r="S242" s="140"/>
      <c r="T242" s="140"/>
      <c r="U242" s="140"/>
      <c r="V242" s="140"/>
      <c r="W242" s="140"/>
      <c r="X242" s="140"/>
      <c r="Y242" s="141"/>
      <c r="Z242" s="140"/>
      <c r="AA242" s="140"/>
      <c r="AB242" s="140"/>
      <c r="AC242" s="140"/>
      <c r="AD242" s="140"/>
      <c r="AE242" s="140"/>
      <c r="AF242" s="140"/>
      <c r="AG242" s="140"/>
    </row>
    <row r="243" spans="1:35" ht="24" hidden="1" thickBot="1">
      <c r="A243" s="261" t="s">
        <v>266</v>
      </c>
      <c r="B243" s="261"/>
      <c r="C243" s="261"/>
      <c r="D243" s="261"/>
      <c r="E243" s="261"/>
      <c r="F243" s="261"/>
      <c r="G243" s="261"/>
      <c r="H243" s="261"/>
      <c r="I243" s="261"/>
      <c r="J243" s="261"/>
      <c r="K243" s="261"/>
      <c r="L243" s="261"/>
      <c r="P243" s="140"/>
      <c r="Q243" s="140"/>
      <c r="R243" s="140"/>
      <c r="S243" s="140"/>
      <c r="T243" s="140"/>
      <c r="U243" s="140"/>
      <c r="V243" s="140"/>
      <c r="W243" s="140"/>
      <c r="X243" s="140"/>
      <c r="Y243" s="141"/>
      <c r="Z243" s="140"/>
      <c r="AA243" s="140"/>
      <c r="AB243" s="140"/>
      <c r="AC243" s="140"/>
      <c r="AD243" s="140"/>
      <c r="AE243" s="140"/>
      <c r="AF243" s="140"/>
      <c r="AG243" s="140"/>
    </row>
    <row r="244" spans="1:35" ht="17.25" hidden="1" customHeight="1" thickBot="1">
      <c r="A244" s="237" t="s">
        <v>123</v>
      </c>
      <c r="B244" s="238"/>
      <c r="C244" s="238"/>
      <c r="D244" s="122" t="str">
        <f>+$D$7</f>
        <v>Eince Ltda</v>
      </c>
      <c r="E244" s="123"/>
      <c r="F244" s="239" t="s">
        <v>264</v>
      </c>
      <c r="G244" s="240"/>
      <c r="H244" s="241"/>
      <c r="I244" s="242"/>
      <c r="J244" s="243"/>
      <c r="K244" s="243"/>
      <c r="L244" s="243"/>
      <c r="M244" s="243"/>
      <c r="N244" s="243"/>
      <c r="O244" s="244"/>
      <c r="P244" s="140"/>
      <c r="Q244" s="140"/>
      <c r="R244" s="140"/>
      <c r="S244" s="140"/>
      <c r="T244" s="140"/>
      <c r="U244" s="140"/>
      <c r="V244" s="140"/>
      <c r="W244" s="140"/>
      <c r="X244" s="140"/>
      <c r="Y244" s="141"/>
      <c r="Z244" s="140"/>
      <c r="AA244" s="140"/>
      <c r="AB244" s="140"/>
      <c r="AC244" s="140"/>
      <c r="AD244" s="140"/>
      <c r="AE244" s="140"/>
      <c r="AF244" s="140"/>
      <c r="AG244" s="140"/>
    </row>
    <row r="245" spans="1:35" ht="15.75" hidden="1" customHeight="1" thickBot="1">
      <c r="A245" s="234" t="s">
        <v>190</v>
      </c>
      <c r="B245" s="268" t="s">
        <v>12</v>
      </c>
      <c r="C245" s="269"/>
      <c r="D245" s="272" t="s">
        <v>13</v>
      </c>
      <c r="E245" s="275" t="s">
        <v>188</v>
      </c>
      <c r="F245" s="278" t="s">
        <v>14</v>
      </c>
      <c r="G245" s="209" t="s">
        <v>15</v>
      </c>
      <c r="H245" s="332" t="s">
        <v>77</v>
      </c>
      <c r="I245" s="333"/>
      <c r="J245" s="333"/>
      <c r="K245" s="334"/>
      <c r="L245" s="335" t="s">
        <v>83</v>
      </c>
      <c r="M245" s="338" t="s">
        <v>109</v>
      </c>
      <c r="N245" s="340" t="s">
        <v>110</v>
      </c>
      <c r="O245" s="326" t="s">
        <v>189</v>
      </c>
      <c r="P245" s="140"/>
      <c r="Q245" s="140"/>
      <c r="R245" s="140"/>
      <c r="S245" s="140"/>
      <c r="T245" s="140"/>
      <c r="U245" s="140"/>
      <c r="V245" s="140"/>
      <c r="W245" s="140"/>
      <c r="X245" s="140"/>
      <c r="Y245" s="141"/>
      <c r="Z245" s="140"/>
      <c r="AA245" s="140"/>
      <c r="AB245" s="140"/>
      <c r="AC245" s="140"/>
      <c r="AD245" s="140"/>
      <c r="AE245" s="140"/>
      <c r="AF245" s="140"/>
      <c r="AG245" s="140"/>
    </row>
    <row r="246" spans="1:35" ht="15.75" hidden="1" thickBot="1">
      <c r="A246" s="235"/>
      <c r="B246" s="268"/>
      <c r="C246" s="269"/>
      <c r="D246" s="273"/>
      <c r="E246" s="276"/>
      <c r="F246" s="279"/>
      <c r="G246" s="210"/>
      <c r="H246" s="328" t="s">
        <v>78</v>
      </c>
      <c r="I246" s="330" t="s">
        <v>79</v>
      </c>
      <c r="J246" s="212" t="s">
        <v>80</v>
      </c>
      <c r="K246" s="213"/>
      <c r="L246" s="336"/>
      <c r="M246" s="338"/>
      <c r="N246" s="340"/>
      <c r="O246" s="326"/>
      <c r="P246" s="140"/>
      <c r="Q246" s="140"/>
      <c r="R246" s="140"/>
      <c r="S246" s="140"/>
      <c r="T246" s="140"/>
      <c r="U246" s="140"/>
      <c r="V246" s="140"/>
      <c r="W246" s="140"/>
      <c r="X246" s="140"/>
      <c r="Y246" s="141"/>
      <c r="Z246" s="140"/>
      <c r="AA246" s="140"/>
      <c r="AB246" s="140"/>
      <c r="AC246" s="140"/>
      <c r="AD246" s="140"/>
      <c r="AE246" s="140"/>
      <c r="AF246" s="140"/>
      <c r="AG246" s="140"/>
    </row>
    <row r="247" spans="1:35" s="1" customFormat="1" ht="26.25" hidden="1" customHeight="1" thickBot="1">
      <c r="A247" s="236"/>
      <c r="B247" s="270"/>
      <c r="C247" s="271"/>
      <c r="D247" s="274"/>
      <c r="E247" s="277"/>
      <c r="F247" s="280"/>
      <c r="G247" s="211"/>
      <c r="H247" s="329"/>
      <c r="I247" s="331"/>
      <c r="J247" s="33" t="s">
        <v>81</v>
      </c>
      <c r="K247" s="34" t="s">
        <v>82</v>
      </c>
      <c r="L247" s="337"/>
      <c r="M247" s="339"/>
      <c r="N247" s="341"/>
      <c r="O247" s="32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8"/>
      <c r="Z247" s="137"/>
      <c r="AA247" s="137"/>
      <c r="AB247" s="137"/>
      <c r="AC247" s="137"/>
      <c r="AD247" s="137"/>
      <c r="AE247" s="137"/>
      <c r="AF247" s="137"/>
      <c r="AG247" s="137"/>
      <c r="AH247" s="139"/>
      <c r="AI247" s="139"/>
    </row>
    <row r="248" spans="1:35" ht="15" hidden="1" customHeight="1">
      <c r="A248" s="222" t="s">
        <v>105</v>
      </c>
      <c r="B248" s="225" t="s">
        <v>98</v>
      </c>
      <c r="C248" s="228" t="s">
        <v>11</v>
      </c>
      <c r="D248" s="8" t="s">
        <v>0</v>
      </c>
      <c r="E248" s="181"/>
      <c r="F248" s="48">
        <v>0.5</v>
      </c>
      <c r="G248" s="231">
        <v>4</v>
      </c>
      <c r="H248" s="155"/>
      <c r="I248" s="156"/>
      <c r="J248" s="156"/>
      <c r="K248" s="157"/>
      <c r="L248" s="342">
        <f>+COUNTA(H248:H255,J248:J255)*0.5</f>
        <v>0</v>
      </c>
      <c r="M248" s="299">
        <f>L248/G248</f>
        <v>0</v>
      </c>
      <c r="N248" s="299">
        <f>(L248+L256)/(G248+G256)</f>
        <v>0</v>
      </c>
      <c r="O248" s="245">
        <f>(L248+L256+L259)/(G248+G256+G259)</f>
        <v>0</v>
      </c>
      <c r="P248" s="140" t="s">
        <v>125</v>
      </c>
      <c r="Q248" s="140">
        <v>181</v>
      </c>
      <c r="R248" s="140" t="s">
        <v>193</v>
      </c>
      <c r="S248" s="140" t="s">
        <v>256</v>
      </c>
      <c r="T248" s="140" t="s">
        <v>197</v>
      </c>
      <c r="U248" s="140" t="str">
        <f t="shared" ref="U248:U279" si="45">+D248</f>
        <v>1.1.1 Responsable del SG SST</v>
      </c>
      <c r="V248" s="140">
        <f t="shared" ref="V248:V279" si="46">+F248</f>
        <v>0.5</v>
      </c>
      <c r="W248" s="140">
        <f t="shared" ref="W248:W279" si="47">+IF(OR(H248&lt;&gt;"",J248&lt;&gt;""),V248,0)</f>
        <v>0</v>
      </c>
      <c r="X248" s="140"/>
      <c r="Y248" s="153" t="str">
        <f>IF($I$244="","",+$I$244)</f>
        <v/>
      </c>
      <c r="Z248" s="140"/>
      <c r="AA248" s="140"/>
      <c r="AB248" s="140"/>
      <c r="AC248" s="140" t="str">
        <f t="shared" ref="AC248:AC279" si="48">+IF(H248&lt;&gt;"","x","")</f>
        <v/>
      </c>
      <c r="AD248" s="140" t="str">
        <f t="shared" ref="AD248:AD279" si="49">+IF(I248&lt;&gt;"","x","")</f>
        <v/>
      </c>
      <c r="AE248" s="140" t="str">
        <f t="shared" ref="AE248:AE279" si="50">+IF(J248&lt;&gt;"","x","")</f>
        <v/>
      </c>
      <c r="AF248" s="140" t="str">
        <f t="shared" ref="AF248:AF279" si="51">+IF(K248&lt;&gt;"","x","")</f>
        <v/>
      </c>
      <c r="AG248" s="142" t="str">
        <f>+IFERROR(VLOOKUP(Q248,#REF!,8,0),"")</f>
        <v/>
      </c>
    </row>
    <row r="249" spans="1:35" ht="15" hidden="1" customHeight="1">
      <c r="A249" s="223"/>
      <c r="B249" s="226"/>
      <c r="C249" s="229"/>
      <c r="D249" s="2" t="s">
        <v>1</v>
      </c>
      <c r="E249" s="182"/>
      <c r="F249" s="49">
        <v>0.5</v>
      </c>
      <c r="G249" s="232"/>
      <c r="H249" s="158"/>
      <c r="I249" s="159"/>
      <c r="J249" s="159"/>
      <c r="K249" s="160"/>
      <c r="L249" s="343"/>
      <c r="M249" s="300"/>
      <c r="N249" s="300"/>
      <c r="O249" s="246"/>
      <c r="P249" s="140" t="s">
        <v>126</v>
      </c>
      <c r="Q249" s="140">
        <v>182</v>
      </c>
      <c r="R249" s="140" t="s">
        <v>193</v>
      </c>
      <c r="S249" s="140" t="s">
        <v>256</v>
      </c>
      <c r="T249" s="140" t="s">
        <v>197</v>
      </c>
      <c r="U249" s="140" t="str">
        <f t="shared" si="45"/>
        <v>1.1.2 Responsabilidades en el SG SST</v>
      </c>
      <c r="V249" s="140">
        <f t="shared" si="46"/>
        <v>0.5</v>
      </c>
      <c r="W249" s="140">
        <f t="shared" si="47"/>
        <v>0</v>
      </c>
      <c r="X249" s="140"/>
      <c r="Y249" s="153" t="str">
        <f t="shared" ref="Y249:Y308" si="52">IF($I$244="","",+$I$244)</f>
        <v/>
      </c>
      <c r="Z249" s="140"/>
      <c r="AA249" s="140"/>
      <c r="AB249" s="140"/>
      <c r="AC249" s="140" t="str">
        <f t="shared" si="48"/>
        <v/>
      </c>
      <c r="AD249" s="140" t="str">
        <f t="shared" si="49"/>
        <v/>
      </c>
      <c r="AE249" s="140" t="str">
        <f t="shared" si="50"/>
        <v/>
      </c>
      <c r="AF249" s="140" t="str">
        <f t="shared" si="51"/>
        <v/>
      </c>
      <c r="AG249" s="142" t="str">
        <f>+IFERROR(VLOOKUP(Q249,#REF!,8,0),"")</f>
        <v/>
      </c>
    </row>
    <row r="250" spans="1:35" ht="15" hidden="1" customHeight="1">
      <c r="A250" s="223"/>
      <c r="B250" s="226"/>
      <c r="C250" s="229"/>
      <c r="D250" s="2" t="s">
        <v>2</v>
      </c>
      <c r="E250" s="182"/>
      <c r="F250" s="49">
        <v>0.5</v>
      </c>
      <c r="G250" s="232"/>
      <c r="H250" s="158"/>
      <c r="I250" s="159"/>
      <c r="J250" s="159"/>
      <c r="K250" s="160"/>
      <c r="L250" s="343"/>
      <c r="M250" s="300"/>
      <c r="N250" s="300"/>
      <c r="O250" s="246"/>
      <c r="P250" s="140" t="s">
        <v>127</v>
      </c>
      <c r="Q250" s="140">
        <v>183</v>
      </c>
      <c r="R250" s="140" t="s">
        <v>193</v>
      </c>
      <c r="S250" s="140" t="s">
        <v>256</v>
      </c>
      <c r="T250" s="140" t="s">
        <v>197</v>
      </c>
      <c r="U250" s="140" t="str">
        <f t="shared" si="45"/>
        <v>1.1.3. Asignación de Recursos para el SG SST</v>
      </c>
      <c r="V250" s="140">
        <f t="shared" si="46"/>
        <v>0.5</v>
      </c>
      <c r="W250" s="140">
        <f t="shared" si="47"/>
        <v>0</v>
      </c>
      <c r="X250" s="140"/>
      <c r="Y250" s="153" t="str">
        <f t="shared" si="52"/>
        <v/>
      </c>
      <c r="Z250" s="140"/>
      <c r="AA250" s="140"/>
      <c r="AB250" s="140"/>
      <c r="AC250" s="140" t="str">
        <f t="shared" si="48"/>
        <v/>
      </c>
      <c r="AD250" s="140" t="str">
        <f t="shared" si="49"/>
        <v/>
      </c>
      <c r="AE250" s="140" t="str">
        <f t="shared" si="50"/>
        <v/>
      </c>
      <c r="AF250" s="140" t="str">
        <f t="shared" si="51"/>
        <v/>
      </c>
      <c r="AG250" s="142" t="str">
        <f>+IFERROR(VLOOKUP(Q250,#REF!,8,0),"")</f>
        <v/>
      </c>
    </row>
    <row r="251" spans="1:35" ht="15" hidden="1" customHeight="1">
      <c r="A251" s="223"/>
      <c r="B251" s="226"/>
      <c r="C251" s="229"/>
      <c r="D251" s="2" t="s">
        <v>3</v>
      </c>
      <c r="E251" s="182"/>
      <c r="F251" s="49">
        <v>0.5</v>
      </c>
      <c r="G251" s="232"/>
      <c r="H251" s="158"/>
      <c r="I251" s="159"/>
      <c r="J251" s="159"/>
      <c r="K251" s="160"/>
      <c r="L251" s="343"/>
      <c r="M251" s="300"/>
      <c r="N251" s="300"/>
      <c r="O251" s="246"/>
      <c r="P251" s="140" t="s">
        <v>128</v>
      </c>
      <c r="Q251" s="140">
        <v>184</v>
      </c>
      <c r="R251" s="140" t="s">
        <v>193</v>
      </c>
      <c r="S251" s="140" t="s">
        <v>256</v>
      </c>
      <c r="T251" s="140" t="s">
        <v>197</v>
      </c>
      <c r="U251" s="140" t="str">
        <f t="shared" si="45"/>
        <v>1.1.4 Afiliación al Sistema General de Riesgos Laborales</v>
      </c>
      <c r="V251" s="140">
        <f t="shared" si="46"/>
        <v>0.5</v>
      </c>
      <c r="W251" s="140">
        <f t="shared" si="47"/>
        <v>0</v>
      </c>
      <c r="X251" s="140"/>
      <c r="Y251" s="153" t="str">
        <f t="shared" si="52"/>
        <v/>
      </c>
      <c r="Z251" s="140"/>
      <c r="AA251" s="140"/>
      <c r="AB251" s="140"/>
      <c r="AC251" s="140" t="str">
        <f t="shared" si="48"/>
        <v/>
      </c>
      <c r="AD251" s="140" t="str">
        <f t="shared" si="49"/>
        <v/>
      </c>
      <c r="AE251" s="140" t="str">
        <f t="shared" si="50"/>
        <v/>
      </c>
      <c r="AF251" s="140" t="str">
        <f t="shared" si="51"/>
        <v/>
      </c>
      <c r="AG251" s="142" t="str">
        <f>+IFERROR(VLOOKUP(Q251,#REF!,8,0),"")</f>
        <v/>
      </c>
    </row>
    <row r="252" spans="1:35" ht="15" hidden="1" customHeight="1">
      <c r="A252" s="223"/>
      <c r="B252" s="226"/>
      <c r="C252" s="229"/>
      <c r="D252" s="2" t="s">
        <v>4</v>
      </c>
      <c r="E252" s="182"/>
      <c r="F252" s="49">
        <v>0.5</v>
      </c>
      <c r="G252" s="232"/>
      <c r="H252" s="158"/>
      <c r="I252" s="159"/>
      <c r="J252" s="159"/>
      <c r="K252" s="160"/>
      <c r="L252" s="343"/>
      <c r="M252" s="300"/>
      <c r="N252" s="300"/>
      <c r="O252" s="246"/>
      <c r="P252" s="140" t="s">
        <v>129</v>
      </c>
      <c r="Q252" s="140">
        <v>185</v>
      </c>
      <c r="R252" s="140" t="s">
        <v>193</v>
      </c>
      <c r="S252" s="140" t="s">
        <v>256</v>
      </c>
      <c r="T252" s="140" t="s">
        <v>197</v>
      </c>
      <c r="U252" s="140" t="str">
        <f t="shared" si="45"/>
        <v>1.1.5 Pago de Pensión Trabajadores de Alto Riesgo</v>
      </c>
      <c r="V252" s="140">
        <f t="shared" si="46"/>
        <v>0.5</v>
      </c>
      <c r="W252" s="140">
        <f t="shared" si="47"/>
        <v>0</v>
      </c>
      <c r="X252" s="140"/>
      <c r="Y252" s="153" t="str">
        <f t="shared" si="52"/>
        <v/>
      </c>
      <c r="Z252" s="140"/>
      <c r="AA252" s="140"/>
      <c r="AB252" s="140"/>
      <c r="AC252" s="140" t="str">
        <f t="shared" si="48"/>
        <v/>
      </c>
      <c r="AD252" s="140" t="str">
        <f t="shared" si="49"/>
        <v/>
      </c>
      <c r="AE252" s="140" t="str">
        <f t="shared" si="50"/>
        <v/>
      </c>
      <c r="AF252" s="140" t="str">
        <f t="shared" si="51"/>
        <v/>
      </c>
      <c r="AG252" s="142" t="str">
        <f>+IFERROR(VLOOKUP(Q252,#REF!,8,0),"")</f>
        <v/>
      </c>
    </row>
    <row r="253" spans="1:35" ht="15" hidden="1" customHeight="1">
      <c r="A253" s="223"/>
      <c r="B253" s="226"/>
      <c r="C253" s="229"/>
      <c r="D253" s="2" t="s">
        <v>5</v>
      </c>
      <c r="E253" s="182"/>
      <c r="F253" s="49">
        <v>0.5</v>
      </c>
      <c r="G253" s="232"/>
      <c r="H253" s="158"/>
      <c r="I253" s="159"/>
      <c r="J253" s="159"/>
      <c r="K253" s="160"/>
      <c r="L253" s="343"/>
      <c r="M253" s="300"/>
      <c r="N253" s="300"/>
      <c r="O253" s="246"/>
      <c r="P253" s="140" t="s">
        <v>130</v>
      </c>
      <c r="Q253" s="140">
        <v>186</v>
      </c>
      <c r="R253" s="140" t="s">
        <v>193</v>
      </c>
      <c r="S253" s="140" t="s">
        <v>256</v>
      </c>
      <c r="T253" s="140" t="s">
        <v>197</v>
      </c>
      <c r="U253" s="140" t="str">
        <f t="shared" si="45"/>
        <v xml:space="preserve">1.1.6 Conformación del Copasst </v>
      </c>
      <c r="V253" s="140">
        <f t="shared" si="46"/>
        <v>0.5</v>
      </c>
      <c r="W253" s="140">
        <f t="shared" si="47"/>
        <v>0</v>
      </c>
      <c r="X253" s="140"/>
      <c r="Y253" s="153" t="str">
        <f t="shared" si="52"/>
        <v/>
      </c>
      <c r="Z253" s="140"/>
      <c r="AA253" s="140"/>
      <c r="AB253" s="140"/>
      <c r="AC253" s="140" t="str">
        <f t="shared" si="48"/>
        <v/>
      </c>
      <c r="AD253" s="140" t="str">
        <f t="shared" si="49"/>
        <v/>
      </c>
      <c r="AE253" s="140" t="str">
        <f t="shared" si="50"/>
        <v/>
      </c>
      <c r="AF253" s="140" t="str">
        <f t="shared" si="51"/>
        <v/>
      </c>
      <c r="AG253" s="142" t="str">
        <f>+IFERROR(VLOOKUP(Q253,#REF!,8,0),"")</f>
        <v/>
      </c>
    </row>
    <row r="254" spans="1:35" ht="15" hidden="1" customHeight="1">
      <c r="A254" s="223"/>
      <c r="B254" s="226"/>
      <c r="C254" s="229"/>
      <c r="D254" s="2" t="s">
        <v>6</v>
      </c>
      <c r="E254" s="182"/>
      <c r="F254" s="49">
        <v>0.5</v>
      </c>
      <c r="G254" s="232"/>
      <c r="H254" s="158"/>
      <c r="I254" s="159"/>
      <c r="J254" s="159"/>
      <c r="K254" s="160"/>
      <c r="L254" s="343"/>
      <c r="M254" s="300"/>
      <c r="N254" s="300"/>
      <c r="O254" s="246"/>
      <c r="P254" s="140" t="s">
        <v>131</v>
      </c>
      <c r="Q254" s="140">
        <v>187</v>
      </c>
      <c r="R254" s="140" t="s">
        <v>193</v>
      </c>
      <c r="S254" s="140" t="s">
        <v>256</v>
      </c>
      <c r="T254" s="140" t="s">
        <v>197</v>
      </c>
      <c r="U254" s="140" t="str">
        <f t="shared" si="45"/>
        <v>1.1.7 Capacitación del Copasst</v>
      </c>
      <c r="V254" s="140">
        <f t="shared" si="46"/>
        <v>0.5</v>
      </c>
      <c r="W254" s="140">
        <f t="shared" si="47"/>
        <v>0</v>
      </c>
      <c r="X254" s="140"/>
      <c r="Y254" s="153" t="str">
        <f t="shared" si="52"/>
        <v/>
      </c>
      <c r="Z254" s="140"/>
      <c r="AA254" s="140"/>
      <c r="AB254" s="140"/>
      <c r="AC254" s="140" t="str">
        <f t="shared" si="48"/>
        <v/>
      </c>
      <c r="AD254" s="140" t="str">
        <f t="shared" si="49"/>
        <v/>
      </c>
      <c r="AE254" s="140" t="str">
        <f t="shared" si="50"/>
        <v/>
      </c>
      <c r="AF254" s="140" t="str">
        <f t="shared" si="51"/>
        <v/>
      </c>
      <c r="AG254" s="142" t="str">
        <f>+IFERROR(VLOOKUP(Q254,#REF!,8,0),"")</f>
        <v/>
      </c>
    </row>
    <row r="255" spans="1:35" ht="15.75" hidden="1" customHeight="1" thickBot="1">
      <c r="A255" s="223"/>
      <c r="B255" s="226"/>
      <c r="C255" s="230"/>
      <c r="D255" s="9" t="s">
        <v>7</v>
      </c>
      <c r="E255" s="183"/>
      <c r="F255" s="50">
        <v>0.5</v>
      </c>
      <c r="G255" s="233"/>
      <c r="H255" s="161"/>
      <c r="I255" s="162"/>
      <c r="J255" s="162"/>
      <c r="K255" s="163"/>
      <c r="L255" s="344"/>
      <c r="M255" s="301"/>
      <c r="N255" s="300"/>
      <c r="O255" s="246"/>
      <c r="P255" s="140" t="s">
        <v>132</v>
      </c>
      <c r="Q255" s="140">
        <v>188</v>
      </c>
      <c r="R255" s="140" t="s">
        <v>193</v>
      </c>
      <c r="S255" s="140" t="s">
        <v>256</v>
      </c>
      <c r="T255" s="140" t="s">
        <v>197</v>
      </c>
      <c r="U255" s="140" t="str">
        <f t="shared" si="45"/>
        <v>1.1.8 Conformación Comité Convivencia</v>
      </c>
      <c r="V255" s="140">
        <f t="shared" si="46"/>
        <v>0.5</v>
      </c>
      <c r="W255" s="140">
        <f t="shared" si="47"/>
        <v>0</v>
      </c>
      <c r="X255" s="140"/>
      <c r="Y255" s="153" t="str">
        <f t="shared" si="52"/>
        <v/>
      </c>
      <c r="Z255" s="140"/>
      <c r="AA255" s="140"/>
      <c r="AB255" s="140"/>
      <c r="AC255" s="140" t="str">
        <f t="shared" si="48"/>
        <v/>
      </c>
      <c r="AD255" s="140" t="str">
        <f t="shared" si="49"/>
        <v/>
      </c>
      <c r="AE255" s="140" t="str">
        <f t="shared" si="50"/>
        <v/>
      </c>
      <c r="AF255" s="140" t="str">
        <f t="shared" si="51"/>
        <v/>
      </c>
      <c r="AG255" s="142" t="str">
        <f>+IFERROR(VLOOKUP(Q255,#REF!,8,0),"")</f>
        <v/>
      </c>
    </row>
    <row r="256" spans="1:35" ht="15" hidden="1" customHeight="1">
      <c r="A256" s="223"/>
      <c r="B256" s="226"/>
      <c r="C256" s="228" t="s">
        <v>16</v>
      </c>
      <c r="D256" s="7" t="s">
        <v>8</v>
      </c>
      <c r="E256" s="184"/>
      <c r="F256" s="47">
        <v>2</v>
      </c>
      <c r="G256" s="231">
        <v>6</v>
      </c>
      <c r="H256" s="164"/>
      <c r="I256" s="165"/>
      <c r="J256" s="165"/>
      <c r="K256" s="166"/>
      <c r="L256" s="345">
        <f>COUNTA(H256:H258,J256:J258)*2</f>
        <v>0</v>
      </c>
      <c r="M256" s="299">
        <f>L256/G256</f>
        <v>0</v>
      </c>
      <c r="N256" s="300"/>
      <c r="O256" s="246"/>
      <c r="P256" s="140" t="s">
        <v>133</v>
      </c>
      <c r="Q256" s="140">
        <v>189</v>
      </c>
      <c r="R256" s="140" t="s">
        <v>193</v>
      </c>
      <c r="S256" s="140" t="s">
        <v>256</v>
      </c>
      <c r="T256" s="140" t="s">
        <v>198</v>
      </c>
      <c r="U256" s="140" t="str">
        <f t="shared" si="45"/>
        <v>1.2.1 Programa Capacitación Promoción y Prevención - P y P</v>
      </c>
      <c r="V256" s="140">
        <f t="shared" si="46"/>
        <v>2</v>
      </c>
      <c r="W256" s="140">
        <f t="shared" si="47"/>
        <v>0</v>
      </c>
      <c r="X256" s="140"/>
      <c r="Y256" s="153" t="str">
        <f t="shared" si="52"/>
        <v/>
      </c>
      <c r="Z256" s="140"/>
      <c r="AA256" s="140"/>
      <c r="AB256" s="140"/>
      <c r="AC256" s="140" t="str">
        <f t="shared" si="48"/>
        <v/>
      </c>
      <c r="AD256" s="140" t="str">
        <f t="shared" si="49"/>
        <v/>
      </c>
      <c r="AE256" s="140" t="str">
        <f t="shared" si="50"/>
        <v/>
      </c>
      <c r="AF256" s="140" t="str">
        <f t="shared" si="51"/>
        <v/>
      </c>
      <c r="AG256" s="142" t="str">
        <f>+IFERROR(VLOOKUP(Q256,#REF!,8,0),"")</f>
        <v/>
      </c>
    </row>
    <row r="257" spans="1:33" ht="30" hidden="1">
      <c r="A257" s="223"/>
      <c r="B257" s="226"/>
      <c r="C257" s="229"/>
      <c r="D257" s="3" t="s">
        <v>9</v>
      </c>
      <c r="E257" s="185"/>
      <c r="F257" s="39">
        <v>2</v>
      </c>
      <c r="G257" s="232"/>
      <c r="H257" s="167"/>
      <c r="I257" s="159"/>
      <c r="J257" s="159"/>
      <c r="K257" s="160"/>
      <c r="L257" s="346"/>
      <c r="M257" s="300"/>
      <c r="N257" s="300"/>
      <c r="O257" s="246"/>
      <c r="P257" s="140" t="s">
        <v>134</v>
      </c>
      <c r="Q257" s="140">
        <v>190</v>
      </c>
      <c r="R257" s="140" t="s">
        <v>193</v>
      </c>
      <c r="S257" s="140" t="s">
        <v>256</v>
      </c>
      <c r="T257" s="140" t="s">
        <v>198</v>
      </c>
      <c r="U257" s="140" t="str">
        <f t="shared" si="45"/>
        <v>1.2.2 Capacitación, Inducción y Reinducción en SG SST, Actividades de Promoción y Prevención - P y P</v>
      </c>
      <c r="V257" s="140">
        <f t="shared" si="46"/>
        <v>2</v>
      </c>
      <c r="W257" s="140">
        <f t="shared" si="47"/>
        <v>0</v>
      </c>
      <c r="X257" s="140"/>
      <c r="Y257" s="153" t="str">
        <f t="shared" si="52"/>
        <v/>
      </c>
      <c r="Z257" s="140"/>
      <c r="AA257" s="140"/>
      <c r="AB257" s="140"/>
      <c r="AC257" s="140" t="str">
        <f t="shared" si="48"/>
        <v/>
      </c>
      <c r="AD257" s="140" t="str">
        <f t="shared" si="49"/>
        <v/>
      </c>
      <c r="AE257" s="140" t="str">
        <f t="shared" si="50"/>
        <v/>
      </c>
      <c r="AF257" s="140" t="str">
        <f t="shared" si="51"/>
        <v/>
      </c>
      <c r="AG257" s="142" t="str">
        <f>+IFERROR(VLOOKUP(Q257,#REF!,8,0),"")</f>
        <v/>
      </c>
    </row>
    <row r="258" spans="1:33" ht="15.75" hidden="1" customHeight="1" thickBot="1">
      <c r="A258" s="223"/>
      <c r="B258" s="227"/>
      <c r="C258" s="230"/>
      <c r="D258" s="9" t="s">
        <v>10</v>
      </c>
      <c r="E258" s="183"/>
      <c r="F258" s="40">
        <v>2</v>
      </c>
      <c r="G258" s="233"/>
      <c r="H258" s="168"/>
      <c r="I258" s="162"/>
      <c r="J258" s="162"/>
      <c r="K258" s="163"/>
      <c r="L258" s="347"/>
      <c r="M258" s="301"/>
      <c r="N258" s="301"/>
      <c r="O258" s="246"/>
      <c r="P258" s="140" t="s">
        <v>135</v>
      </c>
      <c r="Q258" s="140">
        <v>191</v>
      </c>
      <c r="R258" s="140" t="s">
        <v>193</v>
      </c>
      <c r="S258" s="140" t="s">
        <v>256</v>
      </c>
      <c r="T258" s="140" t="s">
        <v>198</v>
      </c>
      <c r="U258" s="140" t="str">
        <f t="shared" si="45"/>
        <v>1.2.3 Responsable del SG SST - Curso 50 Horas</v>
      </c>
      <c r="V258" s="140">
        <f t="shared" si="46"/>
        <v>2</v>
      </c>
      <c r="W258" s="140">
        <f t="shared" si="47"/>
        <v>0</v>
      </c>
      <c r="X258" s="140"/>
      <c r="Y258" s="153" t="str">
        <f t="shared" si="52"/>
        <v/>
      </c>
      <c r="Z258" s="140"/>
      <c r="AA258" s="140"/>
      <c r="AB258" s="140"/>
      <c r="AC258" s="140" t="str">
        <f t="shared" si="48"/>
        <v/>
      </c>
      <c r="AD258" s="140" t="str">
        <f t="shared" si="49"/>
        <v/>
      </c>
      <c r="AE258" s="140" t="str">
        <f t="shared" si="50"/>
        <v/>
      </c>
      <c r="AF258" s="140" t="str">
        <f t="shared" si="51"/>
        <v/>
      </c>
      <c r="AG258" s="142" t="str">
        <f>+IFERROR(VLOOKUP(Q258,#REF!,8,0),"")</f>
        <v/>
      </c>
    </row>
    <row r="259" spans="1:33" ht="15" hidden="1" customHeight="1">
      <c r="A259" s="223"/>
      <c r="B259" s="225" t="s">
        <v>99</v>
      </c>
      <c r="C259" s="10" t="s">
        <v>27</v>
      </c>
      <c r="D259" s="11" t="s">
        <v>17</v>
      </c>
      <c r="E259" s="186"/>
      <c r="F259" s="41">
        <v>1</v>
      </c>
      <c r="G259" s="231">
        <v>15</v>
      </c>
      <c r="H259" s="169"/>
      <c r="I259" s="156"/>
      <c r="J259" s="156"/>
      <c r="K259" s="157"/>
      <c r="L259" s="265">
        <f>+COUNTA(H259:H261,H264,H266:H267,H269)*1+COUNTA(J259:J261,J264,J266:J267,J269)*1+COUNTA(H262:H263,J262:J263,H265,J265,H268,J268)*2</f>
        <v>0</v>
      </c>
      <c r="M259" s="299">
        <f>L259/G259</f>
        <v>0</v>
      </c>
      <c r="N259" s="299">
        <f>L259/G259</f>
        <v>0</v>
      </c>
      <c r="O259" s="246"/>
      <c r="P259" s="140" t="s">
        <v>136</v>
      </c>
      <c r="Q259" s="140">
        <v>192</v>
      </c>
      <c r="R259" s="140" t="s">
        <v>193</v>
      </c>
      <c r="S259" s="140" t="s">
        <v>256</v>
      </c>
      <c r="T259" s="140" t="s">
        <v>199</v>
      </c>
      <c r="U259" s="140" t="str">
        <f t="shared" si="45"/>
        <v xml:space="preserve">2.1.1 Politica del SG SST - Firmada  Fechada y Divulgada al Copasst </v>
      </c>
      <c r="V259" s="140">
        <f t="shared" si="46"/>
        <v>1</v>
      </c>
      <c r="W259" s="140">
        <f t="shared" si="47"/>
        <v>0</v>
      </c>
      <c r="X259" s="140"/>
      <c r="Y259" s="153" t="str">
        <f t="shared" si="52"/>
        <v/>
      </c>
      <c r="Z259" s="140"/>
      <c r="AA259" s="140"/>
      <c r="AB259" s="140"/>
      <c r="AC259" s="140" t="str">
        <f t="shared" si="48"/>
        <v/>
      </c>
      <c r="AD259" s="140" t="str">
        <f t="shared" si="49"/>
        <v/>
      </c>
      <c r="AE259" s="140" t="str">
        <f t="shared" si="50"/>
        <v/>
      </c>
      <c r="AF259" s="140" t="str">
        <f t="shared" si="51"/>
        <v/>
      </c>
      <c r="AG259" s="142" t="str">
        <f>+IFERROR(VLOOKUP(Q259,#REF!,8,0),"")</f>
        <v/>
      </c>
    </row>
    <row r="260" spans="1:33" ht="30" hidden="1">
      <c r="A260" s="223"/>
      <c r="B260" s="226"/>
      <c r="C260" s="12" t="s">
        <v>28</v>
      </c>
      <c r="D260" s="4" t="s">
        <v>18</v>
      </c>
      <c r="E260" s="187"/>
      <c r="F260" s="42">
        <v>1</v>
      </c>
      <c r="G260" s="232"/>
      <c r="H260" s="167"/>
      <c r="I260" s="159"/>
      <c r="J260" s="159"/>
      <c r="K260" s="160"/>
      <c r="L260" s="266"/>
      <c r="M260" s="300"/>
      <c r="N260" s="300"/>
      <c r="O260" s="246"/>
      <c r="P260" s="140" t="s">
        <v>137</v>
      </c>
      <c r="Q260" s="140">
        <v>193</v>
      </c>
      <c r="R260" s="140" t="s">
        <v>193</v>
      </c>
      <c r="S260" s="140" t="s">
        <v>257</v>
      </c>
      <c r="T260" s="140" t="s">
        <v>200</v>
      </c>
      <c r="U260" s="140" t="str">
        <f t="shared" si="45"/>
        <v>2.2.1 Objetivos definidos, claros, medibles, cuantificables, con metas, documentos, revisados del SG SST</v>
      </c>
      <c r="V260" s="140">
        <f t="shared" si="46"/>
        <v>1</v>
      </c>
      <c r="W260" s="140">
        <f t="shared" si="47"/>
        <v>0</v>
      </c>
      <c r="X260" s="140"/>
      <c r="Y260" s="153" t="str">
        <f t="shared" si="52"/>
        <v/>
      </c>
      <c r="Z260" s="140"/>
      <c r="AA260" s="140"/>
      <c r="AB260" s="140"/>
      <c r="AC260" s="140" t="str">
        <f t="shared" si="48"/>
        <v/>
      </c>
      <c r="AD260" s="140" t="str">
        <f t="shared" si="49"/>
        <v/>
      </c>
      <c r="AE260" s="140" t="str">
        <f t="shared" si="50"/>
        <v/>
      </c>
      <c r="AF260" s="140" t="str">
        <f t="shared" si="51"/>
        <v/>
      </c>
      <c r="AG260" s="142" t="str">
        <f>+IFERROR(VLOOKUP(Q260,#REF!,8,0),"")</f>
        <v/>
      </c>
    </row>
    <row r="261" spans="1:33" ht="26.25" hidden="1">
      <c r="A261" s="223"/>
      <c r="B261" s="226"/>
      <c r="C261" s="13" t="s">
        <v>29</v>
      </c>
      <c r="D261" s="5" t="s">
        <v>19</v>
      </c>
      <c r="E261" s="188"/>
      <c r="F261" s="42">
        <v>1</v>
      </c>
      <c r="G261" s="232"/>
      <c r="H261" s="167"/>
      <c r="I261" s="159"/>
      <c r="J261" s="159"/>
      <c r="K261" s="160"/>
      <c r="L261" s="266"/>
      <c r="M261" s="300"/>
      <c r="N261" s="300"/>
      <c r="O261" s="246"/>
      <c r="P261" s="140" t="s">
        <v>138</v>
      </c>
      <c r="Q261" s="140">
        <v>194</v>
      </c>
      <c r="R261" s="140" t="s">
        <v>193</v>
      </c>
      <c r="S261" s="140" t="s">
        <v>257</v>
      </c>
      <c r="T261" s="143" t="s">
        <v>201</v>
      </c>
      <c r="U261" s="140" t="str">
        <f t="shared" si="45"/>
        <v>2.3.1 Evaluación e identificación de Prioridades</v>
      </c>
      <c r="V261" s="140">
        <f t="shared" si="46"/>
        <v>1</v>
      </c>
      <c r="W261" s="140">
        <f t="shared" si="47"/>
        <v>0</v>
      </c>
      <c r="X261" s="140"/>
      <c r="Y261" s="153" t="str">
        <f t="shared" si="52"/>
        <v/>
      </c>
      <c r="Z261" s="140"/>
      <c r="AA261" s="140"/>
      <c r="AB261" s="140"/>
      <c r="AC261" s="140" t="str">
        <f t="shared" si="48"/>
        <v/>
      </c>
      <c r="AD261" s="140" t="str">
        <f t="shared" si="49"/>
        <v/>
      </c>
      <c r="AE261" s="140" t="str">
        <f t="shared" si="50"/>
        <v/>
      </c>
      <c r="AF261" s="140" t="str">
        <f t="shared" si="51"/>
        <v/>
      </c>
      <c r="AG261" s="142" t="str">
        <f>+IFERROR(VLOOKUP(Q261,#REF!,8,0),"")</f>
        <v/>
      </c>
    </row>
    <row r="262" spans="1:33" ht="30" hidden="1">
      <c r="A262" s="223"/>
      <c r="B262" s="226"/>
      <c r="C262" s="14" t="s">
        <v>30</v>
      </c>
      <c r="D262" s="6" t="s">
        <v>20</v>
      </c>
      <c r="E262" s="189"/>
      <c r="F262" s="42">
        <v>2</v>
      </c>
      <c r="G262" s="232"/>
      <c r="H262" s="167"/>
      <c r="I262" s="159"/>
      <c r="J262" s="159"/>
      <c r="K262" s="160"/>
      <c r="L262" s="266"/>
      <c r="M262" s="300"/>
      <c r="N262" s="300"/>
      <c r="O262" s="246"/>
      <c r="P262" s="140" t="s">
        <v>139</v>
      </c>
      <c r="Q262" s="140">
        <v>195</v>
      </c>
      <c r="R262" s="140" t="s">
        <v>193</v>
      </c>
      <c r="S262" s="140" t="s">
        <v>257</v>
      </c>
      <c r="T262" s="137" t="s">
        <v>202</v>
      </c>
      <c r="U262" s="140" t="str">
        <f t="shared" si="45"/>
        <v>2.4.1 Plan que identifica objetivos, metas, responsabilidad, recursos con cronograma y firmado</v>
      </c>
      <c r="V262" s="140">
        <f t="shared" si="46"/>
        <v>2</v>
      </c>
      <c r="W262" s="140">
        <f t="shared" si="47"/>
        <v>0</v>
      </c>
      <c r="X262" s="140"/>
      <c r="Y262" s="153" t="str">
        <f t="shared" si="52"/>
        <v/>
      </c>
      <c r="Z262" s="140"/>
      <c r="AA262" s="140"/>
      <c r="AB262" s="140"/>
      <c r="AC262" s="140" t="str">
        <f t="shared" si="48"/>
        <v/>
      </c>
      <c r="AD262" s="140" t="str">
        <f t="shared" si="49"/>
        <v/>
      </c>
      <c r="AE262" s="140" t="str">
        <f t="shared" si="50"/>
        <v/>
      </c>
      <c r="AF262" s="140" t="str">
        <f t="shared" si="51"/>
        <v/>
      </c>
      <c r="AG262" s="142" t="str">
        <f>+IFERROR(VLOOKUP(Q262,#REF!,8,0),"")</f>
        <v/>
      </c>
    </row>
    <row r="263" spans="1:33" ht="30" hidden="1">
      <c r="A263" s="223"/>
      <c r="B263" s="226"/>
      <c r="C263" s="15" t="s">
        <v>31</v>
      </c>
      <c r="D263" s="5" t="s">
        <v>21</v>
      </c>
      <c r="E263" s="188"/>
      <c r="F263" s="42">
        <v>2</v>
      </c>
      <c r="G263" s="232"/>
      <c r="H263" s="167"/>
      <c r="I263" s="159"/>
      <c r="J263" s="159"/>
      <c r="K263" s="160"/>
      <c r="L263" s="266"/>
      <c r="M263" s="300"/>
      <c r="N263" s="300"/>
      <c r="O263" s="246"/>
      <c r="P263" s="140" t="s">
        <v>140</v>
      </c>
      <c r="Q263" s="140">
        <v>196</v>
      </c>
      <c r="R263" s="140" t="s">
        <v>193</v>
      </c>
      <c r="S263" s="140" t="s">
        <v>257</v>
      </c>
      <c r="T263" s="144" t="s">
        <v>203</v>
      </c>
      <c r="U263" s="140" t="str">
        <f t="shared" si="45"/>
        <v>2.5.1 Archivo o Retención documental del SG SST</v>
      </c>
      <c r="V263" s="140">
        <f t="shared" si="46"/>
        <v>2</v>
      </c>
      <c r="W263" s="140">
        <f t="shared" si="47"/>
        <v>0</v>
      </c>
      <c r="X263" s="140"/>
      <c r="Y263" s="153" t="str">
        <f t="shared" si="52"/>
        <v/>
      </c>
      <c r="Z263" s="140"/>
      <c r="AA263" s="140"/>
      <c r="AB263" s="140"/>
      <c r="AC263" s="140" t="str">
        <f t="shared" si="48"/>
        <v/>
      </c>
      <c r="AD263" s="140" t="str">
        <f t="shared" si="49"/>
        <v/>
      </c>
      <c r="AE263" s="140" t="str">
        <f t="shared" si="50"/>
        <v/>
      </c>
      <c r="AF263" s="140" t="str">
        <f t="shared" si="51"/>
        <v/>
      </c>
      <c r="AG263" s="142" t="str">
        <f>+IFERROR(VLOOKUP(Q263,#REF!,8,0),"")</f>
        <v/>
      </c>
    </row>
    <row r="264" spans="1:33" ht="15" hidden="1" customHeight="1">
      <c r="A264" s="223"/>
      <c r="B264" s="226"/>
      <c r="C264" s="12" t="s">
        <v>32</v>
      </c>
      <c r="D264" s="2" t="s">
        <v>22</v>
      </c>
      <c r="E264" s="182"/>
      <c r="F264" s="42">
        <v>1</v>
      </c>
      <c r="G264" s="232"/>
      <c r="H264" s="167"/>
      <c r="I264" s="159"/>
      <c r="J264" s="159"/>
      <c r="K264" s="160"/>
      <c r="L264" s="266"/>
      <c r="M264" s="300"/>
      <c r="N264" s="300"/>
      <c r="O264" s="246"/>
      <c r="P264" s="140" t="s">
        <v>141</v>
      </c>
      <c r="Q264" s="140">
        <v>197</v>
      </c>
      <c r="R264" s="140" t="s">
        <v>193</v>
      </c>
      <c r="S264" s="140" t="s">
        <v>257</v>
      </c>
      <c r="T264" s="140" t="s">
        <v>204</v>
      </c>
      <c r="U264" s="140" t="str">
        <f t="shared" si="45"/>
        <v>2.6.1 Rendición sbore el desempeño</v>
      </c>
      <c r="V264" s="140">
        <f t="shared" si="46"/>
        <v>1</v>
      </c>
      <c r="W264" s="140">
        <f t="shared" si="47"/>
        <v>0</v>
      </c>
      <c r="X264" s="140"/>
      <c r="Y264" s="153" t="str">
        <f t="shared" si="52"/>
        <v/>
      </c>
      <c r="Z264" s="140"/>
      <c r="AA264" s="140"/>
      <c r="AB264" s="140"/>
      <c r="AC264" s="140" t="str">
        <f t="shared" si="48"/>
        <v/>
      </c>
      <c r="AD264" s="140" t="str">
        <f t="shared" si="49"/>
        <v/>
      </c>
      <c r="AE264" s="140" t="str">
        <f t="shared" si="50"/>
        <v/>
      </c>
      <c r="AF264" s="140" t="str">
        <f t="shared" si="51"/>
        <v/>
      </c>
      <c r="AG264" s="142" t="str">
        <f>+IFERROR(VLOOKUP(Q264,#REF!,8,0),"")</f>
        <v/>
      </c>
    </row>
    <row r="265" spans="1:33" ht="30" hidden="1">
      <c r="A265" s="223"/>
      <c r="B265" s="226"/>
      <c r="C265" s="15" t="s">
        <v>33</v>
      </c>
      <c r="D265" s="5" t="s">
        <v>23</v>
      </c>
      <c r="E265" s="188"/>
      <c r="F265" s="42">
        <v>2</v>
      </c>
      <c r="G265" s="232"/>
      <c r="H265" s="167"/>
      <c r="I265" s="159"/>
      <c r="J265" s="159"/>
      <c r="K265" s="160"/>
      <c r="L265" s="266"/>
      <c r="M265" s="300"/>
      <c r="N265" s="300"/>
      <c r="O265" s="246"/>
      <c r="P265" s="140" t="s">
        <v>142</v>
      </c>
      <c r="Q265" s="140">
        <v>198</v>
      </c>
      <c r="R265" s="140" t="s">
        <v>193</v>
      </c>
      <c r="S265" s="140" t="s">
        <v>257</v>
      </c>
      <c r="T265" s="144" t="s">
        <v>205</v>
      </c>
      <c r="U265" s="140" t="str">
        <f t="shared" si="45"/>
        <v>2.7.1 Matriz Legal</v>
      </c>
      <c r="V265" s="140">
        <f t="shared" si="46"/>
        <v>2</v>
      </c>
      <c r="W265" s="140">
        <f t="shared" si="47"/>
        <v>0</v>
      </c>
      <c r="X265" s="140"/>
      <c r="Y265" s="153" t="str">
        <f t="shared" si="52"/>
        <v/>
      </c>
      <c r="Z265" s="140"/>
      <c r="AA265" s="140"/>
      <c r="AB265" s="140"/>
      <c r="AC265" s="140" t="str">
        <f t="shared" si="48"/>
        <v/>
      </c>
      <c r="AD265" s="140" t="str">
        <f t="shared" si="49"/>
        <v/>
      </c>
      <c r="AE265" s="140" t="str">
        <f t="shared" si="50"/>
        <v/>
      </c>
      <c r="AF265" s="140" t="str">
        <f t="shared" si="51"/>
        <v/>
      </c>
      <c r="AG265" s="142" t="str">
        <f>+IFERROR(VLOOKUP(Q265,#REF!,8,0),"")</f>
        <v/>
      </c>
    </row>
    <row r="266" spans="1:33" ht="15" hidden="1" customHeight="1">
      <c r="A266" s="223"/>
      <c r="B266" s="226"/>
      <c r="C266" s="12" t="s">
        <v>34</v>
      </c>
      <c r="D266" s="2" t="s">
        <v>24</v>
      </c>
      <c r="E266" s="182"/>
      <c r="F266" s="42">
        <v>1</v>
      </c>
      <c r="G266" s="232"/>
      <c r="H266" s="167"/>
      <c r="I266" s="159"/>
      <c r="J266" s="159"/>
      <c r="K266" s="160"/>
      <c r="L266" s="266"/>
      <c r="M266" s="300"/>
      <c r="N266" s="300"/>
      <c r="O266" s="246"/>
      <c r="P266" s="140" t="s">
        <v>143</v>
      </c>
      <c r="Q266" s="140">
        <v>199</v>
      </c>
      <c r="R266" s="140" t="s">
        <v>193</v>
      </c>
      <c r="S266" s="140" t="s">
        <v>257</v>
      </c>
      <c r="T266" s="140" t="s">
        <v>206</v>
      </c>
      <c r="U266" s="140" t="str">
        <f t="shared" si="45"/>
        <v>2.8.1 Mecanismo de comunicación, auto reporte del SG SST</v>
      </c>
      <c r="V266" s="140">
        <f t="shared" si="46"/>
        <v>1</v>
      </c>
      <c r="W266" s="140">
        <f t="shared" si="47"/>
        <v>0</v>
      </c>
      <c r="X266" s="140"/>
      <c r="Y266" s="153" t="str">
        <f t="shared" si="52"/>
        <v/>
      </c>
      <c r="Z266" s="140"/>
      <c r="AA266" s="140"/>
      <c r="AB266" s="140"/>
      <c r="AC266" s="140" t="str">
        <f t="shared" si="48"/>
        <v/>
      </c>
      <c r="AD266" s="140" t="str">
        <f t="shared" si="49"/>
        <v/>
      </c>
      <c r="AE266" s="140" t="str">
        <f t="shared" si="50"/>
        <v/>
      </c>
      <c r="AF266" s="140" t="str">
        <f t="shared" si="51"/>
        <v/>
      </c>
      <c r="AG266" s="142" t="str">
        <f>+IFERROR(VLOOKUP(Q266,#REF!,8,0),"")</f>
        <v/>
      </c>
    </row>
    <row r="267" spans="1:33" ht="30" hidden="1">
      <c r="A267" s="223"/>
      <c r="B267" s="226"/>
      <c r="C267" s="12" t="s">
        <v>35</v>
      </c>
      <c r="D267" s="6" t="s">
        <v>36</v>
      </c>
      <c r="E267" s="189"/>
      <c r="F267" s="42">
        <v>1</v>
      </c>
      <c r="G267" s="232"/>
      <c r="H267" s="167"/>
      <c r="I267" s="159"/>
      <c r="J267" s="159"/>
      <c r="K267" s="160"/>
      <c r="L267" s="266"/>
      <c r="M267" s="300"/>
      <c r="N267" s="300"/>
      <c r="O267" s="246"/>
      <c r="P267" s="140" t="s">
        <v>144</v>
      </c>
      <c r="Q267" s="140">
        <v>200</v>
      </c>
      <c r="R267" s="140" t="s">
        <v>193</v>
      </c>
      <c r="S267" s="140" t="s">
        <v>257</v>
      </c>
      <c r="T267" s="140" t="s">
        <v>207</v>
      </c>
      <c r="U267" s="140" t="str">
        <f t="shared" si="45"/>
        <v>2.9.1 Identificación, Evaluación para adquisición de productos y servicios en el SG SST</v>
      </c>
      <c r="V267" s="140">
        <f t="shared" si="46"/>
        <v>1</v>
      </c>
      <c r="W267" s="140">
        <f t="shared" si="47"/>
        <v>0</v>
      </c>
      <c r="X267" s="140"/>
      <c r="Y267" s="153" t="str">
        <f t="shared" si="52"/>
        <v/>
      </c>
      <c r="Z267" s="140"/>
      <c r="AA267" s="140"/>
      <c r="AB267" s="140"/>
      <c r="AC267" s="140" t="str">
        <f t="shared" si="48"/>
        <v/>
      </c>
      <c r="AD267" s="140" t="str">
        <f t="shared" si="49"/>
        <v/>
      </c>
      <c r="AE267" s="140" t="str">
        <f t="shared" si="50"/>
        <v/>
      </c>
      <c r="AF267" s="140" t="str">
        <f t="shared" si="51"/>
        <v/>
      </c>
      <c r="AG267" s="142" t="str">
        <f>+IFERROR(VLOOKUP(Q267,#REF!,8,0),"")</f>
        <v/>
      </c>
    </row>
    <row r="268" spans="1:33" ht="15" hidden="1" customHeight="1">
      <c r="A268" s="223"/>
      <c r="B268" s="226"/>
      <c r="C268" s="12" t="s">
        <v>37</v>
      </c>
      <c r="D268" s="6" t="s">
        <v>25</v>
      </c>
      <c r="E268" s="189"/>
      <c r="F268" s="42">
        <v>2</v>
      </c>
      <c r="G268" s="232"/>
      <c r="H268" s="167"/>
      <c r="I268" s="159"/>
      <c r="J268" s="159"/>
      <c r="K268" s="160"/>
      <c r="L268" s="266"/>
      <c r="M268" s="300"/>
      <c r="N268" s="300"/>
      <c r="O268" s="246"/>
      <c r="P268" s="140" t="s">
        <v>145</v>
      </c>
      <c r="Q268" s="140">
        <v>201</v>
      </c>
      <c r="R268" s="140" t="s">
        <v>193</v>
      </c>
      <c r="S268" s="140" t="s">
        <v>257</v>
      </c>
      <c r="T268" s="140" t="s">
        <v>208</v>
      </c>
      <c r="U268" s="140" t="str">
        <f t="shared" si="45"/>
        <v>2.10.1 Evaluación y selección de proveedores y contratista</v>
      </c>
      <c r="V268" s="140">
        <f t="shared" si="46"/>
        <v>2</v>
      </c>
      <c r="W268" s="140">
        <f t="shared" si="47"/>
        <v>0</v>
      </c>
      <c r="X268" s="140"/>
      <c r="Y268" s="153" t="str">
        <f t="shared" si="52"/>
        <v/>
      </c>
      <c r="Z268" s="140"/>
      <c r="AA268" s="140"/>
      <c r="AB268" s="140"/>
      <c r="AC268" s="140" t="str">
        <f t="shared" si="48"/>
        <v/>
      </c>
      <c r="AD268" s="140" t="str">
        <f t="shared" si="49"/>
        <v/>
      </c>
      <c r="AE268" s="140" t="str">
        <f t="shared" si="50"/>
        <v/>
      </c>
      <c r="AF268" s="140" t="str">
        <f t="shared" si="51"/>
        <v/>
      </c>
      <c r="AG268" s="142" t="str">
        <f>+IFERROR(VLOOKUP(Q268,#REF!,8,0),"")</f>
        <v/>
      </c>
    </row>
    <row r="269" spans="1:33" ht="30.75" hidden="1" thickBot="1">
      <c r="A269" s="224"/>
      <c r="B269" s="227"/>
      <c r="C269" s="16" t="s">
        <v>38</v>
      </c>
      <c r="D269" s="17" t="s">
        <v>26</v>
      </c>
      <c r="E269" s="190"/>
      <c r="F269" s="43">
        <v>1</v>
      </c>
      <c r="G269" s="233"/>
      <c r="H269" s="168"/>
      <c r="I269" s="162"/>
      <c r="J269" s="162"/>
      <c r="K269" s="163"/>
      <c r="L269" s="267"/>
      <c r="M269" s="301"/>
      <c r="N269" s="301"/>
      <c r="O269" s="247"/>
      <c r="P269" s="140" t="s">
        <v>146</v>
      </c>
      <c r="Q269" s="140">
        <v>202</v>
      </c>
      <c r="R269" s="140" t="s">
        <v>193</v>
      </c>
      <c r="S269" s="140" t="s">
        <v>257</v>
      </c>
      <c r="T269" s="140" t="s">
        <v>209</v>
      </c>
      <c r="U269" s="140" t="str">
        <f t="shared" si="45"/>
        <v>2.11.1 Evaluación del impacto de cambios internos y externos en el SG SST</v>
      </c>
      <c r="V269" s="140">
        <f t="shared" si="46"/>
        <v>1</v>
      </c>
      <c r="W269" s="140">
        <f t="shared" si="47"/>
        <v>0</v>
      </c>
      <c r="X269" s="145">
        <f>+SUM(W248:W269)/SUM(V248:V269)</f>
        <v>0</v>
      </c>
      <c r="Y269" s="153" t="str">
        <f t="shared" si="52"/>
        <v/>
      </c>
      <c r="Z269" s="145">
        <f>+IF(SUM(W248:W269)/SUM(V248:V269)&lt;=60%,SUM(W248:W269)/SUM(V248:V269),"-")</f>
        <v>0</v>
      </c>
      <c r="AA269" s="145" t="str">
        <f>+IF(SUM(W248:W269)/SUM(V248:V269)&gt;85%,SUM(W248:W269)/SUM(V248:V269),"-")</f>
        <v>-</v>
      </c>
      <c r="AB269" s="145" t="str">
        <f>+IF(AND(Z269="-",AA269="-"),SUM(W248:W269)/SUM(V248:V269),"-")</f>
        <v>-</v>
      </c>
      <c r="AC269" s="140" t="str">
        <f t="shared" si="48"/>
        <v/>
      </c>
      <c r="AD269" s="140" t="str">
        <f t="shared" si="49"/>
        <v/>
      </c>
      <c r="AE269" s="140" t="str">
        <f t="shared" si="50"/>
        <v/>
      </c>
      <c r="AF269" s="140" t="str">
        <f t="shared" si="51"/>
        <v/>
      </c>
      <c r="AG269" s="142" t="str">
        <f>+IFERROR(VLOOKUP(Q269,#REF!,8,0),"")</f>
        <v/>
      </c>
    </row>
    <row r="270" spans="1:33" ht="15" hidden="1" customHeight="1">
      <c r="A270" s="290" t="s">
        <v>106</v>
      </c>
      <c r="B270" s="293" t="s">
        <v>100</v>
      </c>
      <c r="C270" s="317" t="s">
        <v>55</v>
      </c>
      <c r="D270" s="25" t="s">
        <v>39</v>
      </c>
      <c r="E270" s="191"/>
      <c r="F270" s="44">
        <v>1</v>
      </c>
      <c r="G270" s="285">
        <v>9</v>
      </c>
      <c r="H270" s="170"/>
      <c r="I270" s="171"/>
      <c r="J270" s="171"/>
      <c r="K270" s="172"/>
      <c r="L270" s="320">
        <f>+COUNTA(J270:J278,H270:H278)*1</f>
        <v>0</v>
      </c>
      <c r="M270" s="308">
        <f>L270/G270</f>
        <v>0</v>
      </c>
      <c r="N270" s="308">
        <f>(L270+L279+L282)/(G270+G279+G282)</f>
        <v>0</v>
      </c>
      <c r="O270" s="311">
        <f>(L270+L279+L282+L288+L292+L298)/(G270+G279+G282+G288+G292+G298)</f>
        <v>0</v>
      </c>
      <c r="P270" s="140" t="s">
        <v>147</v>
      </c>
      <c r="Q270" s="140">
        <v>203</v>
      </c>
      <c r="R270" s="140" t="s">
        <v>194</v>
      </c>
      <c r="S270" s="140" t="s">
        <v>258</v>
      </c>
      <c r="T270" s="135" t="s">
        <v>210</v>
      </c>
      <c r="U270" s="140" t="str">
        <f t="shared" si="45"/>
        <v xml:space="preserve">3.1.1 Evaluación Medica Ocupacional </v>
      </c>
      <c r="V270" s="140">
        <f t="shared" si="46"/>
        <v>1</v>
      </c>
      <c r="W270" s="140">
        <f t="shared" si="47"/>
        <v>0</v>
      </c>
      <c r="X270" s="140"/>
      <c r="Y270" s="153" t="str">
        <f t="shared" si="52"/>
        <v/>
      </c>
      <c r="Z270" s="140"/>
      <c r="AA270" s="140"/>
      <c r="AB270" s="140"/>
      <c r="AC270" s="140" t="str">
        <f t="shared" si="48"/>
        <v/>
      </c>
      <c r="AD270" s="140" t="str">
        <f t="shared" si="49"/>
        <v/>
      </c>
      <c r="AE270" s="140" t="str">
        <f t="shared" si="50"/>
        <v/>
      </c>
      <c r="AF270" s="140" t="str">
        <f t="shared" si="51"/>
        <v/>
      </c>
      <c r="AG270" s="142" t="str">
        <f>+IFERROR(VLOOKUP(Q270,#REF!,8,0),"")</f>
        <v/>
      </c>
    </row>
    <row r="271" spans="1:33" ht="15" hidden="1" customHeight="1">
      <c r="A271" s="291"/>
      <c r="B271" s="294"/>
      <c r="C271" s="318"/>
      <c r="D271" s="26" t="s">
        <v>40</v>
      </c>
      <c r="E271" s="192"/>
      <c r="F271" s="46">
        <v>1</v>
      </c>
      <c r="G271" s="289"/>
      <c r="H271" s="173"/>
      <c r="I271" s="174"/>
      <c r="J271" s="174"/>
      <c r="K271" s="175"/>
      <c r="L271" s="321"/>
      <c r="M271" s="309"/>
      <c r="N271" s="309"/>
      <c r="O271" s="312"/>
      <c r="P271" s="140" t="s">
        <v>148</v>
      </c>
      <c r="Q271" s="140">
        <v>204</v>
      </c>
      <c r="R271" s="140" t="s">
        <v>194</v>
      </c>
      <c r="S271" s="140" t="s">
        <v>258</v>
      </c>
      <c r="T271" s="140" t="s">
        <v>210</v>
      </c>
      <c r="U271" s="140" t="str">
        <f t="shared" si="45"/>
        <v>3.1.2 Actividades de Promoción y Prevención en Salud</v>
      </c>
      <c r="V271" s="140">
        <f t="shared" si="46"/>
        <v>1</v>
      </c>
      <c r="W271" s="140">
        <f t="shared" si="47"/>
        <v>0</v>
      </c>
      <c r="X271" s="140"/>
      <c r="Y271" s="153" t="str">
        <f t="shared" si="52"/>
        <v/>
      </c>
      <c r="Z271" s="140"/>
      <c r="AA271" s="140"/>
      <c r="AB271" s="140"/>
      <c r="AC271" s="140" t="str">
        <f t="shared" si="48"/>
        <v/>
      </c>
      <c r="AD271" s="140" t="str">
        <f t="shared" si="49"/>
        <v/>
      </c>
      <c r="AE271" s="140" t="str">
        <f t="shared" si="50"/>
        <v/>
      </c>
      <c r="AF271" s="140" t="str">
        <f t="shared" si="51"/>
        <v/>
      </c>
      <c r="AG271" s="142" t="str">
        <f>+IFERROR(VLOOKUP(Q271,#REF!,8,0),"")</f>
        <v/>
      </c>
    </row>
    <row r="272" spans="1:33" ht="15" hidden="1" customHeight="1">
      <c r="A272" s="291"/>
      <c r="B272" s="294"/>
      <c r="C272" s="318"/>
      <c r="D272" s="26" t="s">
        <v>41</v>
      </c>
      <c r="E272" s="192"/>
      <c r="F272" s="46">
        <v>1</v>
      </c>
      <c r="G272" s="289"/>
      <c r="H272" s="173"/>
      <c r="I272" s="174"/>
      <c r="J272" s="174"/>
      <c r="K272" s="175"/>
      <c r="L272" s="321"/>
      <c r="M272" s="309"/>
      <c r="N272" s="309"/>
      <c r="O272" s="312"/>
      <c r="P272" s="140" t="s">
        <v>149</v>
      </c>
      <c r="Q272" s="140">
        <v>205</v>
      </c>
      <c r="R272" s="140" t="s">
        <v>194</v>
      </c>
      <c r="S272" s="140" t="s">
        <v>258</v>
      </c>
      <c r="T272" s="140" t="s">
        <v>210</v>
      </c>
      <c r="U272" s="140" t="str">
        <f t="shared" si="45"/>
        <v>3.1.3 Informar al médico los perfiles de cargo</v>
      </c>
      <c r="V272" s="140">
        <f t="shared" si="46"/>
        <v>1</v>
      </c>
      <c r="W272" s="140">
        <f t="shared" si="47"/>
        <v>0</v>
      </c>
      <c r="X272" s="140"/>
      <c r="Y272" s="153" t="str">
        <f t="shared" si="52"/>
        <v/>
      </c>
      <c r="Z272" s="140"/>
      <c r="AA272" s="140"/>
      <c r="AB272" s="140"/>
      <c r="AC272" s="140" t="str">
        <f t="shared" si="48"/>
        <v/>
      </c>
      <c r="AD272" s="140" t="str">
        <f t="shared" si="49"/>
        <v/>
      </c>
      <c r="AE272" s="140" t="str">
        <f t="shared" si="50"/>
        <v/>
      </c>
      <c r="AF272" s="140" t="str">
        <f t="shared" si="51"/>
        <v/>
      </c>
      <c r="AG272" s="142" t="str">
        <f>+IFERROR(VLOOKUP(Q272,#REF!,8,0),"")</f>
        <v/>
      </c>
    </row>
    <row r="273" spans="1:33" ht="30" hidden="1">
      <c r="A273" s="291"/>
      <c r="B273" s="294"/>
      <c r="C273" s="318"/>
      <c r="D273" s="26" t="s">
        <v>42</v>
      </c>
      <c r="E273" s="192"/>
      <c r="F273" s="46">
        <v>1</v>
      </c>
      <c r="G273" s="289"/>
      <c r="H273" s="173"/>
      <c r="I273" s="174"/>
      <c r="J273" s="174"/>
      <c r="K273" s="175"/>
      <c r="L273" s="321"/>
      <c r="M273" s="309"/>
      <c r="N273" s="309"/>
      <c r="O273" s="312"/>
      <c r="P273" s="140" t="s">
        <v>150</v>
      </c>
      <c r="Q273" s="140">
        <v>206</v>
      </c>
      <c r="R273" s="140" t="s">
        <v>194</v>
      </c>
      <c r="S273" s="140" t="s">
        <v>258</v>
      </c>
      <c r="T273" s="140" t="s">
        <v>210</v>
      </c>
      <c r="U273" s="140" t="str">
        <f t="shared" si="45"/>
        <v>3.1.4 Realización de los exámenes médicos ocupacionales - Peligros - Periodicidad</v>
      </c>
      <c r="V273" s="140">
        <f t="shared" si="46"/>
        <v>1</v>
      </c>
      <c r="W273" s="140">
        <f t="shared" si="47"/>
        <v>0</v>
      </c>
      <c r="X273" s="140"/>
      <c r="Y273" s="153" t="str">
        <f t="shared" si="52"/>
        <v/>
      </c>
      <c r="Z273" s="140"/>
      <c r="AA273" s="140"/>
      <c r="AB273" s="140"/>
      <c r="AC273" s="140" t="str">
        <f t="shared" si="48"/>
        <v/>
      </c>
      <c r="AD273" s="140" t="str">
        <f t="shared" si="49"/>
        <v/>
      </c>
      <c r="AE273" s="140" t="str">
        <f t="shared" si="50"/>
        <v/>
      </c>
      <c r="AF273" s="140" t="str">
        <f t="shared" si="51"/>
        <v/>
      </c>
      <c r="AG273" s="142" t="str">
        <f>+IFERROR(VLOOKUP(Q273,#REF!,8,0),"")</f>
        <v/>
      </c>
    </row>
    <row r="274" spans="1:33" ht="15" hidden="1" customHeight="1">
      <c r="A274" s="291"/>
      <c r="B274" s="294"/>
      <c r="C274" s="318"/>
      <c r="D274" s="26" t="s">
        <v>43</v>
      </c>
      <c r="E274" s="192"/>
      <c r="F274" s="46">
        <v>1</v>
      </c>
      <c r="G274" s="289"/>
      <c r="H274" s="173"/>
      <c r="I274" s="174"/>
      <c r="J274" s="174"/>
      <c r="K274" s="175"/>
      <c r="L274" s="321"/>
      <c r="M274" s="309"/>
      <c r="N274" s="309"/>
      <c r="O274" s="312"/>
      <c r="P274" s="140" t="s">
        <v>151</v>
      </c>
      <c r="Q274" s="140">
        <v>207</v>
      </c>
      <c r="R274" s="140" t="s">
        <v>194</v>
      </c>
      <c r="S274" s="140" t="s">
        <v>258</v>
      </c>
      <c r="T274" s="140" t="s">
        <v>210</v>
      </c>
      <c r="U274" s="140" t="str">
        <f t="shared" si="45"/>
        <v>3.1.5 Custodia de Historias Clínica</v>
      </c>
      <c r="V274" s="140">
        <f t="shared" si="46"/>
        <v>1</v>
      </c>
      <c r="W274" s="140">
        <f t="shared" si="47"/>
        <v>0</v>
      </c>
      <c r="X274" s="140"/>
      <c r="Y274" s="153" t="str">
        <f t="shared" si="52"/>
        <v/>
      </c>
      <c r="Z274" s="140"/>
      <c r="AA274" s="140"/>
      <c r="AB274" s="140"/>
      <c r="AC274" s="140" t="str">
        <f t="shared" si="48"/>
        <v/>
      </c>
      <c r="AD274" s="140" t="str">
        <f t="shared" si="49"/>
        <v/>
      </c>
      <c r="AE274" s="140" t="str">
        <f t="shared" si="50"/>
        <v/>
      </c>
      <c r="AF274" s="140" t="str">
        <f t="shared" si="51"/>
        <v/>
      </c>
      <c r="AG274" s="142" t="str">
        <f>+IFERROR(VLOOKUP(Q274,#REF!,8,0),"")</f>
        <v/>
      </c>
    </row>
    <row r="275" spans="1:33" ht="15" hidden="1" customHeight="1">
      <c r="A275" s="291"/>
      <c r="B275" s="294"/>
      <c r="C275" s="318"/>
      <c r="D275" s="26" t="s">
        <v>44</v>
      </c>
      <c r="E275" s="192"/>
      <c r="F275" s="46">
        <v>1</v>
      </c>
      <c r="G275" s="289"/>
      <c r="H275" s="173"/>
      <c r="I275" s="174"/>
      <c r="J275" s="174"/>
      <c r="K275" s="175"/>
      <c r="L275" s="321"/>
      <c r="M275" s="309"/>
      <c r="N275" s="309"/>
      <c r="O275" s="312"/>
      <c r="P275" s="140" t="s">
        <v>152</v>
      </c>
      <c r="Q275" s="140">
        <v>208</v>
      </c>
      <c r="R275" s="140" t="s">
        <v>194</v>
      </c>
      <c r="S275" s="140" t="s">
        <v>258</v>
      </c>
      <c r="T275" s="140" t="s">
        <v>210</v>
      </c>
      <c r="U275" s="140" t="str">
        <f t="shared" si="45"/>
        <v>3.1.6 Restricciones y Recomendaciones Laborales</v>
      </c>
      <c r="V275" s="140">
        <f t="shared" si="46"/>
        <v>1</v>
      </c>
      <c r="W275" s="140">
        <f t="shared" si="47"/>
        <v>0</v>
      </c>
      <c r="X275" s="140"/>
      <c r="Y275" s="153" t="str">
        <f t="shared" si="52"/>
        <v/>
      </c>
      <c r="Z275" s="140"/>
      <c r="AA275" s="140"/>
      <c r="AB275" s="140"/>
      <c r="AC275" s="140" t="str">
        <f t="shared" si="48"/>
        <v/>
      </c>
      <c r="AD275" s="140" t="str">
        <f t="shared" si="49"/>
        <v/>
      </c>
      <c r="AE275" s="140" t="str">
        <f t="shared" si="50"/>
        <v/>
      </c>
      <c r="AF275" s="140" t="str">
        <f t="shared" si="51"/>
        <v/>
      </c>
      <c r="AG275" s="142" t="str">
        <f>+IFERROR(VLOOKUP(Q275,#REF!,8,0),"")</f>
        <v/>
      </c>
    </row>
    <row r="276" spans="1:33" ht="30" hidden="1">
      <c r="A276" s="291"/>
      <c r="B276" s="294"/>
      <c r="C276" s="318"/>
      <c r="D276" s="26" t="s">
        <v>54</v>
      </c>
      <c r="E276" s="192"/>
      <c r="F276" s="46">
        <v>1</v>
      </c>
      <c r="G276" s="289"/>
      <c r="H276" s="173"/>
      <c r="I276" s="174"/>
      <c r="J276" s="174"/>
      <c r="K276" s="175"/>
      <c r="L276" s="321"/>
      <c r="M276" s="309"/>
      <c r="N276" s="309"/>
      <c r="O276" s="312"/>
      <c r="P276" s="140" t="s">
        <v>153</v>
      </c>
      <c r="Q276" s="140">
        <v>209</v>
      </c>
      <c r="R276" s="140" t="s">
        <v>194</v>
      </c>
      <c r="S276" s="140" t="s">
        <v>258</v>
      </c>
      <c r="T276" s="140" t="s">
        <v>210</v>
      </c>
      <c r="U276" s="140" t="str">
        <f t="shared" si="45"/>
        <v>3.1.7 Estilo de vida y entornos saludables (Controles tabaquismo, alcoholismo, farmaco dependiencia y otros)</v>
      </c>
      <c r="V276" s="140">
        <f t="shared" si="46"/>
        <v>1</v>
      </c>
      <c r="W276" s="140">
        <f t="shared" si="47"/>
        <v>0</v>
      </c>
      <c r="X276" s="140"/>
      <c r="Y276" s="153" t="str">
        <f t="shared" si="52"/>
        <v/>
      </c>
      <c r="Z276" s="140"/>
      <c r="AA276" s="140"/>
      <c r="AB276" s="140"/>
      <c r="AC276" s="140" t="str">
        <f t="shared" si="48"/>
        <v/>
      </c>
      <c r="AD276" s="140" t="str">
        <f t="shared" si="49"/>
        <v/>
      </c>
      <c r="AE276" s="140" t="str">
        <f t="shared" si="50"/>
        <v/>
      </c>
      <c r="AF276" s="140" t="str">
        <f t="shared" si="51"/>
        <v/>
      </c>
      <c r="AG276" s="142" t="str">
        <f>+IFERROR(VLOOKUP(Q276,#REF!,8,0),"")</f>
        <v/>
      </c>
    </row>
    <row r="277" spans="1:33" ht="15" hidden="1" customHeight="1">
      <c r="A277" s="291"/>
      <c r="B277" s="294"/>
      <c r="C277" s="318"/>
      <c r="D277" s="26" t="s">
        <v>45</v>
      </c>
      <c r="E277" s="192"/>
      <c r="F277" s="46">
        <v>1</v>
      </c>
      <c r="G277" s="289"/>
      <c r="H277" s="173"/>
      <c r="I277" s="174"/>
      <c r="J277" s="174"/>
      <c r="K277" s="175"/>
      <c r="L277" s="321"/>
      <c r="M277" s="309"/>
      <c r="N277" s="309"/>
      <c r="O277" s="312"/>
      <c r="P277" s="140" t="s">
        <v>154</v>
      </c>
      <c r="Q277" s="140">
        <v>210</v>
      </c>
      <c r="R277" s="140" t="s">
        <v>194</v>
      </c>
      <c r="S277" s="140" t="s">
        <v>258</v>
      </c>
      <c r="T277" s="140" t="s">
        <v>210</v>
      </c>
      <c r="U277" s="140" t="str">
        <f t="shared" si="45"/>
        <v>3.1.8 Agua Potable, Servicios Sanitarios, Disposición de Basura</v>
      </c>
      <c r="V277" s="140">
        <f t="shared" si="46"/>
        <v>1</v>
      </c>
      <c r="W277" s="140">
        <f t="shared" si="47"/>
        <v>0</v>
      </c>
      <c r="X277" s="140"/>
      <c r="Y277" s="153" t="str">
        <f t="shared" si="52"/>
        <v/>
      </c>
      <c r="Z277" s="140"/>
      <c r="AA277" s="140"/>
      <c r="AB277" s="140"/>
      <c r="AC277" s="140" t="str">
        <f t="shared" si="48"/>
        <v/>
      </c>
      <c r="AD277" s="140" t="str">
        <f t="shared" si="49"/>
        <v/>
      </c>
      <c r="AE277" s="140" t="str">
        <f t="shared" si="50"/>
        <v/>
      </c>
      <c r="AF277" s="140" t="str">
        <f t="shared" si="51"/>
        <v/>
      </c>
      <c r="AG277" s="142" t="str">
        <f>+IFERROR(VLOOKUP(Q277,#REF!,8,0),"")</f>
        <v/>
      </c>
    </row>
    <row r="278" spans="1:33" ht="15.75" hidden="1" customHeight="1" thickBot="1">
      <c r="A278" s="291"/>
      <c r="B278" s="294"/>
      <c r="C278" s="319"/>
      <c r="D278" s="27" t="s">
        <v>46</v>
      </c>
      <c r="E278" s="193"/>
      <c r="F278" s="45">
        <v>1</v>
      </c>
      <c r="G278" s="286"/>
      <c r="H278" s="176"/>
      <c r="I278" s="177"/>
      <c r="J278" s="177"/>
      <c r="K278" s="178"/>
      <c r="L278" s="322"/>
      <c r="M278" s="310"/>
      <c r="N278" s="309"/>
      <c r="O278" s="312"/>
      <c r="P278" s="140" t="s">
        <v>155</v>
      </c>
      <c r="Q278" s="140">
        <v>211</v>
      </c>
      <c r="R278" s="140" t="s">
        <v>194</v>
      </c>
      <c r="S278" s="140" t="s">
        <v>258</v>
      </c>
      <c r="T278" s="140" t="s">
        <v>210</v>
      </c>
      <c r="U278" s="140" t="str">
        <f t="shared" si="45"/>
        <v>3.1.9 Eliminación adecuada de residuos sólidos, líquidos o gaseosos</v>
      </c>
      <c r="V278" s="140">
        <f t="shared" si="46"/>
        <v>1</v>
      </c>
      <c r="W278" s="140">
        <f t="shared" si="47"/>
        <v>0</v>
      </c>
      <c r="X278" s="140"/>
      <c r="Y278" s="153" t="str">
        <f t="shared" si="52"/>
        <v/>
      </c>
      <c r="Z278" s="140"/>
      <c r="AA278" s="140"/>
      <c r="AB278" s="140"/>
      <c r="AC278" s="140" t="str">
        <f t="shared" si="48"/>
        <v/>
      </c>
      <c r="AD278" s="140" t="str">
        <f t="shared" si="49"/>
        <v/>
      </c>
      <c r="AE278" s="140" t="str">
        <f t="shared" si="50"/>
        <v/>
      </c>
      <c r="AF278" s="140" t="str">
        <f t="shared" si="51"/>
        <v/>
      </c>
      <c r="AG278" s="142" t="str">
        <f>+IFERROR(VLOOKUP(Q278,#REF!,8,0),"")</f>
        <v/>
      </c>
    </row>
    <row r="279" spans="1:33" ht="15" hidden="1" customHeight="1">
      <c r="A279" s="291"/>
      <c r="B279" s="294"/>
      <c r="C279" s="283" t="s">
        <v>56</v>
      </c>
      <c r="D279" s="25" t="s">
        <v>47</v>
      </c>
      <c r="E279" s="191"/>
      <c r="F279" s="44">
        <v>2</v>
      </c>
      <c r="G279" s="285">
        <v>5</v>
      </c>
      <c r="H279" s="170"/>
      <c r="I279" s="171"/>
      <c r="J279" s="171"/>
      <c r="K279" s="172"/>
      <c r="L279" s="287">
        <f>+COUNTA(J281,H281)*1+COUNTA(J279:J280,H279:H280)*2</f>
        <v>0</v>
      </c>
      <c r="M279" s="308">
        <f>L279/G279</f>
        <v>0</v>
      </c>
      <c r="N279" s="309"/>
      <c r="O279" s="312"/>
      <c r="P279" s="140" t="s">
        <v>156</v>
      </c>
      <c r="Q279" s="140">
        <v>212</v>
      </c>
      <c r="R279" s="140" t="s">
        <v>194</v>
      </c>
      <c r="S279" s="140" t="s">
        <v>258</v>
      </c>
      <c r="T279" s="140" t="s">
        <v>211</v>
      </c>
      <c r="U279" s="140" t="str">
        <f t="shared" si="45"/>
        <v>3.2.1 Reporte de los Accidentes de Trabajo y enfermedad Laboral</v>
      </c>
      <c r="V279" s="140">
        <f t="shared" si="46"/>
        <v>2</v>
      </c>
      <c r="W279" s="140">
        <f t="shared" si="47"/>
        <v>0</v>
      </c>
      <c r="X279" s="140"/>
      <c r="Y279" s="153" t="str">
        <f t="shared" si="52"/>
        <v/>
      </c>
      <c r="Z279" s="140"/>
      <c r="AA279" s="140"/>
      <c r="AB279" s="140"/>
      <c r="AC279" s="140" t="str">
        <f t="shared" si="48"/>
        <v/>
      </c>
      <c r="AD279" s="140" t="str">
        <f t="shared" si="49"/>
        <v/>
      </c>
      <c r="AE279" s="140" t="str">
        <f t="shared" si="50"/>
        <v/>
      </c>
      <c r="AF279" s="140" t="str">
        <f t="shared" si="51"/>
        <v/>
      </c>
      <c r="AG279" s="142" t="str">
        <f>+IFERROR(VLOOKUP(Q279,#REF!,8,0),"")</f>
        <v/>
      </c>
    </row>
    <row r="280" spans="1:33" ht="15" hidden="1" customHeight="1">
      <c r="A280" s="291"/>
      <c r="B280" s="294"/>
      <c r="C280" s="314"/>
      <c r="D280" s="28" t="s">
        <v>48</v>
      </c>
      <c r="E280" s="194"/>
      <c r="F280" s="46">
        <v>2</v>
      </c>
      <c r="G280" s="289"/>
      <c r="H280" s="173"/>
      <c r="I280" s="174"/>
      <c r="J280" s="174"/>
      <c r="K280" s="175"/>
      <c r="L280" s="316"/>
      <c r="M280" s="309"/>
      <c r="N280" s="309"/>
      <c r="O280" s="312"/>
      <c r="P280" s="140" t="s">
        <v>157</v>
      </c>
      <c r="Q280" s="140">
        <v>213</v>
      </c>
      <c r="R280" s="140" t="s">
        <v>194</v>
      </c>
      <c r="S280" s="140" t="s">
        <v>258</v>
      </c>
      <c r="T280" s="140" t="s">
        <v>211</v>
      </c>
      <c r="U280" s="140" t="str">
        <f t="shared" ref="U280:U307" si="53">+D280</f>
        <v>3.2.2 Investigación de Accidentes de Trabajo y enfermedad Laboral</v>
      </c>
      <c r="V280" s="140">
        <f t="shared" ref="V280:V307" si="54">+F280</f>
        <v>2</v>
      </c>
      <c r="W280" s="140">
        <f t="shared" ref="W280:W307" si="55">+IF(OR(H280&lt;&gt;"",J280&lt;&gt;""),V280,0)</f>
        <v>0</v>
      </c>
      <c r="X280" s="140"/>
      <c r="Y280" s="153" t="str">
        <f t="shared" si="52"/>
        <v/>
      </c>
      <c r="Z280" s="140"/>
      <c r="AA280" s="140"/>
      <c r="AB280" s="140"/>
      <c r="AC280" s="140" t="str">
        <f t="shared" ref="AC280:AC307" si="56">+IF(H280&lt;&gt;"","x","")</f>
        <v/>
      </c>
      <c r="AD280" s="140" t="str">
        <f t="shared" ref="AD280:AD307" si="57">+IF(I280&lt;&gt;"","x","")</f>
        <v/>
      </c>
      <c r="AE280" s="140" t="str">
        <f t="shared" ref="AE280:AE307" si="58">+IF(J280&lt;&gt;"","x","")</f>
        <v/>
      </c>
      <c r="AF280" s="140" t="str">
        <f t="shared" ref="AF280:AF307" si="59">+IF(K280&lt;&gt;"","x","")</f>
        <v/>
      </c>
      <c r="AG280" s="142" t="str">
        <f>+IFERROR(VLOOKUP(Q280,#REF!,8,0),"")</f>
        <v/>
      </c>
    </row>
    <row r="281" spans="1:33" ht="30.75" hidden="1" thickBot="1">
      <c r="A281" s="291"/>
      <c r="B281" s="294"/>
      <c r="C281" s="315"/>
      <c r="D281" s="29" t="s">
        <v>49</v>
      </c>
      <c r="E281" s="195"/>
      <c r="F281" s="45">
        <v>1</v>
      </c>
      <c r="G281" s="286"/>
      <c r="H281" s="176"/>
      <c r="I281" s="177"/>
      <c r="J281" s="177"/>
      <c r="K281" s="178"/>
      <c r="L281" s="288"/>
      <c r="M281" s="310"/>
      <c r="N281" s="309"/>
      <c r="O281" s="312"/>
      <c r="P281" s="140" t="s">
        <v>158</v>
      </c>
      <c r="Q281" s="140">
        <v>214</v>
      </c>
      <c r="R281" s="140" t="s">
        <v>194</v>
      </c>
      <c r="S281" s="140" t="s">
        <v>258</v>
      </c>
      <c r="T281" s="140" t="s">
        <v>211</v>
      </c>
      <c r="U281" s="140" t="str">
        <f t="shared" si="53"/>
        <v>3.2.3 Registro y análisis estádistico de Incidentes, Accidentes de Trabajo y Enfermedad Laboral</v>
      </c>
      <c r="V281" s="140">
        <f t="shared" si="54"/>
        <v>1</v>
      </c>
      <c r="W281" s="140">
        <f t="shared" si="55"/>
        <v>0</v>
      </c>
      <c r="X281" s="140"/>
      <c r="Y281" s="153" t="str">
        <f t="shared" si="52"/>
        <v/>
      </c>
      <c r="Z281" s="140"/>
      <c r="AA281" s="140"/>
      <c r="AB281" s="140"/>
      <c r="AC281" s="140" t="str">
        <f t="shared" si="56"/>
        <v/>
      </c>
      <c r="AD281" s="140" t="str">
        <f t="shared" si="57"/>
        <v/>
      </c>
      <c r="AE281" s="140" t="str">
        <f t="shared" si="58"/>
        <v/>
      </c>
      <c r="AF281" s="140" t="str">
        <f t="shared" si="59"/>
        <v/>
      </c>
      <c r="AG281" s="142" t="str">
        <f>+IFERROR(VLOOKUP(Q281,#REF!,8,0),"")</f>
        <v/>
      </c>
    </row>
    <row r="282" spans="1:33" ht="15" hidden="1" customHeight="1">
      <c r="A282" s="291"/>
      <c r="B282" s="294"/>
      <c r="C282" s="317" t="s">
        <v>59</v>
      </c>
      <c r="D282" s="30" t="s">
        <v>50</v>
      </c>
      <c r="E282" s="196"/>
      <c r="F282" s="44">
        <v>1</v>
      </c>
      <c r="G282" s="231">
        <v>6</v>
      </c>
      <c r="H282" s="170"/>
      <c r="I282" s="171"/>
      <c r="J282" s="171"/>
      <c r="K282" s="172"/>
      <c r="L282" s="287">
        <f>+COUNTA(J282:J287,H282:H287)*1</f>
        <v>0</v>
      </c>
      <c r="M282" s="308">
        <f>L282/G282</f>
        <v>0</v>
      </c>
      <c r="N282" s="309"/>
      <c r="O282" s="312"/>
      <c r="P282" s="140" t="s">
        <v>159</v>
      </c>
      <c r="Q282" s="140">
        <v>215</v>
      </c>
      <c r="R282" s="140" t="s">
        <v>194</v>
      </c>
      <c r="S282" s="140" t="s">
        <v>258</v>
      </c>
      <c r="T282" s="144" t="s">
        <v>212</v>
      </c>
      <c r="U282" s="140" t="str">
        <f t="shared" si="53"/>
        <v>3.3.1 Medición de la severidad de los AT y EL</v>
      </c>
      <c r="V282" s="140">
        <f t="shared" si="54"/>
        <v>1</v>
      </c>
      <c r="W282" s="140">
        <f t="shared" si="55"/>
        <v>0</v>
      </c>
      <c r="X282" s="140"/>
      <c r="Y282" s="153" t="str">
        <f t="shared" si="52"/>
        <v/>
      </c>
      <c r="Z282" s="140"/>
      <c r="AA282" s="140"/>
      <c r="AB282" s="140"/>
      <c r="AC282" s="140" t="str">
        <f t="shared" si="56"/>
        <v/>
      </c>
      <c r="AD282" s="140" t="str">
        <f t="shared" si="57"/>
        <v/>
      </c>
      <c r="AE282" s="140" t="str">
        <f t="shared" si="58"/>
        <v/>
      </c>
      <c r="AF282" s="140" t="str">
        <f t="shared" si="59"/>
        <v/>
      </c>
      <c r="AG282" s="142" t="str">
        <f>+IFERROR(VLOOKUP(Q282,#REF!,8,0),"")</f>
        <v/>
      </c>
    </row>
    <row r="283" spans="1:33" ht="30" hidden="1">
      <c r="A283" s="291"/>
      <c r="B283" s="294"/>
      <c r="C283" s="318"/>
      <c r="D283" s="26" t="s">
        <v>51</v>
      </c>
      <c r="E283" s="192"/>
      <c r="F283" s="46">
        <v>1</v>
      </c>
      <c r="G283" s="232"/>
      <c r="H283" s="173"/>
      <c r="I283" s="174"/>
      <c r="J283" s="174"/>
      <c r="K283" s="175"/>
      <c r="L283" s="316"/>
      <c r="M283" s="309"/>
      <c r="N283" s="309"/>
      <c r="O283" s="312"/>
      <c r="P283" s="140" t="s">
        <v>160</v>
      </c>
      <c r="Q283" s="140">
        <v>216</v>
      </c>
      <c r="R283" s="140" t="s">
        <v>194</v>
      </c>
      <c r="S283" s="140" t="s">
        <v>258</v>
      </c>
      <c r="T283" s="140" t="s">
        <v>212</v>
      </c>
      <c r="U283" s="140" t="str">
        <f t="shared" si="53"/>
        <v>3.3.2 Medición de la frecuencia de los incidentes, Accidentes de Trabajo y Enfermedad Laboral</v>
      </c>
      <c r="V283" s="140">
        <f t="shared" si="54"/>
        <v>1</v>
      </c>
      <c r="W283" s="140">
        <f t="shared" si="55"/>
        <v>0</v>
      </c>
      <c r="X283" s="140"/>
      <c r="Y283" s="153" t="str">
        <f t="shared" si="52"/>
        <v/>
      </c>
      <c r="Z283" s="140"/>
      <c r="AA283" s="140"/>
      <c r="AB283" s="140"/>
      <c r="AC283" s="140" t="str">
        <f t="shared" si="56"/>
        <v/>
      </c>
      <c r="AD283" s="140" t="str">
        <f t="shared" si="57"/>
        <v/>
      </c>
      <c r="AE283" s="140" t="str">
        <f t="shared" si="58"/>
        <v/>
      </c>
      <c r="AF283" s="140" t="str">
        <f t="shared" si="59"/>
        <v/>
      </c>
      <c r="AG283" s="142" t="str">
        <f>+IFERROR(VLOOKUP(Q283,#REF!,8,0),"")</f>
        <v/>
      </c>
    </row>
    <row r="284" spans="1:33" ht="15" hidden="1" customHeight="1">
      <c r="A284" s="291"/>
      <c r="B284" s="294"/>
      <c r="C284" s="318"/>
      <c r="D284" s="31" t="s">
        <v>52</v>
      </c>
      <c r="E284" s="197"/>
      <c r="F284" s="46">
        <v>1</v>
      </c>
      <c r="G284" s="232"/>
      <c r="H284" s="173"/>
      <c r="I284" s="174"/>
      <c r="J284" s="174"/>
      <c r="K284" s="175"/>
      <c r="L284" s="316"/>
      <c r="M284" s="309"/>
      <c r="N284" s="309"/>
      <c r="O284" s="312"/>
      <c r="P284" s="140" t="s">
        <v>161</v>
      </c>
      <c r="Q284" s="140">
        <v>217</v>
      </c>
      <c r="R284" s="140" t="s">
        <v>194</v>
      </c>
      <c r="S284" s="140" t="s">
        <v>258</v>
      </c>
      <c r="T284" s="140" t="s">
        <v>212</v>
      </c>
      <c r="U284" s="140" t="str">
        <f t="shared" si="53"/>
        <v>3.3.3 Medición de la Mortalidad de los AT y EL</v>
      </c>
      <c r="V284" s="140">
        <f t="shared" si="54"/>
        <v>1</v>
      </c>
      <c r="W284" s="140">
        <f t="shared" si="55"/>
        <v>0</v>
      </c>
      <c r="X284" s="140"/>
      <c r="Y284" s="153" t="str">
        <f t="shared" si="52"/>
        <v/>
      </c>
      <c r="Z284" s="140"/>
      <c r="AA284" s="140"/>
      <c r="AB284" s="140"/>
      <c r="AC284" s="140" t="str">
        <f t="shared" si="56"/>
        <v/>
      </c>
      <c r="AD284" s="140" t="str">
        <f t="shared" si="57"/>
        <v/>
      </c>
      <c r="AE284" s="140" t="str">
        <f t="shared" si="58"/>
        <v/>
      </c>
      <c r="AF284" s="140" t="str">
        <f t="shared" si="59"/>
        <v/>
      </c>
      <c r="AG284" s="142" t="str">
        <f>+IFERROR(VLOOKUP(Q284,#REF!,8,0),"")</f>
        <v/>
      </c>
    </row>
    <row r="285" spans="1:33" ht="30" hidden="1">
      <c r="A285" s="291"/>
      <c r="B285" s="294"/>
      <c r="C285" s="318"/>
      <c r="D285" s="26" t="s">
        <v>53</v>
      </c>
      <c r="E285" s="192"/>
      <c r="F285" s="46">
        <v>1</v>
      </c>
      <c r="G285" s="232"/>
      <c r="H285" s="173"/>
      <c r="I285" s="174"/>
      <c r="J285" s="174"/>
      <c r="K285" s="175"/>
      <c r="L285" s="316"/>
      <c r="M285" s="309"/>
      <c r="N285" s="309"/>
      <c r="O285" s="312"/>
      <c r="P285" s="140" t="s">
        <v>162</v>
      </c>
      <c r="Q285" s="140">
        <v>218</v>
      </c>
      <c r="R285" s="140" t="s">
        <v>194</v>
      </c>
      <c r="S285" s="140" t="s">
        <v>258</v>
      </c>
      <c r="T285" s="140" t="s">
        <v>212</v>
      </c>
      <c r="U285" s="140" t="str">
        <f t="shared" si="53"/>
        <v>3.3.4 Medición de la prevalencia de los incidentes, Accidentes de Trabajo y Enfermedad Laboral</v>
      </c>
      <c r="V285" s="140">
        <f t="shared" si="54"/>
        <v>1</v>
      </c>
      <c r="W285" s="140">
        <f t="shared" si="55"/>
        <v>0</v>
      </c>
      <c r="X285" s="140"/>
      <c r="Y285" s="153" t="str">
        <f t="shared" si="52"/>
        <v/>
      </c>
      <c r="Z285" s="140"/>
      <c r="AA285" s="140"/>
      <c r="AB285" s="140"/>
      <c r="AC285" s="140" t="str">
        <f t="shared" si="56"/>
        <v/>
      </c>
      <c r="AD285" s="140" t="str">
        <f t="shared" si="57"/>
        <v/>
      </c>
      <c r="AE285" s="140" t="str">
        <f t="shared" si="58"/>
        <v/>
      </c>
      <c r="AF285" s="140" t="str">
        <f t="shared" si="59"/>
        <v/>
      </c>
      <c r="AG285" s="142" t="str">
        <f>+IFERROR(VLOOKUP(Q285,#REF!,8,0),"")</f>
        <v/>
      </c>
    </row>
    <row r="286" spans="1:33" ht="30" hidden="1">
      <c r="A286" s="291"/>
      <c r="B286" s="294"/>
      <c r="C286" s="318"/>
      <c r="D286" s="26" t="s">
        <v>57</v>
      </c>
      <c r="E286" s="192"/>
      <c r="F286" s="46">
        <v>1</v>
      </c>
      <c r="G286" s="232"/>
      <c r="H286" s="173"/>
      <c r="I286" s="174"/>
      <c r="J286" s="174"/>
      <c r="K286" s="175"/>
      <c r="L286" s="316"/>
      <c r="M286" s="309"/>
      <c r="N286" s="309"/>
      <c r="O286" s="312"/>
      <c r="P286" s="140" t="s">
        <v>163</v>
      </c>
      <c r="Q286" s="140">
        <v>219</v>
      </c>
      <c r="R286" s="140" t="s">
        <v>194</v>
      </c>
      <c r="S286" s="140" t="s">
        <v>258</v>
      </c>
      <c r="T286" s="140" t="s">
        <v>212</v>
      </c>
      <c r="U286" s="140" t="str">
        <f t="shared" si="53"/>
        <v>3.3.5 Medición de la incidencia de los incidentes, Accidentes de Trabajo y Enfermedad Laboral</v>
      </c>
      <c r="V286" s="140">
        <f t="shared" si="54"/>
        <v>1</v>
      </c>
      <c r="W286" s="140">
        <f t="shared" si="55"/>
        <v>0</v>
      </c>
      <c r="X286" s="140"/>
      <c r="Y286" s="153" t="str">
        <f t="shared" si="52"/>
        <v/>
      </c>
      <c r="Z286" s="140"/>
      <c r="AA286" s="140"/>
      <c r="AB286" s="140"/>
      <c r="AC286" s="140" t="str">
        <f t="shared" si="56"/>
        <v/>
      </c>
      <c r="AD286" s="140" t="str">
        <f t="shared" si="57"/>
        <v/>
      </c>
      <c r="AE286" s="140" t="str">
        <f t="shared" si="58"/>
        <v/>
      </c>
      <c r="AF286" s="140" t="str">
        <f t="shared" si="59"/>
        <v/>
      </c>
      <c r="AG286" s="142" t="str">
        <f>+IFERROR(VLOOKUP(Q286,#REF!,8,0),"")</f>
        <v/>
      </c>
    </row>
    <row r="287" spans="1:33" ht="30.75" hidden="1" thickBot="1">
      <c r="A287" s="291"/>
      <c r="B287" s="295"/>
      <c r="C287" s="319"/>
      <c r="D287" s="29" t="s">
        <v>58</v>
      </c>
      <c r="E287" s="195"/>
      <c r="F287" s="45">
        <v>1</v>
      </c>
      <c r="G287" s="233"/>
      <c r="H287" s="176"/>
      <c r="I287" s="177"/>
      <c r="J287" s="177"/>
      <c r="K287" s="178"/>
      <c r="L287" s="288"/>
      <c r="M287" s="310"/>
      <c r="N287" s="310"/>
      <c r="O287" s="312"/>
      <c r="P287" s="140" t="s">
        <v>164</v>
      </c>
      <c r="Q287" s="140">
        <v>220</v>
      </c>
      <c r="R287" s="140" t="s">
        <v>194</v>
      </c>
      <c r="S287" s="140" t="s">
        <v>258</v>
      </c>
      <c r="T287" s="140" t="s">
        <v>212</v>
      </c>
      <c r="U287" s="140" t="str">
        <f t="shared" si="53"/>
        <v>3.3.6 Medición del ausentismo de los incidentes, Accidentes de Trabajo y Enfermedad Laboral</v>
      </c>
      <c r="V287" s="140">
        <f t="shared" si="54"/>
        <v>1</v>
      </c>
      <c r="W287" s="140">
        <f t="shared" si="55"/>
        <v>0</v>
      </c>
      <c r="X287" s="140"/>
      <c r="Y287" s="153" t="str">
        <f t="shared" si="52"/>
        <v/>
      </c>
      <c r="Z287" s="140"/>
      <c r="AA287" s="140"/>
      <c r="AB287" s="140"/>
      <c r="AC287" s="140" t="str">
        <f t="shared" si="56"/>
        <v/>
      </c>
      <c r="AD287" s="140" t="str">
        <f t="shared" si="57"/>
        <v/>
      </c>
      <c r="AE287" s="140" t="str">
        <f t="shared" si="58"/>
        <v/>
      </c>
      <c r="AF287" s="140" t="str">
        <f t="shared" si="59"/>
        <v/>
      </c>
      <c r="AG287" s="142" t="str">
        <f>+IFERROR(VLOOKUP(Q287,#REF!,8,0),"")</f>
        <v/>
      </c>
    </row>
    <row r="288" spans="1:33" ht="30" hidden="1">
      <c r="A288" s="291"/>
      <c r="B288" s="219" t="s">
        <v>101</v>
      </c>
      <c r="C288" s="254" t="s">
        <v>64</v>
      </c>
      <c r="D288" s="18" t="s">
        <v>60</v>
      </c>
      <c r="E288" s="198"/>
      <c r="F288" s="41">
        <v>4</v>
      </c>
      <c r="G288" s="285">
        <v>15</v>
      </c>
      <c r="H288" s="169"/>
      <c r="I288" s="156"/>
      <c r="J288" s="156"/>
      <c r="K288" s="157"/>
      <c r="L288" s="287">
        <f>+COUNTA(J290,H290)*3+COUNTA(H288:H289,H291)*4+COUNTA(J288:J289,J291)*4</f>
        <v>0</v>
      </c>
      <c r="M288" s="299">
        <f>L288/G288</f>
        <v>0</v>
      </c>
      <c r="N288" s="299">
        <f>(L288+L292)/(G288+G292)</f>
        <v>0</v>
      </c>
      <c r="O288" s="312"/>
      <c r="P288" s="140" t="s">
        <v>165</v>
      </c>
      <c r="Q288" s="140">
        <v>221</v>
      </c>
      <c r="R288" s="140" t="s">
        <v>194</v>
      </c>
      <c r="S288" s="140" t="s">
        <v>259</v>
      </c>
      <c r="T288" s="140" t="s">
        <v>213</v>
      </c>
      <c r="U288" s="140" t="str">
        <f t="shared" si="53"/>
        <v>4.1.1 Metodología para la identificación, evaluación y valoración de peligros</v>
      </c>
      <c r="V288" s="140">
        <f t="shared" si="54"/>
        <v>4</v>
      </c>
      <c r="W288" s="140">
        <f t="shared" si="55"/>
        <v>0</v>
      </c>
      <c r="X288" s="140"/>
      <c r="Y288" s="153" t="str">
        <f t="shared" si="52"/>
        <v/>
      </c>
      <c r="Z288" s="140"/>
      <c r="AA288" s="140"/>
      <c r="AB288" s="140"/>
      <c r="AC288" s="140" t="str">
        <f t="shared" si="56"/>
        <v/>
      </c>
      <c r="AD288" s="140" t="str">
        <f t="shared" si="57"/>
        <v/>
      </c>
      <c r="AE288" s="140" t="str">
        <f t="shared" si="58"/>
        <v/>
      </c>
      <c r="AF288" s="140" t="str">
        <f t="shared" si="59"/>
        <v/>
      </c>
      <c r="AG288" s="142" t="str">
        <f>+IFERROR(VLOOKUP(Q288,#REF!,8,0),"")</f>
        <v/>
      </c>
    </row>
    <row r="289" spans="1:33" ht="30" hidden="1">
      <c r="A289" s="291"/>
      <c r="B289" s="220"/>
      <c r="C289" s="229"/>
      <c r="D289" s="4" t="s">
        <v>61</v>
      </c>
      <c r="E289" s="187"/>
      <c r="F289" s="42">
        <v>4</v>
      </c>
      <c r="G289" s="289"/>
      <c r="H289" s="167"/>
      <c r="I289" s="159"/>
      <c r="J289" s="159"/>
      <c r="K289" s="160"/>
      <c r="L289" s="316"/>
      <c r="M289" s="300"/>
      <c r="N289" s="300"/>
      <c r="O289" s="312"/>
      <c r="P289" s="140" t="s">
        <v>166</v>
      </c>
      <c r="Q289" s="140">
        <v>222</v>
      </c>
      <c r="R289" s="140" t="s">
        <v>194</v>
      </c>
      <c r="S289" s="140" t="s">
        <v>259</v>
      </c>
      <c r="T289" s="140" t="s">
        <v>213</v>
      </c>
      <c r="U289" s="140" t="str">
        <f t="shared" si="53"/>
        <v>4.1.2 Identificación de peligros con participación de todos los niveles de la organización</v>
      </c>
      <c r="V289" s="140">
        <f t="shared" si="54"/>
        <v>4</v>
      </c>
      <c r="W289" s="140">
        <f t="shared" si="55"/>
        <v>0</v>
      </c>
      <c r="X289" s="140"/>
      <c r="Y289" s="153" t="str">
        <f t="shared" si="52"/>
        <v/>
      </c>
      <c r="Z289" s="140"/>
      <c r="AA289" s="140"/>
      <c r="AB289" s="140"/>
      <c r="AC289" s="140" t="str">
        <f t="shared" si="56"/>
        <v/>
      </c>
      <c r="AD289" s="140" t="str">
        <f t="shared" si="57"/>
        <v/>
      </c>
      <c r="AE289" s="140" t="str">
        <f t="shared" si="58"/>
        <v/>
      </c>
      <c r="AF289" s="140" t="str">
        <f t="shared" si="59"/>
        <v/>
      </c>
      <c r="AG289" s="142" t="str">
        <f>+IFERROR(VLOOKUP(Q289,#REF!,8,0),"")</f>
        <v/>
      </c>
    </row>
    <row r="290" spans="1:33" ht="30" hidden="1">
      <c r="A290" s="291"/>
      <c r="B290" s="220"/>
      <c r="C290" s="229"/>
      <c r="D290" s="4" t="s">
        <v>62</v>
      </c>
      <c r="E290" s="187"/>
      <c r="F290" s="42">
        <v>3</v>
      </c>
      <c r="G290" s="289"/>
      <c r="H290" s="167"/>
      <c r="I290" s="159"/>
      <c r="J290" s="159"/>
      <c r="K290" s="160"/>
      <c r="L290" s="316"/>
      <c r="M290" s="300"/>
      <c r="N290" s="300"/>
      <c r="O290" s="312"/>
      <c r="P290" s="140" t="s">
        <v>167</v>
      </c>
      <c r="Q290" s="140">
        <v>223</v>
      </c>
      <c r="R290" s="140" t="s">
        <v>194</v>
      </c>
      <c r="S290" s="140" t="s">
        <v>259</v>
      </c>
      <c r="T290" s="140" t="s">
        <v>213</v>
      </c>
      <c r="U290" s="140" t="str">
        <f t="shared" si="53"/>
        <v>4.1.3 Identificación y priorización de la naturaleza de los peligros (Metodología adicional, cancerígenos y otros)</v>
      </c>
      <c r="V290" s="140">
        <f t="shared" si="54"/>
        <v>3</v>
      </c>
      <c r="W290" s="140">
        <f t="shared" si="55"/>
        <v>0</v>
      </c>
      <c r="X290" s="140"/>
      <c r="Y290" s="153" t="str">
        <f t="shared" si="52"/>
        <v/>
      </c>
      <c r="Z290" s="140"/>
      <c r="AA290" s="140"/>
      <c r="AB290" s="140"/>
      <c r="AC290" s="140" t="str">
        <f t="shared" si="56"/>
        <v/>
      </c>
      <c r="AD290" s="140" t="str">
        <f t="shared" si="57"/>
        <v/>
      </c>
      <c r="AE290" s="140" t="str">
        <f t="shared" si="58"/>
        <v/>
      </c>
      <c r="AF290" s="140" t="str">
        <f t="shared" si="59"/>
        <v/>
      </c>
      <c r="AG290" s="142" t="str">
        <f>+IFERROR(VLOOKUP(Q290,#REF!,8,0),"")</f>
        <v/>
      </c>
    </row>
    <row r="291" spans="1:33" ht="22.5" hidden="1" customHeight="1" thickBot="1">
      <c r="A291" s="291"/>
      <c r="B291" s="220"/>
      <c r="C291" s="230"/>
      <c r="D291" s="37" t="s">
        <v>63</v>
      </c>
      <c r="E291" s="199"/>
      <c r="F291" s="43">
        <v>4</v>
      </c>
      <c r="G291" s="286"/>
      <c r="H291" s="168"/>
      <c r="I291" s="162"/>
      <c r="J291" s="162"/>
      <c r="K291" s="163"/>
      <c r="L291" s="288"/>
      <c r="M291" s="301"/>
      <c r="N291" s="300"/>
      <c r="O291" s="312"/>
      <c r="P291" s="140" t="s">
        <v>168</v>
      </c>
      <c r="Q291" s="140">
        <v>224</v>
      </c>
      <c r="R291" s="140" t="s">
        <v>194</v>
      </c>
      <c r="S291" s="140" t="s">
        <v>259</v>
      </c>
      <c r="T291" s="140" t="s">
        <v>213</v>
      </c>
      <c r="U291" s="140" t="str">
        <f t="shared" si="53"/>
        <v>4.1.4 Realización mediciones ambientales, químicos, físicos y biológicos</v>
      </c>
      <c r="V291" s="140">
        <f t="shared" si="54"/>
        <v>4</v>
      </c>
      <c r="W291" s="140">
        <f t="shared" si="55"/>
        <v>0</v>
      </c>
      <c r="X291" s="140"/>
      <c r="Y291" s="153" t="str">
        <f t="shared" si="52"/>
        <v/>
      </c>
      <c r="Z291" s="140"/>
      <c r="AA291" s="140"/>
      <c r="AB291" s="140"/>
      <c r="AC291" s="140" t="str">
        <f t="shared" si="56"/>
        <v/>
      </c>
      <c r="AD291" s="140" t="str">
        <f t="shared" si="57"/>
        <v/>
      </c>
      <c r="AE291" s="140" t="str">
        <f t="shared" si="58"/>
        <v/>
      </c>
      <c r="AF291" s="140" t="str">
        <f t="shared" si="59"/>
        <v/>
      </c>
      <c r="AG291" s="142" t="str">
        <f>+IFERROR(VLOOKUP(Q291,#REF!,8,0),"")</f>
        <v/>
      </c>
    </row>
    <row r="292" spans="1:33" ht="15" hidden="1" customHeight="1">
      <c r="A292" s="291"/>
      <c r="B292" s="220"/>
      <c r="C292" s="305" t="s">
        <v>91</v>
      </c>
      <c r="D292" s="18" t="s">
        <v>90</v>
      </c>
      <c r="E292" s="198"/>
      <c r="F292" s="41">
        <v>2.5</v>
      </c>
      <c r="G292" s="285">
        <v>15</v>
      </c>
      <c r="H292" s="169"/>
      <c r="I292" s="156"/>
      <c r="J292" s="156"/>
      <c r="K292" s="157"/>
      <c r="L292" s="287">
        <f>+COUNTA(J292:J297,H292:H297)*2.5</f>
        <v>0</v>
      </c>
      <c r="M292" s="323">
        <f>L292/G292</f>
        <v>0</v>
      </c>
      <c r="N292" s="300"/>
      <c r="O292" s="312"/>
      <c r="P292" s="140" t="s">
        <v>169</v>
      </c>
      <c r="Q292" s="140">
        <v>225</v>
      </c>
      <c r="R292" s="140" t="s">
        <v>194</v>
      </c>
      <c r="S292" s="140" t="s">
        <v>259</v>
      </c>
      <c r="T292" s="140" t="s">
        <v>91</v>
      </c>
      <c r="U292" s="140" t="str">
        <f t="shared" si="53"/>
        <v>4.2.1 Se implementan medidas de prevención y control / peligros</v>
      </c>
      <c r="V292" s="140">
        <f t="shared" si="54"/>
        <v>2.5</v>
      </c>
      <c r="W292" s="140">
        <f t="shared" si="55"/>
        <v>0</v>
      </c>
      <c r="X292" s="140"/>
      <c r="Y292" s="153" t="str">
        <f t="shared" si="52"/>
        <v/>
      </c>
      <c r="Z292" s="140"/>
      <c r="AA292" s="140"/>
      <c r="AB292" s="140"/>
      <c r="AC292" s="140" t="str">
        <f t="shared" si="56"/>
        <v/>
      </c>
      <c r="AD292" s="140" t="str">
        <f t="shared" si="57"/>
        <v/>
      </c>
      <c r="AE292" s="140" t="str">
        <f t="shared" si="58"/>
        <v/>
      </c>
      <c r="AF292" s="140" t="str">
        <f t="shared" si="59"/>
        <v/>
      </c>
      <c r="AG292" s="142" t="str">
        <f>+IFERROR(VLOOKUP(Q292,#REF!,8,0),"")</f>
        <v/>
      </c>
    </row>
    <row r="293" spans="1:33" ht="15" hidden="1" customHeight="1">
      <c r="A293" s="291"/>
      <c r="B293" s="220"/>
      <c r="C293" s="306"/>
      <c r="D293" s="4" t="s">
        <v>85</v>
      </c>
      <c r="E293" s="187"/>
      <c r="F293" s="42">
        <v>2.5</v>
      </c>
      <c r="G293" s="289"/>
      <c r="H293" s="167"/>
      <c r="I293" s="159"/>
      <c r="J293" s="159"/>
      <c r="K293" s="160"/>
      <c r="L293" s="316"/>
      <c r="M293" s="324"/>
      <c r="N293" s="300"/>
      <c r="O293" s="312"/>
      <c r="P293" s="140" t="s">
        <v>170</v>
      </c>
      <c r="Q293" s="140">
        <v>226</v>
      </c>
      <c r="R293" s="140" t="s">
        <v>194</v>
      </c>
      <c r="S293" s="140" t="s">
        <v>259</v>
      </c>
      <c r="T293" s="140" t="s">
        <v>91</v>
      </c>
      <c r="U293" s="140" t="str">
        <f t="shared" si="53"/>
        <v>4.2.2 Se verifica aplicación de las medidas prevención y control</v>
      </c>
      <c r="V293" s="140">
        <f t="shared" si="54"/>
        <v>2.5</v>
      </c>
      <c r="W293" s="140">
        <f t="shared" si="55"/>
        <v>0</v>
      </c>
      <c r="X293" s="140"/>
      <c r="Y293" s="153" t="str">
        <f t="shared" si="52"/>
        <v/>
      </c>
      <c r="Z293" s="140"/>
      <c r="AA293" s="140"/>
      <c r="AB293" s="140"/>
      <c r="AC293" s="140" t="str">
        <f t="shared" si="56"/>
        <v/>
      </c>
      <c r="AD293" s="140" t="str">
        <f t="shared" si="57"/>
        <v/>
      </c>
      <c r="AE293" s="140" t="str">
        <f t="shared" si="58"/>
        <v/>
      </c>
      <c r="AF293" s="140" t="str">
        <f t="shared" si="59"/>
        <v/>
      </c>
      <c r="AG293" s="142" t="str">
        <f>+IFERROR(VLOOKUP(Q293,#REF!,8,0),"")</f>
        <v/>
      </c>
    </row>
    <row r="294" spans="1:33" ht="15" hidden="1" customHeight="1">
      <c r="A294" s="291"/>
      <c r="B294" s="220"/>
      <c r="C294" s="306"/>
      <c r="D294" s="4" t="s">
        <v>86</v>
      </c>
      <c r="E294" s="187"/>
      <c r="F294" s="42">
        <v>2.5</v>
      </c>
      <c r="G294" s="289"/>
      <c r="H294" s="167"/>
      <c r="I294" s="159"/>
      <c r="J294" s="159"/>
      <c r="K294" s="160"/>
      <c r="L294" s="316"/>
      <c r="M294" s="324"/>
      <c r="N294" s="300"/>
      <c r="O294" s="312"/>
      <c r="P294" s="140" t="s">
        <v>171</v>
      </c>
      <c r="Q294" s="140">
        <v>227</v>
      </c>
      <c r="R294" s="140" t="s">
        <v>194</v>
      </c>
      <c r="S294" s="140" t="s">
        <v>259</v>
      </c>
      <c r="T294" s="140" t="s">
        <v>91</v>
      </c>
      <c r="U294" s="140" t="str">
        <f t="shared" si="53"/>
        <v>4.2.3 Hay procedimientos, instructivos, fichas, protocolos</v>
      </c>
      <c r="V294" s="140">
        <f t="shared" si="54"/>
        <v>2.5</v>
      </c>
      <c r="W294" s="140">
        <f t="shared" si="55"/>
        <v>0</v>
      </c>
      <c r="X294" s="140"/>
      <c r="Y294" s="153" t="str">
        <f t="shared" si="52"/>
        <v/>
      </c>
      <c r="Z294" s="140"/>
      <c r="AA294" s="140"/>
      <c r="AB294" s="140"/>
      <c r="AC294" s="140" t="str">
        <f t="shared" si="56"/>
        <v/>
      </c>
      <c r="AD294" s="140" t="str">
        <f t="shared" si="57"/>
        <v/>
      </c>
      <c r="AE294" s="140" t="str">
        <f t="shared" si="58"/>
        <v/>
      </c>
      <c r="AF294" s="140" t="str">
        <f t="shared" si="59"/>
        <v/>
      </c>
      <c r="AG294" s="142" t="str">
        <f>+IFERROR(VLOOKUP(Q294,#REF!,8,0),"")</f>
        <v/>
      </c>
    </row>
    <row r="295" spans="1:33" ht="15.75" hidden="1" customHeight="1">
      <c r="A295" s="291"/>
      <c r="B295" s="220"/>
      <c r="C295" s="306"/>
      <c r="D295" s="4" t="s">
        <v>87</v>
      </c>
      <c r="E295" s="187"/>
      <c r="F295" s="42">
        <v>2.5</v>
      </c>
      <c r="G295" s="289"/>
      <c r="H295" s="167"/>
      <c r="I295" s="159"/>
      <c r="J295" s="159"/>
      <c r="K295" s="160"/>
      <c r="L295" s="316"/>
      <c r="M295" s="324"/>
      <c r="N295" s="300"/>
      <c r="O295" s="312"/>
      <c r="P295" s="140" t="s">
        <v>172</v>
      </c>
      <c r="Q295" s="140">
        <v>228</v>
      </c>
      <c r="R295" s="140" t="s">
        <v>194</v>
      </c>
      <c r="S295" s="140" t="s">
        <v>259</v>
      </c>
      <c r="T295" s="140" t="s">
        <v>91</v>
      </c>
      <c r="U295" s="140" t="str">
        <f t="shared" si="53"/>
        <v>4.2.4 Inspección con el COPASST o Vigia</v>
      </c>
      <c r="V295" s="140">
        <f t="shared" si="54"/>
        <v>2.5</v>
      </c>
      <c r="W295" s="140">
        <f t="shared" si="55"/>
        <v>0</v>
      </c>
      <c r="X295" s="140"/>
      <c r="Y295" s="153" t="str">
        <f t="shared" si="52"/>
        <v/>
      </c>
      <c r="Z295" s="140"/>
      <c r="AA295" s="140"/>
      <c r="AB295" s="140"/>
      <c r="AC295" s="140" t="str">
        <f t="shared" si="56"/>
        <v/>
      </c>
      <c r="AD295" s="140" t="str">
        <f t="shared" si="57"/>
        <v/>
      </c>
      <c r="AE295" s="140" t="str">
        <f t="shared" si="58"/>
        <v/>
      </c>
      <c r="AF295" s="140" t="str">
        <f t="shared" si="59"/>
        <v/>
      </c>
      <c r="AG295" s="142" t="str">
        <f>+IFERROR(VLOOKUP(Q295,#REF!,8,0),"")</f>
        <v/>
      </c>
    </row>
    <row r="296" spans="1:33" ht="30" hidden="1">
      <c r="A296" s="291"/>
      <c r="B296" s="220"/>
      <c r="C296" s="306"/>
      <c r="D296" s="4" t="s">
        <v>88</v>
      </c>
      <c r="E296" s="187"/>
      <c r="F296" s="42">
        <v>2.5</v>
      </c>
      <c r="G296" s="289"/>
      <c r="H296" s="167"/>
      <c r="I296" s="159"/>
      <c r="J296" s="159"/>
      <c r="K296" s="160"/>
      <c r="L296" s="316"/>
      <c r="M296" s="324"/>
      <c r="N296" s="300"/>
      <c r="O296" s="312"/>
      <c r="P296" s="140" t="s">
        <v>173</v>
      </c>
      <c r="Q296" s="140">
        <v>229</v>
      </c>
      <c r="R296" s="140" t="s">
        <v>194</v>
      </c>
      <c r="S296" s="140" t="s">
        <v>259</v>
      </c>
      <c r="T296" s="140" t="s">
        <v>91</v>
      </c>
      <c r="U296" s="140" t="str">
        <f t="shared" si="53"/>
        <v>4.2.5 Mantenimiento periódico de instalaciones, equipos, máquinas, herramientas.</v>
      </c>
      <c r="V296" s="140">
        <f t="shared" si="54"/>
        <v>2.5</v>
      </c>
      <c r="W296" s="140">
        <f t="shared" si="55"/>
        <v>0</v>
      </c>
      <c r="X296" s="140"/>
      <c r="Y296" s="153" t="str">
        <f t="shared" si="52"/>
        <v/>
      </c>
      <c r="Z296" s="140"/>
      <c r="AA296" s="140"/>
      <c r="AB296" s="140"/>
      <c r="AC296" s="140" t="str">
        <f t="shared" si="56"/>
        <v/>
      </c>
      <c r="AD296" s="140" t="str">
        <f t="shared" si="57"/>
        <v/>
      </c>
      <c r="AE296" s="140" t="str">
        <f t="shared" si="58"/>
        <v/>
      </c>
      <c r="AF296" s="140" t="str">
        <f t="shared" si="59"/>
        <v/>
      </c>
      <c r="AG296" s="142" t="str">
        <f>+IFERROR(VLOOKUP(Q296,#REF!,8,0),"")</f>
        <v/>
      </c>
    </row>
    <row r="297" spans="1:33" ht="30.75" hidden="1" thickBot="1">
      <c r="A297" s="291"/>
      <c r="B297" s="221"/>
      <c r="C297" s="307"/>
      <c r="D297" s="19" t="s">
        <v>89</v>
      </c>
      <c r="E297" s="200"/>
      <c r="F297" s="43">
        <v>2.5</v>
      </c>
      <c r="G297" s="286"/>
      <c r="H297" s="168"/>
      <c r="I297" s="162"/>
      <c r="J297" s="162"/>
      <c r="K297" s="163"/>
      <c r="L297" s="288"/>
      <c r="M297" s="325"/>
      <c r="N297" s="301"/>
      <c r="O297" s="312"/>
      <c r="P297" s="140" t="s">
        <v>174</v>
      </c>
      <c r="Q297" s="140">
        <v>230</v>
      </c>
      <c r="R297" s="140" t="s">
        <v>194</v>
      </c>
      <c r="S297" s="140" t="s">
        <v>259</v>
      </c>
      <c r="T297" s="140" t="s">
        <v>91</v>
      </c>
      <c r="U297" s="140" t="str">
        <f t="shared" si="53"/>
        <v>4.2.6 Entrega de Elementos de Protección Personal - EPP, se verifica con contratista y subcontratistas</v>
      </c>
      <c r="V297" s="140">
        <f t="shared" si="54"/>
        <v>2.5</v>
      </c>
      <c r="W297" s="140">
        <f t="shared" si="55"/>
        <v>0</v>
      </c>
      <c r="X297" s="140"/>
      <c r="Y297" s="153" t="str">
        <f t="shared" si="52"/>
        <v/>
      </c>
      <c r="Z297" s="140"/>
      <c r="AA297" s="140"/>
      <c r="AB297" s="140"/>
      <c r="AC297" s="140" t="str">
        <f t="shared" si="56"/>
        <v/>
      </c>
      <c r="AD297" s="140" t="str">
        <f t="shared" si="57"/>
        <v/>
      </c>
      <c r="AE297" s="140" t="str">
        <f t="shared" si="58"/>
        <v/>
      </c>
      <c r="AF297" s="140" t="str">
        <f t="shared" si="59"/>
        <v/>
      </c>
      <c r="AG297" s="142" t="str">
        <f>+IFERROR(VLOOKUP(Q297,#REF!,8,0),"")</f>
        <v/>
      </c>
    </row>
    <row r="298" spans="1:33" ht="32.25" hidden="1" customHeight="1">
      <c r="A298" s="291"/>
      <c r="B298" s="281" t="s">
        <v>102</v>
      </c>
      <c r="C298" s="283" t="s">
        <v>67</v>
      </c>
      <c r="D298" s="25" t="s">
        <v>65</v>
      </c>
      <c r="E298" s="191"/>
      <c r="F298" s="44">
        <v>5</v>
      </c>
      <c r="G298" s="285">
        <v>10</v>
      </c>
      <c r="H298" s="170"/>
      <c r="I298" s="171"/>
      <c r="J298" s="171"/>
      <c r="K298" s="172"/>
      <c r="L298" s="287">
        <f>+COUNTA(J298:J299,H298:H299)*5</f>
        <v>0</v>
      </c>
      <c r="M298" s="299">
        <f>L298/G298</f>
        <v>0</v>
      </c>
      <c r="N298" s="299">
        <f>L298/G298</f>
        <v>0</v>
      </c>
      <c r="O298" s="312"/>
      <c r="P298" s="140" t="s">
        <v>175</v>
      </c>
      <c r="Q298" s="140">
        <v>231</v>
      </c>
      <c r="R298" s="140" t="s">
        <v>194</v>
      </c>
      <c r="S298" s="140" t="s">
        <v>260</v>
      </c>
      <c r="T298" s="140" t="s">
        <v>214</v>
      </c>
      <c r="U298" s="140" t="str">
        <f t="shared" si="53"/>
        <v>5.1.1 Se cuenta con el Plan de Prevención y Prevención ante Emergencias</v>
      </c>
      <c r="V298" s="140">
        <f t="shared" si="54"/>
        <v>5</v>
      </c>
      <c r="W298" s="140">
        <f t="shared" si="55"/>
        <v>0</v>
      </c>
      <c r="X298" s="140"/>
      <c r="Y298" s="153" t="str">
        <f t="shared" si="52"/>
        <v/>
      </c>
      <c r="Z298" s="140"/>
      <c r="AA298" s="140"/>
      <c r="AB298" s="140"/>
      <c r="AC298" s="140" t="str">
        <f t="shared" si="56"/>
        <v/>
      </c>
      <c r="AD298" s="140" t="str">
        <f t="shared" si="57"/>
        <v/>
      </c>
      <c r="AE298" s="140" t="str">
        <f t="shared" si="58"/>
        <v/>
      </c>
      <c r="AF298" s="140" t="str">
        <f t="shared" si="59"/>
        <v/>
      </c>
      <c r="AG298" s="142" t="str">
        <f>+IFERROR(VLOOKUP(Q298,#REF!,8,0),"")</f>
        <v/>
      </c>
    </row>
    <row r="299" spans="1:33" ht="30" hidden="1" customHeight="1" thickBot="1">
      <c r="A299" s="292"/>
      <c r="B299" s="282"/>
      <c r="C299" s="284"/>
      <c r="D299" s="32" t="s">
        <v>66</v>
      </c>
      <c r="E299" s="201"/>
      <c r="F299" s="45">
        <v>5</v>
      </c>
      <c r="G299" s="286"/>
      <c r="H299" s="176"/>
      <c r="I299" s="177"/>
      <c r="J299" s="179"/>
      <c r="K299" s="178"/>
      <c r="L299" s="288"/>
      <c r="M299" s="301"/>
      <c r="N299" s="301"/>
      <c r="O299" s="313"/>
      <c r="P299" s="140" t="s">
        <v>176</v>
      </c>
      <c r="Q299" s="140">
        <v>232</v>
      </c>
      <c r="R299" s="140" t="s">
        <v>194</v>
      </c>
      <c r="S299" s="140" t="s">
        <v>260</v>
      </c>
      <c r="T299" s="140" t="s">
        <v>214</v>
      </c>
      <c r="U299" s="140" t="str">
        <f t="shared" si="53"/>
        <v>5.1.2 Brigada de prevención, conformada y dotada</v>
      </c>
      <c r="V299" s="140">
        <f t="shared" si="54"/>
        <v>5</v>
      </c>
      <c r="W299" s="140">
        <f t="shared" si="55"/>
        <v>0</v>
      </c>
      <c r="X299" s="145">
        <f>+SUM(W270:W299)/SUM(V270:V299)</f>
        <v>0</v>
      </c>
      <c r="Y299" s="153" t="str">
        <f t="shared" si="52"/>
        <v/>
      </c>
      <c r="Z299" s="145">
        <f>+IF(SUM(W270:W299)/SUM(V270:V299)&lt;=60%,SUM(W270:W299)/SUM(V270:V299),"-")</f>
        <v>0</v>
      </c>
      <c r="AA299" s="145" t="str">
        <f>+IF(SUM(W270:W299)/SUM(V270:V299)&gt;85%,SUM(W270:W299)/SUM(V270:V299),"-")</f>
        <v>-</v>
      </c>
      <c r="AB299" s="145" t="str">
        <f>+IF(AND(Z299="-",AA299="-"),SUM(W270:W299)/SUM(V270:V299),"-")</f>
        <v>-</v>
      </c>
      <c r="AC299" s="140" t="str">
        <f t="shared" si="56"/>
        <v/>
      </c>
      <c r="AD299" s="140" t="str">
        <f t="shared" si="57"/>
        <v/>
      </c>
      <c r="AE299" s="140" t="str">
        <f t="shared" si="58"/>
        <v/>
      </c>
      <c r="AF299" s="140" t="str">
        <f t="shared" si="59"/>
        <v/>
      </c>
      <c r="AG299" s="142" t="str">
        <f>+IFERROR(VLOOKUP(Q299,#REF!,8,0),"")</f>
        <v/>
      </c>
    </row>
    <row r="300" spans="1:33" ht="15" hidden="1" customHeight="1">
      <c r="A300" s="293" t="s">
        <v>107</v>
      </c>
      <c r="B300" s="302" t="s">
        <v>103</v>
      </c>
      <c r="C300" s="305" t="s">
        <v>72</v>
      </c>
      <c r="D300" s="18" t="s">
        <v>68</v>
      </c>
      <c r="E300" s="198"/>
      <c r="F300" s="41">
        <v>1.25</v>
      </c>
      <c r="G300" s="231">
        <v>5</v>
      </c>
      <c r="H300" s="169"/>
      <c r="I300" s="156"/>
      <c r="J300" s="156"/>
      <c r="K300" s="157"/>
      <c r="L300" s="265">
        <f>+COUNTA(J300:J303,H300:H303)*1.25</f>
        <v>0</v>
      </c>
      <c r="M300" s="299">
        <f>L300/G300</f>
        <v>0</v>
      </c>
      <c r="N300" s="299">
        <f>L300/G300</f>
        <v>0</v>
      </c>
      <c r="O300" s="245">
        <f>L300/G300</f>
        <v>0</v>
      </c>
      <c r="P300" s="140" t="s">
        <v>177</v>
      </c>
      <c r="Q300" s="140">
        <v>233</v>
      </c>
      <c r="R300" s="140" t="s">
        <v>195</v>
      </c>
      <c r="S300" s="140" t="s">
        <v>261</v>
      </c>
      <c r="T300" s="140" t="s">
        <v>215</v>
      </c>
      <c r="U300" s="140" t="str">
        <f t="shared" si="53"/>
        <v>6.1.1 Indicadores de Estructura, Proceso y Resultado</v>
      </c>
      <c r="V300" s="140">
        <f t="shared" si="54"/>
        <v>1.25</v>
      </c>
      <c r="W300" s="140">
        <f t="shared" si="55"/>
        <v>0</v>
      </c>
      <c r="X300" s="140"/>
      <c r="Y300" s="153" t="str">
        <f t="shared" si="52"/>
        <v/>
      </c>
      <c r="Z300" s="140"/>
      <c r="AA300" s="140"/>
      <c r="AB300" s="140"/>
      <c r="AC300" s="140" t="str">
        <f t="shared" si="56"/>
        <v/>
      </c>
      <c r="AD300" s="140" t="str">
        <f t="shared" si="57"/>
        <v/>
      </c>
      <c r="AE300" s="140" t="str">
        <f t="shared" si="58"/>
        <v/>
      </c>
      <c r="AF300" s="140" t="str">
        <f t="shared" si="59"/>
        <v/>
      </c>
      <c r="AG300" s="142" t="str">
        <f>+IFERROR(VLOOKUP(Q300,#REF!,8,0),"")</f>
        <v/>
      </c>
    </row>
    <row r="301" spans="1:33" ht="15" hidden="1" customHeight="1">
      <c r="A301" s="294"/>
      <c r="B301" s="303"/>
      <c r="C301" s="306"/>
      <c r="D301" s="4" t="s">
        <v>69</v>
      </c>
      <c r="E301" s="187"/>
      <c r="F301" s="42">
        <v>1.25</v>
      </c>
      <c r="G301" s="232"/>
      <c r="H301" s="167"/>
      <c r="I301" s="159"/>
      <c r="J301" s="159"/>
      <c r="K301" s="160"/>
      <c r="L301" s="266"/>
      <c r="M301" s="300"/>
      <c r="N301" s="300"/>
      <c r="O301" s="246"/>
      <c r="P301" s="140" t="s">
        <v>178</v>
      </c>
      <c r="Q301" s="140">
        <v>234</v>
      </c>
      <c r="R301" s="140" t="s">
        <v>195</v>
      </c>
      <c r="S301" s="140" t="s">
        <v>261</v>
      </c>
      <c r="T301" s="140" t="s">
        <v>215</v>
      </c>
      <c r="U301" s="140" t="str">
        <f t="shared" si="53"/>
        <v>6,1.2 La Empresa realiza auditoría por lo menos una vez al año</v>
      </c>
      <c r="V301" s="140">
        <f t="shared" si="54"/>
        <v>1.25</v>
      </c>
      <c r="W301" s="140">
        <f t="shared" si="55"/>
        <v>0</v>
      </c>
      <c r="X301" s="140"/>
      <c r="Y301" s="153" t="str">
        <f t="shared" si="52"/>
        <v/>
      </c>
      <c r="Z301" s="140"/>
      <c r="AA301" s="140"/>
      <c r="AB301" s="140"/>
      <c r="AC301" s="140" t="str">
        <f t="shared" si="56"/>
        <v/>
      </c>
      <c r="AD301" s="140" t="str">
        <f t="shared" si="57"/>
        <v/>
      </c>
      <c r="AE301" s="140" t="str">
        <f t="shared" si="58"/>
        <v/>
      </c>
      <c r="AF301" s="140" t="str">
        <f t="shared" si="59"/>
        <v/>
      </c>
      <c r="AG301" s="142" t="str">
        <f>+IFERROR(VLOOKUP(Q301,#REF!,8,0),"")</f>
        <v/>
      </c>
    </row>
    <row r="302" spans="1:33" ht="30" hidden="1">
      <c r="A302" s="294"/>
      <c r="B302" s="303"/>
      <c r="C302" s="306"/>
      <c r="D302" s="4" t="s">
        <v>70</v>
      </c>
      <c r="E302" s="187"/>
      <c r="F302" s="42">
        <v>1.25</v>
      </c>
      <c r="G302" s="232"/>
      <c r="H302" s="167"/>
      <c r="I302" s="159"/>
      <c r="J302" s="159"/>
      <c r="K302" s="160"/>
      <c r="L302" s="266"/>
      <c r="M302" s="300"/>
      <c r="N302" s="300"/>
      <c r="O302" s="246"/>
      <c r="P302" s="140" t="s">
        <v>179</v>
      </c>
      <c r="Q302" s="140">
        <v>235</v>
      </c>
      <c r="R302" s="140" t="s">
        <v>195</v>
      </c>
      <c r="S302" s="140" t="s">
        <v>261</v>
      </c>
      <c r="T302" s="140" t="s">
        <v>215</v>
      </c>
      <c r="U302" s="140" t="str">
        <f t="shared" si="53"/>
        <v>6.1.3 Revisión anual por la Alta Dirección, resultados y alcance de la auditoría</v>
      </c>
      <c r="V302" s="140">
        <f t="shared" si="54"/>
        <v>1.25</v>
      </c>
      <c r="W302" s="140">
        <f t="shared" si="55"/>
        <v>0</v>
      </c>
      <c r="X302" s="140"/>
      <c r="Y302" s="153" t="str">
        <f t="shared" si="52"/>
        <v/>
      </c>
      <c r="Z302" s="140"/>
      <c r="AA302" s="140"/>
      <c r="AB302" s="140"/>
      <c r="AC302" s="140" t="str">
        <f t="shared" si="56"/>
        <v/>
      </c>
      <c r="AD302" s="140" t="str">
        <f t="shared" si="57"/>
        <v/>
      </c>
      <c r="AE302" s="140" t="str">
        <f t="shared" si="58"/>
        <v/>
      </c>
      <c r="AF302" s="140" t="str">
        <f t="shared" si="59"/>
        <v/>
      </c>
      <c r="AG302" s="142" t="str">
        <f>+IFERROR(VLOOKUP(Q302,#REF!,8,0),"")</f>
        <v/>
      </c>
    </row>
    <row r="303" spans="1:33" ht="15.75" hidden="1" customHeight="1" thickBot="1">
      <c r="A303" s="295"/>
      <c r="B303" s="304"/>
      <c r="C303" s="307"/>
      <c r="D303" s="19" t="s">
        <v>71</v>
      </c>
      <c r="E303" s="200"/>
      <c r="F303" s="43">
        <v>1.25</v>
      </c>
      <c r="G303" s="233"/>
      <c r="H303" s="168"/>
      <c r="I303" s="162"/>
      <c r="J303" s="162"/>
      <c r="K303" s="163"/>
      <c r="L303" s="267"/>
      <c r="M303" s="301"/>
      <c r="N303" s="301"/>
      <c r="O303" s="247"/>
      <c r="P303" s="140" t="s">
        <v>180</v>
      </c>
      <c r="Q303" s="140">
        <v>236</v>
      </c>
      <c r="R303" s="140" t="s">
        <v>195</v>
      </c>
      <c r="S303" s="140" t="s">
        <v>261</v>
      </c>
      <c r="T303" s="140" t="s">
        <v>215</v>
      </c>
      <c r="U303" s="140" t="str">
        <f t="shared" si="53"/>
        <v>6.1.4 Planificación Auditorías con el COPASST</v>
      </c>
      <c r="V303" s="140">
        <f t="shared" si="54"/>
        <v>1.25</v>
      </c>
      <c r="W303" s="140">
        <f t="shared" si="55"/>
        <v>0</v>
      </c>
      <c r="X303" s="145">
        <f>+SUM(W300:W303)/SUM(V300:V303)</f>
        <v>0</v>
      </c>
      <c r="Y303" s="153" t="str">
        <f t="shared" si="52"/>
        <v/>
      </c>
      <c r="Z303" s="145">
        <f>+IF(SUM(W300:W303)/SUM(V300:V303)&lt;=60%,SUM(W300:W303)/SUM(V300:V303),"-")</f>
        <v>0</v>
      </c>
      <c r="AA303" s="145" t="str">
        <f>+IF(SUM(W300:W303)/SUM(V300:V303)&gt;85%,SUM(W300:W303)/SUM(V300:V303),"-")</f>
        <v>-</v>
      </c>
      <c r="AB303" s="145" t="str">
        <f>+IF(AND(Z303="-",AA303="-"),SUM(W300:W303)/SUM(V300:V303),"-")</f>
        <v>-</v>
      </c>
      <c r="AC303" s="140" t="str">
        <f t="shared" si="56"/>
        <v/>
      </c>
      <c r="AD303" s="140" t="str">
        <f t="shared" si="57"/>
        <v/>
      </c>
      <c r="AE303" s="140" t="str">
        <f t="shared" si="58"/>
        <v/>
      </c>
      <c r="AF303" s="140" t="str">
        <f t="shared" si="59"/>
        <v/>
      </c>
      <c r="AG303" s="142" t="str">
        <f>+IFERROR(VLOOKUP(Q303,#REF!,8,0),"")</f>
        <v/>
      </c>
    </row>
    <row r="304" spans="1:33" ht="30" hidden="1">
      <c r="A304" s="248" t="s">
        <v>108</v>
      </c>
      <c r="B304" s="251" t="s">
        <v>104</v>
      </c>
      <c r="C304" s="254" t="s">
        <v>84</v>
      </c>
      <c r="D304" s="18" t="s">
        <v>73</v>
      </c>
      <c r="E304" s="198"/>
      <c r="F304" s="106">
        <v>2.5</v>
      </c>
      <c r="G304" s="285">
        <v>10</v>
      </c>
      <c r="H304" s="169"/>
      <c r="I304" s="156"/>
      <c r="J304" s="156"/>
      <c r="K304" s="157"/>
      <c r="L304" s="296">
        <f>+COUNTA(J304:J307,H304:H307)*2.5</f>
        <v>0</v>
      </c>
      <c r="M304" s="299">
        <f>L304/G304</f>
        <v>0</v>
      </c>
      <c r="N304" s="299">
        <f>L304/G304</f>
        <v>0</v>
      </c>
      <c r="O304" s="245">
        <f>L304/G304</f>
        <v>0</v>
      </c>
      <c r="P304" s="140" t="s">
        <v>181</v>
      </c>
      <c r="Q304" s="140">
        <v>237</v>
      </c>
      <c r="R304" s="140" t="s">
        <v>196</v>
      </c>
      <c r="S304" s="140" t="s">
        <v>262</v>
      </c>
      <c r="T304" s="140" t="s">
        <v>84</v>
      </c>
      <c r="U304" s="140" t="str">
        <f t="shared" si="53"/>
        <v>7.1.1 Definir acciones de Promoción y Prevención con base en resultados del SG SST</v>
      </c>
      <c r="V304" s="140">
        <f t="shared" si="54"/>
        <v>2.5</v>
      </c>
      <c r="W304" s="140">
        <f t="shared" si="55"/>
        <v>0</v>
      </c>
      <c r="X304" s="140"/>
      <c r="Y304" s="153" t="str">
        <f t="shared" si="52"/>
        <v/>
      </c>
      <c r="Z304" s="140"/>
      <c r="AA304" s="140"/>
      <c r="AB304" s="140"/>
      <c r="AC304" s="140" t="str">
        <f t="shared" si="56"/>
        <v/>
      </c>
      <c r="AD304" s="140" t="str">
        <f t="shared" si="57"/>
        <v/>
      </c>
      <c r="AE304" s="140" t="str">
        <f t="shared" si="58"/>
        <v/>
      </c>
      <c r="AF304" s="140" t="str">
        <f t="shared" si="59"/>
        <v/>
      </c>
      <c r="AG304" s="142" t="str">
        <f>+IFERROR(VLOOKUP(Q304,#REF!,8,0),"")</f>
        <v/>
      </c>
    </row>
    <row r="305" spans="1:35" ht="15" hidden="1" customHeight="1">
      <c r="A305" s="249"/>
      <c r="B305" s="252"/>
      <c r="C305" s="229"/>
      <c r="D305" s="4" t="s">
        <v>74</v>
      </c>
      <c r="E305" s="187"/>
      <c r="F305" s="107">
        <v>2.5</v>
      </c>
      <c r="G305" s="289"/>
      <c r="H305" s="167"/>
      <c r="I305" s="159"/>
      <c r="J305" s="159"/>
      <c r="K305" s="160"/>
      <c r="L305" s="297"/>
      <c r="M305" s="300"/>
      <c r="N305" s="300"/>
      <c r="O305" s="246"/>
      <c r="P305" s="140" t="s">
        <v>182</v>
      </c>
      <c r="Q305" s="140">
        <v>238</v>
      </c>
      <c r="R305" s="140" t="s">
        <v>196</v>
      </c>
      <c r="S305" s="140" t="s">
        <v>262</v>
      </c>
      <c r="T305" s="140" t="s">
        <v>84</v>
      </c>
      <c r="U305" s="140" t="str">
        <f t="shared" si="53"/>
        <v>7.1.2 Toma de Medidas Correctivas, Preventivas y De Mejora</v>
      </c>
      <c r="V305" s="140">
        <f t="shared" si="54"/>
        <v>2.5</v>
      </c>
      <c r="W305" s="140">
        <f t="shared" si="55"/>
        <v>0</v>
      </c>
      <c r="X305" s="140"/>
      <c r="Y305" s="153" t="str">
        <f t="shared" si="52"/>
        <v/>
      </c>
      <c r="Z305" s="140"/>
      <c r="AA305" s="140"/>
      <c r="AB305" s="140"/>
      <c r="AC305" s="140" t="str">
        <f t="shared" si="56"/>
        <v/>
      </c>
      <c r="AD305" s="140" t="str">
        <f t="shared" si="57"/>
        <v/>
      </c>
      <c r="AE305" s="140" t="str">
        <f t="shared" si="58"/>
        <v/>
      </c>
      <c r="AF305" s="140" t="str">
        <f t="shared" si="59"/>
        <v/>
      </c>
      <c r="AG305" s="142" t="str">
        <f>+IFERROR(VLOOKUP(Q305,#REF!,8,0),"")</f>
        <v/>
      </c>
    </row>
    <row r="306" spans="1:35" ht="45" hidden="1">
      <c r="A306" s="249"/>
      <c r="B306" s="252"/>
      <c r="C306" s="229"/>
      <c r="D306" s="4" t="s">
        <v>75</v>
      </c>
      <c r="E306" s="187"/>
      <c r="F306" s="107">
        <v>2.5</v>
      </c>
      <c r="G306" s="289"/>
      <c r="H306" s="167"/>
      <c r="I306" s="159"/>
      <c r="J306" s="159"/>
      <c r="K306" s="160"/>
      <c r="L306" s="297"/>
      <c r="M306" s="300"/>
      <c r="N306" s="300"/>
      <c r="O306" s="246"/>
      <c r="P306" s="140" t="s">
        <v>183</v>
      </c>
      <c r="Q306" s="140">
        <v>239</v>
      </c>
      <c r="R306" s="140" t="s">
        <v>196</v>
      </c>
      <c r="S306" s="140" t="s">
        <v>262</v>
      </c>
      <c r="T306" s="140" t="s">
        <v>84</v>
      </c>
      <c r="U306" s="140" t="str">
        <f t="shared" si="53"/>
        <v>7.1.3 Ejecución de Acciones Correctivas, Preventivas y De Mejora de la Investigación de Incidentes, Accidentes de Trabajo y Enfermedad Laboral</v>
      </c>
      <c r="V306" s="140">
        <f t="shared" si="54"/>
        <v>2.5</v>
      </c>
      <c r="W306" s="140">
        <f t="shared" si="55"/>
        <v>0</v>
      </c>
      <c r="X306" s="140"/>
      <c r="Y306" s="153" t="str">
        <f t="shared" si="52"/>
        <v/>
      </c>
      <c r="Z306" s="140"/>
      <c r="AA306" s="140"/>
      <c r="AB306" s="140"/>
      <c r="AC306" s="140" t="str">
        <f t="shared" si="56"/>
        <v/>
      </c>
      <c r="AD306" s="140" t="str">
        <f t="shared" si="57"/>
        <v/>
      </c>
      <c r="AE306" s="140" t="str">
        <f t="shared" si="58"/>
        <v/>
      </c>
      <c r="AF306" s="140" t="str">
        <f t="shared" si="59"/>
        <v/>
      </c>
      <c r="AG306" s="142" t="str">
        <f>+IFERROR(VLOOKUP(Q306,#REF!,8,0),"")</f>
        <v/>
      </c>
    </row>
    <row r="307" spans="1:35" ht="30.75" hidden="1" thickBot="1">
      <c r="A307" s="250"/>
      <c r="B307" s="253"/>
      <c r="C307" s="230"/>
      <c r="D307" s="19" t="s">
        <v>76</v>
      </c>
      <c r="E307" s="200"/>
      <c r="F307" s="108">
        <v>2.5</v>
      </c>
      <c r="G307" s="286"/>
      <c r="H307" s="168"/>
      <c r="I307" s="162"/>
      <c r="J307" s="162"/>
      <c r="K307" s="163"/>
      <c r="L307" s="298"/>
      <c r="M307" s="301"/>
      <c r="N307" s="301"/>
      <c r="O307" s="247"/>
      <c r="P307" s="140" t="s">
        <v>184</v>
      </c>
      <c r="Q307" s="140">
        <v>240</v>
      </c>
      <c r="R307" s="140" t="s">
        <v>196</v>
      </c>
      <c r="S307" s="140" t="s">
        <v>262</v>
      </c>
      <c r="T307" s="140" t="s">
        <v>84</v>
      </c>
      <c r="U307" s="140" t="str">
        <f t="shared" si="53"/>
        <v>7.1.4 Implementar medidas y acciones correctivas de autoridades y ARL</v>
      </c>
      <c r="V307" s="140">
        <f t="shared" si="54"/>
        <v>2.5</v>
      </c>
      <c r="W307" s="140">
        <f t="shared" si="55"/>
        <v>0</v>
      </c>
      <c r="X307" s="145">
        <f>+SUM(W304:W307)/SUM(V304:V307)</f>
        <v>0</v>
      </c>
      <c r="Y307" s="153" t="str">
        <f t="shared" si="52"/>
        <v/>
      </c>
      <c r="Z307" s="145">
        <f>+IF(SUM(W304:W307)/SUM(V304:V307)&lt;=60%,SUM(W304:W307)/SUM(V304:V307),"-")</f>
        <v>0</v>
      </c>
      <c r="AA307" s="145" t="str">
        <f>+IF(SUM(W304:W307)/SUM(V304:V307)&gt;85%,SUM(W304:W307)/SUM(V304:V307),"-")</f>
        <v>-</v>
      </c>
      <c r="AB307" s="145" t="str">
        <f>+IF(AND(Z307="-",AA307="-"),SUM(W304:W307)/SUM(V304:V307),"-")</f>
        <v>-</v>
      </c>
      <c r="AC307" s="140" t="str">
        <f t="shared" si="56"/>
        <v/>
      </c>
      <c r="AD307" s="140" t="str">
        <f t="shared" si="57"/>
        <v/>
      </c>
      <c r="AE307" s="140" t="str">
        <f t="shared" si="58"/>
        <v/>
      </c>
      <c r="AF307" s="140" t="str">
        <f t="shared" si="59"/>
        <v/>
      </c>
      <c r="AG307" s="142" t="str">
        <f>+IFERROR(VLOOKUP(Q307,#REF!,8,0),"")</f>
        <v/>
      </c>
    </row>
    <row r="308" spans="1:35" ht="21.75" hidden="1" customHeight="1" thickBot="1">
      <c r="A308" s="214" t="s">
        <v>93</v>
      </c>
      <c r="B308" s="215"/>
      <c r="C308" s="215"/>
      <c r="D308" s="203"/>
      <c r="E308" s="93"/>
      <c r="F308" s="94"/>
      <c r="G308" s="120">
        <f>SUM(G248:G307)</f>
        <v>100</v>
      </c>
      <c r="H308" s="216" t="s">
        <v>92</v>
      </c>
      <c r="I308" s="217"/>
      <c r="J308" s="217"/>
      <c r="K308" s="218"/>
      <c r="L308" s="20">
        <f>SUM(L248:L307)</f>
        <v>0</v>
      </c>
      <c r="M308" s="146">
        <f>L308/G308</f>
        <v>0</v>
      </c>
      <c r="P308" s="140"/>
      <c r="Q308" s="140"/>
      <c r="R308" s="140"/>
      <c r="S308" s="140"/>
      <c r="T308" s="140"/>
      <c r="U308" s="140"/>
      <c r="V308" s="140"/>
      <c r="W308" s="140"/>
      <c r="X308" s="140"/>
      <c r="Y308" s="153" t="str">
        <f t="shared" si="52"/>
        <v/>
      </c>
      <c r="Z308" s="140"/>
      <c r="AA308" s="140"/>
      <c r="AB308" s="140"/>
      <c r="AC308" s="140" t="s">
        <v>236</v>
      </c>
      <c r="AD308" s="140" t="s">
        <v>236</v>
      </c>
      <c r="AE308" s="140" t="s">
        <v>236</v>
      </c>
      <c r="AF308" s="140" t="s">
        <v>236</v>
      </c>
      <c r="AG308" s="142" t="str">
        <f>+IFERROR(VLOOKUP(Q308,#REF!,8,0),"")</f>
        <v/>
      </c>
    </row>
    <row r="309" spans="1:35" ht="33.75" hidden="1" customHeight="1" thickBot="1">
      <c r="A309" s="100"/>
      <c r="B309" s="101"/>
      <c r="C309" s="101"/>
      <c r="D309" s="102"/>
      <c r="E309" s="103"/>
      <c r="F309" s="103"/>
      <c r="G309" s="104"/>
      <c r="H309" s="105"/>
      <c r="I309" s="105"/>
      <c r="J309" s="105"/>
      <c r="K309" s="105"/>
      <c r="L309" s="147" t="str">
        <f>IF(L308=0,"",+IF(L308/G308&lt;=60%,"Critica",IF(L308/G308&gt;85%,"Aceptable","Moderadamente Aceptable")))</f>
        <v/>
      </c>
      <c r="M309" s="148"/>
      <c r="N309" s="148"/>
      <c r="O309" s="148"/>
      <c r="P309" s="140"/>
      <c r="Q309" s="140"/>
      <c r="R309" s="140"/>
      <c r="S309" s="140"/>
      <c r="T309" s="140"/>
      <c r="U309" s="140"/>
      <c r="V309" s="140"/>
      <c r="W309" s="140"/>
      <c r="X309" s="140"/>
      <c r="Y309" s="141"/>
      <c r="Z309" s="140"/>
      <c r="AA309" s="140"/>
      <c r="AB309" s="140"/>
      <c r="AC309" s="140"/>
      <c r="AD309" s="140"/>
      <c r="AE309" s="140"/>
      <c r="AF309" s="140"/>
      <c r="AG309" s="142" t="str">
        <f>+IFERROR(VLOOKUP(Q309,#REF!,8,0),"")</f>
        <v/>
      </c>
    </row>
    <row r="310" spans="1:35" hidden="1">
      <c r="A310" s="255" t="s">
        <v>94</v>
      </c>
      <c r="B310" s="256"/>
      <c r="C310" s="256"/>
      <c r="D310" s="256"/>
      <c r="E310" s="256"/>
      <c r="F310" s="256"/>
      <c r="G310" s="256"/>
      <c r="H310" s="256"/>
      <c r="I310" s="256"/>
      <c r="J310" s="256"/>
      <c r="K310" s="256"/>
      <c r="L310" s="257"/>
      <c r="P310" s="140"/>
      <c r="Q310" s="140"/>
      <c r="R310" s="140"/>
      <c r="S310" s="140"/>
      <c r="T310" s="140"/>
      <c r="U310" s="140"/>
      <c r="V310" s="140"/>
      <c r="W310" s="140"/>
      <c r="X310" s="140"/>
      <c r="Y310" s="141"/>
      <c r="Z310" s="140"/>
      <c r="AA310" s="140"/>
      <c r="AB310" s="140"/>
      <c r="AC310" s="140"/>
      <c r="AD310" s="140"/>
      <c r="AE310" s="140"/>
      <c r="AF310" s="140"/>
      <c r="AG310" s="142" t="str">
        <f>+IFERROR(VLOOKUP(Q310,#REF!,8,0),"")</f>
        <v/>
      </c>
    </row>
    <row r="311" spans="1:35" ht="18" hidden="1" customHeight="1" thickBot="1">
      <c r="A311" s="258" t="s">
        <v>95</v>
      </c>
      <c r="B311" s="259"/>
      <c r="C311" s="259"/>
      <c r="D311" s="259"/>
      <c r="E311" s="259"/>
      <c r="F311" s="259"/>
      <c r="G311" s="259"/>
      <c r="H311" s="259"/>
      <c r="I311" s="259"/>
      <c r="J311" s="259"/>
      <c r="K311" s="259"/>
      <c r="L311" s="260"/>
      <c r="P311" s="140"/>
      <c r="Q311" s="140"/>
      <c r="R311" s="140"/>
      <c r="S311" s="140"/>
      <c r="T311" s="140"/>
      <c r="U311" s="140"/>
      <c r="V311" s="140"/>
      <c r="W311" s="140"/>
      <c r="X311" s="140"/>
      <c r="Y311" s="141"/>
      <c r="Z311" s="140"/>
      <c r="AA311" s="140"/>
      <c r="AB311" s="140"/>
      <c r="AC311" s="140"/>
      <c r="AD311" s="140"/>
      <c r="AE311" s="140"/>
      <c r="AF311" s="140"/>
      <c r="AG311" s="142" t="str">
        <f>+IFERROR(VLOOKUP(Q311,#REF!,8,0),"")</f>
        <v/>
      </c>
    </row>
    <row r="312" spans="1:35" s="24" customFormat="1" ht="59.25" hidden="1" customHeight="1" thickBot="1">
      <c r="A312" s="21" t="s">
        <v>96</v>
      </c>
      <c r="B312" s="22"/>
      <c r="C312" s="22"/>
      <c r="D312" s="23"/>
      <c r="E312" s="22"/>
      <c r="F312" s="21"/>
      <c r="G312" s="22" t="s">
        <v>97</v>
      </c>
      <c r="H312" s="36"/>
      <c r="I312" s="22"/>
      <c r="J312" s="22"/>
      <c r="K312" s="22"/>
      <c r="L312" s="149"/>
      <c r="M312" s="150"/>
      <c r="N312" s="150"/>
      <c r="O312" s="150"/>
      <c r="P312" s="151"/>
      <c r="Q312" s="151"/>
      <c r="R312" s="151"/>
      <c r="S312" s="151"/>
      <c r="T312" s="151"/>
      <c r="U312" s="151"/>
      <c r="V312" s="140"/>
      <c r="W312" s="140"/>
      <c r="X312" s="140"/>
      <c r="Y312" s="141"/>
      <c r="Z312" s="151"/>
      <c r="AA312" s="151"/>
      <c r="AB312" s="151"/>
      <c r="AC312" s="140"/>
      <c r="AD312" s="140"/>
      <c r="AE312" s="140"/>
      <c r="AF312" s="140"/>
      <c r="AG312" s="142" t="str">
        <f>+IFERROR(VLOOKUP(Q312,#REF!,8,0),"")</f>
        <v/>
      </c>
      <c r="AH312" s="150"/>
      <c r="AI312" s="150"/>
    </row>
    <row r="313" spans="1:35">
      <c r="P313" s="140"/>
      <c r="Q313" s="140"/>
      <c r="R313" s="140"/>
      <c r="S313" s="140"/>
      <c r="T313" s="140"/>
      <c r="U313" s="140"/>
      <c r="V313" s="140"/>
      <c r="W313" s="140"/>
      <c r="X313" s="140"/>
      <c r="Y313" s="141"/>
      <c r="Z313" s="140"/>
      <c r="AA313" s="140"/>
      <c r="AB313" s="140"/>
      <c r="AC313" s="140"/>
      <c r="AD313" s="140"/>
      <c r="AE313" s="140"/>
      <c r="AF313" s="140"/>
      <c r="AG313" s="140"/>
    </row>
    <row r="314" spans="1:35">
      <c r="P314" s="140"/>
      <c r="Q314" s="140"/>
      <c r="R314" s="140"/>
      <c r="S314" s="140"/>
      <c r="T314" s="140"/>
      <c r="U314" s="140"/>
      <c r="V314" s="140"/>
      <c r="W314" s="140"/>
      <c r="X314" s="140"/>
      <c r="Y314" s="141"/>
      <c r="Z314" s="140"/>
      <c r="AA314" s="140"/>
      <c r="AB314" s="140"/>
      <c r="AC314" s="140"/>
      <c r="AD314" s="140"/>
      <c r="AE314" s="140"/>
      <c r="AF314" s="140"/>
      <c r="AG314" s="140"/>
    </row>
    <row r="315" spans="1:35" ht="24" hidden="1" thickBot="1">
      <c r="A315" s="262" t="s">
        <v>244</v>
      </c>
      <c r="B315" s="263"/>
      <c r="C315" s="263"/>
      <c r="D315" s="263"/>
      <c r="E315" s="263"/>
      <c r="F315" s="263"/>
      <c r="G315" s="263"/>
      <c r="H315" s="263"/>
      <c r="I315" s="263"/>
      <c r="J315" s="263"/>
      <c r="K315" s="263"/>
      <c r="L315" s="264"/>
      <c r="P315" s="140"/>
      <c r="Q315" s="140"/>
      <c r="R315" s="140"/>
      <c r="S315" s="140"/>
      <c r="T315" s="140"/>
      <c r="U315" s="140"/>
      <c r="V315" s="140"/>
      <c r="W315" s="140"/>
      <c r="X315" s="140"/>
      <c r="Y315" s="141"/>
      <c r="Z315" s="140"/>
      <c r="AA315" s="140"/>
      <c r="AB315" s="140"/>
      <c r="AC315" s="140"/>
      <c r="AD315" s="140"/>
      <c r="AE315" s="140"/>
      <c r="AF315" s="140"/>
      <c r="AG315" s="140"/>
    </row>
    <row r="316" spans="1:35" ht="17.25" hidden="1" customHeight="1" thickBot="1">
      <c r="A316" s="237" t="s">
        <v>123</v>
      </c>
      <c r="B316" s="238"/>
      <c r="C316" s="238"/>
      <c r="D316" s="122" t="str">
        <f>+$D$7</f>
        <v>Eince Ltda</v>
      </c>
      <c r="E316" s="123"/>
      <c r="F316" s="239" t="s">
        <v>264</v>
      </c>
      <c r="G316" s="240"/>
      <c r="H316" s="241"/>
      <c r="I316" s="242"/>
      <c r="J316" s="243"/>
      <c r="K316" s="243"/>
      <c r="L316" s="243"/>
      <c r="M316" s="243"/>
      <c r="N316" s="243"/>
      <c r="O316" s="244"/>
      <c r="P316" s="140"/>
      <c r="Q316" s="140"/>
      <c r="R316" s="140"/>
      <c r="S316" s="140"/>
      <c r="T316" s="140"/>
      <c r="U316" s="140"/>
      <c r="V316" s="140"/>
      <c r="W316" s="140"/>
      <c r="X316" s="140"/>
      <c r="Y316" s="141"/>
      <c r="Z316" s="140"/>
      <c r="AA316" s="140"/>
      <c r="AB316" s="140"/>
      <c r="AC316" s="140"/>
      <c r="AD316" s="140"/>
      <c r="AE316" s="140"/>
      <c r="AF316" s="140"/>
      <c r="AG316" s="140"/>
    </row>
    <row r="317" spans="1:35" ht="15.75" hidden="1" customHeight="1" thickBot="1">
      <c r="A317" s="234" t="s">
        <v>190</v>
      </c>
      <c r="B317" s="268" t="s">
        <v>12</v>
      </c>
      <c r="C317" s="269"/>
      <c r="D317" s="272" t="s">
        <v>13</v>
      </c>
      <c r="E317" s="275" t="s">
        <v>188</v>
      </c>
      <c r="F317" s="278" t="s">
        <v>14</v>
      </c>
      <c r="G317" s="209" t="s">
        <v>15</v>
      </c>
      <c r="H317" s="332" t="s">
        <v>77</v>
      </c>
      <c r="I317" s="333"/>
      <c r="J317" s="333"/>
      <c r="K317" s="334"/>
      <c r="L317" s="335" t="s">
        <v>83</v>
      </c>
      <c r="M317" s="338" t="s">
        <v>109</v>
      </c>
      <c r="N317" s="340" t="s">
        <v>110</v>
      </c>
      <c r="O317" s="326" t="s">
        <v>189</v>
      </c>
      <c r="P317" s="140"/>
      <c r="Q317" s="140"/>
      <c r="R317" s="140"/>
      <c r="S317" s="140"/>
      <c r="T317" s="140"/>
      <c r="U317" s="140"/>
      <c r="V317" s="140"/>
      <c r="W317" s="140"/>
      <c r="X317" s="140"/>
      <c r="Y317" s="141"/>
      <c r="Z317" s="140"/>
      <c r="AA317" s="140"/>
      <c r="AB317" s="140"/>
      <c r="AC317" s="140"/>
      <c r="AD317" s="140"/>
      <c r="AE317" s="140"/>
      <c r="AF317" s="140"/>
      <c r="AG317" s="140"/>
    </row>
    <row r="318" spans="1:35" ht="15.75" hidden="1" thickBot="1">
      <c r="A318" s="235"/>
      <c r="B318" s="268"/>
      <c r="C318" s="269"/>
      <c r="D318" s="273"/>
      <c r="E318" s="276"/>
      <c r="F318" s="279"/>
      <c r="G318" s="210"/>
      <c r="H318" s="328" t="s">
        <v>78</v>
      </c>
      <c r="I318" s="330" t="s">
        <v>79</v>
      </c>
      <c r="J318" s="212" t="s">
        <v>80</v>
      </c>
      <c r="K318" s="213"/>
      <c r="L318" s="336"/>
      <c r="M318" s="338"/>
      <c r="N318" s="340"/>
      <c r="O318" s="326"/>
      <c r="P318" s="140"/>
      <c r="Q318" s="140"/>
      <c r="R318" s="140"/>
      <c r="S318" s="140"/>
      <c r="T318" s="140"/>
      <c r="U318" s="140"/>
      <c r="V318" s="140"/>
      <c r="W318" s="140"/>
      <c r="X318" s="140"/>
      <c r="Y318" s="141"/>
      <c r="Z318" s="140"/>
      <c r="AA318" s="140"/>
      <c r="AB318" s="140"/>
      <c r="AC318" s="140"/>
      <c r="AD318" s="140"/>
      <c r="AE318" s="140"/>
      <c r="AF318" s="140"/>
      <c r="AG318" s="140"/>
    </row>
    <row r="319" spans="1:35" s="1" customFormat="1" ht="26.25" hidden="1" customHeight="1" thickBot="1">
      <c r="A319" s="236"/>
      <c r="B319" s="270"/>
      <c r="C319" s="271"/>
      <c r="D319" s="274"/>
      <c r="E319" s="277"/>
      <c r="F319" s="280"/>
      <c r="G319" s="211"/>
      <c r="H319" s="329"/>
      <c r="I319" s="331"/>
      <c r="J319" s="33" t="s">
        <v>81</v>
      </c>
      <c r="K319" s="34" t="s">
        <v>82</v>
      </c>
      <c r="L319" s="337"/>
      <c r="M319" s="339"/>
      <c r="N319" s="341"/>
      <c r="O319" s="32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8"/>
      <c r="Z319" s="137"/>
      <c r="AA319" s="137"/>
      <c r="AB319" s="137"/>
      <c r="AC319" s="137"/>
      <c r="AD319" s="137"/>
      <c r="AE319" s="137"/>
      <c r="AF319" s="137"/>
      <c r="AG319" s="137"/>
      <c r="AH319" s="139"/>
      <c r="AI319" s="139"/>
    </row>
    <row r="320" spans="1:35" ht="15" hidden="1" customHeight="1">
      <c r="A320" s="222" t="s">
        <v>105</v>
      </c>
      <c r="B320" s="225" t="s">
        <v>98</v>
      </c>
      <c r="C320" s="228" t="s">
        <v>11</v>
      </c>
      <c r="D320" s="8" t="s">
        <v>0</v>
      </c>
      <c r="E320" s="181"/>
      <c r="F320" s="48">
        <v>0.5</v>
      </c>
      <c r="G320" s="231">
        <v>4</v>
      </c>
      <c r="H320" s="155"/>
      <c r="I320" s="156"/>
      <c r="J320" s="156"/>
      <c r="K320" s="157"/>
      <c r="L320" s="342">
        <f>+COUNTA(H320:H327,J320:J327)*0.5</f>
        <v>0</v>
      </c>
      <c r="M320" s="299">
        <f>L320/G320</f>
        <v>0</v>
      </c>
      <c r="N320" s="299">
        <f>(L320+L328)/(G320+G328)</f>
        <v>0</v>
      </c>
      <c r="O320" s="245">
        <f>(L320+L328+L331)/(G320+G328+G331)</f>
        <v>0</v>
      </c>
      <c r="P320" s="140" t="s">
        <v>125</v>
      </c>
      <c r="Q320" s="140">
        <v>241</v>
      </c>
      <c r="R320" s="140" t="s">
        <v>193</v>
      </c>
      <c r="S320" s="140" t="s">
        <v>256</v>
      </c>
      <c r="T320" s="140" t="s">
        <v>197</v>
      </c>
      <c r="U320" s="140" t="str">
        <f>+D320</f>
        <v>1.1.1 Responsable del SG SST</v>
      </c>
      <c r="V320" s="140">
        <f>+F320</f>
        <v>0.5</v>
      </c>
      <c r="W320" s="140">
        <f t="shared" ref="W320:W351" si="60">+IF(OR(H320&lt;&gt;"",J320&lt;&gt;""),V320,0)</f>
        <v>0</v>
      </c>
      <c r="X320" s="140"/>
      <c r="Y320" s="153" t="str">
        <f>IF(+$I$316="","",$I$316)</f>
        <v/>
      </c>
      <c r="Z320" s="140"/>
      <c r="AA320" s="140"/>
      <c r="AB320" s="140"/>
      <c r="AC320" s="140" t="str">
        <f>+IF(H320&lt;&gt;"","x","")</f>
        <v/>
      </c>
      <c r="AD320" s="140" t="str">
        <f t="shared" ref="AD320:AD379" si="61">+IF(I320&lt;&gt;"","x","")</f>
        <v/>
      </c>
      <c r="AE320" s="140" t="str">
        <f t="shared" ref="AE320:AE379" si="62">+IF(J320&lt;&gt;"","x","")</f>
        <v/>
      </c>
      <c r="AF320" s="140" t="str">
        <f t="shared" ref="AF320:AF379" si="63">+IF(K320&lt;&gt;"","x","")</f>
        <v/>
      </c>
      <c r="AG320" s="142" t="str">
        <f>+IFERROR(VLOOKUP(Q320,#REF!,8,0),"")</f>
        <v/>
      </c>
    </row>
    <row r="321" spans="1:33" ht="15" hidden="1" customHeight="1">
      <c r="A321" s="223"/>
      <c r="B321" s="226"/>
      <c r="C321" s="229"/>
      <c r="D321" s="2" t="s">
        <v>1</v>
      </c>
      <c r="E321" s="182"/>
      <c r="F321" s="49">
        <v>0.5</v>
      </c>
      <c r="G321" s="232"/>
      <c r="H321" s="158"/>
      <c r="I321" s="159"/>
      <c r="J321" s="159"/>
      <c r="K321" s="160"/>
      <c r="L321" s="343"/>
      <c r="M321" s="300"/>
      <c r="N321" s="300"/>
      <c r="O321" s="246"/>
      <c r="P321" s="140" t="s">
        <v>126</v>
      </c>
      <c r="Q321" s="140">
        <v>242</v>
      </c>
      <c r="R321" s="140" t="s">
        <v>193</v>
      </c>
      <c r="S321" s="140" t="s">
        <v>256</v>
      </c>
      <c r="T321" s="140" t="s">
        <v>197</v>
      </c>
      <c r="U321" s="140" t="str">
        <f t="shared" ref="U321:U379" si="64">+D321</f>
        <v>1.1.2 Responsabilidades en el SG SST</v>
      </c>
      <c r="V321" s="140">
        <f t="shared" ref="V321:V379" si="65">+F321</f>
        <v>0.5</v>
      </c>
      <c r="W321" s="140">
        <f t="shared" si="60"/>
        <v>0</v>
      </c>
      <c r="X321" s="140"/>
      <c r="Y321" s="153" t="str">
        <f t="shared" ref="Y321:Y380" si="66">IF(+$I$316="","",$I$316)</f>
        <v/>
      </c>
      <c r="Z321" s="140"/>
      <c r="AA321" s="140"/>
      <c r="AB321" s="140"/>
      <c r="AC321" s="140" t="str">
        <f t="shared" ref="AC321:AC379" si="67">+IF(H321&lt;&gt;"","x","")</f>
        <v/>
      </c>
      <c r="AD321" s="140" t="str">
        <f t="shared" si="61"/>
        <v/>
      </c>
      <c r="AE321" s="140" t="str">
        <f t="shared" si="62"/>
        <v/>
      </c>
      <c r="AF321" s="140" t="str">
        <f t="shared" si="63"/>
        <v/>
      </c>
      <c r="AG321" s="142" t="str">
        <f>+IFERROR(VLOOKUP(Q321,#REF!,8,0),"")</f>
        <v/>
      </c>
    </row>
    <row r="322" spans="1:33" ht="15" hidden="1" customHeight="1">
      <c r="A322" s="223"/>
      <c r="B322" s="226"/>
      <c r="C322" s="229"/>
      <c r="D322" s="2" t="s">
        <v>2</v>
      </c>
      <c r="E322" s="182"/>
      <c r="F322" s="49">
        <v>0.5</v>
      </c>
      <c r="G322" s="232"/>
      <c r="H322" s="158"/>
      <c r="I322" s="159"/>
      <c r="J322" s="159"/>
      <c r="K322" s="160"/>
      <c r="L322" s="343"/>
      <c r="M322" s="300"/>
      <c r="N322" s="300"/>
      <c r="O322" s="246"/>
      <c r="P322" s="140" t="s">
        <v>127</v>
      </c>
      <c r="Q322" s="140">
        <v>243</v>
      </c>
      <c r="R322" s="140" t="s">
        <v>193</v>
      </c>
      <c r="S322" s="140" t="s">
        <v>256</v>
      </c>
      <c r="T322" s="140" t="s">
        <v>197</v>
      </c>
      <c r="U322" s="140" t="str">
        <f t="shared" si="64"/>
        <v>1.1.3. Asignación de Recursos para el SG SST</v>
      </c>
      <c r="V322" s="140">
        <f t="shared" si="65"/>
        <v>0.5</v>
      </c>
      <c r="W322" s="140">
        <f t="shared" si="60"/>
        <v>0</v>
      </c>
      <c r="X322" s="140"/>
      <c r="Y322" s="153" t="str">
        <f t="shared" si="66"/>
        <v/>
      </c>
      <c r="Z322" s="140"/>
      <c r="AA322" s="140"/>
      <c r="AB322" s="140"/>
      <c r="AC322" s="140" t="str">
        <f t="shared" si="67"/>
        <v/>
      </c>
      <c r="AD322" s="140" t="str">
        <f t="shared" si="61"/>
        <v/>
      </c>
      <c r="AE322" s="140" t="str">
        <f t="shared" si="62"/>
        <v/>
      </c>
      <c r="AF322" s="140" t="str">
        <f t="shared" si="63"/>
        <v/>
      </c>
      <c r="AG322" s="142" t="str">
        <f>+IFERROR(VLOOKUP(Q322,#REF!,8,0),"")</f>
        <v/>
      </c>
    </row>
    <row r="323" spans="1:33" ht="15" hidden="1" customHeight="1">
      <c r="A323" s="223"/>
      <c r="B323" s="226"/>
      <c r="C323" s="229"/>
      <c r="D323" s="2" t="s">
        <v>3</v>
      </c>
      <c r="E323" s="182"/>
      <c r="F323" s="49">
        <v>0.5</v>
      </c>
      <c r="G323" s="232"/>
      <c r="H323" s="158"/>
      <c r="I323" s="159"/>
      <c r="J323" s="159"/>
      <c r="K323" s="160"/>
      <c r="L323" s="343"/>
      <c r="M323" s="300"/>
      <c r="N323" s="300"/>
      <c r="O323" s="246"/>
      <c r="P323" s="140" t="s">
        <v>128</v>
      </c>
      <c r="Q323" s="140">
        <v>244</v>
      </c>
      <c r="R323" s="140" t="s">
        <v>193</v>
      </c>
      <c r="S323" s="140" t="s">
        <v>256</v>
      </c>
      <c r="T323" s="140" t="s">
        <v>197</v>
      </c>
      <c r="U323" s="140" t="str">
        <f t="shared" si="64"/>
        <v>1.1.4 Afiliación al Sistema General de Riesgos Laborales</v>
      </c>
      <c r="V323" s="140">
        <f t="shared" si="65"/>
        <v>0.5</v>
      </c>
      <c r="W323" s="140">
        <f t="shared" si="60"/>
        <v>0</v>
      </c>
      <c r="X323" s="140"/>
      <c r="Y323" s="153" t="str">
        <f t="shared" si="66"/>
        <v/>
      </c>
      <c r="Z323" s="140"/>
      <c r="AA323" s="140"/>
      <c r="AB323" s="140"/>
      <c r="AC323" s="140" t="str">
        <f t="shared" si="67"/>
        <v/>
      </c>
      <c r="AD323" s="140" t="str">
        <f t="shared" si="61"/>
        <v/>
      </c>
      <c r="AE323" s="140" t="str">
        <f t="shared" si="62"/>
        <v/>
      </c>
      <c r="AF323" s="140" t="str">
        <f t="shared" si="63"/>
        <v/>
      </c>
      <c r="AG323" s="142" t="str">
        <f>+IFERROR(VLOOKUP(Q323,#REF!,8,0),"")</f>
        <v/>
      </c>
    </row>
    <row r="324" spans="1:33" ht="15" hidden="1" customHeight="1">
      <c r="A324" s="223"/>
      <c r="B324" s="226"/>
      <c r="C324" s="229"/>
      <c r="D324" s="2" t="s">
        <v>4</v>
      </c>
      <c r="E324" s="182"/>
      <c r="F324" s="49">
        <v>0.5</v>
      </c>
      <c r="G324" s="232"/>
      <c r="H324" s="158"/>
      <c r="I324" s="159"/>
      <c r="J324" s="159"/>
      <c r="K324" s="160"/>
      <c r="L324" s="343"/>
      <c r="M324" s="300"/>
      <c r="N324" s="300"/>
      <c r="O324" s="246"/>
      <c r="P324" s="140" t="s">
        <v>129</v>
      </c>
      <c r="Q324" s="140">
        <v>245</v>
      </c>
      <c r="R324" s="140" t="s">
        <v>193</v>
      </c>
      <c r="S324" s="140" t="s">
        <v>256</v>
      </c>
      <c r="T324" s="140" t="s">
        <v>197</v>
      </c>
      <c r="U324" s="140" t="str">
        <f t="shared" si="64"/>
        <v>1.1.5 Pago de Pensión Trabajadores de Alto Riesgo</v>
      </c>
      <c r="V324" s="140">
        <f t="shared" si="65"/>
        <v>0.5</v>
      </c>
      <c r="W324" s="140">
        <f t="shared" si="60"/>
        <v>0</v>
      </c>
      <c r="X324" s="140"/>
      <c r="Y324" s="153" t="str">
        <f t="shared" si="66"/>
        <v/>
      </c>
      <c r="Z324" s="140"/>
      <c r="AA324" s="140"/>
      <c r="AB324" s="140"/>
      <c r="AC324" s="140" t="str">
        <f t="shared" si="67"/>
        <v/>
      </c>
      <c r="AD324" s="140" t="str">
        <f t="shared" si="61"/>
        <v/>
      </c>
      <c r="AE324" s="140" t="str">
        <f t="shared" si="62"/>
        <v/>
      </c>
      <c r="AF324" s="140" t="str">
        <f t="shared" si="63"/>
        <v/>
      </c>
      <c r="AG324" s="142" t="str">
        <f>+IFERROR(VLOOKUP(Q324,#REF!,8,0),"")</f>
        <v/>
      </c>
    </row>
    <row r="325" spans="1:33" ht="15" hidden="1" customHeight="1">
      <c r="A325" s="223"/>
      <c r="B325" s="226"/>
      <c r="C325" s="229"/>
      <c r="D325" s="2" t="s">
        <v>5</v>
      </c>
      <c r="E325" s="182"/>
      <c r="F325" s="49">
        <v>0.5</v>
      </c>
      <c r="G325" s="232"/>
      <c r="H325" s="158"/>
      <c r="I325" s="159"/>
      <c r="J325" s="159"/>
      <c r="K325" s="160"/>
      <c r="L325" s="343"/>
      <c r="M325" s="300"/>
      <c r="N325" s="300"/>
      <c r="O325" s="246"/>
      <c r="P325" s="140" t="s">
        <v>130</v>
      </c>
      <c r="Q325" s="140">
        <v>246</v>
      </c>
      <c r="R325" s="140" t="s">
        <v>193</v>
      </c>
      <c r="S325" s="140" t="s">
        <v>256</v>
      </c>
      <c r="T325" s="140" t="s">
        <v>197</v>
      </c>
      <c r="U325" s="140" t="str">
        <f t="shared" si="64"/>
        <v xml:space="preserve">1.1.6 Conformación del Copasst </v>
      </c>
      <c r="V325" s="140">
        <f t="shared" si="65"/>
        <v>0.5</v>
      </c>
      <c r="W325" s="140">
        <f t="shared" si="60"/>
        <v>0</v>
      </c>
      <c r="X325" s="140"/>
      <c r="Y325" s="153" t="str">
        <f t="shared" si="66"/>
        <v/>
      </c>
      <c r="Z325" s="140"/>
      <c r="AA325" s="140"/>
      <c r="AB325" s="140"/>
      <c r="AC325" s="140" t="str">
        <f t="shared" si="67"/>
        <v/>
      </c>
      <c r="AD325" s="140" t="str">
        <f t="shared" si="61"/>
        <v/>
      </c>
      <c r="AE325" s="140" t="str">
        <f t="shared" si="62"/>
        <v/>
      </c>
      <c r="AF325" s="140" t="str">
        <f t="shared" si="63"/>
        <v/>
      </c>
      <c r="AG325" s="142" t="str">
        <f>+IFERROR(VLOOKUP(Q325,#REF!,8,0),"")</f>
        <v/>
      </c>
    </row>
    <row r="326" spans="1:33" ht="15" hidden="1" customHeight="1">
      <c r="A326" s="223"/>
      <c r="B326" s="226"/>
      <c r="C326" s="229"/>
      <c r="D326" s="2" t="s">
        <v>6</v>
      </c>
      <c r="E326" s="182"/>
      <c r="F326" s="49">
        <v>0.5</v>
      </c>
      <c r="G326" s="232"/>
      <c r="H326" s="158"/>
      <c r="I326" s="159"/>
      <c r="J326" s="159"/>
      <c r="K326" s="160"/>
      <c r="L326" s="343"/>
      <c r="M326" s="300"/>
      <c r="N326" s="300"/>
      <c r="O326" s="246"/>
      <c r="P326" s="140" t="s">
        <v>131</v>
      </c>
      <c r="Q326" s="140">
        <v>247</v>
      </c>
      <c r="R326" s="140" t="s">
        <v>193</v>
      </c>
      <c r="S326" s="140" t="s">
        <v>256</v>
      </c>
      <c r="T326" s="140" t="s">
        <v>197</v>
      </c>
      <c r="U326" s="140" t="str">
        <f t="shared" si="64"/>
        <v>1.1.7 Capacitación del Copasst</v>
      </c>
      <c r="V326" s="140">
        <f t="shared" si="65"/>
        <v>0.5</v>
      </c>
      <c r="W326" s="140">
        <f t="shared" si="60"/>
        <v>0</v>
      </c>
      <c r="X326" s="140"/>
      <c r="Y326" s="153" t="str">
        <f t="shared" si="66"/>
        <v/>
      </c>
      <c r="Z326" s="140"/>
      <c r="AA326" s="140"/>
      <c r="AB326" s="140"/>
      <c r="AC326" s="140" t="str">
        <f t="shared" si="67"/>
        <v/>
      </c>
      <c r="AD326" s="140" t="str">
        <f t="shared" si="61"/>
        <v/>
      </c>
      <c r="AE326" s="140" t="str">
        <f t="shared" si="62"/>
        <v/>
      </c>
      <c r="AF326" s="140" t="str">
        <f t="shared" si="63"/>
        <v/>
      </c>
      <c r="AG326" s="142" t="str">
        <f>+IFERROR(VLOOKUP(Q326,#REF!,8,0),"")</f>
        <v/>
      </c>
    </row>
    <row r="327" spans="1:33" ht="15.75" hidden="1" customHeight="1" thickBot="1">
      <c r="A327" s="223"/>
      <c r="B327" s="226"/>
      <c r="C327" s="230"/>
      <c r="D327" s="9" t="s">
        <v>7</v>
      </c>
      <c r="E327" s="183"/>
      <c r="F327" s="50">
        <v>0.5</v>
      </c>
      <c r="G327" s="233"/>
      <c r="H327" s="161"/>
      <c r="I327" s="162"/>
      <c r="J327" s="162"/>
      <c r="K327" s="163"/>
      <c r="L327" s="344"/>
      <c r="M327" s="301"/>
      <c r="N327" s="300"/>
      <c r="O327" s="246"/>
      <c r="P327" s="140" t="s">
        <v>132</v>
      </c>
      <c r="Q327" s="140">
        <v>248</v>
      </c>
      <c r="R327" s="140" t="s">
        <v>193</v>
      </c>
      <c r="S327" s="140" t="s">
        <v>256</v>
      </c>
      <c r="T327" s="140" t="s">
        <v>197</v>
      </c>
      <c r="U327" s="140" t="str">
        <f t="shared" si="64"/>
        <v>1.1.8 Conformación Comité Convivencia</v>
      </c>
      <c r="V327" s="140">
        <f t="shared" si="65"/>
        <v>0.5</v>
      </c>
      <c r="W327" s="140">
        <f t="shared" si="60"/>
        <v>0</v>
      </c>
      <c r="X327" s="140"/>
      <c r="Y327" s="153" t="str">
        <f t="shared" si="66"/>
        <v/>
      </c>
      <c r="Z327" s="140"/>
      <c r="AA327" s="140"/>
      <c r="AB327" s="140"/>
      <c r="AC327" s="140" t="str">
        <f t="shared" si="67"/>
        <v/>
      </c>
      <c r="AD327" s="140" t="str">
        <f t="shared" si="61"/>
        <v/>
      </c>
      <c r="AE327" s="140" t="str">
        <f t="shared" si="62"/>
        <v/>
      </c>
      <c r="AF327" s="140" t="str">
        <f t="shared" si="63"/>
        <v/>
      </c>
      <c r="AG327" s="142" t="str">
        <f>+IFERROR(VLOOKUP(Q327,#REF!,8,0),"")</f>
        <v/>
      </c>
    </row>
    <row r="328" spans="1:33" ht="15" hidden="1" customHeight="1">
      <c r="A328" s="223"/>
      <c r="B328" s="226"/>
      <c r="C328" s="228" t="s">
        <v>16</v>
      </c>
      <c r="D328" s="7" t="s">
        <v>8</v>
      </c>
      <c r="E328" s="184"/>
      <c r="F328" s="47">
        <v>2</v>
      </c>
      <c r="G328" s="231">
        <v>6</v>
      </c>
      <c r="H328" s="164"/>
      <c r="I328" s="165"/>
      <c r="J328" s="165"/>
      <c r="K328" s="166"/>
      <c r="L328" s="345">
        <f>COUNTA(H328:H330,J328:J330)*2</f>
        <v>0</v>
      </c>
      <c r="M328" s="299">
        <f>L328/G328</f>
        <v>0</v>
      </c>
      <c r="N328" s="300"/>
      <c r="O328" s="246"/>
      <c r="P328" s="140" t="s">
        <v>133</v>
      </c>
      <c r="Q328" s="140">
        <v>249</v>
      </c>
      <c r="R328" s="140" t="s">
        <v>193</v>
      </c>
      <c r="S328" s="140" t="s">
        <v>256</v>
      </c>
      <c r="T328" s="140" t="s">
        <v>198</v>
      </c>
      <c r="U328" s="140" t="str">
        <f t="shared" si="64"/>
        <v>1.2.1 Programa Capacitación Promoción y Prevención - P y P</v>
      </c>
      <c r="V328" s="140">
        <f t="shared" si="65"/>
        <v>2</v>
      </c>
      <c r="W328" s="140">
        <f t="shared" si="60"/>
        <v>0</v>
      </c>
      <c r="X328" s="140"/>
      <c r="Y328" s="153" t="str">
        <f t="shared" si="66"/>
        <v/>
      </c>
      <c r="Z328" s="140"/>
      <c r="AA328" s="140"/>
      <c r="AB328" s="140"/>
      <c r="AC328" s="140" t="str">
        <f t="shared" si="67"/>
        <v/>
      </c>
      <c r="AD328" s="140" t="str">
        <f t="shared" si="61"/>
        <v/>
      </c>
      <c r="AE328" s="140" t="str">
        <f t="shared" si="62"/>
        <v/>
      </c>
      <c r="AF328" s="140" t="str">
        <f t="shared" si="63"/>
        <v/>
      </c>
      <c r="AG328" s="142" t="str">
        <f>+IFERROR(VLOOKUP(Q328,#REF!,8,0),"")</f>
        <v/>
      </c>
    </row>
    <row r="329" spans="1:33" ht="30" hidden="1">
      <c r="A329" s="223"/>
      <c r="B329" s="226"/>
      <c r="C329" s="229"/>
      <c r="D329" s="3" t="s">
        <v>9</v>
      </c>
      <c r="E329" s="185"/>
      <c r="F329" s="39">
        <v>2</v>
      </c>
      <c r="G329" s="232"/>
      <c r="H329" s="167"/>
      <c r="I329" s="159"/>
      <c r="J329" s="159"/>
      <c r="K329" s="160"/>
      <c r="L329" s="346"/>
      <c r="M329" s="300"/>
      <c r="N329" s="300"/>
      <c r="O329" s="246"/>
      <c r="P329" s="140" t="s">
        <v>134</v>
      </c>
      <c r="Q329" s="140">
        <v>250</v>
      </c>
      <c r="R329" s="140" t="s">
        <v>193</v>
      </c>
      <c r="S329" s="140" t="s">
        <v>256</v>
      </c>
      <c r="T329" s="140" t="s">
        <v>198</v>
      </c>
      <c r="U329" s="140" t="str">
        <f t="shared" si="64"/>
        <v>1.2.2 Capacitación, Inducción y Reinducción en SG SST, Actividades de Promoción y Prevención - P y P</v>
      </c>
      <c r="V329" s="140">
        <f t="shared" si="65"/>
        <v>2</v>
      </c>
      <c r="W329" s="140">
        <f t="shared" si="60"/>
        <v>0</v>
      </c>
      <c r="X329" s="140"/>
      <c r="Y329" s="153" t="str">
        <f t="shared" si="66"/>
        <v/>
      </c>
      <c r="Z329" s="140"/>
      <c r="AA329" s="140"/>
      <c r="AB329" s="140"/>
      <c r="AC329" s="140" t="str">
        <f t="shared" si="67"/>
        <v/>
      </c>
      <c r="AD329" s="140" t="str">
        <f t="shared" si="61"/>
        <v/>
      </c>
      <c r="AE329" s="140" t="str">
        <f t="shared" si="62"/>
        <v/>
      </c>
      <c r="AF329" s="140" t="str">
        <f t="shared" si="63"/>
        <v/>
      </c>
      <c r="AG329" s="142" t="str">
        <f>+IFERROR(VLOOKUP(Q329,#REF!,8,0),"")</f>
        <v/>
      </c>
    </row>
    <row r="330" spans="1:33" ht="15.75" hidden="1" customHeight="1" thickBot="1">
      <c r="A330" s="223"/>
      <c r="B330" s="227"/>
      <c r="C330" s="230"/>
      <c r="D330" s="9" t="s">
        <v>10</v>
      </c>
      <c r="E330" s="183"/>
      <c r="F330" s="40">
        <v>2</v>
      </c>
      <c r="G330" s="233"/>
      <c r="H330" s="168"/>
      <c r="I330" s="162"/>
      <c r="J330" s="162"/>
      <c r="K330" s="163"/>
      <c r="L330" s="347"/>
      <c r="M330" s="301"/>
      <c r="N330" s="301"/>
      <c r="O330" s="246"/>
      <c r="P330" s="140" t="s">
        <v>135</v>
      </c>
      <c r="Q330" s="140">
        <v>251</v>
      </c>
      <c r="R330" s="140" t="s">
        <v>193</v>
      </c>
      <c r="S330" s="140" t="s">
        <v>256</v>
      </c>
      <c r="T330" s="140" t="s">
        <v>198</v>
      </c>
      <c r="U330" s="140" t="str">
        <f t="shared" si="64"/>
        <v>1.2.3 Responsable del SG SST - Curso 50 Horas</v>
      </c>
      <c r="V330" s="140">
        <f t="shared" si="65"/>
        <v>2</v>
      </c>
      <c r="W330" s="140">
        <f t="shared" si="60"/>
        <v>0</v>
      </c>
      <c r="X330" s="140"/>
      <c r="Y330" s="153" t="str">
        <f t="shared" si="66"/>
        <v/>
      </c>
      <c r="Z330" s="140"/>
      <c r="AA330" s="140"/>
      <c r="AB330" s="140"/>
      <c r="AC330" s="140" t="str">
        <f t="shared" si="67"/>
        <v/>
      </c>
      <c r="AD330" s="140" t="str">
        <f t="shared" si="61"/>
        <v/>
      </c>
      <c r="AE330" s="140" t="str">
        <f t="shared" si="62"/>
        <v/>
      </c>
      <c r="AF330" s="140" t="str">
        <f t="shared" si="63"/>
        <v/>
      </c>
      <c r="AG330" s="142" t="str">
        <f>+IFERROR(VLOOKUP(Q330,#REF!,8,0),"")</f>
        <v/>
      </c>
    </row>
    <row r="331" spans="1:33" ht="15" hidden="1" customHeight="1">
      <c r="A331" s="223"/>
      <c r="B331" s="225" t="s">
        <v>99</v>
      </c>
      <c r="C331" s="10" t="s">
        <v>27</v>
      </c>
      <c r="D331" s="11" t="s">
        <v>17</v>
      </c>
      <c r="E331" s="186"/>
      <c r="F331" s="41">
        <v>1</v>
      </c>
      <c r="G331" s="231">
        <v>15</v>
      </c>
      <c r="H331" s="169"/>
      <c r="I331" s="156"/>
      <c r="J331" s="156"/>
      <c r="K331" s="157"/>
      <c r="L331" s="265">
        <f>+COUNTA(H331:H333,H336,H338:H339,H341)*1+COUNTA(J331:J333,J336,J338:J339,J341)*1+COUNTA(H334:H335,J334:J335,H337,J337,H340,J340)*2</f>
        <v>0</v>
      </c>
      <c r="M331" s="299">
        <f>L331/G331</f>
        <v>0</v>
      </c>
      <c r="N331" s="299">
        <f>L331/G331</f>
        <v>0</v>
      </c>
      <c r="O331" s="246"/>
      <c r="P331" s="140" t="s">
        <v>136</v>
      </c>
      <c r="Q331" s="140">
        <v>252</v>
      </c>
      <c r="R331" s="140" t="s">
        <v>193</v>
      </c>
      <c r="S331" s="140" t="s">
        <v>256</v>
      </c>
      <c r="T331" s="140" t="s">
        <v>199</v>
      </c>
      <c r="U331" s="140" t="str">
        <f t="shared" si="64"/>
        <v xml:space="preserve">2.1.1 Politica del SG SST - Firmada  Fechada y Divulgada al Copasst </v>
      </c>
      <c r="V331" s="140">
        <f t="shared" si="65"/>
        <v>1</v>
      </c>
      <c r="W331" s="140">
        <f t="shared" si="60"/>
        <v>0</v>
      </c>
      <c r="X331" s="140"/>
      <c r="Y331" s="153" t="str">
        <f t="shared" si="66"/>
        <v/>
      </c>
      <c r="Z331" s="140"/>
      <c r="AA331" s="140"/>
      <c r="AB331" s="140"/>
      <c r="AC331" s="140" t="str">
        <f t="shared" si="67"/>
        <v/>
      </c>
      <c r="AD331" s="140" t="str">
        <f t="shared" si="61"/>
        <v/>
      </c>
      <c r="AE331" s="140" t="str">
        <f t="shared" si="62"/>
        <v/>
      </c>
      <c r="AF331" s="140" t="str">
        <f t="shared" si="63"/>
        <v/>
      </c>
      <c r="AG331" s="142" t="str">
        <f>+IFERROR(VLOOKUP(Q331,#REF!,8,0),"")</f>
        <v/>
      </c>
    </row>
    <row r="332" spans="1:33" ht="30" hidden="1">
      <c r="A332" s="223"/>
      <c r="B332" s="226"/>
      <c r="C332" s="12" t="s">
        <v>28</v>
      </c>
      <c r="D332" s="4" t="s">
        <v>18</v>
      </c>
      <c r="E332" s="187"/>
      <c r="F332" s="42">
        <v>1</v>
      </c>
      <c r="G332" s="232"/>
      <c r="H332" s="167"/>
      <c r="I332" s="159"/>
      <c r="J332" s="159"/>
      <c r="K332" s="160"/>
      <c r="L332" s="266"/>
      <c r="M332" s="300"/>
      <c r="N332" s="300"/>
      <c r="O332" s="246"/>
      <c r="P332" s="140" t="s">
        <v>137</v>
      </c>
      <c r="Q332" s="140">
        <v>253</v>
      </c>
      <c r="R332" s="140" t="s">
        <v>193</v>
      </c>
      <c r="S332" s="140" t="s">
        <v>257</v>
      </c>
      <c r="T332" s="140" t="s">
        <v>200</v>
      </c>
      <c r="U332" s="140" t="str">
        <f t="shared" si="64"/>
        <v>2.2.1 Objetivos definidos, claros, medibles, cuantificables, con metas, documentos, revisados del SG SST</v>
      </c>
      <c r="V332" s="140">
        <f t="shared" si="65"/>
        <v>1</v>
      </c>
      <c r="W332" s="140">
        <f t="shared" si="60"/>
        <v>0</v>
      </c>
      <c r="X332" s="140"/>
      <c r="Y332" s="153" t="str">
        <f t="shared" si="66"/>
        <v/>
      </c>
      <c r="Z332" s="140"/>
      <c r="AA332" s="140"/>
      <c r="AB332" s="140"/>
      <c r="AC332" s="140" t="str">
        <f t="shared" si="67"/>
        <v/>
      </c>
      <c r="AD332" s="140" t="str">
        <f t="shared" si="61"/>
        <v/>
      </c>
      <c r="AE332" s="140" t="str">
        <f t="shared" si="62"/>
        <v/>
      </c>
      <c r="AF332" s="140" t="str">
        <f t="shared" si="63"/>
        <v/>
      </c>
      <c r="AG332" s="142" t="str">
        <f>+IFERROR(VLOOKUP(Q332,#REF!,8,0),"")</f>
        <v/>
      </c>
    </row>
    <row r="333" spans="1:33" ht="26.25" hidden="1">
      <c r="A333" s="223"/>
      <c r="B333" s="226"/>
      <c r="C333" s="13" t="s">
        <v>29</v>
      </c>
      <c r="D333" s="5" t="s">
        <v>19</v>
      </c>
      <c r="E333" s="188"/>
      <c r="F333" s="42">
        <v>1</v>
      </c>
      <c r="G333" s="232"/>
      <c r="H333" s="167"/>
      <c r="I333" s="159"/>
      <c r="J333" s="159"/>
      <c r="K333" s="160"/>
      <c r="L333" s="266"/>
      <c r="M333" s="300"/>
      <c r="N333" s="300"/>
      <c r="O333" s="246"/>
      <c r="P333" s="140" t="s">
        <v>138</v>
      </c>
      <c r="Q333" s="140">
        <v>254</v>
      </c>
      <c r="R333" s="140" t="s">
        <v>193</v>
      </c>
      <c r="S333" s="140" t="s">
        <v>257</v>
      </c>
      <c r="T333" s="143" t="s">
        <v>201</v>
      </c>
      <c r="U333" s="140" t="str">
        <f t="shared" si="64"/>
        <v>2.3.1 Evaluación e identificación de Prioridades</v>
      </c>
      <c r="V333" s="140">
        <f t="shared" si="65"/>
        <v>1</v>
      </c>
      <c r="W333" s="140">
        <f t="shared" si="60"/>
        <v>0</v>
      </c>
      <c r="X333" s="140"/>
      <c r="Y333" s="153" t="str">
        <f t="shared" si="66"/>
        <v/>
      </c>
      <c r="Z333" s="140"/>
      <c r="AA333" s="140"/>
      <c r="AB333" s="140"/>
      <c r="AC333" s="140" t="str">
        <f t="shared" si="67"/>
        <v/>
      </c>
      <c r="AD333" s="140" t="str">
        <f t="shared" si="61"/>
        <v/>
      </c>
      <c r="AE333" s="140" t="str">
        <f t="shared" si="62"/>
        <v/>
      </c>
      <c r="AF333" s="140" t="str">
        <f t="shared" si="63"/>
        <v/>
      </c>
      <c r="AG333" s="142" t="str">
        <f>+IFERROR(VLOOKUP(Q333,#REF!,8,0),"")</f>
        <v/>
      </c>
    </row>
    <row r="334" spans="1:33" ht="30" hidden="1">
      <c r="A334" s="223"/>
      <c r="B334" s="226"/>
      <c r="C334" s="14" t="s">
        <v>30</v>
      </c>
      <c r="D334" s="6" t="s">
        <v>20</v>
      </c>
      <c r="E334" s="189"/>
      <c r="F334" s="42">
        <v>2</v>
      </c>
      <c r="G334" s="232"/>
      <c r="H334" s="167"/>
      <c r="I334" s="159"/>
      <c r="J334" s="159"/>
      <c r="K334" s="160"/>
      <c r="L334" s="266"/>
      <c r="M334" s="300"/>
      <c r="N334" s="300"/>
      <c r="O334" s="246"/>
      <c r="P334" s="140" t="s">
        <v>139</v>
      </c>
      <c r="Q334" s="140">
        <v>255</v>
      </c>
      <c r="R334" s="140" t="s">
        <v>193</v>
      </c>
      <c r="S334" s="140" t="s">
        <v>257</v>
      </c>
      <c r="T334" s="137" t="s">
        <v>202</v>
      </c>
      <c r="U334" s="140" t="str">
        <f t="shared" si="64"/>
        <v>2.4.1 Plan que identifica objetivos, metas, responsabilidad, recursos con cronograma y firmado</v>
      </c>
      <c r="V334" s="140">
        <f t="shared" si="65"/>
        <v>2</v>
      </c>
      <c r="W334" s="140">
        <f t="shared" si="60"/>
        <v>0</v>
      </c>
      <c r="X334" s="140"/>
      <c r="Y334" s="153" t="str">
        <f t="shared" si="66"/>
        <v/>
      </c>
      <c r="Z334" s="140"/>
      <c r="AA334" s="140"/>
      <c r="AB334" s="140"/>
      <c r="AC334" s="140" t="str">
        <f t="shared" si="67"/>
        <v/>
      </c>
      <c r="AD334" s="140" t="str">
        <f t="shared" si="61"/>
        <v/>
      </c>
      <c r="AE334" s="140" t="str">
        <f t="shared" si="62"/>
        <v/>
      </c>
      <c r="AF334" s="140" t="str">
        <f t="shared" si="63"/>
        <v/>
      </c>
      <c r="AG334" s="142" t="str">
        <f>+IFERROR(VLOOKUP(Q334,#REF!,8,0),"")</f>
        <v/>
      </c>
    </row>
    <row r="335" spans="1:33" ht="30" hidden="1">
      <c r="A335" s="223"/>
      <c r="B335" s="226"/>
      <c r="C335" s="15" t="s">
        <v>31</v>
      </c>
      <c r="D335" s="5" t="s">
        <v>21</v>
      </c>
      <c r="E335" s="188"/>
      <c r="F335" s="42">
        <v>2</v>
      </c>
      <c r="G335" s="232"/>
      <c r="H335" s="167"/>
      <c r="I335" s="159"/>
      <c r="J335" s="159"/>
      <c r="K335" s="160"/>
      <c r="L335" s="266"/>
      <c r="M335" s="300"/>
      <c r="N335" s="300"/>
      <c r="O335" s="246"/>
      <c r="P335" s="140" t="s">
        <v>140</v>
      </c>
      <c r="Q335" s="140">
        <v>256</v>
      </c>
      <c r="R335" s="140" t="s">
        <v>193</v>
      </c>
      <c r="S335" s="140" t="s">
        <v>257</v>
      </c>
      <c r="T335" s="144" t="s">
        <v>203</v>
      </c>
      <c r="U335" s="140" t="str">
        <f t="shared" si="64"/>
        <v>2.5.1 Archivo o Retención documental del SG SST</v>
      </c>
      <c r="V335" s="140">
        <f t="shared" si="65"/>
        <v>2</v>
      </c>
      <c r="W335" s="140">
        <f t="shared" si="60"/>
        <v>0</v>
      </c>
      <c r="X335" s="140"/>
      <c r="Y335" s="153" t="str">
        <f t="shared" si="66"/>
        <v/>
      </c>
      <c r="Z335" s="140"/>
      <c r="AA335" s="140"/>
      <c r="AB335" s="140"/>
      <c r="AC335" s="140" t="str">
        <f t="shared" si="67"/>
        <v/>
      </c>
      <c r="AD335" s="140" t="str">
        <f t="shared" si="61"/>
        <v/>
      </c>
      <c r="AE335" s="140" t="str">
        <f t="shared" si="62"/>
        <v/>
      </c>
      <c r="AF335" s="140" t="str">
        <f t="shared" si="63"/>
        <v/>
      </c>
      <c r="AG335" s="142" t="str">
        <f>+IFERROR(VLOOKUP(Q335,#REF!,8,0),"")</f>
        <v/>
      </c>
    </row>
    <row r="336" spans="1:33" ht="15" hidden="1" customHeight="1">
      <c r="A336" s="223"/>
      <c r="B336" s="226"/>
      <c r="C336" s="12" t="s">
        <v>32</v>
      </c>
      <c r="D336" s="2" t="s">
        <v>22</v>
      </c>
      <c r="E336" s="182"/>
      <c r="F336" s="42">
        <v>1</v>
      </c>
      <c r="G336" s="232"/>
      <c r="H336" s="167"/>
      <c r="I336" s="159"/>
      <c r="J336" s="159"/>
      <c r="K336" s="160"/>
      <c r="L336" s="266"/>
      <c r="M336" s="300"/>
      <c r="N336" s="300"/>
      <c r="O336" s="246"/>
      <c r="P336" s="140" t="s">
        <v>141</v>
      </c>
      <c r="Q336" s="140">
        <v>257</v>
      </c>
      <c r="R336" s="140" t="s">
        <v>193</v>
      </c>
      <c r="S336" s="140" t="s">
        <v>257</v>
      </c>
      <c r="T336" s="140" t="s">
        <v>204</v>
      </c>
      <c r="U336" s="140" t="str">
        <f t="shared" si="64"/>
        <v>2.6.1 Rendición sbore el desempeño</v>
      </c>
      <c r="V336" s="140">
        <f t="shared" si="65"/>
        <v>1</v>
      </c>
      <c r="W336" s="140">
        <f t="shared" si="60"/>
        <v>0</v>
      </c>
      <c r="X336" s="140"/>
      <c r="Y336" s="153" t="str">
        <f t="shared" si="66"/>
        <v/>
      </c>
      <c r="Z336" s="140"/>
      <c r="AA336" s="140"/>
      <c r="AB336" s="140"/>
      <c r="AC336" s="140" t="str">
        <f t="shared" si="67"/>
        <v/>
      </c>
      <c r="AD336" s="140" t="str">
        <f t="shared" si="61"/>
        <v/>
      </c>
      <c r="AE336" s="140" t="str">
        <f t="shared" si="62"/>
        <v/>
      </c>
      <c r="AF336" s="140" t="str">
        <f t="shared" si="63"/>
        <v/>
      </c>
      <c r="AG336" s="142" t="str">
        <f>+IFERROR(VLOOKUP(Q336,#REF!,8,0),"")</f>
        <v/>
      </c>
    </row>
    <row r="337" spans="1:33" ht="30" hidden="1">
      <c r="A337" s="223"/>
      <c r="B337" s="226"/>
      <c r="C337" s="15" t="s">
        <v>33</v>
      </c>
      <c r="D337" s="5" t="s">
        <v>23</v>
      </c>
      <c r="E337" s="188"/>
      <c r="F337" s="42">
        <v>2</v>
      </c>
      <c r="G337" s="232"/>
      <c r="H337" s="167"/>
      <c r="I337" s="159"/>
      <c r="J337" s="159"/>
      <c r="K337" s="160"/>
      <c r="L337" s="266"/>
      <c r="M337" s="300"/>
      <c r="N337" s="300"/>
      <c r="O337" s="246"/>
      <c r="P337" s="140" t="s">
        <v>142</v>
      </c>
      <c r="Q337" s="140">
        <v>258</v>
      </c>
      <c r="R337" s="140" t="s">
        <v>193</v>
      </c>
      <c r="S337" s="140" t="s">
        <v>257</v>
      </c>
      <c r="T337" s="144" t="s">
        <v>205</v>
      </c>
      <c r="U337" s="140" t="str">
        <f t="shared" si="64"/>
        <v>2.7.1 Matriz Legal</v>
      </c>
      <c r="V337" s="140">
        <f t="shared" si="65"/>
        <v>2</v>
      </c>
      <c r="W337" s="140">
        <f t="shared" si="60"/>
        <v>0</v>
      </c>
      <c r="X337" s="140"/>
      <c r="Y337" s="153" t="str">
        <f t="shared" si="66"/>
        <v/>
      </c>
      <c r="Z337" s="140"/>
      <c r="AA337" s="140"/>
      <c r="AB337" s="140"/>
      <c r="AC337" s="140" t="str">
        <f t="shared" si="67"/>
        <v/>
      </c>
      <c r="AD337" s="140" t="str">
        <f t="shared" si="61"/>
        <v/>
      </c>
      <c r="AE337" s="140" t="str">
        <f t="shared" si="62"/>
        <v/>
      </c>
      <c r="AF337" s="140" t="str">
        <f t="shared" si="63"/>
        <v/>
      </c>
      <c r="AG337" s="142" t="str">
        <f>+IFERROR(VLOOKUP(Q337,#REF!,8,0),"")</f>
        <v/>
      </c>
    </row>
    <row r="338" spans="1:33" ht="15" hidden="1" customHeight="1">
      <c r="A338" s="223"/>
      <c r="B338" s="226"/>
      <c r="C338" s="12" t="s">
        <v>34</v>
      </c>
      <c r="D338" s="2" t="s">
        <v>24</v>
      </c>
      <c r="E338" s="182"/>
      <c r="F338" s="42">
        <v>1</v>
      </c>
      <c r="G338" s="232"/>
      <c r="H338" s="167"/>
      <c r="I338" s="159"/>
      <c r="J338" s="159"/>
      <c r="K338" s="160"/>
      <c r="L338" s="266"/>
      <c r="M338" s="300"/>
      <c r="N338" s="300"/>
      <c r="O338" s="246"/>
      <c r="P338" s="140" t="s">
        <v>143</v>
      </c>
      <c r="Q338" s="140">
        <v>259</v>
      </c>
      <c r="R338" s="140" t="s">
        <v>193</v>
      </c>
      <c r="S338" s="140" t="s">
        <v>257</v>
      </c>
      <c r="T338" s="140" t="s">
        <v>206</v>
      </c>
      <c r="U338" s="140" t="str">
        <f t="shared" si="64"/>
        <v>2.8.1 Mecanismo de comunicación, auto reporte del SG SST</v>
      </c>
      <c r="V338" s="140">
        <f t="shared" si="65"/>
        <v>1</v>
      </c>
      <c r="W338" s="140">
        <f t="shared" si="60"/>
        <v>0</v>
      </c>
      <c r="X338" s="140"/>
      <c r="Y338" s="153" t="str">
        <f t="shared" si="66"/>
        <v/>
      </c>
      <c r="Z338" s="140"/>
      <c r="AA338" s="140"/>
      <c r="AB338" s="140"/>
      <c r="AC338" s="140" t="str">
        <f t="shared" si="67"/>
        <v/>
      </c>
      <c r="AD338" s="140" t="str">
        <f t="shared" si="61"/>
        <v/>
      </c>
      <c r="AE338" s="140" t="str">
        <f t="shared" si="62"/>
        <v/>
      </c>
      <c r="AF338" s="140" t="str">
        <f t="shared" si="63"/>
        <v/>
      </c>
      <c r="AG338" s="142" t="str">
        <f>+IFERROR(VLOOKUP(Q338,#REF!,8,0),"")</f>
        <v/>
      </c>
    </row>
    <row r="339" spans="1:33" ht="30" hidden="1">
      <c r="A339" s="223"/>
      <c r="B339" s="226"/>
      <c r="C339" s="12" t="s">
        <v>35</v>
      </c>
      <c r="D339" s="6" t="s">
        <v>36</v>
      </c>
      <c r="E339" s="189"/>
      <c r="F339" s="42">
        <v>1</v>
      </c>
      <c r="G339" s="232"/>
      <c r="H339" s="167"/>
      <c r="I339" s="159"/>
      <c r="J339" s="159"/>
      <c r="K339" s="160"/>
      <c r="L339" s="266"/>
      <c r="M339" s="300"/>
      <c r="N339" s="300"/>
      <c r="O339" s="246"/>
      <c r="P339" s="140" t="s">
        <v>144</v>
      </c>
      <c r="Q339" s="140">
        <v>260</v>
      </c>
      <c r="R339" s="140" t="s">
        <v>193</v>
      </c>
      <c r="S339" s="140" t="s">
        <v>257</v>
      </c>
      <c r="T339" s="140" t="s">
        <v>207</v>
      </c>
      <c r="U339" s="140" t="str">
        <f t="shared" si="64"/>
        <v>2.9.1 Identificación, Evaluación para adquisición de productos y servicios en el SG SST</v>
      </c>
      <c r="V339" s="140">
        <f t="shared" si="65"/>
        <v>1</v>
      </c>
      <c r="W339" s="140">
        <f t="shared" si="60"/>
        <v>0</v>
      </c>
      <c r="X339" s="140"/>
      <c r="Y339" s="153" t="str">
        <f t="shared" si="66"/>
        <v/>
      </c>
      <c r="Z339" s="140"/>
      <c r="AA339" s="140"/>
      <c r="AB339" s="140"/>
      <c r="AC339" s="140" t="str">
        <f t="shared" si="67"/>
        <v/>
      </c>
      <c r="AD339" s="140" t="str">
        <f t="shared" si="61"/>
        <v/>
      </c>
      <c r="AE339" s="140" t="str">
        <f t="shared" si="62"/>
        <v/>
      </c>
      <c r="AF339" s="140" t="str">
        <f t="shared" si="63"/>
        <v/>
      </c>
      <c r="AG339" s="142" t="str">
        <f>+IFERROR(VLOOKUP(Q339,#REF!,8,0),"")</f>
        <v/>
      </c>
    </row>
    <row r="340" spans="1:33" ht="15" hidden="1" customHeight="1">
      <c r="A340" s="223"/>
      <c r="B340" s="226"/>
      <c r="C340" s="12" t="s">
        <v>37</v>
      </c>
      <c r="D340" s="6" t="s">
        <v>25</v>
      </c>
      <c r="E340" s="189"/>
      <c r="F340" s="42">
        <v>2</v>
      </c>
      <c r="G340" s="232"/>
      <c r="H340" s="167"/>
      <c r="I340" s="159"/>
      <c r="J340" s="159"/>
      <c r="K340" s="160"/>
      <c r="L340" s="266"/>
      <c r="M340" s="300"/>
      <c r="N340" s="300"/>
      <c r="O340" s="246"/>
      <c r="P340" s="140" t="s">
        <v>145</v>
      </c>
      <c r="Q340" s="140">
        <v>261</v>
      </c>
      <c r="R340" s="140" t="s">
        <v>193</v>
      </c>
      <c r="S340" s="140" t="s">
        <v>257</v>
      </c>
      <c r="T340" s="140" t="s">
        <v>208</v>
      </c>
      <c r="U340" s="140" t="str">
        <f t="shared" si="64"/>
        <v>2.10.1 Evaluación y selección de proveedores y contratista</v>
      </c>
      <c r="V340" s="140">
        <f t="shared" si="65"/>
        <v>2</v>
      </c>
      <c r="W340" s="140">
        <f t="shared" si="60"/>
        <v>0</v>
      </c>
      <c r="X340" s="140"/>
      <c r="Y340" s="153" t="str">
        <f t="shared" si="66"/>
        <v/>
      </c>
      <c r="Z340" s="140"/>
      <c r="AA340" s="140"/>
      <c r="AB340" s="140"/>
      <c r="AC340" s="140" t="str">
        <f t="shared" si="67"/>
        <v/>
      </c>
      <c r="AD340" s="140" t="str">
        <f t="shared" si="61"/>
        <v/>
      </c>
      <c r="AE340" s="140" t="str">
        <f t="shared" si="62"/>
        <v/>
      </c>
      <c r="AF340" s="140" t="str">
        <f t="shared" si="63"/>
        <v/>
      </c>
      <c r="AG340" s="142" t="str">
        <f>+IFERROR(VLOOKUP(Q340,#REF!,8,0),"")</f>
        <v/>
      </c>
    </row>
    <row r="341" spans="1:33" ht="30.75" hidden="1" thickBot="1">
      <c r="A341" s="224"/>
      <c r="B341" s="227"/>
      <c r="C341" s="16" t="s">
        <v>38</v>
      </c>
      <c r="D341" s="17" t="s">
        <v>26</v>
      </c>
      <c r="E341" s="190"/>
      <c r="F341" s="43">
        <v>1</v>
      </c>
      <c r="G341" s="233"/>
      <c r="H341" s="168"/>
      <c r="I341" s="162"/>
      <c r="J341" s="162"/>
      <c r="K341" s="163"/>
      <c r="L341" s="267"/>
      <c r="M341" s="301"/>
      <c r="N341" s="301"/>
      <c r="O341" s="247"/>
      <c r="P341" s="140" t="s">
        <v>146</v>
      </c>
      <c r="Q341" s="140">
        <v>262</v>
      </c>
      <c r="R341" s="140" t="s">
        <v>193</v>
      </c>
      <c r="S341" s="140" t="s">
        <v>257</v>
      </c>
      <c r="T341" s="140" t="s">
        <v>209</v>
      </c>
      <c r="U341" s="140" t="str">
        <f t="shared" si="64"/>
        <v>2.11.1 Evaluación del impacto de cambios internos y externos en el SG SST</v>
      </c>
      <c r="V341" s="140">
        <f t="shared" si="65"/>
        <v>1</v>
      </c>
      <c r="W341" s="140">
        <f t="shared" si="60"/>
        <v>0</v>
      </c>
      <c r="X341" s="145">
        <f>+SUM(W320:W341)/SUM(V320:V341)</f>
        <v>0</v>
      </c>
      <c r="Y341" s="153" t="str">
        <f t="shared" si="66"/>
        <v/>
      </c>
      <c r="Z341" s="145">
        <f>+IF(SUM(W320:W341)/SUM(V320:V341)&lt;=60%,SUM(W320:W341)/SUM(V320:V341),"-")</f>
        <v>0</v>
      </c>
      <c r="AA341" s="145" t="str">
        <f>+IF(SUM(W320:W341)/SUM(V320:V341)&gt;85%,SUM(W320:W341)/SUM(V320:V341),"-")</f>
        <v>-</v>
      </c>
      <c r="AB341" s="145" t="str">
        <f>+IF(AND(Z341="-",AA341="-"),SUM(W320:W341)/SUM(V320:V341),"-")</f>
        <v>-</v>
      </c>
      <c r="AC341" s="140" t="str">
        <f t="shared" si="67"/>
        <v/>
      </c>
      <c r="AD341" s="140" t="str">
        <f t="shared" si="61"/>
        <v/>
      </c>
      <c r="AE341" s="140" t="str">
        <f t="shared" si="62"/>
        <v/>
      </c>
      <c r="AF341" s="140" t="str">
        <f t="shared" si="63"/>
        <v/>
      </c>
      <c r="AG341" s="142" t="str">
        <f>+IFERROR(VLOOKUP(Q341,#REF!,8,0),"")</f>
        <v/>
      </c>
    </row>
    <row r="342" spans="1:33" ht="15" hidden="1" customHeight="1">
      <c r="A342" s="290" t="s">
        <v>106</v>
      </c>
      <c r="B342" s="293" t="s">
        <v>100</v>
      </c>
      <c r="C342" s="317" t="s">
        <v>55</v>
      </c>
      <c r="D342" s="25" t="s">
        <v>39</v>
      </c>
      <c r="E342" s="191"/>
      <c r="F342" s="44">
        <v>1</v>
      </c>
      <c r="G342" s="285">
        <v>9</v>
      </c>
      <c r="H342" s="170"/>
      <c r="I342" s="171"/>
      <c r="J342" s="171"/>
      <c r="K342" s="172"/>
      <c r="L342" s="320">
        <f>+COUNTA(J342:J350,H342:H350)*1</f>
        <v>0</v>
      </c>
      <c r="M342" s="308">
        <f>L342/G342</f>
        <v>0</v>
      </c>
      <c r="N342" s="308">
        <f>(L342+L351+L354)/(G342+G351+G354)</f>
        <v>0</v>
      </c>
      <c r="O342" s="311">
        <f>(L342+L351+L354+L360+L364+L370)/(G342+G351+G354+G360+G364+G370)</f>
        <v>0</v>
      </c>
      <c r="P342" s="140" t="s">
        <v>147</v>
      </c>
      <c r="Q342" s="140">
        <v>263</v>
      </c>
      <c r="R342" s="140" t="s">
        <v>194</v>
      </c>
      <c r="S342" s="140" t="s">
        <v>258</v>
      </c>
      <c r="T342" s="135" t="s">
        <v>210</v>
      </c>
      <c r="U342" s="140" t="str">
        <f t="shared" si="64"/>
        <v xml:space="preserve">3.1.1 Evaluación Medica Ocupacional </v>
      </c>
      <c r="V342" s="140">
        <f t="shared" si="65"/>
        <v>1</v>
      </c>
      <c r="W342" s="140">
        <f t="shared" si="60"/>
        <v>0</v>
      </c>
      <c r="X342" s="140"/>
      <c r="Y342" s="153" t="str">
        <f t="shared" si="66"/>
        <v/>
      </c>
      <c r="Z342" s="140"/>
      <c r="AA342" s="140"/>
      <c r="AB342" s="140"/>
      <c r="AC342" s="140" t="str">
        <f t="shared" si="67"/>
        <v/>
      </c>
      <c r="AD342" s="140" t="str">
        <f t="shared" si="61"/>
        <v/>
      </c>
      <c r="AE342" s="140" t="str">
        <f t="shared" si="62"/>
        <v/>
      </c>
      <c r="AF342" s="140" t="str">
        <f t="shared" si="63"/>
        <v/>
      </c>
      <c r="AG342" s="142" t="str">
        <f>+IFERROR(VLOOKUP(Q342,#REF!,8,0),"")</f>
        <v/>
      </c>
    </row>
    <row r="343" spans="1:33" ht="15" hidden="1" customHeight="1">
      <c r="A343" s="291"/>
      <c r="B343" s="294"/>
      <c r="C343" s="318"/>
      <c r="D343" s="26" t="s">
        <v>40</v>
      </c>
      <c r="E343" s="192"/>
      <c r="F343" s="46">
        <v>1</v>
      </c>
      <c r="G343" s="289"/>
      <c r="H343" s="173"/>
      <c r="I343" s="174"/>
      <c r="J343" s="174"/>
      <c r="K343" s="175"/>
      <c r="L343" s="321"/>
      <c r="M343" s="309"/>
      <c r="N343" s="309"/>
      <c r="O343" s="312"/>
      <c r="P343" s="140" t="s">
        <v>148</v>
      </c>
      <c r="Q343" s="140">
        <v>264</v>
      </c>
      <c r="R343" s="140" t="s">
        <v>194</v>
      </c>
      <c r="S343" s="140" t="s">
        <v>258</v>
      </c>
      <c r="T343" s="140" t="s">
        <v>210</v>
      </c>
      <c r="U343" s="140" t="str">
        <f t="shared" si="64"/>
        <v>3.1.2 Actividades de Promoción y Prevención en Salud</v>
      </c>
      <c r="V343" s="140">
        <f t="shared" si="65"/>
        <v>1</v>
      </c>
      <c r="W343" s="140">
        <f t="shared" si="60"/>
        <v>0</v>
      </c>
      <c r="X343" s="140"/>
      <c r="Y343" s="153" t="str">
        <f t="shared" si="66"/>
        <v/>
      </c>
      <c r="Z343" s="140"/>
      <c r="AA343" s="140"/>
      <c r="AB343" s="140"/>
      <c r="AC343" s="140" t="str">
        <f t="shared" si="67"/>
        <v/>
      </c>
      <c r="AD343" s="140" t="str">
        <f t="shared" si="61"/>
        <v/>
      </c>
      <c r="AE343" s="140" t="str">
        <f t="shared" si="62"/>
        <v/>
      </c>
      <c r="AF343" s="140" t="str">
        <f t="shared" si="63"/>
        <v/>
      </c>
      <c r="AG343" s="142" t="str">
        <f>+IFERROR(VLOOKUP(Q343,#REF!,8,0),"")</f>
        <v/>
      </c>
    </row>
    <row r="344" spans="1:33" ht="15" hidden="1" customHeight="1">
      <c r="A344" s="291"/>
      <c r="B344" s="294"/>
      <c r="C344" s="318"/>
      <c r="D344" s="26" t="s">
        <v>41</v>
      </c>
      <c r="E344" s="192"/>
      <c r="F344" s="46">
        <v>1</v>
      </c>
      <c r="G344" s="289"/>
      <c r="H344" s="173"/>
      <c r="I344" s="174"/>
      <c r="J344" s="174"/>
      <c r="K344" s="175"/>
      <c r="L344" s="321"/>
      <c r="M344" s="309"/>
      <c r="N344" s="309"/>
      <c r="O344" s="312"/>
      <c r="P344" s="140" t="s">
        <v>149</v>
      </c>
      <c r="Q344" s="140">
        <v>265</v>
      </c>
      <c r="R344" s="140" t="s">
        <v>194</v>
      </c>
      <c r="S344" s="140" t="s">
        <v>258</v>
      </c>
      <c r="T344" s="140" t="s">
        <v>210</v>
      </c>
      <c r="U344" s="140" t="str">
        <f t="shared" si="64"/>
        <v>3.1.3 Informar al médico los perfiles de cargo</v>
      </c>
      <c r="V344" s="140">
        <f t="shared" si="65"/>
        <v>1</v>
      </c>
      <c r="W344" s="140">
        <f t="shared" si="60"/>
        <v>0</v>
      </c>
      <c r="X344" s="140"/>
      <c r="Y344" s="153" t="str">
        <f t="shared" si="66"/>
        <v/>
      </c>
      <c r="Z344" s="140"/>
      <c r="AA344" s="140"/>
      <c r="AB344" s="140"/>
      <c r="AC344" s="140" t="str">
        <f t="shared" si="67"/>
        <v/>
      </c>
      <c r="AD344" s="140" t="str">
        <f t="shared" si="61"/>
        <v/>
      </c>
      <c r="AE344" s="140" t="str">
        <f t="shared" si="62"/>
        <v/>
      </c>
      <c r="AF344" s="140" t="str">
        <f t="shared" si="63"/>
        <v/>
      </c>
      <c r="AG344" s="142" t="str">
        <f>+IFERROR(VLOOKUP(Q344,#REF!,8,0),"")</f>
        <v/>
      </c>
    </row>
    <row r="345" spans="1:33" ht="30" hidden="1">
      <c r="A345" s="291"/>
      <c r="B345" s="294"/>
      <c r="C345" s="318"/>
      <c r="D345" s="26" t="s">
        <v>42</v>
      </c>
      <c r="E345" s="192"/>
      <c r="F345" s="46">
        <v>1</v>
      </c>
      <c r="G345" s="289"/>
      <c r="H345" s="173"/>
      <c r="I345" s="174"/>
      <c r="J345" s="174"/>
      <c r="K345" s="175"/>
      <c r="L345" s="321"/>
      <c r="M345" s="309"/>
      <c r="N345" s="309"/>
      <c r="O345" s="312"/>
      <c r="P345" s="140" t="s">
        <v>150</v>
      </c>
      <c r="Q345" s="140">
        <v>266</v>
      </c>
      <c r="R345" s="140" t="s">
        <v>194</v>
      </c>
      <c r="S345" s="140" t="s">
        <v>258</v>
      </c>
      <c r="T345" s="140" t="s">
        <v>210</v>
      </c>
      <c r="U345" s="140" t="str">
        <f t="shared" si="64"/>
        <v>3.1.4 Realización de los exámenes médicos ocupacionales - Peligros - Periodicidad</v>
      </c>
      <c r="V345" s="140">
        <f t="shared" si="65"/>
        <v>1</v>
      </c>
      <c r="W345" s="140">
        <f t="shared" si="60"/>
        <v>0</v>
      </c>
      <c r="X345" s="140"/>
      <c r="Y345" s="153" t="str">
        <f t="shared" si="66"/>
        <v/>
      </c>
      <c r="Z345" s="140"/>
      <c r="AA345" s="140"/>
      <c r="AB345" s="140"/>
      <c r="AC345" s="140" t="str">
        <f t="shared" si="67"/>
        <v/>
      </c>
      <c r="AD345" s="140" t="str">
        <f t="shared" si="61"/>
        <v/>
      </c>
      <c r="AE345" s="140" t="str">
        <f t="shared" si="62"/>
        <v/>
      </c>
      <c r="AF345" s="140" t="str">
        <f t="shared" si="63"/>
        <v/>
      </c>
      <c r="AG345" s="142" t="str">
        <f>+IFERROR(VLOOKUP(Q345,#REF!,8,0),"")</f>
        <v/>
      </c>
    </row>
    <row r="346" spans="1:33" ht="15" hidden="1" customHeight="1">
      <c r="A346" s="291"/>
      <c r="B346" s="294"/>
      <c r="C346" s="318"/>
      <c r="D346" s="26" t="s">
        <v>43</v>
      </c>
      <c r="E346" s="192"/>
      <c r="F346" s="46">
        <v>1</v>
      </c>
      <c r="G346" s="289"/>
      <c r="H346" s="173"/>
      <c r="I346" s="174"/>
      <c r="J346" s="174"/>
      <c r="K346" s="175"/>
      <c r="L346" s="321"/>
      <c r="M346" s="309"/>
      <c r="N346" s="309"/>
      <c r="O346" s="312"/>
      <c r="P346" s="140" t="s">
        <v>151</v>
      </c>
      <c r="Q346" s="140">
        <v>267</v>
      </c>
      <c r="R346" s="140" t="s">
        <v>194</v>
      </c>
      <c r="S346" s="140" t="s">
        <v>258</v>
      </c>
      <c r="T346" s="140" t="s">
        <v>210</v>
      </c>
      <c r="U346" s="140" t="str">
        <f t="shared" si="64"/>
        <v>3.1.5 Custodia de Historias Clínica</v>
      </c>
      <c r="V346" s="140">
        <f t="shared" si="65"/>
        <v>1</v>
      </c>
      <c r="W346" s="140">
        <f t="shared" si="60"/>
        <v>0</v>
      </c>
      <c r="X346" s="140"/>
      <c r="Y346" s="153" t="str">
        <f t="shared" si="66"/>
        <v/>
      </c>
      <c r="Z346" s="140"/>
      <c r="AA346" s="140"/>
      <c r="AB346" s="140"/>
      <c r="AC346" s="140" t="str">
        <f t="shared" si="67"/>
        <v/>
      </c>
      <c r="AD346" s="140" t="str">
        <f t="shared" si="61"/>
        <v/>
      </c>
      <c r="AE346" s="140" t="str">
        <f t="shared" si="62"/>
        <v/>
      </c>
      <c r="AF346" s="140" t="str">
        <f t="shared" si="63"/>
        <v/>
      </c>
      <c r="AG346" s="142" t="str">
        <f>+IFERROR(VLOOKUP(Q346,#REF!,8,0),"")</f>
        <v/>
      </c>
    </row>
    <row r="347" spans="1:33" ht="15" hidden="1" customHeight="1">
      <c r="A347" s="291"/>
      <c r="B347" s="294"/>
      <c r="C347" s="318"/>
      <c r="D347" s="26" t="s">
        <v>44</v>
      </c>
      <c r="E347" s="192"/>
      <c r="F347" s="46">
        <v>1</v>
      </c>
      <c r="G347" s="289"/>
      <c r="H347" s="173"/>
      <c r="I347" s="174"/>
      <c r="J347" s="174"/>
      <c r="K347" s="175"/>
      <c r="L347" s="321"/>
      <c r="M347" s="309"/>
      <c r="N347" s="309"/>
      <c r="O347" s="312"/>
      <c r="P347" s="140" t="s">
        <v>152</v>
      </c>
      <c r="Q347" s="140">
        <v>268</v>
      </c>
      <c r="R347" s="140" t="s">
        <v>194</v>
      </c>
      <c r="S347" s="140" t="s">
        <v>258</v>
      </c>
      <c r="T347" s="140" t="s">
        <v>210</v>
      </c>
      <c r="U347" s="140" t="str">
        <f t="shared" si="64"/>
        <v>3.1.6 Restricciones y Recomendaciones Laborales</v>
      </c>
      <c r="V347" s="140">
        <f t="shared" si="65"/>
        <v>1</v>
      </c>
      <c r="W347" s="140">
        <f t="shared" si="60"/>
        <v>0</v>
      </c>
      <c r="X347" s="140"/>
      <c r="Y347" s="153" t="str">
        <f t="shared" si="66"/>
        <v/>
      </c>
      <c r="Z347" s="140"/>
      <c r="AA347" s="140"/>
      <c r="AB347" s="140"/>
      <c r="AC347" s="140" t="str">
        <f t="shared" si="67"/>
        <v/>
      </c>
      <c r="AD347" s="140" t="str">
        <f t="shared" si="61"/>
        <v/>
      </c>
      <c r="AE347" s="140" t="str">
        <f t="shared" si="62"/>
        <v/>
      </c>
      <c r="AF347" s="140" t="str">
        <f t="shared" si="63"/>
        <v/>
      </c>
      <c r="AG347" s="142" t="str">
        <f>+IFERROR(VLOOKUP(Q347,#REF!,8,0),"")</f>
        <v/>
      </c>
    </row>
    <row r="348" spans="1:33" ht="30" hidden="1">
      <c r="A348" s="291"/>
      <c r="B348" s="294"/>
      <c r="C348" s="318"/>
      <c r="D348" s="26" t="s">
        <v>54</v>
      </c>
      <c r="E348" s="192"/>
      <c r="F348" s="46">
        <v>1</v>
      </c>
      <c r="G348" s="289"/>
      <c r="H348" s="173"/>
      <c r="I348" s="174"/>
      <c r="J348" s="174"/>
      <c r="K348" s="175"/>
      <c r="L348" s="321"/>
      <c r="M348" s="309"/>
      <c r="N348" s="309"/>
      <c r="O348" s="312"/>
      <c r="P348" s="140" t="s">
        <v>153</v>
      </c>
      <c r="Q348" s="140">
        <v>269</v>
      </c>
      <c r="R348" s="140" t="s">
        <v>194</v>
      </c>
      <c r="S348" s="140" t="s">
        <v>258</v>
      </c>
      <c r="T348" s="140" t="s">
        <v>210</v>
      </c>
      <c r="U348" s="140" t="str">
        <f t="shared" si="64"/>
        <v>3.1.7 Estilo de vida y entornos saludables (Controles tabaquismo, alcoholismo, farmaco dependiencia y otros)</v>
      </c>
      <c r="V348" s="140">
        <f t="shared" si="65"/>
        <v>1</v>
      </c>
      <c r="W348" s="140">
        <f t="shared" si="60"/>
        <v>0</v>
      </c>
      <c r="X348" s="140"/>
      <c r="Y348" s="153" t="str">
        <f t="shared" si="66"/>
        <v/>
      </c>
      <c r="Z348" s="140"/>
      <c r="AA348" s="140"/>
      <c r="AB348" s="140"/>
      <c r="AC348" s="140" t="str">
        <f t="shared" si="67"/>
        <v/>
      </c>
      <c r="AD348" s="140" t="str">
        <f t="shared" si="61"/>
        <v/>
      </c>
      <c r="AE348" s="140" t="str">
        <f t="shared" si="62"/>
        <v/>
      </c>
      <c r="AF348" s="140" t="str">
        <f t="shared" si="63"/>
        <v/>
      </c>
      <c r="AG348" s="142" t="str">
        <f>+IFERROR(VLOOKUP(Q348,#REF!,8,0),"")</f>
        <v/>
      </c>
    </row>
    <row r="349" spans="1:33" ht="15" hidden="1" customHeight="1">
      <c r="A349" s="291"/>
      <c r="B349" s="294"/>
      <c r="C349" s="318"/>
      <c r="D349" s="26" t="s">
        <v>45</v>
      </c>
      <c r="E349" s="192"/>
      <c r="F349" s="46">
        <v>1</v>
      </c>
      <c r="G349" s="289"/>
      <c r="H349" s="173"/>
      <c r="I349" s="174"/>
      <c r="J349" s="174"/>
      <c r="K349" s="175"/>
      <c r="L349" s="321"/>
      <c r="M349" s="309"/>
      <c r="N349" s="309"/>
      <c r="O349" s="312"/>
      <c r="P349" s="140" t="s">
        <v>154</v>
      </c>
      <c r="Q349" s="140">
        <v>270</v>
      </c>
      <c r="R349" s="140" t="s">
        <v>194</v>
      </c>
      <c r="S349" s="140" t="s">
        <v>258</v>
      </c>
      <c r="T349" s="140" t="s">
        <v>210</v>
      </c>
      <c r="U349" s="140" t="str">
        <f t="shared" si="64"/>
        <v>3.1.8 Agua Potable, Servicios Sanitarios, Disposición de Basura</v>
      </c>
      <c r="V349" s="140">
        <f t="shared" si="65"/>
        <v>1</v>
      </c>
      <c r="W349" s="140">
        <f t="shared" si="60"/>
        <v>0</v>
      </c>
      <c r="X349" s="140"/>
      <c r="Y349" s="153" t="str">
        <f t="shared" si="66"/>
        <v/>
      </c>
      <c r="Z349" s="140"/>
      <c r="AA349" s="140"/>
      <c r="AB349" s="140"/>
      <c r="AC349" s="140" t="str">
        <f t="shared" si="67"/>
        <v/>
      </c>
      <c r="AD349" s="140" t="str">
        <f t="shared" si="61"/>
        <v/>
      </c>
      <c r="AE349" s="140" t="str">
        <f t="shared" si="62"/>
        <v/>
      </c>
      <c r="AF349" s="140" t="str">
        <f t="shared" si="63"/>
        <v/>
      </c>
      <c r="AG349" s="142" t="str">
        <f>+IFERROR(VLOOKUP(Q349,#REF!,8,0),"")</f>
        <v/>
      </c>
    </row>
    <row r="350" spans="1:33" ht="15.75" hidden="1" customHeight="1" thickBot="1">
      <c r="A350" s="291"/>
      <c r="B350" s="294"/>
      <c r="C350" s="319"/>
      <c r="D350" s="27" t="s">
        <v>46</v>
      </c>
      <c r="E350" s="193"/>
      <c r="F350" s="45">
        <v>1</v>
      </c>
      <c r="G350" s="286"/>
      <c r="H350" s="176"/>
      <c r="I350" s="177"/>
      <c r="J350" s="177"/>
      <c r="K350" s="178"/>
      <c r="L350" s="322"/>
      <c r="M350" s="310"/>
      <c r="N350" s="309"/>
      <c r="O350" s="312"/>
      <c r="P350" s="140" t="s">
        <v>155</v>
      </c>
      <c r="Q350" s="140">
        <v>271</v>
      </c>
      <c r="R350" s="140" t="s">
        <v>194</v>
      </c>
      <c r="S350" s="140" t="s">
        <v>258</v>
      </c>
      <c r="T350" s="140" t="s">
        <v>210</v>
      </c>
      <c r="U350" s="140" t="str">
        <f t="shared" si="64"/>
        <v>3.1.9 Eliminación adecuada de residuos sólidos, líquidos o gaseosos</v>
      </c>
      <c r="V350" s="140">
        <f t="shared" si="65"/>
        <v>1</v>
      </c>
      <c r="W350" s="140">
        <f t="shared" si="60"/>
        <v>0</v>
      </c>
      <c r="X350" s="140"/>
      <c r="Y350" s="153" t="str">
        <f t="shared" si="66"/>
        <v/>
      </c>
      <c r="Z350" s="140"/>
      <c r="AA350" s="140"/>
      <c r="AB350" s="140"/>
      <c r="AC350" s="140" t="str">
        <f t="shared" si="67"/>
        <v/>
      </c>
      <c r="AD350" s="140" t="str">
        <f t="shared" si="61"/>
        <v/>
      </c>
      <c r="AE350" s="140" t="str">
        <f t="shared" si="62"/>
        <v/>
      </c>
      <c r="AF350" s="140" t="str">
        <f t="shared" si="63"/>
        <v/>
      </c>
      <c r="AG350" s="142" t="str">
        <f>+IFERROR(VLOOKUP(Q350,#REF!,8,0),"")</f>
        <v/>
      </c>
    </row>
    <row r="351" spans="1:33" ht="15" hidden="1" customHeight="1">
      <c r="A351" s="291"/>
      <c r="B351" s="294"/>
      <c r="C351" s="283" t="s">
        <v>56</v>
      </c>
      <c r="D351" s="25" t="s">
        <v>47</v>
      </c>
      <c r="E351" s="191"/>
      <c r="F351" s="44">
        <v>2</v>
      </c>
      <c r="G351" s="285">
        <v>5</v>
      </c>
      <c r="H351" s="170"/>
      <c r="I351" s="171"/>
      <c r="J351" s="171"/>
      <c r="K351" s="172"/>
      <c r="L351" s="287">
        <f>+COUNTA(J353,H353)*1+COUNTA(J351:J352,H351:H352)*2</f>
        <v>0</v>
      </c>
      <c r="M351" s="308">
        <f>L351/G351</f>
        <v>0</v>
      </c>
      <c r="N351" s="309"/>
      <c r="O351" s="312"/>
      <c r="P351" s="140" t="s">
        <v>156</v>
      </c>
      <c r="Q351" s="140">
        <v>272</v>
      </c>
      <c r="R351" s="140" t="s">
        <v>194</v>
      </c>
      <c r="S351" s="140" t="s">
        <v>258</v>
      </c>
      <c r="T351" s="140" t="s">
        <v>211</v>
      </c>
      <c r="U351" s="140" t="str">
        <f t="shared" si="64"/>
        <v>3.2.1 Reporte de los Accidentes de Trabajo y enfermedad Laboral</v>
      </c>
      <c r="V351" s="140">
        <f t="shared" si="65"/>
        <v>2</v>
      </c>
      <c r="W351" s="140">
        <f t="shared" si="60"/>
        <v>0</v>
      </c>
      <c r="X351" s="140"/>
      <c r="Y351" s="153" t="str">
        <f t="shared" si="66"/>
        <v/>
      </c>
      <c r="Z351" s="140"/>
      <c r="AA351" s="140"/>
      <c r="AB351" s="140"/>
      <c r="AC351" s="140" t="str">
        <f t="shared" si="67"/>
        <v/>
      </c>
      <c r="AD351" s="140" t="str">
        <f t="shared" si="61"/>
        <v/>
      </c>
      <c r="AE351" s="140" t="str">
        <f t="shared" si="62"/>
        <v/>
      </c>
      <c r="AF351" s="140" t="str">
        <f t="shared" si="63"/>
        <v/>
      </c>
      <c r="AG351" s="142" t="str">
        <f>+IFERROR(VLOOKUP(Q351,#REF!,8,0),"")</f>
        <v/>
      </c>
    </row>
    <row r="352" spans="1:33" ht="15" hidden="1" customHeight="1">
      <c r="A352" s="291"/>
      <c r="B352" s="294"/>
      <c r="C352" s="314"/>
      <c r="D352" s="28" t="s">
        <v>48</v>
      </c>
      <c r="E352" s="194"/>
      <c r="F352" s="46">
        <v>2</v>
      </c>
      <c r="G352" s="289"/>
      <c r="H352" s="173"/>
      <c r="I352" s="174"/>
      <c r="J352" s="174"/>
      <c r="K352" s="175"/>
      <c r="L352" s="316"/>
      <c r="M352" s="309"/>
      <c r="N352" s="309"/>
      <c r="O352" s="312"/>
      <c r="P352" s="140" t="s">
        <v>157</v>
      </c>
      <c r="Q352" s="140">
        <v>273</v>
      </c>
      <c r="R352" s="140" t="s">
        <v>194</v>
      </c>
      <c r="S352" s="140" t="s">
        <v>258</v>
      </c>
      <c r="T352" s="140" t="s">
        <v>211</v>
      </c>
      <c r="U352" s="140" t="str">
        <f t="shared" si="64"/>
        <v>3.2.2 Investigación de Accidentes de Trabajo y enfermedad Laboral</v>
      </c>
      <c r="V352" s="140">
        <f t="shared" si="65"/>
        <v>2</v>
      </c>
      <c r="W352" s="140">
        <f t="shared" ref="W352:W379" si="68">+IF(OR(H352&lt;&gt;"",J352&lt;&gt;""),V352,0)</f>
        <v>0</v>
      </c>
      <c r="X352" s="140"/>
      <c r="Y352" s="153" t="str">
        <f t="shared" si="66"/>
        <v/>
      </c>
      <c r="Z352" s="140"/>
      <c r="AA352" s="140"/>
      <c r="AB352" s="140"/>
      <c r="AC352" s="140" t="str">
        <f t="shared" si="67"/>
        <v/>
      </c>
      <c r="AD352" s="140" t="str">
        <f t="shared" si="61"/>
        <v/>
      </c>
      <c r="AE352" s="140" t="str">
        <f t="shared" si="62"/>
        <v/>
      </c>
      <c r="AF352" s="140" t="str">
        <f t="shared" si="63"/>
        <v/>
      </c>
      <c r="AG352" s="142" t="str">
        <f>+IFERROR(VLOOKUP(Q352,#REF!,8,0),"")</f>
        <v/>
      </c>
    </row>
    <row r="353" spans="1:33" ht="30.75" hidden="1" thickBot="1">
      <c r="A353" s="291"/>
      <c r="B353" s="294"/>
      <c r="C353" s="315"/>
      <c r="D353" s="29" t="s">
        <v>49</v>
      </c>
      <c r="E353" s="195"/>
      <c r="F353" s="45">
        <v>1</v>
      </c>
      <c r="G353" s="286"/>
      <c r="H353" s="176"/>
      <c r="I353" s="177"/>
      <c r="J353" s="177"/>
      <c r="K353" s="178"/>
      <c r="L353" s="288"/>
      <c r="M353" s="310"/>
      <c r="N353" s="309"/>
      <c r="O353" s="312"/>
      <c r="P353" s="140" t="s">
        <v>158</v>
      </c>
      <c r="Q353" s="140">
        <v>274</v>
      </c>
      <c r="R353" s="140" t="s">
        <v>194</v>
      </c>
      <c r="S353" s="140" t="s">
        <v>258</v>
      </c>
      <c r="T353" s="140" t="s">
        <v>211</v>
      </c>
      <c r="U353" s="140" t="str">
        <f t="shared" si="64"/>
        <v>3.2.3 Registro y análisis estádistico de Incidentes, Accidentes de Trabajo y Enfermedad Laboral</v>
      </c>
      <c r="V353" s="140">
        <f t="shared" si="65"/>
        <v>1</v>
      </c>
      <c r="W353" s="140">
        <f t="shared" si="68"/>
        <v>0</v>
      </c>
      <c r="X353" s="140"/>
      <c r="Y353" s="153" t="str">
        <f t="shared" si="66"/>
        <v/>
      </c>
      <c r="Z353" s="140"/>
      <c r="AA353" s="140"/>
      <c r="AB353" s="140"/>
      <c r="AC353" s="140" t="str">
        <f t="shared" si="67"/>
        <v/>
      </c>
      <c r="AD353" s="140" t="str">
        <f t="shared" si="61"/>
        <v/>
      </c>
      <c r="AE353" s="140" t="str">
        <f t="shared" si="62"/>
        <v/>
      </c>
      <c r="AF353" s="140" t="str">
        <f t="shared" si="63"/>
        <v/>
      </c>
      <c r="AG353" s="142" t="str">
        <f>+IFERROR(VLOOKUP(Q353,#REF!,8,0),"")</f>
        <v/>
      </c>
    </row>
    <row r="354" spans="1:33" ht="15" hidden="1" customHeight="1">
      <c r="A354" s="291"/>
      <c r="B354" s="294"/>
      <c r="C354" s="317" t="s">
        <v>59</v>
      </c>
      <c r="D354" s="30" t="s">
        <v>50</v>
      </c>
      <c r="E354" s="196"/>
      <c r="F354" s="44">
        <v>1</v>
      </c>
      <c r="G354" s="231">
        <v>6</v>
      </c>
      <c r="H354" s="170"/>
      <c r="I354" s="171"/>
      <c r="J354" s="171"/>
      <c r="K354" s="172"/>
      <c r="L354" s="287">
        <f t="shared" ref="L354" si="69">+COUNTA(J354:J359,H354:H359)*1</f>
        <v>0</v>
      </c>
      <c r="M354" s="308">
        <f>L354/G354</f>
        <v>0</v>
      </c>
      <c r="N354" s="309"/>
      <c r="O354" s="312"/>
      <c r="P354" s="140" t="s">
        <v>159</v>
      </c>
      <c r="Q354" s="140">
        <v>275</v>
      </c>
      <c r="R354" s="140" t="s">
        <v>194</v>
      </c>
      <c r="S354" s="140" t="s">
        <v>258</v>
      </c>
      <c r="T354" s="144" t="s">
        <v>212</v>
      </c>
      <c r="U354" s="140" t="str">
        <f t="shared" si="64"/>
        <v>3.3.1 Medición de la severidad de los AT y EL</v>
      </c>
      <c r="V354" s="140">
        <f t="shared" si="65"/>
        <v>1</v>
      </c>
      <c r="W354" s="140">
        <f t="shared" si="68"/>
        <v>0</v>
      </c>
      <c r="X354" s="140"/>
      <c r="Y354" s="153" t="str">
        <f t="shared" si="66"/>
        <v/>
      </c>
      <c r="Z354" s="140"/>
      <c r="AA354" s="140"/>
      <c r="AB354" s="140"/>
      <c r="AC354" s="140" t="str">
        <f t="shared" si="67"/>
        <v/>
      </c>
      <c r="AD354" s="140" t="str">
        <f t="shared" si="61"/>
        <v/>
      </c>
      <c r="AE354" s="140" t="str">
        <f t="shared" si="62"/>
        <v/>
      </c>
      <c r="AF354" s="140" t="str">
        <f t="shared" si="63"/>
        <v/>
      </c>
      <c r="AG354" s="142" t="str">
        <f>+IFERROR(VLOOKUP(Q354,#REF!,8,0),"")</f>
        <v/>
      </c>
    </row>
    <row r="355" spans="1:33" ht="30" hidden="1">
      <c r="A355" s="291"/>
      <c r="B355" s="294"/>
      <c r="C355" s="318"/>
      <c r="D355" s="26" t="s">
        <v>51</v>
      </c>
      <c r="E355" s="192"/>
      <c r="F355" s="46">
        <v>1</v>
      </c>
      <c r="G355" s="232"/>
      <c r="H355" s="173"/>
      <c r="I355" s="174"/>
      <c r="J355" s="174"/>
      <c r="K355" s="175"/>
      <c r="L355" s="316"/>
      <c r="M355" s="309"/>
      <c r="N355" s="309"/>
      <c r="O355" s="312"/>
      <c r="P355" s="140" t="s">
        <v>160</v>
      </c>
      <c r="Q355" s="140">
        <v>276</v>
      </c>
      <c r="R355" s="140" t="s">
        <v>194</v>
      </c>
      <c r="S355" s="140" t="s">
        <v>258</v>
      </c>
      <c r="T355" s="140" t="s">
        <v>212</v>
      </c>
      <c r="U355" s="140" t="str">
        <f t="shared" si="64"/>
        <v>3.3.2 Medición de la frecuencia de los incidentes, Accidentes de Trabajo y Enfermedad Laboral</v>
      </c>
      <c r="V355" s="140">
        <f t="shared" si="65"/>
        <v>1</v>
      </c>
      <c r="W355" s="140">
        <f t="shared" si="68"/>
        <v>0</v>
      </c>
      <c r="X355" s="140"/>
      <c r="Y355" s="153" t="str">
        <f t="shared" si="66"/>
        <v/>
      </c>
      <c r="Z355" s="140"/>
      <c r="AA355" s="140"/>
      <c r="AB355" s="140"/>
      <c r="AC355" s="140" t="str">
        <f t="shared" si="67"/>
        <v/>
      </c>
      <c r="AD355" s="140" t="str">
        <f t="shared" si="61"/>
        <v/>
      </c>
      <c r="AE355" s="140" t="str">
        <f t="shared" si="62"/>
        <v/>
      </c>
      <c r="AF355" s="140" t="str">
        <f t="shared" si="63"/>
        <v/>
      </c>
      <c r="AG355" s="142" t="str">
        <f>+IFERROR(VLOOKUP(Q355,#REF!,8,0),"")</f>
        <v/>
      </c>
    </row>
    <row r="356" spans="1:33" ht="15" hidden="1" customHeight="1">
      <c r="A356" s="291"/>
      <c r="B356" s="294"/>
      <c r="C356" s="318"/>
      <c r="D356" s="31" t="s">
        <v>52</v>
      </c>
      <c r="E356" s="197"/>
      <c r="F356" s="46">
        <v>1</v>
      </c>
      <c r="G356" s="232"/>
      <c r="H356" s="173"/>
      <c r="I356" s="174"/>
      <c r="J356" s="174"/>
      <c r="K356" s="175"/>
      <c r="L356" s="316"/>
      <c r="M356" s="309"/>
      <c r="N356" s="309"/>
      <c r="O356" s="312"/>
      <c r="P356" s="140" t="s">
        <v>161</v>
      </c>
      <c r="Q356" s="140">
        <v>277</v>
      </c>
      <c r="R356" s="140" t="s">
        <v>194</v>
      </c>
      <c r="S356" s="140" t="s">
        <v>258</v>
      </c>
      <c r="T356" s="140" t="s">
        <v>212</v>
      </c>
      <c r="U356" s="140" t="str">
        <f t="shared" si="64"/>
        <v>3.3.3 Medición de la Mortalidad de los AT y EL</v>
      </c>
      <c r="V356" s="140">
        <f t="shared" si="65"/>
        <v>1</v>
      </c>
      <c r="W356" s="140">
        <f t="shared" si="68"/>
        <v>0</v>
      </c>
      <c r="X356" s="140"/>
      <c r="Y356" s="153" t="str">
        <f t="shared" si="66"/>
        <v/>
      </c>
      <c r="Z356" s="140"/>
      <c r="AA356" s="140"/>
      <c r="AB356" s="140"/>
      <c r="AC356" s="140" t="str">
        <f t="shared" si="67"/>
        <v/>
      </c>
      <c r="AD356" s="140" t="str">
        <f t="shared" si="61"/>
        <v/>
      </c>
      <c r="AE356" s="140" t="str">
        <f t="shared" si="62"/>
        <v/>
      </c>
      <c r="AF356" s="140" t="str">
        <f t="shared" si="63"/>
        <v/>
      </c>
      <c r="AG356" s="142" t="str">
        <f>+IFERROR(VLOOKUP(Q356,#REF!,8,0),"")</f>
        <v/>
      </c>
    </row>
    <row r="357" spans="1:33" ht="30" hidden="1">
      <c r="A357" s="291"/>
      <c r="B357" s="294"/>
      <c r="C357" s="318"/>
      <c r="D357" s="26" t="s">
        <v>53</v>
      </c>
      <c r="E357" s="192"/>
      <c r="F357" s="46">
        <v>1</v>
      </c>
      <c r="G357" s="232"/>
      <c r="H357" s="173"/>
      <c r="I357" s="174"/>
      <c r="J357" s="174"/>
      <c r="K357" s="175"/>
      <c r="L357" s="316"/>
      <c r="M357" s="309"/>
      <c r="N357" s="309"/>
      <c r="O357" s="312"/>
      <c r="P357" s="140" t="s">
        <v>162</v>
      </c>
      <c r="Q357" s="140">
        <v>278</v>
      </c>
      <c r="R357" s="140" t="s">
        <v>194</v>
      </c>
      <c r="S357" s="140" t="s">
        <v>258</v>
      </c>
      <c r="T357" s="140" t="s">
        <v>212</v>
      </c>
      <c r="U357" s="140" t="str">
        <f t="shared" si="64"/>
        <v>3.3.4 Medición de la prevalencia de los incidentes, Accidentes de Trabajo y Enfermedad Laboral</v>
      </c>
      <c r="V357" s="140">
        <f t="shared" si="65"/>
        <v>1</v>
      </c>
      <c r="W357" s="140">
        <f t="shared" si="68"/>
        <v>0</v>
      </c>
      <c r="X357" s="140"/>
      <c r="Y357" s="153" t="str">
        <f t="shared" si="66"/>
        <v/>
      </c>
      <c r="Z357" s="140"/>
      <c r="AA357" s="140"/>
      <c r="AB357" s="140"/>
      <c r="AC357" s="140" t="str">
        <f t="shared" si="67"/>
        <v/>
      </c>
      <c r="AD357" s="140" t="str">
        <f t="shared" si="61"/>
        <v/>
      </c>
      <c r="AE357" s="140" t="str">
        <f t="shared" si="62"/>
        <v/>
      </c>
      <c r="AF357" s="140" t="str">
        <f t="shared" si="63"/>
        <v/>
      </c>
      <c r="AG357" s="142" t="str">
        <f>+IFERROR(VLOOKUP(Q357,#REF!,8,0),"")</f>
        <v/>
      </c>
    </row>
    <row r="358" spans="1:33" ht="30" hidden="1">
      <c r="A358" s="291"/>
      <c r="B358" s="294"/>
      <c r="C358" s="318"/>
      <c r="D358" s="26" t="s">
        <v>57</v>
      </c>
      <c r="E358" s="192"/>
      <c r="F358" s="46">
        <v>1</v>
      </c>
      <c r="G358" s="232"/>
      <c r="H358" s="173"/>
      <c r="I358" s="174"/>
      <c r="J358" s="174"/>
      <c r="K358" s="175"/>
      <c r="L358" s="316"/>
      <c r="M358" s="309"/>
      <c r="N358" s="309"/>
      <c r="O358" s="312"/>
      <c r="P358" s="140" t="s">
        <v>163</v>
      </c>
      <c r="Q358" s="140">
        <v>279</v>
      </c>
      <c r="R358" s="140" t="s">
        <v>194</v>
      </c>
      <c r="S358" s="140" t="s">
        <v>258</v>
      </c>
      <c r="T358" s="140" t="s">
        <v>212</v>
      </c>
      <c r="U358" s="140" t="str">
        <f t="shared" si="64"/>
        <v>3.3.5 Medición de la incidencia de los incidentes, Accidentes de Trabajo y Enfermedad Laboral</v>
      </c>
      <c r="V358" s="140">
        <f t="shared" si="65"/>
        <v>1</v>
      </c>
      <c r="W358" s="140">
        <f t="shared" si="68"/>
        <v>0</v>
      </c>
      <c r="X358" s="140"/>
      <c r="Y358" s="153" t="str">
        <f t="shared" si="66"/>
        <v/>
      </c>
      <c r="Z358" s="140"/>
      <c r="AA358" s="140"/>
      <c r="AB358" s="140"/>
      <c r="AC358" s="140" t="str">
        <f t="shared" si="67"/>
        <v/>
      </c>
      <c r="AD358" s="140" t="str">
        <f t="shared" si="61"/>
        <v/>
      </c>
      <c r="AE358" s="140" t="str">
        <f t="shared" si="62"/>
        <v/>
      </c>
      <c r="AF358" s="140" t="str">
        <f t="shared" si="63"/>
        <v/>
      </c>
      <c r="AG358" s="142" t="str">
        <f>+IFERROR(VLOOKUP(Q358,#REF!,8,0),"")</f>
        <v/>
      </c>
    </row>
    <row r="359" spans="1:33" ht="30.75" hidden="1" thickBot="1">
      <c r="A359" s="291"/>
      <c r="B359" s="295"/>
      <c r="C359" s="319"/>
      <c r="D359" s="29" t="s">
        <v>58</v>
      </c>
      <c r="E359" s="195"/>
      <c r="F359" s="45">
        <v>1</v>
      </c>
      <c r="G359" s="233"/>
      <c r="H359" s="176"/>
      <c r="I359" s="177"/>
      <c r="J359" s="177"/>
      <c r="K359" s="178"/>
      <c r="L359" s="288"/>
      <c r="M359" s="310"/>
      <c r="N359" s="310"/>
      <c r="O359" s="312"/>
      <c r="P359" s="140" t="s">
        <v>164</v>
      </c>
      <c r="Q359" s="140">
        <v>280</v>
      </c>
      <c r="R359" s="140" t="s">
        <v>194</v>
      </c>
      <c r="S359" s="140" t="s">
        <v>258</v>
      </c>
      <c r="T359" s="140" t="s">
        <v>212</v>
      </c>
      <c r="U359" s="140" t="str">
        <f t="shared" si="64"/>
        <v>3.3.6 Medición del ausentismo de los incidentes, Accidentes de Trabajo y Enfermedad Laboral</v>
      </c>
      <c r="V359" s="140">
        <f t="shared" si="65"/>
        <v>1</v>
      </c>
      <c r="W359" s="140">
        <f t="shared" si="68"/>
        <v>0</v>
      </c>
      <c r="X359" s="140"/>
      <c r="Y359" s="153" t="str">
        <f t="shared" si="66"/>
        <v/>
      </c>
      <c r="Z359" s="140"/>
      <c r="AA359" s="140"/>
      <c r="AB359" s="140"/>
      <c r="AC359" s="140" t="str">
        <f t="shared" si="67"/>
        <v/>
      </c>
      <c r="AD359" s="140" t="str">
        <f t="shared" si="61"/>
        <v/>
      </c>
      <c r="AE359" s="140" t="str">
        <f t="shared" si="62"/>
        <v/>
      </c>
      <c r="AF359" s="140" t="str">
        <f t="shared" si="63"/>
        <v/>
      </c>
      <c r="AG359" s="142" t="str">
        <f>+IFERROR(VLOOKUP(Q359,#REF!,8,0),"")</f>
        <v/>
      </c>
    </row>
    <row r="360" spans="1:33" ht="30" hidden="1">
      <c r="A360" s="291"/>
      <c r="B360" s="219" t="s">
        <v>101</v>
      </c>
      <c r="C360" s="254" t="s">
        <v>64</v>
      </c>
      <c r="D360" s="18" t="s">
        <v>60</v>
      </c>
      <c r="E360" s="198"/>
      <c r="F360" s="41">
        <v>4</v>
      </c>
      <c r="G360" s="285">
        <v>15</v>
      </c>
      <c r="H360" s="169"/>
      <c r="I360" s="156"/>
      <c r="J360" s="156"/>
      <c r="K360" s="157"/>
      <c r="L360" s="287">
        <f>+COUNTA(J362,H362)*3+COUNTA(H360:H361,H363)*4+COUNTA(J360:J361,J363)*4</f>
        <v>0</v>
      </c>
      <c r="M360" s="299">
        <f>L360/G360</f>
        <v>0</v>
      </c>
      <c r="N360" s="299">
        <f>(L360+L364)/(G360+G364)</f>
        <v>0</v>
      </c>
      <c r="O360" s="312"/>
      <c r="P360" s="140" t="s">
        <v>165</v>
      </c>
      <c r="Q360" s="140">
        <v>281</v>
      </c>
      <c r="R360" s="140" t="s">
        <v>194</v>
      </c>
      <c r="S360" s="140" t="s">
        <v>259</v>
      </c>
      <c r="T360" s="140" t="s">
        <v>213</v>
      </c>
      <c r="U360" s="140" t="str">
        <f t="shared" si="64"/>
        <v>4.1.1 Metodología para la identificación, evaluación y valoración de peligros</v>
      </c>
      <c r="V360" s="140">
        <f t="shared" si="65"/>
        <v>4</v>
      </c>
      <c r="W360" s="140">
        <f t="shared" si="68"/>
        <v>0</v>
      </c>
      <c r="X360" s="140"/>
      <c r="Y360" s="153" t="str">
        <f t="shared" si="66"/>
        <v/>
      </c>
      <c r="Z360" s="140"/>
      <c r="AA360" s="140"/>
      <c r="AB360" s="140"/>
      <c r="AC360" s="140" t="str">
        <f t="shared" si="67"/>
        <v/>
      </c>
      <c r="AD360" s="140" t="str">
        <f t="shared" si="61"/>
        <v/>
      </c>
      <c r="AE360" s="140" t="str">
        <f t="shared" si="62"/>
        <v/>
      </c>
      <c r="AF360" s="140" t="str">
        <f t="shared" si="63"/>
        <v/>
      </c>
      <c r="AG360" s="142" t="str">
        <f>+IFERROR(VLOOKUP(Q360,#REF!,8,0),"")</f>
        <v/>
      </c>
    </row>
    <row r="361" spans="1:33" ht="30" hidden="1">
      <c r="A361" s="291"/>
      <c r="B361" s="220"/>
      <c r="C361" s="229"/>
      <c r="D361" s="4" t="s">
        <v>61</v>
      </c>
      <c r="E361" s="187"/>
      <c r="F361" s="42">
        <v>4</v>
      </c>
      <c r="G361" s="289"/>
      <c r="H361" s="167"/>
      <c r="I361" s="159"/>
      <c r="J361" s="159"/>
      <c r="K361" s="160"/>
      <c r="L361" s="316"/>
      <c r="M361" s="300"/>
      <c r="N361" s="300"/>
      <c r="O361" s="312"/>
      <c r="P361" s="140" t="s">
        <v>166</v>
      </c>
      <c r="Q361" s="140">
        <v>282</v>
      </c>
      <c r="R361" s="140" t="s">
        <v>194</v>
      </c>
      <c r="S361" s="140" t="s">
        <v>259</v>
      </c>
      <c r="T361" s="140" t="s">
        <v>213</v>
      </c>
      <c r="U361" s="140" t="str">
        <f t="shared" si="64"/>
        <v>4.1.2 Identificación de peligros con participación de todos los niveles de la organización</v>
      </c>
      <c r="V361" s="140">
        <f t="shared" si="65"/>
        <v>4</v>
      </c>
      <c r="W361" s="140">
        <f t="shared" si="68"/>
        <v>0</v>
      </c>
      <c r="X361" s="140"/>
      <c r="Y361" s="153" t="str">
        <f t="shared" si="66"/>
        <v/>
      </c>
      <c r="Z361" s="140"/>
      <c r="AA361" s="140"/>
      <c r="AB361" s="140"/>
      <c r="AC361" s="140" t="str">
        <f t="shared" si="67"/>
        <v/>
      </c>
      <c r="AD361" s="140" t="str">
        <f t="shared" si="61"/>
        <v/>
      </c>
      <c r="AE361" s="140" t="str">
        <f t="shared" si="62"/>
        <v/>
      </c>
      <c r="AF361" s="140" t="str">
        <f t="shared" si="63"/>
        <v/>
      </c>
      <c r="AG361" s="142" t="str">
        <f>+IFERROR(VLOOKUP(Q361,#REF!,8,0),"")</f>
        <v/>
      </c>
    </row>
    <row r="362" spans="1:33" ht="30" hidden="1">
      <c r="A362" s="291"/>
      <c r="B362" s="220"/>
      <c r="C362" s="229"/>
      <c r="D362" s="4" t="s">
        <v>62</v>
      </c>
      <c r="E362" s="187"/>
      <c r="F362" s="42">
        <v>3</v>
      </c>
      <c r="G362" s="289"/>
      <c r="H362" s="167"/>
      <c r="I362" s="159"/>
      <c r="J362" s="159"/>
      <c r="K362" s="160"/>
      <c r="L362" s="316"/>
      <c r="M362" s="300"/>
      <c r="N362" s="300"/>
      <c r="O362" s="312"/>
      <c r="P362" s="140" t="s">
        <v>167</v>
      </c>
      <c r="Q362" s="140">
        <v>283</v>
      </c>
      <c r="R362" s="140" t="s">
        <v>194</v>
      </c>
      <c r="S362" s="140" t="s">
        <v>259</v>
      </c>
      <c r="T362" s="140" t="s">
        <v>213</v>
      </c>
      <c r="U362" s="140" t="str">
        <f t="shared" si="64"/>
        <v>4.1.3 Identificación y priorización de la naturaleza de los peligros (Metodología adicional, cancerígenos y otros)</v>
      </c>
      <c r="V362" s="140">
        <f t="shared" si="65"/>
        <v>3</v>
      </c>
      <c r="W362" s="140">
        <f t="shared" si="68"/>
        <v>0</v>
      </c>
      <c r="X362" s="140"/>
      <c r="Y362" s="153" t="str">
        <f t="shared" si="66"/>
        <v/>
      </c>
      <c r="Z362" s="140"/>
      <c r="AA362" s="140"/>
      <c r="AB362" s="140"/>
      <c r="AC362" s="140" t="str">
        <f t="shared" si="67"/>
        <v/>
      </c>
      <c r="AD362" s="140" t="str">
        <f t="shared" si="61"/>
        <v/>
      </c>
      <c r="AE362" s="140" t="str">
        <f t="shared" si="62"/>
        <v/>
      </c>
      <c r="AF362" s="140" t="str">
        <f t="shared" si="63"/>
        <v/>
      </c>
      <c r="AG362" s="142" t="str">
        <f>+IFERROR(VLOOKUP(Q362,#REF!,8,0),"")</f>
        <v/>
      </c>
    </row>
    <row r="363" spans="1:33" ht="22.5" hidden="1" customHeight="1" thickBot="1">
      <c r="A363" s="291"/>
      <c r="B363" s="220"/>
      <c r="C363" s="230"/>
      <c r="D363" s="37" t="s">
        <v>63</v>
      </c>
      <c r="E363" s="199"/>
      <c r="F363" s="43">
        <v>4</v>
      </c>
      <c r="G363" s="286"/>
      <c r="H363" s="168"/>
      <c r="I363" s="162"/>
      <c r="J363" s="162"/>
      <c r="K363" s="163"/>
      <c r="L363" s="288"/>
      <c r="M363" s="301"/>
      <c r="N363" s="300"/>
      <c r="O363" s="312"/>
      <c r="P363" s="140" t="s">
        <v>168</v>
      </c>
      <c r="Q363" s="140">
        <v>284</v>
      </c>
      <c r="R363" s="140" t="s">
        <v>194</v>
      </c>
      <c r="S363" s="140" t="s">
        <v>259</v>
      </c>
      <c r="T363" s="140" t="s">
        <v>213</v>
      </c>
      <c r="U363" s="140" t="str">
        <f t="shared" si="64"/>
        <v>4.1.4 Realización mediciones ambientales, químicos, físicos y biológicos</v>
      </c>
      <c r="V363" s="140">
        <f t="shared" si="65"/>
        <v>4</v>
      </c>
      <c r="W363" s="140">
        <f t="shared" si="68"/>
        <v>0</v>
      </c>
      <c r="X363" s="140"/>
      <c r="Y363" s="153" t="str">
        <f t="shared" si="66"/>
        <v/>
      </c>
      <c r="Z363" s="140"/>
      <c r="AA363" s="140"/>
      <c r="AB363" s="140"/>
      <c r="AC363" s="140" t="str">
        <f t="shared" si="67"/>
        <v/>
      </c>
      <c r="AD363" s="140" t="str">
        <f t="shared" si="61"/>
        <v/>
      </c>
      <c r="AE363" s="140" t="str">
        <f t="shared" si="62"/>
        <v/>
      </c>
      <c r="AF363" s="140" t="str">
        <f t="shared" si="63"/>
        <v/>
      </c>
      <c r="AG363" s="142" t="str">
        <f>+IFERROR(VLOOKUP(Q363,#REF!,8,0),"")</f>
        <v/>
      </c>
    </row>
    <row r="364" spans="1:33" ht="15" hidden="1" customHeight="1">
      <c r="A364" s="291"/>
      <c r="B364" s="220"/>
      <c r="C364" s="305" t="s">
        <v>91</v>
      </c>
      <c r="D364" s="18" t="s">
        <v>90</v>
      </c>
      <c r="E364" s="198"/>
      <c r="F364" s="41">
        <v>2.5</v>
      </c>
      <c r="G364" s="285">
        <v>15</v>
      </c>
      <c r="H364" s="169"/>
      <c r="I364" s="156"/>
      <c r="J364" s="156"/>
      <c r="K364" s="157"/>
      <c r="L364" s="287">
        <f>+COUNTA(J364:J369,H364:H369)*2.5</f>
        <v>0</v>
      </c>
      <c r="M364" s="323">
        <f>L364/G364</f>
        <v>0</v>
      </c>
      <c r="N364" s="300"/>
      <c r="O364" s="312"/>
      <c r="P364" s="140" t="s">
        <v>169</v>
      </c>
      <c r="Q364" s="140">
        <v>285</v>
      </c>
      <c r="R364" s="140" t="s">
        <v>194</v>
      </c>
      <c r="S364" s="140" t="s">
        <v>259</v>
      </c>
      <c r="T364" s="140" t="s">
        <v>91</v>
      </c>
      <c r="U364" s="140" t="str">
        <f t="shared" si="64"/>
        <v>4.2.1 Se implementan medidas de prevención y control / peligros</v>
      </c>
      <c r="V364" s="140">
        <f t="shared" si="65"/>
        <v>2.5</v>
      </c>
      <c r="W364" s="140">
        <f t="shared" si="68"/>
        <v>0</v>
      </c>
      <c r="X364" s="140"/>
      <c r="Y364" s="153" t="str">
        <f t="shared" si="66"/>
        <v/>
      </c>
      <c r="Z364" s="140"/>
      <c r="AA364" s="140"/>
      <c r="AB364" s="140"/>
      <c r="AC364" s="140" t="str">
        <f t="shared" si="67"/>
        <v/>
      </c>
      <c r="AD364" s="140" t="str">
        <f t="shared" si="61"/>
        <v/>
      </c>
      <c r="AE364" s="140" t="str">
        <f t="shared" si="62"/>
        <v/>
      </c>
      <c r="AF364" s="140" t="str">
        <f t="shared" si="63"/>
        <v/>
      </c>
      <c r="AG364" s="142" t="str">
        <f>+IFERROR(VLOOKUP(Q364,#REF!,8,0),"")</f>
        <v/>
      </c>
    </row>
    <row r="365" spans="1:33" ht="15" hidden="1" customHeight="1">
      <c r="A365" s="291"/>
      <c r="B365" s="220"/>
      <c r="C365" s="306"/>
      <c r="D365" s="4" t="s">
        <v>85</v>
      </c>
      <c r="E365" s="187"/>
      <c r="F365" s="42">
        <v>2.5</v>
      </c>
      <c r="G365" s="289"/>
      <c r="H365" s="167"/>
      <c r="I365" s="159"/>
      <c r="J365" s="159"/>
      <c r="K365" s="160"/>
      <c r="L365" s="316"/>
      <c r="M365" s="324"/>
      <c r="N365" s="300"/>
      <c r="O365" s="312"/>
      <c r="P365" s="140" t="s">
        <v>170</v>
      </c>
      <c r="Q365" s="140">
        <v>286</v>
      </c>
      <c r="R365" s="140" t="s">
        <v>194</v>
      </c>
      <c r="S365" s="140" t="s">
        <v>259</v>
      </c>
      <c r="T365" s="140" t="s">
        <v>91</v>
      </c>
      <c r="U365" s="140" t="str">
        <f t="shared" si="64"/>
        <v>4.2.2 Se verifica aplicación de las medidas prevención y control</v>
      </c>
      <c r="V365" s="140">
        <f t="shared" si="65"/>
        <v>2.5</v>
      </c>
      <c r="W365" s="140">
        <f t="shared" si="68"/>
        <v>0</v>
      </c>
      <c r="X365" s="140"/>
      <c r="Y365" s="153" t="str">
        <f t="shared" si="66"/>
        <v/>
      </c>
      <c r="Z365" s="140"/>
      <c r="AA365" s="140"/>
      <c r="AB365" s="140"/>
      <c r="AC365" s="140" t="str">
        <f t="shared" si="67"/>
        <v/>
      </c>
      <c r="AD365" s="140" t="str">
        <f t="shared" si="61"/>
        <v/>
      </c>
      <c r="AE365" s="140" t="str">
        <f t="shared" si="62"/>
        <v/>
      </c>
      <c r="AF365" s="140" t="str">
        <f t="shared" si="63"/>
        <v/>
      </c>
      <c r="AG365" s="142" t="str">
        <f>+IFERROR(VLOOKUP(Q365,#REF!,8,0),"")</f>
        <v/>
      </c>
    </row>
    <row r="366" spans="1:33" ht="15" hidden="1" customHeight="1">
      <c r="A366" s="291"/>
      <c r="B366" s="220"/>
      <c r="C366" s="306"/>
      <c r="D366" s="4" t="s">
        <v>86</v>
      </c>
      <c r="E366" s="187"/>
      <c r="F366" s="42">
        <v>2.5</v>
      </c>
      <c r="G366" s="289"/>
      <c r="H366" s="167"/>
      <c r="I366" s="159"/>
      <c r="J366" s="159"/>
      <c r="K366" s="160"/>
      <c r="L366" s="316"/>
      <c r="M366" s="324"/>
      <c r="N366" s="300"/>
      <c r="O366" s="312"/>
      <c r="P366" s="140" t="s">
        <v>171</v>
      </c>
      <c r="Q366" s="140">
        <v>287</v>
      </c>
      <c r="R366" s="140" t="s">
        <v>194</v>
      </c>
      <c r="S366" s="140" t="s">
        <v>259</v>
      </c>
      <c r="T366" s="140" t="s">
        <v>91</v>
      </c>
      <c r="U366" s="140" t="str">
        <f t="shared" si="64"/>
        <v>4.2.3 Hay procedimientos, instructivos, fichas, protocolos</v>
      </c>
      <c r="V366" s="140">
        <f t="shared" si="65"/>
        <v>2.5</v>
      </c>
      <c r="W366" s="140">
        <f t="shared" si="68"/>
        <v>0</v>
      </c>
      <c r="X366" s="140"/>
      <c r="Y366" s="153" t="str">
        <f t="shared" si="66"/>
        <v/>
      </c>
      <c r="Z366" s="140"/>
      <c r="AA366" s="140"/>
      <c r="AB366" s="140"/>
      <c r="AC366" s="140" t="str">
        <f t="shared" si="67"/>
        <v/>
      </c>
      <c r="AD366" s="140" t="str">
        <f t="shared" si="61"/>
        <v/>
      </c>
      <c r="AE366" s="140" t="str">
        <f t="shared" si="62"/>
        <v/>
      </c>
      <c r="AF366" s="140" t="str">
        <f t="shared" si="63"/>
        <v/>
      </c>
      <c r="AG366" s="142" t="str">
        <f>+IFERROR(VLOOKUP(Q366,#REF!,8,0),"")</f>
        <v/>
      </c>
    </row>
    <row r="367" spans="1:33" ht="15.75" hidden="1" customHeight="1">
      <c r="A367" s="291"/>
      <c r="B367" s="220"/>
      <c r="C367" s="306"/>
      <c r="D367" s="4" t="s">
        <v>87</v>
      </c>
      <c r="E367" s="187"/>
      <c r="F367" s="42">
        <v>2.5</v>
      </c>
      <c r="G367" s="289"/>
      <c r="H367" s="167"/>
      <c r="I367" s="159"/>
      <c r="J367" s="159"/>
      <c r="K367" s="160"/>
      <c r="L367" s="316"/>
      <c r="M367" s="324"/>
      <c r="N367" s="300"/>
      <c r="O367" s="312"/>
      <c r="P367" s="140" t="s">
        <v>172</v>
      </c>
      <c r="Q367" s="140">
        <v>288</v>
      </c>
      <c r="R367" s="140" t="s">
        <v>194</v>
      </c>
      <c r="S367" s="140" t="s">
        <v>259</v>
      </c>
      <c r="T367" s="140" t="s">
        <v>91</v>
      </c>
      <c r="U367" s="140" t="str">
        <f t="shared" si="64"/>
        <v>4.2.4 Inspección con el COPASST o Vigia</v>
      </c>
      <c r="V367" s="140">
        <f t="shared" si="65"/>
        <v>2.5</v>
      </c>
      <c r="W367" s="140">
        <f t="shared" si="68"/>
        <v>0</v>
      </c>
      <c r="X367" s="140"/>
      <c r="Y367" s="153" t="str">
        <f t="shared" si="66"/>
        <v/>
      </c>
      <c r="Z367" s="140"/>
      <c r="AA367" s="140"/>
      <c r="AB367" s="140"/>
      <c r="AC367" s="140" t="str">
        <f t="shared" si="67"/>
        <v/>
      </c>
      <c r="AD367" s="140" t="str">
        <f t="shared" si="61"/>
        <v/>
      </c>
      <c r="AE367" s="140" t="str">
        <f t="shared" si="62"/>
        <v/>
      </c>
      <c r="AF367" s="140" t="str">
        <f t="shared" si="63"/>
        <v/>
      </c>
      <c r="AG367" s="142" t="str">
        <f>+IFERROR(VLOOKUP(Q367,#REF!,8,0),"")</f>
        <v/>
      </c>
    </row>
    <row r="368" spans="1:33" ht="30" hidden="1">
      <c r="A368" s="291"/>
      <c r="B368" s="220"/>
      <c r="C368" s="306"/>
      <c r="D368" s="4" t="s">
        <v>88</v>
      </c>
      <c r="E368" s="187"/>
      <c r="F368" s="42">
        <v>2.5</v>
      </c>
      <c r="G368" s="289"/>
      <c r="H368" s="167"/>
      <c r="I368" s="159"/>
      <c r="J368" s="159"/>
      <c r="K368" s="160"/>
      <c r="L368" s="316"/>
      <c r="M368" s="324"/>
      <c r="N368" s="300"/>
      <c r="O368" s="312"/>
      <c r="P368" s="140" t="s">
        <v>173</v>
      </c>
      <c r="Q368" s="140">
        <v>289</v>
      </c>
      <c r="R368" s="140" t="s">
        <v>194</v>
      </c>
      <c r="S368" s="140" t="s">
        <v>259</v>
      </c>
      <c r="T368" s="140" t="s">
        <v>91</v>
      </c>
      <c r="U368" s="140" t="str">
        <f t="shared" si="64"/>
        <v>4.2.5 Mantenimiento periódico de instalaciones, equipos, máquinas, herramientas.</v>
      </c>
      <c r="V368" s="140">
        <f t="shared" si="65"/>
        <v>2.5</v>
      </c>
      <c r="W368" s="140">
        <f t="shared" si="68"/>
        <v>0</v>
      </c>
      <c r="X368" s="140"/>
      <c r="Y368" s="153" t="str">
        <f t="shared" si="66"/>
        <v/>
      </c>
      <c r="Z368" s="140"/>
      <c r="AA368" s="140"/>
      <c r="AB368" s="140"/>
      <c r="AC368" s="140" t="str">
        <f t="shared" si="67"/>
        <v/>
      </c>
      <c r="AD368" s="140" t="str">
        <f t="shared" si="61"/>
        <v/>
      </c>
      <c r="AE368" s="140" t="str">
        <f t="shared" si="62"/>
        <v/>
      </c>
      <c r="AF368" s="140" t="str">
        <f t="shared" si="63"/>
        <v/>
      </c>
      <c r="AG368" s="142" t="str">
        <f>+IFERROR(VLOOKUP(Q368,#REF!,8,0),"")</f>
        <v/>
      </c>
    </row>
    <row r="369" spans="1:35" ht="30.75" hidden="1" thickBot="1">
      <c r="A369" s="291"/>
      <c r="B369" s="221"/>
      <c r="C369" s="307"/>
      <c r="D369" s="19" t="s">
        <v>89</v>
      </c>
      <c r="E369" s="200"/>
      <c r="F369" s="43">
        <v>2.5</v>
      </c>
      <c r="G369" s="286"/>
      <c r="H369" s="168"/>
      <c r="I369" s="162"/>
      <c r="J369" s="162"/>
      <c r="K369" s="163"/>
      <c r="L369" s="288"/>
      <c r="M369" s="325"/>
      <c r="N369" s="301"/>
      <c r="O369" s="312"/>
      <c r="P369" s="140" t="s">
        <v>174</v>
      </c>
      <c r="Q369" s="140">
        <v>290</v>
      </c>
      <c r="R369" s="140" t="s">
        <v>194</v>
      </c>
      <c r="S369" s="140" t="s">
        <v>259</v>
      </c>
      <c r="T369" s="140" t="s">
        <v>91</v>
      </c>
      <c r="U369" s="140" t="str">
        <f t="shared" si="64"/>
        <v>4.2.6 Entrega de Elementos de Protección Personal - EPP, se verifica con contratista y subcontratistas</v>
      </c>
      <c r="V369" s="140">
        <f t="shared" si="65"/>
        <v>2.5</v>
      </c>
      <c r="W369" s="140">
        <f t="shared" si="68"/>
        <v>0</v>
      </c>
      <c r="X369" s="140"/>
      <c r="Y369" s="153" t="str">
        <f t="shared" si="66"/>
        <v/>
      </c>
      <c r="Z369" s="140"/>
      <c r="AA369" s="140"/>
      <c r="AB369" s="140"/>
      <c r="AC369" s="140" t="str">
        <f t="shared" si="67"/>
        <v/>
      </c>
      <c r="AD369" s="140" t="str">
        <f t="shared" si="61"/>
        <v/>
      </c>
      <c r="AE369" s="140" t="str">
        <f t="shared" si="62"/>
        <v/>
      </c>
      <c r="AF369" s="140" t="str">
        <f t="shared" si="63"/>
        <v/>
      </c>
      <c r="AG369" s="142" t="str">
        <f>+IFERROR(VLOOKUP(Q369,#REF!,8,0),"")</f>
        <v/>
      </c>
    </row>
    <row r="370" spans="1:35" ht="32.25" hidden="1" customHeight="1">
      <c r="A370" s="291"/>
      <c r="B370" s="281" t="s">
        <v>102</v>
      </c>
      <c r="C370" s="283" t="s">
        <v>67</v>
      </c>
      <c r="D370" s="25" t="s">
        <v>65</v>
      </c>
      <c r="E370" s="191"/>
      <c r="F370" s="44">
        <v>5</v>
      </c>
      <c r="G370" s="285">
        <v>10</v>
      </c>
      <c r="H370" s="170"/>
      <c r="I370" s="171"/>
      <c r="J370" s="171"/>
      <c r="K370" s="172"/>
      <c r="L370" s="287">
        <f>+COUNTA(J370:J371,H370:H371)*5</f>
        <v>0</v>
      </c>
      <c r="M370" s="299">
        <f>L370/G370</f>
        <v>0</v>
      </c>
      <c r="N370" s="299">
        <f>L370/G370</f>
        <v>0</v>
      </c>
      <c r="O370" s="312"/>
      <c r="P370" s="140" t="s">
        <v>175</v>
      </c>
      <c r="Q370" s="140">
        <v>291</v>
      </c>
      <c r="R370" s="140" t="s">
        <v>194</v>
      </c>
      <c r="S370" s="140" t="s">
        <v>260</v>
      </c>
      <c r="T370" s="140" t="s">
        <v>214</v>
      </c>
      <c r="U370" s="140" t="str">
        <f t="shared" si="64"/>
        <v>5.1.1 Se cuenta con el Plan de Prevención y Prevención ante Emergencias</v>
      </c>
      <c r="V370" s="140">
        <f t="shared" si="65"/>
        <v>5</v>
      </c>
      <c r="W370" s="140">
        <f t="shared" si="68"/>
        <v>0</v>
      </c>
      <c r="X370" s="140"/>
      <c r="Y370" s="153" t="str">
        <f t="shared" si="66"/>
        <v/>
      </c>
      <c r="Z370" s="140"/>
      <c r="AA370" s="140"/>
      <c r="AB370" s="140"/>
      <c r="AC370" s="140" t="str">
        <f t="shared" si="67"/>
        <v/>
      </c>
      <c r="AD370" s="140" t="str">
        <f t="shared" si="61"/>
        <v/>
      </c>
      <c r="AE370" s="140" t="str">
        <f t="shared" si="62"/>
        <v/>
      </c>
      <c r="AF370" s="140" t="str">
        <f t="shared" si="63"/>
        <v/>
      </c>
      <c r="AG370" s="142" t="str">
        <f>+IFERROR(VLOOKUP(Q370,#REF!,8,0),"")</f>
        <v/>
      </c>
    </row>
    <row r="371" spans="1:35" ht="30" hidden="1" customHeight="1" thickBot="1">
      <c r="A371" s="292"/>
      <c r="B371" s="282"/>
      <c r="C371" s="284"/>
      <c r="D371" s="32" t="s">
        <v>66</v>
      </c>
      <c r="E371" s="201"/>
      <c r="F371" s="45">
        <v>5</v>
      </c>
      <c r="G371" s="286"/>
      <c r="H371" s="176"/>
      <c r="I371" s="177"/>
      <c r="J371" s="179"/>
      <c r="K371" s="178"/>
      <c r="L371" s="288"/>
      <c r="M371" s="301"/>
      <c r="N371" s="301"/>
      <c r="O371" s="313"/>
      <c r="P371" s="140" t="s">
        <v>176</v>
      </c>
      <c r="Q371" s="140">
        <v>292</v>
      </c>
      <c r="R371" s="140" t="s">
        <v>194</v>
      </c>
      <c r="S371" s="140" t="s">
        <v>260</v>
      </c>
      <c r="T371" s="140" t="s">
        <v>214</v>
      </c>
      <c r="U371" s="140" t="str">
        <f t="shared" si="64"/>
        <v>5.1.2 Brigada de prevención, conformada y dotada</v>
      </c>
      <c r="V371" s="140">
        <f t="shared" si="65"/>
        <v>5</v>
      </c>
      <c r="W371" s="140">
        <f t="shared" si="68"/>
        <v>0</v>
      </c>
      <c r="X371" s="145">
        <f>+SUM(W342:W371)/SUM(V342:V371)</f>
        <v>0</v>
      </c>
      <c r="Y371" s="153" t="str">
        <f t="shared" si="66"/>
        <v/>
      </c>
      <c r="Z371" s="145">
        <f>+IF(SUM(W342:W371)/SUM(V342:V371)&lt;=60%,SUM(W342:W371)/SUM(V342:V371),"-")</f>
        <v>0</v>
      </c>
      <c r="AA371" s="145" t="str">
        <f>+IF(SUM(W342:W371)/SUM(V342:V371)&gt;85%,SUM(W342:W371)/SUM(V342:V371),"-")</f>
        <v>-</v>
      </c>
      <c r="AB371" s="145" t="str">
        <f>+IF(AND(Z371="-",AA371="-"),SUM(W342:W371)/SUM(V342:V371),"-")</f>
        <v>-</v>
      </c>
      <c r="AC371" s="140" t="str">
        <f t="shared" si="67"/>
        <v/>
      </c>
      <c r="AD371" s="140" t="str">
        <f t="shared" si="61"/>
        <v/>
      </c>
      <c r="AE371" s="140" t="str">
        <f t="shared" si="62"/>
        <v/>
      </c>
      <c r="AF371" s="140" t="str">
        <f t="shared" si="63"/>
        <v/>
      </c>
      <c r="AG371" s="142" t="str">
        <f>+IFERROR(VLOOKUP(Q371,#REF!,8,0),"")</f>
        <v/>
      </c>
    </row>
    <row r="372" spans="1:35" ht="15" hidden="1" customHeight="1">
      <c r="A372" s="293" t="s">
        <v>107</v>
      </c>
      <c r="B372" s="302" t="s">
        <v>103</v>
      </c>
      <c r="C372" s="305" t="s">
        <v>72</v>
      </c>
      <c r="D372" s="18" t="s">
        <v>68</v>
      </c>
      <c r="E372" s="198"/>
      <c r="F372" s="41">
        <v>1.25</v>
      </c>
      <c r="G372" s="231">
        <v>5</v>
      </c>
      <c r="H372" s="169"/>
      <c r="I372" s="156"/>
      <c r="J372" s="156"/>
      <c r="K372" s="157"/>
      <c r="L372" s="265">
        <f>+COUNTA(J372:J375,H372:H375)*1.25</f>
        <v>0</v>
      </c>
      <c r="M372" s="299">
        <f>L372/G372</f>
        <v>0</v>
      </c>
      <c r="N372" s="299">
        <f>L372/G372</f>
        <v>0</v>
      </c>
      <c r="O372" s="245">
        <f>L372/G372</f>
        <v>0</v>
      </c>
      <c r="P372" s="140" t="s">
        <v>177</v>
      </c>
      <c r="Q372" s="140">
        <v>293</v>
      </c>
      <c r="R372" s="140" t="s">
        <v>195</v>
      </c>
      <c r="S372" s="140" t="s">
        <v>261</v>
      </c>
      <c r="T372" s="140" t="s">
        <v>215</v>
      </c>
      <c r="U372" s="140" t="str">
        <f t="shared" si="64"/>
        <v>6.1.1 Indicadores de Estructura, Proceso y Resultado</v>
      </c>
      <c r="V372" s="140">
        <f t="shared" si="65"/>
        <v>1.25</v>
      </c>
      <c r="W372" s="140">
        <f t="shared" si="68"/>
        <v>0</v>
      </c>
      <c r="X372" s="140"/>
      <c r="Y372" s="153" t="str">
        <f t="shared" si="66"/>
        <v/>
      </c>
      <c r="Z372" s="140"/>
      <c r="AA372" s="140"/>
      <c r="AB372" s="140"/>
      <c r="AC372" s="140" t="str">
        <f t="shared" si="67"/>
        <v/>
      </c>
      <c r="AD372" s="140" t="str">
        <f t="shared" si="61"/>
        <v/>
      </c>
      <c r="AE372" s="140" t="str">
        <f t="shared" si="62"/>
        <v/>
      </c>
      <c r="AF372" s="140" t="str">
        <f t="shared" si="63"/>
        <v/>
      </c>
      <c r="AG372" s="142" t="str">
        <f>+IFERROR(VLOOKUP(Q372,#REF!,8,0),"")</f>
        <v/>
      </c>
    </row>
    <row r="373" spans="1:35" ht="15" hidden="1" customHeight="1">
      <c r="A373" s="294"/>
      <c r="B373" s="303"/>
      <c r="C373" s="306"/>
      <c r="D373" s="4" t="s">
        <v>69</v>
      </c>
      <c r="E373" s="187"/>
      <c r="F373" s="42">
        <v>1.25</v>
      </c>
      <c r="G373" s="232"/>
      <c r="H373" s="167"/>
      <c r="I373" s="159"/>
      <c r="J373" s="159"/>
      <c r="K373" s="160"/>
      <c r="L373" s="266"/>
      <c r="M373" s="300"/>
      <c r="N373" s="300"/>
      <c r="O373" s="246"/>
      <c r="P373" s="140" t="s">
        <v>178</v>
      </c>
      <c r="Q373" s="140">
        <v>294</v>
      </c>
      <c r="R373" s="140" t="s">
        <v>195</v>
      </c>
      <c r="S373" s="140" t="s">
        <v>261</v>
      </c>
      <c r="T373" s="140" t="s">
        <v>215</v>
      </c>
      <c r="U373" s="140" t="str">
        <f t="shared" si="64"/>
        <v>6,1.2 La Empresa realiza auditoría por lo menos una vez al año</v>
      </c>
      <c r="V373" s="140">
        <f t="shared" si="65"/>
        <v>1.25</v>
      </c>
      <c r="W373" s="140">
        <f t="shared" si="68"/>
        <v>0</v>
      </c>
      <c r="X373" s="140"/>
      <c r="Y373" s="153" t="str">
        <f t="shared" si="66"/>
        <v/>
      </c>
      <c r="Z373" s="140"/>
      <c r="AA373" s="140"/>
      <c r="AB373" s="140"/>
      <c r="AC373" s="140" t="str">
        <f t="shared" si="67"/>
        <v/>
      </c>
      <c r="AD373" s="140" t="str">
        <f t="shared" si="61"/>
        <v/>
      </c>
      <c r="AE373" s="140" t="str">
        <f t="shared" si="62"/>
        <v/>
      </c>
      <c r="AF373" s="140" t="str">
        <f t="shared" si="63"/>
        <v/>
      </c>
      <c r="AG373" s="142" t="str">
        <f>+IFERROR(VLOOKUP(Q373,#REF!,8,0),"")</f>
        <v/>
      </c>
    </row>
    <row r="374" spans="1:35" ht="30" hidden="1">
      <c r="A374" s="294"/>
      <c r="B374" s="303"/>
      <c r="C374" s="306"/>
      <c r="D374" s="4" t="s">
        <v>70</v>
      </c>
      <c r="E374" s="187"/>
      <c r="F374" s="42">
        <v>1.25</v>
      </c>
      <c r="G374" s="232"/>
      <c r="H374" s="167"/>
      <c r="I374" s="159"/>
      <c r="J374" s="159"/>
      <c r="K374" s="160"/>
      <c r="L374" s="266"/>
      <c r="M374" s="300"/>
      <c r="N374" s="300"/>
      <c r="O374" s="246"/>
      <c r="P374" s="140" t="s">
        <v>179</v>
      </c>
      <c r="Q374" s="140">
        <v>295</v>
      </c>
      <c r="R374" s="140" t="s">
        <v>195</v>
      </c>
      <c r="S374" s="140" t="s">
        <v>261</v>
      </c>
      <c r="T374" s="140" t="s">
        <v>215</v>
      </c>
      <c r="U374" s="140" t="str">
        <f t="shared" si="64"/>
        <v>6.1.3 Revisión anual por la Alta Dirección, resultados y alcance de la auditoría</v>
      </c>
      <c r="V374" s="140">
        <f t="shared" si="65"/>
        <v>1.25</v>
      </c>
      <c r="W374" s="140">
        <f t="shared" si="68"/>
        <v>0</v>
      </c>
      <c r="X374" s="140"/>
      <c r="Y374" s="153" t="str">
        <f t="shared" si="66"/>
        <v/>
      </c>
      <c r="Z374" s="140"/>
      <c r="AA374" s="140"/>
      <c r="AB374" s="140"/>
      <c r="AC374" s="140" t="str">
        <f t="shared" si="67"/>
        <v/>
      </c>
      <c r="AD374" s="140" t="str">
        <f t="shared" si="61"/>
        <v/>
      </c>
      <c r="AE374" s="140" t="str">
        <f t="shared" si="62"/>
        <v/>
      </c>
      <c r="AF374" s="140" t="str">
        <f t="shared" si="63"/>
        <v/>
      </c>
      <c r="AG374" s="142" t="str">
        <f>+IFERROR(VLOOKUP(Q374,#REF!,8,0),"")</f>
        <v/>
      </c>
    </row>
    <row r="375" spans="1:35" ht="15.75" hidden="1" customHeight="1" thickBot="1">
      <c r="A375" s="295"/>
      <c r="B375" s="304"/>
      <c r="C375" s="307"/>
      <c r="D375" s="19" t="s">
        <v>71</v>
      </c>
      <c r="E375" s="200"/>
      <c r="F375" s="43">
        <v>1.25</v>
      </c>
      <c r="G375" s="233"/>
      <c r="H375" s="168"/>
      <c r="I375" s="162"/>
      <c r="J375" s="162"/>
      <c r="K375" s="163"/>
      <c r="L375" s="267"/>
      <c r="M375" s="301"/>
      <c r="N375" s="301"/>
      <c r="O375" s="247"/>
      <c r="P375" s="140" t="s">
        <v>180</v>
      </c>
      <c r="Q375" s="140">
        <v>296</v>
      </c>
      <c r="R375" s="140" t="s">
        <v>195</v>
      </c>
      <c r="S375" s="140" t="s">
        <v>261</v>
      </c>
      <c r="T375" s="140" t="s">
        <v>215</v>
      </c>
      <c r="U375" s="140" t="str">
        <f t="shared" si="64"/>
        <v>6.1.4 Planificación Auditorías con el COPASST</v>
      </c>
      <c r="V375" s="140">
        <f t="shared" si="65"/>
        <v>1.25</v>
      </c>
      <c r="W375" s="140">
        <f t="shared" si="68"/>
        <v>0</v>
      </c>
      <c r="X375" s="145">
        <f>+SUM(W372:W375)/SUM(V372:V375)</f>
        <v>0</v>
      </c>
      <c r="Y375" s="153" t="str">
        <f t="shared" si="66"/>
        <v/>
      </c>
      <c r="Z375" s="145">
        <f>+IF(SUM(W372:W375)/SUM(V372:V375)&lt;=60%,SUM(W372:W375)/SUM(V372:V375),"-")</f>
        <v>0</v>
      </c>
      <c r="AA375" s="145" t="str">
        <f>+IF(SUM(W372:W375)/SUM(V372:V375)&gt;85%,SUM(W372:W375)/SUM(V372:V375),"-")</f>
        <v>-</v>
      </c>
      <c r="AB375" s="145" t="str">
        <f>+IF(AND(Z375="-",AA375="-"),SUM(W372:W375)/SUM(V372:V375),"-")</f>
        <v>-</v>
      </c>
      <c r="AC375" s="140" t="str">
        <f t="shared" si="67"/>
        <v/>
      </c>
      <c r="AD375" s="140" t="str">
        <f t="shared" si="61"/>
        <v/>
      </c>
      <c r="AE375" s="140" t="str">
        <f t="shared" si="62"/>
        <v/>
      </c>
      <c r="AF375" s="140" t="str">
        <f t="shared" si="63"/>
        <v/>
      </c>
      <c r="AG375" s="142" t="str">
        <f>+IFERROR(VLOOKUP(Q375,#REF!,8,0),"")</f>
        <v/>
      </c>
    </row>
    <row r="376" spans="1:35" ht="30" hidden="1">
      <c r="A376" s="248" t="s">
        <v>108</v>
      </c>
      <c r="B376" s="251" t="s">
        <v>104</v>
      </c>
      <c r="C376" s="254" t="s">
        <v>84</v>
      </c>
      <c r="D376" s="18" t="s">
        <v>73</v>
      </c>
      <c r="E376" s="198"/>
      <c r="F376" s="106">
        <v>2.5</v>
      </c>
      <c r="G376" s="285">
        <v>10</v>
      </c>
      <c r="H376" s="169"/>
      <c r="I376" s="156"/>
      <c r="J376" s="156"/>
      <c r="K376" s="157"/>
      <c r="L376" s="296">
        <f>+COUNTA(J376:J379,H376:H379)*2.5</f>
        <v>0</v>
      </c>
      <c r="M376" s="299">
        <f>L376/G376</f>
        <v>0</v>
      </c>
      <c r="N376" s="299">
        <f>L376/G376</f>
        <v>0</v>
      </c>
      <c r="O376" s="245">
        <f>L376/G376</f>
        <v>0</v>
      </c>
      <c r="P376" s="140" t="s">
        <v>181</v>
      </c>
      <c r="Q376" s="140">
        <v>297</v>
      </c>
      <c r="R376" s="140" t="s">
        <v>196</v>
      </c>
      <c r="S376" s="140" t="s">
        <v>262</v>
      </c>
      <c r="T376" s="140" t="s">
        <v>84</v>
      </c>
      <c r="U376" s="140" t="str">
        <f t="shared" si="64"/>
        <v>7.1.1 Definir acciones de Promoción y Prevención con base en resultados del SG SST</v>
      </c>
      <c r="V376" s="140">
        <f t="shared" si="65"/>
        <v>2.5</v>
      </c>
      <c r="W376" s="140">
        <f t="shared" si="68"/>
        <v>0</v>
      </c>
      <c r="X376" s="140"/>
      <c r="Y376" s="153" t="str">
        <f t="shared" si="66"/>
        <v/>
      </c>
      <c r="Z376" s="140"/>
      <c r="AA376" s="140"/>
      <c r="AB376" s="140"/>
      <c r="AC376" s="140" t="str">
        <f t="shared" si="67"/>
        <v/>
      </c>
      <c r="AD376" s="140" t="str">
        <f t="shared" si="61"/>
        <v/>
      </c>
      <c r="AE376" s="140" t="str">
        <f t="shared" si="62"/>
        <v/>
      </c>
      <c r="AF376" s="140" t="str">
        <f t="shared" si="63"/>
        <v/>
      </c>
      <c r="AG376" s="142" t="str">
        <f>+IFERROR(VLOOKUP(Q376,#REF!,8,0),"")</f>
        <v/>
      </c>
    </row>
    <row r="377" spans="1:35" ht="15" hidden="1" customHeight="1">
      <c r="A377" s="249"/>
      <c r="B377" s="252"/>
      <c r="C377" s="229"/>
      <c r="D377" s="4" t="s">
        <v>74</v>
      </c>
      <c r="E377" s="187"/>
      <c r="F377" s="107">
        <v>2.5</v>
      </c>
      <c r="G377" s="289"/>
      <c r="H377" s="167"/>
      <c r="I377" s="159"/>
      <c r="J377" s="159"/>
      <c r="K377" s="160"/>
      <c r="L377" s="297"/>
      <c r="M377" s="300"/>
      <c r="N377" s="300"/>
      <c r="O377" s="246"/>
      <c r="P377" s="140" t="s">
        <v>182</v>
      </c>
      <c r="Q377" s="140">
        <v>298</v>
      </c>
      <c r="R377" s="140" t="s">
        <v>196</v>
      </c>
      <c r="S377" s="140" t="s">
        <v>262</v>
      </c>
      <c r="T377" s="140" t="s">
        <v>84</v>
      </c>
      <c r="U377" s="140" t="str">
        <f t="shared" si="64"/>
        <v>7.1.2 Toma de Medidas Correctivas, Preventivas y De Mejora</v>
      </c>
      <c r="V377" s="140">
        <f t="shared" si="65"/>
        <v>2.5</v>
      </c>
      <c r="W377" s="140">
        <f t="shared" si="68"/>
        <v>0</v>
      </c>
      <c r="X377" s="140"/>
      <c r="Y377" s="153" t="str">
        <f t="shared" si="66"/>
        <v/>
      </c>
      <c r="Z377" s="140"/>
      <c r="AA377" s="140"/>
      <c r="AB377" s="140"/>
      <c r="AC377" s="140" t="str">
        <f t="shared" si="67"/>
        <v/>
      </c>
      <c r="AD377" s="140" t="str">
        <f t="shared" si="61"/>
        <v/>
      </c>
      <c r="AE377" s="140" t="str">
        <f t="shared" si="62"/>
        <v/>
      </c>
      <c r="AF377" s="140" t="str">
        <f t="shared" si="63"/>
        <v/>
      </c>
      <c r="AG377" s="142" t="str">
        <f>+IFERROR(VLOOKUP(Q377,#REF!,8,0),"")</f>
        <v/>
      </c>
    </row>
    <row r="378" spans="1:35" ht="45" hidden="1">
      <c r="A378" s="249"/>
      <c r="B378" s="252"/>
      <c r="C378" s="229"/>
      <c r="D378" s="4" t="s">
        <v>75</v>
      </c>
      <c r="E378" s="187"/>
      <c r="F378" s="107">
        <v>2.5</v>
      </c>
      <c r="G378" s="289"/>
      <c r="H378" s="167"/>
      <c r="I378" s="159"/>
      <c r="J378" s="159"/>
      <c r="K378" s="160"/>
      <c r="L378" s="297"/>
      <c r="M378" s="300"/>
      <c r="N378" s="300"/>
      <c r="O378" s="246"/>
      <c r="P378" s="140" t="s">
        <v>183</v>
      </c>
      <c r="Q378" s="140">
        <v>299</v>
      </c>
      <c r="R378" s="140" t="s">
        <v>196</v>
      </c>
      <c r="S378" s="140" t="s">
        <v>262</v>
      </c>
      <c r="T378" s="140" t="s">
        <v>84</v>
      </c>
      <c r="U378" s="140" t="str">
        <f t="shared" si="64"/>
        <v>7.1.3 Ejecución de Acciones Correctivas, Preventivas y De Mejora de la Investigación de Incidentes, Accidentes de Trabajo y Enfermedad Laboral</v>
      </c>
      <c r="V378" s="140">
        <f t="shared" si="65"/>
        <v>2.5</v>
      </c>
      <c r="W378" s="140">
        <f t="shared" si="68"/>
        <v>0</v>
      </c>
      <c r="X378" s="140"/>
      <c r="Y378" s="153" t="str">
        <f t="shared" si="66"/>
        <v/>
      </c>
      <c r="Z378" s="140"/>
      <c r="AA378" s="140"/>
      <c r="AB378" s="140"/>
      <c r="AC378" s="140" t="str">
        <f t="shared" si="67"/>
        <v/>
      </c>
      <c r="AD378" s="140" t="str">
        <f t="shared" si="61"/>
        <v/>
      </c>
      <c r="AE378" s="140" t="str">
        <f t="shared" si="62"/>
        <v/>
      </c>
      <c r="AF378" s="140" t="str">
        <f t="shared" si="63"/>
        <v/>
      </c>
      <c r="AG378" s="142" t="str">
        <f>+IFERROR(VLOOKUP(Q378,#REF!,8,0),"")</f>
        <v/>
      </c>
    </row>
    <row r="379" spans="1:35" ht="30.75" hidden="1" thickBot="1">
      <c r="A379" s="250"/>
      <c r="B379" s="253"/>
      <c r="C379" s="230"/>
      <c r="D379" s="19" t="s">
        <v>76</v>
      </c>
      <c r="E379" s="200"/>
      <c r="F379" s="108">
        <v>2.5</v>
      </c>
      <c r="G379" s="286"/>
      <c r="H379" s="168"/>
      <c r="I379" s="162"/>
      <c r="J379" s="162"/>
      <c r="K379" s="163"/>
      <c r="L379" s="298"/>
      <c r="M379" s="301"/>
      <c r="N379" s="301"/>
      <c r="O379" s="247"/>
      <c r="P379" s="140" t="s">
        <v>184</v>
      </c>
      <c r="Q379" s="140">
        <v>300</v>
      </c>
      <c r="R379" s="140" t="s">
        <v>196</v>
      </c>
      <c r="S379" s="140" t="s">
        <v>262</v>
      </c>
      <c r="T379" s="140" t="s">
        <v>84</v>
      </c>
      <c r="U379" s="140" t="str">
        <f t="shared" si="64"/>
        <v>7.1.4 Implementar medidas y acciones correctivas de autoridades y ARL</v>
      </c>
      <c r="V379" s="140">
        <f t="shared" si="65"/>
        <v>2.5</v>
      </c>
      <c r="W379" s="140">
        <f t="shared" si="68"/>
        <v>0</v>
      </c>
      <c r="X379" s="145">
        <f>+SUM(W376:W379)/SUM(V376:V379)</f>
        <v>0</v>
      </c>
      <c r="Y379" s="153" t="str">
        <f t="shared" si="66"/>
        <v/>
      </c>
      <c r="Z379" s="145">
        <f>+IF(SUM(W376:W379)/SUM(V376:V379)&lt;=60%,SUM(W376:W379)/SUM(V376:V379),"-")</f>
        <v>0</v>
      </c>
      <c r="AA379" s="145" t="str">
        <f>+IF(SUM(W376:W379)/SUM(V376:V379)&gt;85%,SUM(W376:W379)/SUM(V376:V379),"-")</f>
        <v>-</v>
      </c>
      <c r="AB379" s="145" t="str">
        <f>+IF(AND(Z379="-",AA379="-"),SUM(W376:W379)/SUM(V376:V379),"-")</f>
        <v>-</v>
      </c>
      <c r="AC379" s="140" t="str">
        <f t="shared" si="67"/>
        <v/>
      </c>
      <c r="AD379" s="140" t="str">
        <f t="shared" si="61"/>
        <v/>
      </c>
      <c r="AE379" s="140" t="str">
        <f t="shared" si="62"/>
        <v/>
      </c>
      <c r="AF379" s="140" t="str">
        <f t="shared" si="63"/>
        <v/>
      </c>
      <c r="AG379" s="142" t="str">
        <f>+IFERROR(VLOOKUP(Q379,#REF!,8,0),"")</f>
        <v/>
      </c>
    </row>
    <row r="380" spans="1:35" ht="21.75" hidden="1" customHeight="1" thickBot="1">
      <c r="A380" s="214" t="s">
        <v>93</v>
      </c>
      <c r="B380" s="215"/>
      <c r="C380" s="215"/>
      <c r="D380" s="203"/>
      <c r="E380" s="93"/>
      <c r="F380" s="94"/>
      <c r="G380" s="120">
        <f>SUM(G320:G379)</f>
        <v>100</v>
      </c>
      <c r="H380" s="216" t="s">
        <v>92</v>
      </c>
      <c r="I380" s="217"/>
      <c r="J380" s="217"/>
      <c r="K380" s="218"/>
      <c r="L380" s="20">
        <f>SUM(L320:L379)</f>
        <v>0</v>
      </c>
      <c r="M380" s="146">
        <f>L380/G380</f>
        <v>0</v>
      </c>
      <c r="P380" s="140"/>
      <c r="Q380" s="140"/>
      <c r="R380" s="140"/>
      <c r="S380" s="140"/>
      <c r="T380" s="140"/>
      <c r="U380" s="140"/>
      <c r="V380" s="140"/>
      <c r="W380" s="140"/>
      <c r="X380" s="140"/>
      <c r="Y380" s="153" t="str">
        <f t="shared" si="66"/>
        <v/>
      </c>
      <c r="Z380" s="140"/>
      <c r="AA380" s="140"/>
      <c r="AB380" s="140"/>
      <c r="AC380" s="140" t="s">
        <v>236</v>
      </c>
      <c r="AD380" s="140" t="s">
        <v>236</v>
      </c>
      <c r="AE380" s="140" t="s">
        <v>236</v>
      </c>
      <c r="AF380" s="140" t="s">
        <v>236</v>
      </c>
      <c r="AG380" s="142" t="str">
        <f>+IFERROR(VLOOKUP(Q380,#REF!,8,0),"")</f>
        <v/>
      </c>
    </row>
    <row r="381" spans="1:35" ht="33.75" hidden="1" customHeight="1" thickBot="1">
      <c r="A381" s="100"/>
      <c r="B381" s="101"/>
      <c r="C381" s="101"/>
      <c r="D381" s="102"/>
      <c r="E381" s="103"/>
      <c r="F381" s="103"/>
      <c r="G381" s="104"/>
      <c r="H381" s="105"/>
      <c r="I381" s="105"/>
      <c r="J381" s="105"/>
      <c r="K381" s="105"/>
      <c r="L381" s="147" t="str">
        <f>IF(L380=0,"",+IF(L380/G380&lt;=60%,"Critica",IF(L380/G380&gt;85%,"Aceptable","Moderadamente Aceptable")))</f>
        <v/>
      </c>
      <c r="M381" s="148"/>
      <c r="N381" s="148"/>
      <c r="O381" s="148"/>
      <c r="P381" s="140"/>
      <c r="Q381" s="154" t="s">
        <v>185</v>
      </c>
      <c r="R381" s="140"/>
      <c r="S381" s="140"/>
      <c r="T381" s="140"/>
      <c r="U381" s="140"/>
      <c r="V381" s="140"/>
      <c r="W381" s="140"/>
      <c r="X381" s="140"/>
      <c r="Y381" s="141"/>
      <c r="Z381" s="140"/>
      <c r="AA381" s="140"/>
      <c r="AB381" s="140"/>
      <c r="AC381" s="140"/>
      <c r="AD381" s="140"/>
      <c r="AE381" s="140"/>
      <c r="AF381" s="140"/>
      <c r="AG381" s="142" t="str">
        <f>+IFERROR(VLOOKUP(Q381,#REF!,8,0),"")</f>
        <v/>
      </c>
    </row>
    <row r="382" spans="1:35" hidden="1">
      <c r="A382" s="255" t="s">
        <v>94</v>
      </c>
      <c r="B382" s="256"/>
      <c r="C382" s="256"/>
      <c r="D382" s="256"/>
      <c r="E382" s="256"/>
      <c r="F382" s="256"/>
      <c r="G382" s="256"/>
      <c r="H382" s="256"/>
      <c r="I382" s="256"/>
      <c r="J382" s="256"/>
      <c r="K382" s="256"/>
      <c r="L382" s="257"/>
      <c r="P382" s="140"/>
      <c r="Q382" s="140"/>
      <c r="R382" s="140"/>
      <c r="S382" s="140"/>
      <c r="T382" s="140"/>
      <c r="U382" s="140"/>
      <c r="V382" s="140"/>
      <c r="W382" s="140"/>
      <c r="X382" s="140"/>
      <c r="Y382" s="141"/>
      <c r="Z382" s="140"/>
      <c r="AA382" s="140"/>
      <c r="AB382" s="140"/>
      <c r="AC382" s="140"/>
      <c r="AD382" s="140"/>
      <c r="AE382" s="140"/>
      <c r="AF382" s="140"/>
      <c r="AG382" s="142" t="str">
        <f>+IFERROR(VLOOKUP(Q382,#REF!,8,0),"")</f>
        <v/>
      </c>
    </row>
    <row r="383" spans="1:35" ht="18" hidden="1" customHeight="1" thickBot="1">
      <c r="A383" s="258" t="s">
        <v>95</v>
      </c>
      <c r="B383" s="259"/>
      <c r="C383" s="259"/>
      <c r="D383" s="259"/>
      <c r="E383" s="259"/>
      <c r="F383" s="259"/>
      <c r="G383" s="259"/>
      <c r="H383" s="259"/>
      <c r="I383" s="259"/>
      <c r="J383" s="259"/>
      <c r="K383" s="259"/>
      <c r="L383" s="260"/>
      <c r="P383" s="140"/>
      <c r="Q383" s="140"/>
      <c r="R383" s="140"/>
      <c r="S383" s="140"/>
      <c r="T383" s="140"/>
      <c r="U383" s="140"/>
      <c r="V383" s="140"/>
      <c r="W383" s="140"/>
      <c r="X383" s="140"/>
      <c r="Y383" s="141"/>
      <c r="Z383" s="140"/>
      <c r="AA383" s="140"/>
      <c r="AB383" s="140"/>
      <c r="AC383" s="140"/>
      <c r="AD383" s="140"/>
      <c r="AE383" s="140"/>
      <c r="AF383" s="140"/>
      <c r="AG383" s="142" t="str">
        <f>+IFERROR(VLOOKUP(Q383,#REF!,8,0),"")</f>
        <v/>
      </c>
    </row>
    <row r="384" spans="1:35" s="24" customFormat="1" ht="59.25" hidden="1" customHeight="1" thickBot="1">
      <c r="A384" s="21" t="s">
        <v>96</v>
      </c>
      <c r="B384" s="22"/>
      <c r="C384" s="22"/>
      <c r="D384" s="23"/>
      <c r="E384" s="22"/>
      <c r="F384" s="21"/>
      <c r="G384" s="22" t="s">
        <v>97</v>
      </c>
      <c r="H384" s="36"/>
      <c r="I384" s="22"/>
      <c r="J384" s="22"/>
      <c r="K384" s="22"/>
      <c r="L384" s="149"/>
      <c r="M384" s="150"/>
      <c r="N384" s="150"/>
      <c r="O384" s="150"/>
      <c r="P384" s="151"/>
      <c r="Q384" s="151"/>
      <c r="R384" s="151"/>
      <c r="S384" s="151"/>
      <c r="T384" s="151"/>
      <c r="U384" s="151"/>
      <c r="V384" s="140"/>
      <c r="W384" s="140"/>
      <c r="X384" s="140"/>
      <c r="Y384" s="141"/>
      <c r="Z384" s="151"/>
      <c r="AA384" s="151"/>
      <c r="AB384" s="151"/>
      <c r="AC384" s="140"/>
      <c r="AD384" s="140"/>
      <c r="AE384" s="140"/>
      <c r="AF384" s="140"/>
      <c r="AG384" s="142" t="str">
        <f>+IFERROR(VLOOKUP(Q384,#REF!,8,0),"")</f>
        <v/>
      </c>
      <c r="AH384" s="150"/>
      <c r="AI384" s="150"/>
    </row>
  </sheetData>
  <sheetProtection sheet="1" objects="1" scenarios="1"/>
  <mergeCells count="440">
    <mergeCell ref="O33:O62"/>
    <mergeCell ref="M33:M41"/>
    <mergeCell ref="A73:L73"/>
    <mergeCell ref="A74:L74"/>
    <mergeCell ref="N63:N66"/>
    <mergeCell ref="O63:O66"/>
    <mergeCell ref="A67:A70"/>
    <mergeCell ref="B67:B70"/>
    <mergeCell ref="C67:C70"/>
    <mergeCell ref="G67:G70"/>
    <mergeCell ref="L67:L70"/>
    <mergeCell ref="M67:M70"/>
    <mergeCell ref="N67:N70"/>
    <mergeCell ref="O67:O70"/>
    <mergeCell ref="A63:A66"/>
    <mergeCell ref="B63:B66"/>
    <mergeCell ref="C63:C66"/>
    <mergeCell ref="G63:G66"/>
    <mergeCell ref="A71:C71"/>
    <mergeCell ref="H71:K71"/>
    <mergeCell ref="L63:L66"/>
    <mergeCell ref="M63:M66"/>
    <mergeCell ref="M42:M44"/>
    <mergeCell ref="C45:C50"/>
    <mergeCell ref="M45:M50"/>
    <mergeCell ref="N61:N62"/>
    <mergeCell ref="M51:M54"/>
    <mergeCell ref="N51:N60"/>
    <mergeCell ref="C55:C60"/>
    <mergeCell ref="G55:G60"/>
    <mergeCell ref="M55:M60"/>
    <mergeCell ref="C61:C62"/>
    <mergeCell ref="G61:G62"/>
    <mergeCell ref="L61:L62"/>
    <mergeCell ref="M61:M62"/>
    <mergeCell ref="N33:N50"/>
    <mergeCell ref="A33:A62"/>
    <mergeCell ref="B33:B50"/>
    <mergeCell ref="C33:C41"/>
    <mergeCell ref="G33:G41"/>
    <mergeCell ref="L33:L41"/>
    <mergeCell ref="B51:B60"/>
    <mergeCell ref="C51:C54"/>
    <mergeCell ref="G51:G54"/>
    <mergeCell ref="L51:L54"/>
    <mergeCell ref="L55:L60"/>
    <mergeCell ref="C42:C44"/>
    <mergeCell ref="G42:G44"/>
    <mergeCell ref="L42:L44"/>
    <mergeCell ref="B61:B62"/>
    <mergeCell ref="G45:G50"/>
    <mergeCell ref="L45:L50"/>
    <mergeCell ref="A11:A32"/>
    <mergeCell ref="B11:B21"/>
    <mergeCell ref="C11:C18"/>
    <mergeCell ref="G11:G18"/>
    <mergeCell ref="L11:L18"/>
    <mergeCell ref="B22:B32"/>
    <mergeCell ref="N11:N21"/>
    <mergeCell ref="O11:O32"/>
    <mergeCell ref="C19:C21"/>
    <mergeCell ref="G19:G21"/>
    <mergeCell ref="L19:L21"/>
    <mergeCell ref="M19:M21"/>
    <mergeCell ref="G22:G32"/>
    <mergeCell ref="L22:L32"/>
    <mergeCell ref="M22:M32"/>
    <mergeCell ref="N22:N32"/>
    <mergeCell ref="M11:M18"/>
    <mergeCell ref="A6:O6"/>
    <mergeCell ref="A8:A10"/>
    <mergeCell ref="B8:C10"/>
    <mergeCell ref="D8:D10"/>
    <mergeCell ref="F8:F10"/>
    <mergeCell ref="G8:G10"/>
    <mergeCell ref="H8:K8"/>
    <mergeCell ref="L8:L10"/>
    <mergeCell ref="E8:E10"/>
    <mergeCell ref="M8:M10"/>
    <mergeCell ref="N8:N10"/>
    <mergeCell ref="O8:O10"/>
    <mergeCell ref="H9:H10"/>
    <mergeCell ref="I9:I10"/>
    <mergeCell ref="J9:K9"/>
    <mergeCell ref="A7:C7"/>
    <mergeCell ref="F7:H7"/>
    <mergeCell ref="I7:O7"/>
    <mergeCell ref="A104:A125"/>
    <mergeCell ref="B104:B114"/>
    <mergeCell ref="C104:C111"/>
    <mergeCell ref="G104:G111"/>
    <mergeCell ref="B115:B125"/>
    <mergeCell ref="A100:C100"/>
    <mergeCell ref="F100:H100"/>
    <mergeCell ref="I100:O100"/>
    <mergeCell ref="A101:A103"/>
    <mergeCell ref="B101:C103"/>
    <mergeCell ref="D101:D103"/>
    <mergeCell ref="E101:E103"/>
    <mergeCell ref="F101:F103"/>
    <mergeCell ref="G101:G103"/>
    <mergeCell ref="H101:K101"/>
    <mergeCell ref="L101:L103"/>
    <mergeCell ref="M101:M103"/>
    <mergeCell ref="N101:N103"/>
    <mergeCell ref="O101:O103"/>
    <mergeCell ref="H102:H103"/>
    <mergeCell ref="I102:I103"/>
    <mergeCell ref="L104:L111"/>
    <mergeCell ref="M104:M111"/>
    <mergeCell ref="N104:N114"/>
    <mergeCell ref="O104:O125"/>
    <mergeCell ref="C112:C114"/>
    <mergeCell ref="G112:G114"/>
    <mergeCell ref="L112:L114"/>
    <mergeCell ref="M112:M114"/>
    <mergeCell ref="G115:G125"/>
    <mergeCell ref="L115:L125"/>
    <mergeCell ref="M115:M125"/>
    <mergeCell ref="N115:N125"/>
    <mergeCell ref="N126:N143"/>
    <mergeCell ref="O126:O155"/>
    <mergeCell ref="C135:C137"/>
    <mergeCell ref="G135:G137"/>
    <mergeCell ref="L135:L137"/>
    <mergeCell ref="M135:M137"/>
    <mergeCell ref="C138:C143"/>
    <mergeCell ref="G138:G143"/>
    <mergeCell ref="L138:L143"/>
    <mergeCell ref="M138:M143"/>
    <mergeCell ref="C144:C147"/>
    <mergeCell ref="G144:G147"/>
    <mergeCell ref="L144:L147"/>
    <mergeCell ref="M144:M147"/>
    <mergeCell ref="N144:N153"/>
    <mergeCell ref="C126:C134"/>
    <mergeCell ref="G126:G134"/>
    <mergeCell ref="L126:L134"/>
    <mergeCell ref="C148:C153"/>
    <mergeCell ref="G148:G153"/>
    <mergeCell ref="L148:L153"/>
    <mergeCell ref="N154:N155"/>
    <mergeCell ref="M148:M153"/>
    <mergeCell ref="B154:B155"/>
    <mergeCell ref="C154:C155"/>
    <mergeCell ref="G154:G155"/>
    <mergeCell ref="L154:L155"/>
    <mergeCell ref="M154:M155"/>
    <mergeCell ref="A126:A155"/>
    <mergeCell ref="B126:B143"/>
    <mergeCell ref="B144:B153"/>
    <mergeCell ref="M126:M134"/>
    <mergeCell ref="O156:O159"/>
    <mergeCell ref="A160:A163"/>
    <mergeCell ref="B160:B163"/>
    <mergeCell ref="C160:C163"/>
    <mergeCell ref="G160:G163"/>
    <mergeCell ref="L160:L163"/>
    <mergeCell ref="M160:M163"/>
    <mergeCell ref="N160:N163"/>
    <mergeCell ref="O160:O163"/>
    <mergeCell ref="A156:A159"/>
    <mergeCell ref="B156:B159"/>
    <mergeCell ref="C156:C159"/>
    <mergeCell ref="G156:G159"/>
    <mergeCell ref="L156:L159"/>
    <mergeCell ref="M156:M159"/>
    <mergeCell ref="N156:N159"/>
    <mergeCell ref="A173:A175"/>
    <mergeCell ref="B173:C175"/>
    <mergeCell ref="D173:D175"/>
    <mergeCell ref="E173:E175"/>
    <mergeCell ref="F173:F175"/>
    <mergeCell ref="A164:C164"/>
    <mergeCell ref="H164:K164"/>
    <mergeCell ref="A166:L166"/>
    <mergeCell ref="A167:L167"/>
    <mergeCell ref="A172:C172"/>
    <mergeCell ref="F172:H172"/>
    <mergeCell ref="I172:O172"/>
    <mergeCell ref="O173:O175"/>
    <mergeCell ref="H174:H175"/>
    <mergeCell ref="I174:I175"/>
    <mergeCell ref="J174:K174"/>
    <mergeCell ref="G173:G175"/>
    <mergeCell ref="H173:K173"/>
    <mergeCell ref="L173:L175"/>
    <mergeCell ref="M173:M175"/>
    <mergeCell ref="N173:N175"/>
    <mergeCell ref="A176:A197"/>
    <mergeCell ref="B176:B186"/>
    <mergeCell ref="C176:C183"/>
    <mergeCell ref="G176:G183"/>
    <mergeCell ref="L176:L183"/>
    <mergeCell ref="M176:M183"/>
    <mergeCell ref="N176:N186"/>
    <mergeCell ref="O176:O197"/>
    <mergeCell ref="C184:C186"/>
    <mergeCell ref="G184:G186"/>
    <mergeCell ref="L184:L186"/>
    <mergeCell ref="M184:M186"/>
    <mergeCell ref="B187:B197"/>
    <mergeCell ref="G187:G197"/>
    <mergeCell ref="L187:L197"/>
    <mergeCell ref="M187:M197"/>
    <mergeCell ref="N187:N197"/>
    <mergeCell ref="N198:N215"/>
    <mergeCell ref="O198:O227"/>
    <mergeCell ref="C207:C209"/>
    <mergeCell ref="G207:G209"/>
    <mergeCell ref="L207:L209"/>
    <mergeCell ref="M207:M209"/>
    <mergeCell ref="C210:C215"/>
    <mergeCell ref="G210:G215"/>
    <mergeCell ref="L210:L215"/>
    <mergeCell ref="M210:M215"/>
    <mergeCell ref="C216:C219"/>
    <mergeCell ref="G216:G219"/>
    <mergeCell ref="L216:L219"/>
    <mergeCell ref="M216:M219"/>
    <mergeCell ref="N216:N225"/>
    <mergeCell ref="C198:C206"/>
    <mergeCell ref="G198:G206"/>
    <mergeCell ref="L198:L206"/>
    <mergeCell ref="C220:C225"/>
    <mergeCell ref="G220:G225"/>
    <mergeCell ref="L220:L225"/>
    <mergeCell ref="N226:N227"/>
    <mergeCell ref="M220:M225"/>
    <mergeCell ref="B226:B227"/>
    <mergeCell ref="C226:C227"/>
    <mergeCell ref="G226:G227"/>
    <mergeCell ref="L226:L227"/>
    <mergeCell ref="M226:M227"/>
    <mergeCell ref="A198:A227"/>
    <mergeCell ref="B198:B215"/>
    <mergeCell ref="B216:B225"/>
    <mergeCell ref="M198:M206"/>
    <mergeCell ref="O228:O231"/>
    <mergeCell ref="A232:A235"/>
    <mergeCell ref="B232:B235"/>
    <mergeCell ref="C232:C235"/>
    <mergeCell ref="G232:G235"/>
    <mergeCell ref="L232:L235"/>
    <mergeCell ref="M232:M235"/>
    <mergeCell ref="N232:N235"/>
    <mergeCell ref="O232:O235"/>
    <mergeCell ref="A228:A231"/>
    <mergeCell ref="B228:B231"/>
    <mergeCell ref="C228:C231"/>
    <mergeCell ref="G228:G231"/>
    <mergeCell ref="L228:L231"/>
    <mergeCell ref="M228:M231"/>
    <mergeCell ref="N228:N231"/>
    <mergeCell ref="A245:A247"/>
    <mergeCell ref="B245:C247"/>
    <mergeCell ref="D245:D247"/>
    <mergeCell ref="E245:E247"/>
    <mergeCell ref="F245:F247"/>
    <mergeCell ref="A236:C236"/>
    <mergeCell ref="H236:K236"/>
    <mergeCell ref="A238:L238"/>
    <mergeCell ref="A239:L239"/>
    <mergeCell ref="A244:C244"/>
    <mergeCell ref="F244:H244"/>
    <mergeCell ref="I244:O244"/>
    <mergeCell ref="O245:O247"/>
    <mergeCell ref="H246:H247"/>
    <mergeCell ref="I246:I247"/>
    <mergeCell ref="J246:K246"/>
    <mergeCell ref="G245:G247"/>
    <mergeCell ref="H245:K245"/>
    <mergeCell ref="L245:L247"/>
    <mergeCell ref="M245:M247"/>
    <mergeCell ref="N245:N247"/>
    <mergeCell ref="A248:A269"/>
    <mergeCell ref="B248:B258"/>
    <mergeCell ref="C248:C255"/>
    <mergeCell ref="G248:G255"/>
    <mergeCell ref="L248:L255"/>
    <mergeCell ref="M248:M255"/>
    <mergeCell ref="N248:N258"/>
    <mergeCell ref="O248:O269"/>
    <mergeCell ref="C256:C258"/>
    <mergeCell ref="G256:G258"/>
    <mergeCell ref="L256:L258"/>
    <mergeCell ref="M256:M258"/>
    <mergeCell ref="B259:B269"/>
    <mergeCell ref="G259:G269"/>
    <mergeCell ref="L259:L269"/>
    <mergeCell ref="M259:M269"/>
    <mergeCell ref="N259:N269"/>
    <mergeCell ref="N270:N287"/>
    <mergeCell ref="O270:O299"/>
    <mergeCell ref="C279:C281"/>
    <mergeCell ref="G279:G281"/>
    <mergeCell ref="L279:L281"/>
    <mergeCell ref="M279:M281"/>
    <mergeCell ref="C282:C287"/>
    <mergeCell ref="G282:G287"/>
    <mergeCell ref="L282:L287"/>
    <mergeCell ref="M282:M287"/>
    <mergeCell ref="C288:C291"/>
    <mergeCell ref="G288:G291"/>
    <mergeCell ref="L288:L291"/>
    <mergeCell ref="M288:M291"/>
    <mergeCell ref="N288:N297"/>
    <mergeCell ref="C270:C278"/>
    <mergeCell ref="G270:G278"/>
    <mergeCell ref="L270:L278"/>
    <mergeCell ref="C292:C297"/>
    <mergeCell ref="G292:G297"/>
    <mergeCell ref="L292:L297"/>
    <mergeCell ref="N298:N299"/>
    <mergeCell ref="M292:M297"/>
    <mergeCell ref="B298:B299"/>
    <mergeCell ref="C298:C299"/>
    <mergeCell ref="G298:G299"/>
    <mergeCell ref="L298:L299"/>
    <mergeCell ref="M298:M299"/>
    <mergeCell ref="A270:A299"/>
    <mergeCell ref="B270:B287"/>
    <mergeCell ref="B288:B297"/>
    <mergeCell ref="M270:M278"/>
    <mergeCell ref="G304:G307"/>
    <mergeCell ref="L304:L307"/>
    <mergeCell ref="M304:M307"/>
    <mergeCell ref="N304:N307"/>
    <mergeCell ref="O304:O307"/>
    <mergeCell ref="A300:A303"/>
    <mergeCell ref="B300:B303"/>
    <mergeCell ref="C300:C303"/>
    <mergeCell ref="G300:G303"/>
    <mergeCell ref="L300:L303"/>
    <mergeCell ref="M300:M303"/>
    <mergeCell ref="N300:N303"/>
    <mergeCell ref="M331:M341"/>
    <mergeCell ref="N331:N341"/>
    <mergeCell ref="O317:O319"/>
    <mergeCell ref="H318:H319"/>
    <mergeCell ref="I318:I319"/>
    <mergeCell ref="J318:K318"/>
    <mergeCell ref="H317:K317"/>
    <mergeCell ref="L317:L319"/>
    <mergeCell ref="M317:M319"/>
    <mergeCell ref="N317:N319"/>
    <mergeCell ref="L320:L327"/>
    <mergeCell ref="M320:M327"/>
    <mergeCell ref="N320:N330"/>
    <mergeCell ref="O320:O341"/>
    <mergeCell ref="L328:L330"/>
    <mergeCell ref="M328:M330"/>
    <mergeCell ref="M342:M350"/>
    <mergeCell ref="N342:N359"/>
    <mergeCell ref="O342:O371"/>
    <mergeCell ref="C351:C353"/>
    <mergeCell ref="G351:G353"/>
    <mergeCell ref="L351:L353"/>
    <mergeCell ref="M351:M353"/>
    <mergeCell ref="C354:C359"/>
    <mergeCell ref="G354:G359"/>
    <mergeCell ref="L354:L359"/>
    <mergeCell ref="M354:M359"/>
    <mergeCell ref="C360:C363"/>
    <mergeCell ref="G360:G363"/>
    <mergeCell ref="L360:L363"/>
    <mergeCell ref="M360:M363"/>
    <mergeCell ref="N360:N369"/>
    <mergeCell ref="C342:C350"/>
    <mergeCell ref="G342:G350"/>
    <mergeCell ref="L342:L350"/>
    <mergeCell ref="C364:C369"/>
    <mergeCell ref="L364:L369"/>
    <mergeCell ref="N370:N371"/>
    <mergeCell ref="M364:M369"/>
    <mergeCell ref="M370:M371"/>
    <mergeCell ref="O372:O375"/>
    <mergeCell ref="A376:A379"/>
    <mergeCell ref="B376:B379"/>
    <mergeCell ref="C376:C379"/>
    <mergeCell ref="G376:G379"/>
    <mergeCell ref="L376:L379"/>
    <mergeCell ref="M376:M379"/>
    <mergeCell ref="N376:N379"/>
    <mergeCell ref="O376:O379"/>
    <mergeCell ref="A372:A375"/>
    <mergeCell ref="B372:B375"/>
    <mergeCell ref="C372:C375"/>
    <mergeCell ref="G372:G375"/>
    <mergeCell ref="L372:L375"/>
    <mergeCell ref="M372:M375"/>
    <mergeCell ref="N372:N375"/>
    <mergeCell ref="A382:L382"/>
    <mergeCell ref="A383:L383"/>
    <mergeCell ref="A98:L98"/>
    <mergeCell ref="A171:L171"/>
    <mergeCell ref="A243:L243"/>
    <mergeCell ref="A315:L315"/>
    <mergeCell ref="B331:B341"/>
    <mergeCell ref="G331:G341"/>
    <mergeCell ref="L331:L341"/>
    <mergeCell ref="B317:C319"/>
    <mergeCell ref="D317:D319"/>
    <mergeCell ref="E317:E319"/>
    <mergeCell ref="F317:F319"/>
    <mergeCell ref="A308:C308"/>
    <mergeCell ref="H308:K308"/>
    <mergeCell ref="A310:L310"/>
    <mergeCell ref="A311:L311"/>
    <mergeCell ref="B370:B371"/>
    <mergeCell ref="C370:C371"/>
    <mergeCell ref="G370:G371"/>
    <mergeCell ref="L370:L371"/>
    <mergeCell ref="G364:G369"/>
    <mergeCell ref="A342:A371"/>
    <mergeCell ref="B342:B359"/>
    <mergeCell ref="E96:F96"/>
    <mergeCell ref="E92:F92"/>
    <mergeCell ref="E93:F93"/>
    <mergeCell ref="E94:F94"/>
    <mergeCell ref="E95:F95"/>
    <mergeCell ref="G317:G319"/>
    <mergeCell ref="J102:K102"/>
    <mergeCell ref="A380:C380"/>
    <mergeCell ref="H380:K380"/>
    <mergeCell ref="B360:B369"/>
    <mergeCell ref="A320:A341"/>
    <mergeCell ref="B320:B330"/>
    <mergeCell ref="C320:C327"/>
    <mergeCell ref="G320:G327"/>
    <mergeCell ref="C328:C330"/>
    <mergeCell ref="G328:G330"/>
    <mergeCell ref="A317:A319"/>
    <mergeCell ref="A316:C316"/>
    <mergeCell ref="F316:H316"/>
    <mergeCell ref="I316:O316"/>
    <mergeCell ref="O300:O303"/>
    <mergeCell ref="A304:A307"/>
    <mergeCell ref="B304:B307"/>
    <mergeCell ref="C304:C307"/>
  </mergeCells>
  <conditionalFormatting sqref="M71">
    <cfRule type="cellIs" dxfId="89" priority="45" operator="lessThan">
      <formula>0.6</formula>
    </cfRule>
    <cfRule type="cellIs" dxfId="88" priority="46" operator="greaterThan">
      <formula>0.85</formula>
    </cfRule>
    <cfRule type="cellIs" dxfId="87" priority="47" operator="greaterThanOrEqual">
      <formula>0.6</formula>
    </cfRule>
  </conditionalFormatting>
  <conditionalFormatting sqref="L72:O72">
    <cfRule type="cellIs" dxfId="86" priority="42" operator="equal">
      <formula>"Moderadamente Aceptable"</formula>
    </cfRule>
    <cfRule type="cellIs" dxfId="85" priority="43" operator="equal">
      <formula>"Aceptable"</formula>
    </cfRule>
    <cfRule type="cellIs" dxfId="84" priority="44" operator="equal">
      <formula>"Critica"</formula>
    </cfRule>
  </conditionalFormatting>
  <conditionalFormatting sqref="H11:K70">
    <cfRule type="cellIs" dxfId="83" priority="41" operator="notEqual">
      <formula>""</formula>
    </cfRule>
  </conditionalFormatting>
  <conditionalFormatting sqref="M164">
    <cfRule type="cellIs" dxfId="82" priority="38" operator="lessThan">
      <formula>0.6</formula>
    </cfRule>
    <cfRule type="cellIs" dxfId="81" priority="39" operator="greaterThan">
      <formula>0.85</formula>
    </cfRule>
    <cfRule type="cellIs" dxfId="80" priority="40" operator="greaterThanOrEqual">
      <formula>0.6</formula>
    </cfRule>
  </conditionalFormatting>
  <conditionalFormatting sqref="L165:O165">
    <cfRule type="cellIs" dxfId="79" priority="35" operator="equal">
      <formula>"Moderadamente Aceptable"</formula>
    </cfRule>
    <cfRule type="cellIs" dxfId="78" priority="36" operator="equal">
      <formula>"Aceptable"</formula>
    </cfRule>
    <cfRule type="cellIs" dxfId="77" priority="37" operator="equal">
      <formula>"Critica"</formula>
    </cfRule>
  </conditionalFormatting>
  <conditionalFormatting sqref="M236">
    <cfRule type="cellIs" dxfId="76" priority="31" operator="lessThan">
      <formula>0.6</formula>
    </cfRule>
    <cfRule type="cellIs" dxfId="75" priority="32" operator="greaterThan">
      <formula>0.85</formula>
    </cfRule>
    <cfRule type="cellIs" dxfId="74" priority="33" operator="greaterThanOrEqual">
      <formula>0.6</formula>
    </cfRule>
  </conditionalFormatting>
  <conditionalFormatting sqref="L237:O237">
    <cfRule type="cellIs" dxfId="73" priority="28" operator="equal">
      <formula>"Moderadamente Aceptable"</formula>
    </cfRule>
    <cfRule type="cellIs" dxfId="72" priority="29" operator="equal">
      <formula>"Aceptable"</formula>
    </cfRule>
    <cfRule type="cellIs" dxfId="71" priority="30" operator="equal">
      <formula>"Critica"</formula>
    </cfRule>
  </conditionalFormatting>
  <conditionalFormatting sqref="M308">
    <cfRule type="cellIs" dxfId="70" priority="24" operator="lessThan">
      <formula>0.6</formula>
    </cfRule>
    <cfRule type="cellIs" dxfId="69" priority="25" operator="greaterThan">
      <formula>0.85</formula>
    </cfRule>
    <cfRule type="cellIs" dxfId="68" priority="26" operator="greaterThanOrEqual">
      <formula>0.6</formula>
    </cfRule>
  </conditionalFormatting>
  <conditionalFormatting sqref="L309:O309">
    <cfRule type="cellIs" dxfId="67" priority="21" operator="equal">
      <formula>"Moderadamente Aceptable"</formula>
    </cfRule>
    <cfRule type="cellIs" dxfId="66" priority="22" operator="equal">
      <formula>"Aceptable"</formula>
    </cfRule>
    <cfRule type="cellIs" dxfId="65" priority="23" operator="equal">
      <formula>"Critica"</formula>
    </cfRule>
  </conditionalFormatting>
  <conditionalFormatting sqref="M380">
    <cfRule type="cellIs" dxfId="64" priority="17" operator="lessThan">
      <formula>0.6</formula>
    </cfRule>
    <cfRule type="cellIs" dxfId="63" priority="18" operator="greaterThan">
      <formula>0.85</formula>
    </cfRule>
    <cfRule type="cellIs" dxfId="62" priority="19" operator="greaterThanOrEqual">
      <formula>0.6</formula>
    </cfRule>
  </conditionalFormatting>
  <conditionalFormatting sqref="L381:O381">
    <cfRule type="cellIs" dxfId="61" priority="14" operator="equal">
      <formula>"Moderadamente Aceptable"</formula>
    </cfRule>
    <cfRule type="cellIs" dxfId="60" priority="15" operator="equal">
      <formula>"Aceptable"</formula>
    </cfRule>
    <cfRule type="cellIs" dxfId="59" priority="16" operator="equal">
      <formula>"Critica"</formula>
    </cfRule>
  </conditionalFormatting>
  <conditionalFormatting sqref="I100:O100 I172:O172 I244:O244 I316:O316">
    <cfRule type="cellIs" dxfId="58" priority="12" operator="equal">
      <formula>""</formula>
    </cfRule>
  </conditionalFormatting>
  <conditionalFormatting sqref="H104:K163">
    <cfRule type="cellIs" dxfId="57" priority="4" operator="notEqual">
      <formula>""</formula>
    </cfRule>
  </conditionalFormatting>
  <conditionalFormatting sqref="H176:K235">
    <cfRule type="cellIs" dxfId="56" priority="3" operator="notEqual">
      <formula>""</formula>
    </cfRule>
  </conditionalFormatting>
  <conditionalFormatting sqref="H248:K307">
    <cfRule type="cellIs" dxfId="55" priority="2" operator="notEqual">
      <formula>""</formula>
    </cfRule>
  </conditionalFormatting>
  <conditionalFormatting sqref="H320:K379">
    <cfRule type="cellIs" dxfId="54" priority="1" operator="notEqual">
      <formula>""</formula>
    </cfRule>
  </conditionalFormatting>
  <dataValidations count="4">
    <dataValidation type="list" allowBlank="1" showInputMessage="1" showErrorMessage="1" sqref="E11:E70 E104:E163 E176:E235 E248:E307 E320:E379">
      <formula1>"Si"</formula1>
    </dataValidation>
    <dataValidation type="list" allowBlank="1" showInputMessage="1" showErrorMessage="1" sqref="H93:I96">
      <formula1>"Si,No"</formula1>
    </dataValidation>
    <dataValidation type="list" allowBlank="1" showInputMessage="1" showErrorMessage="1" sqref="H11:K70 H104:K163 H176:K235 H248:K307 H320:K379">
      <formula1>"X,x"</formula1>
    </dataValidation>
    <dataValidation type="date" allowBlank="1" showInputMessage="1" showErrorMessage="1" error="Diligencie la información en formato de Fecha" sqref="I316:O316 I244:O244 I172:O172 I100:O100 I7:O7">
      <formula1>36526</formula1>
      <formula2>73415</formula2>
    </dataValidation>
  </dataValidations>
  <printOptions horizontalCentered="1"/>
  <pageMargins left="3.937007874015748E-2" right="3.937007874015748E-2" top="0.15748031496062992" bottom="0.15748031496062992" header="0.11811023622047245" footer="0.11811023622047245"/>
  <pageSetup scale="60" fitToHeight="0" orientation="landscape" verticalDpi="300" r:id="rId1"/>
  <rowBreaks count="3" manualBreakCount="3">
    <brk id="32" max="16383" man="1"/>
    <brk id="62" max="16383" man="1"/>
    <brk id="96" max="16383" man="1"/>
  </rowBreaks>
  <colBreaks count="2" manualBreakCount="2">
    <brk id="2" max="1048575" man="1"/>
    <brk id="3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5:E69"/>
  <sheetViews>
    <sheetView showGridLines="0" topLeftCell="A4" workbookViewId="0">
      <selection activeCell="C45" sqref="C45"/>
    </sheetView>
  </sheetViews>
  <sheetFormatPr baseColWidth="10" defaultRowHeight="15"/>
  <cols>
    <col min="1" max="1" width="27.140625" bestFit="1" customWidth="1"/>
    <col min="2" max="5" width="17.140625" customWidth="1"/>
  </cols>
  <sheetData>
    <row r="5" spans="1:5">
      <c r="A5" s="356" t="s">
        <v>234</v>
      </c>
      <c r="B5" s="356"/>
      <c r="C5" s="356"/>
      <c r="D5" s="356"/>
      <c r="E5" s="356"/>
    </row>
    <row r="7" spans="1:5">
      <c r="A7" s="109" t="s">
        <v>242</v>
      </c>
      <c r="B7" t="s">
        <v>265</v>
      </c>
    </row>
    <row r="9" spans="1:5" ht="30">
      <c r="A9" s="113" t="s">
        <v>221</v>
      </c>
      <c r="B9" s="114" t="s">
        <v>228</v>
      </c>
      <c r="C9" s="115" t="s">
        <v>226</v>
      </c>
      <c r="D9" s="116" t="s">
        <v>227</v>
      </c>
    </row>
    <row r="10" spans="1:5">
      <c r="A10" s="110" t="s">
        <v>193</v>
      </c>
      <c r="B10" s="112">
        <v>0</v>
      </c>
      <c r="C10" s="112">
        <v>0.7</v>
      </c>
      <c r="D10" s="112">
        <v>0</v>
      </c>
    </row>
    <row r="11" spans="1:5">
      <c r="A11" s="110" t="s">
        <v>194</v>
      </c>
      <c r="B11" s="112">
        <v>0.6</v>
      </c>
      <c r="C11" s="112">
        <v>0</v>
      </c>
      <c r="D11" s="112">
        <v>0</v>
      </c>
    </row>
    <row r="12" spans="1:5">
      <c r="A12" s="110" t="s">
        <v>195</v>
      </c>
      <c r="B12" s="112">
        <v>0</v>
      </c>
      <c r="C12" s="112">
        <v>0</v>
      </c>
      <c r="D12" s="112">
        <v>1</v>
      </c>
    </row>
    <row r="13" spans="1:5">
      <c r="A13" s="110" t="s">
        <v>196</v>
      </c>
      <c r="B13" s="112">
        <v>0.25</v>
      </c>
      <c r="C13" s="112">
        <v>0</v>
      </c>
      <c r="D13" s="112">
        <v>0</v>
      </c>
    </row>
    <row r="22" spans="1:2" hidden="1"/>
    <row r="23" spans="1:2" hidden="1">
      <c r="A23" s="113" t="s">
        <v>221</v>
      </c>
      <c r="B23" t="s">
        <v>230</v>
      </c>
    </row>
    <row r="24" spans="1:2" hidden="1">
      <c r="A24" s="110" t="s">
        <v>193</v>
      </c>
      <c r="B24" s="112">
        <v>0.7</v>
      </c>
    </row>
    <row r="25" spans="1:2" hidden="1">
      <c r="A25" s="110" t="s">
        <v>194</v>
      </c>
      <c r="B25" s="112">
        <v>0.6</v>
      </c>
    </row>
    <row r="26" spans="1:2" hidden="1">
      <c r="A26" s="110" t="s">
        <v>195</v>
      </c>
      <c r="B26" s="112">
        <v>1</v>
      </c>
    </row>
    <row r="27" spans="1:2" hidden="1">
      <c r="A27" s="110" t="s">
        <v>196</v>
      </c>
      <c r="B27" s="112">
        <v>0.25</v>
      </c>
    </row>
    <row r="28" spans="1:2" hidden="1">
      <c r="A28" s="110" t="s">
        <v>222</v>
      </c>
      <c r="B28" s="112">
        <v>2.5499999999999998</v>
      </c>
    </row>
    <row r="29" spans="1:2" hidden="1"/>
    <row r="30" spans="1:2" hidden="1"/>
    <row r="31" spans="1:2" hidden="1"/>
    <row r="32" spans="1:2" hidden="1"/>
    <row r="33" spans="1:4" hidden="1"/>
    <row r="34" spans="1:4" hidden="1"/>
    <row r="35" spans="1:4" hidden="1"/>
    <row r="36" spans="1:4" ht="30" hidden="1">
      <c r="A36" s="113" t="s">
        <v>221</v>
      </c>
      <c r="B36" s="114" t="s">
        <v>228</v>
      </c>
      <c r="C36" s="115" t="s">
        <v>226</v>
      </c>
      <c r="D36" s="116" t="s">
        <v>227</v>
      </c>
    </row>
    <row r="37" spans="1:4" hidden="1">
      <c r="A37" s="110" t="s">
        <v>193</v>
      </c>
      <c r="B37" s="112">
        <v>0</v>
      </c>
      <c r="C37" s="112">
        <v>0.7</v>
      </c>
      <c r="D37" s="112">
        <v>0</v>
      </c>
    </row>
    <row r="38" spans="1:4" hidden="1">
      <c r="A38" s="110" t="s">
        <v>194</v>
      </c>
      <c r="B38" s="112">
        <v>0.6</v>
      </c>
      <c r="C38" s="112">
        <v>0</v>
      </c>
      <c r="D38" s="112">
        <v>0</v>
      </c>
    </row>
    <row r="39" spans="1:4" hidden="1">
      <c r="A39" s="110" t="s">
        <v>195</v>
      </c>
      <c r="B39" s="112">
        <v>0</v>
      </c>
      <c r="C39" s="112">
        <v>0</v>
      </c>
      <c r="D39" s="112">
        <v>1</v>
      </c>
    </row>
    <row r="40" spans="1:4" hidden="1">
      <c r="A40" s="110" t="s">
        <v>196</v>
      </c>
      <c r="B40" s="112">
        <v>0.25</v>
      </c>
      <c r="C40" s="112">
        <v>0</v>
      </c>
      <c r="D40" s="112">
        <v>0</v>
      </c>
    </row>
    <row r="41" spans="1:4" hidden="1">
      <c r="A41" s="110" t="s">
        <v>222</v>
      </c>
      <c r="B41" s="112">
        <v>0.85</v>
      </c>
      <c r="C41" s="112">
        <v>0.7</v>
      </c>
      <c r="D41" s="112">
        <v>1</v>
      </c>
    </row>
    <row r="42" spans="1:4" hidden="1"/>
    <row r="44" spans="1:4">
      <c r="A44" s="356" t="s">
        <v>233</v>
      </c>
      <c r="B44" s="356"/>
    </row>
    <row r="45" spans="1:4">
      <c r="A45" s="121"/>
      <c r="B45" s="121"/>
    </row>
    <row r="46" spans="1:4">
      <c r="A46" s="109" t="s">
        <v>242</v>
      </c>
      <c r="B46" t="s">
        <v>265</v>
      </c>
    </row>
    <row r="48" spans="1:4">
      <c r="A48" s="109" t="s">
        <v>221</v>
      </c>
      <c r="B48" s="127" t="s">
        <v>232</v>
      </c>
    </row>
    <row r="49" spans="1:2">
      <c r="A49" s="110" t="s">
        <v>256</v>
      </c>
      <c r="B49" s="130">
        <v>0.1</v>
      </c>
    </row>
    <row r="50" spans="1:2">
      <c r="A50" s="110" t="s">
        <v>257</v>
      </c>
      <c r="B50" s="130">
        <v>0.17142857142857143</v>
      </c>
    </row>
    <row r="51" spans="1:2">
      <c r="A51" s="110" t="s">
        <v>258</v>
      </c>
      <c r="B51" s="130">
        <v>0.16</v>
      </c>
    </row>
    <row r="52" spans="1:2">
      <c r="A52" s="110" t="s">
        <v>259</v>
      </c>
      <c r="B52" s="130">
        <v>6.6666666666666666E-2</v>
      </c>
    </row>
    <row r="53" spans="1:2">
      <c r="A53" s="110" t="s">
        <v>260</v>
      </c>
      <c r="B53" s="130">
        <v>0.2</v>
      </c>
    </row>
    <row r="54" spans="1:2">
      <c r="A54" s="110" t="s">
        <v>261</v>
      </c>
      <c r="B54" s="130">
        <v>0.2</v>
      </c>
    </row>
    <row r="55" spans="1:2">
      <c r="A55" s="110" t="s">
        <v>262</v>
      </c>
      <c r="B55" s="130">
        <v>0.05</v>
      </c>
    </row>
    <row r="56" spans="1:2">
      <c r="A56" s="128" t="s">
        <v>263</v>
      </c>
      <c r="B56" s="129">
        <f>+SUMIF(Evaluación!Y:Y,'Resumen Autoevaluación'!B46,Evaluación!W:W)/100</f>
        <v>0</v>
      </c>
    </row>
    <row r="62" spans="1:2">
      <c r="A62" s="356"/>
      <c r="B62" s="356"/>
    </row>
    <row r="63" spans="1:2">
      <c r="A63" s="121"/>
      <c r="B63" s="121"/>
    </row>
    <row r="65" spans="1:3">
      <c r="A65" s="132"/>
      <c r="C65" s="131"/>
    </row>
    <row r="66" spans="1:3">
      <c r="B66" s="112"/>
      <c r="C66" s="112"/>
    </row>
    <row r="67" spans="1:3">
      <c r="B67" s="112"/>
      <c r="C67" s="112"/>
    </row>
    <row r="68" spans="1:3">
      <c r="B68" s="112"/>
      <c r="C68" s="112"/>
    </row>
    <row r="69" spans="1:3">
      <c r="B69" s="112"/>
      <c r="C69" s="112"/>
    </row>
  </sheetData>
  <sheetProtection formatColumns="0" pivotTables="0"/>
  <mergeCells count="3">
    <mergeCell ref="A44:B44"/>
    <mergeCell ref="A5:E5"/>
    <mergeCell ref="A62:B62"/>
  </mergeCells>
  <pageMargins left="0.7" right="0.7" top="0.75" bottom="0.75" header="0.3" footer="0.3"/>
  <pageSetup orientation="portrait" verticalDpi="300" r:id="rId5"/>
  <drawing r:id="rId6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9"/>
  <dimension ref="A5:G52"/>
  <sheetViews>
    <sheetView showGridLines="0" workbookViewId="0">
      <selection activeCell="C24" sqref="C24"/>
    </sheetView>
  </sheetViews>
  <sheetFormatPr baseColWidth="10" defaultRowHeight="15"/>
  <cols>
    <col min="1" max="1" width="98.5703125" bestFit="1" customWidth="1"/>
    <col min="2" max="5" width="17.140625" customWidth="1"/>
  </cols>
  <sheetData>
    <row r="5" spans="1:7">
      <c r="A5" s="356" t="s">
        <v>255</v>
      </c>
      <c r="B5" s="356"/>
    </row>
    <row r="6" spans="1:7">
      <c r="A6" s="121"/>
      <c r="B6" s="121"/>
    </row>
    <row r="7" spans="1:7">
      <c r="A7" s="109" t="s">
        <v>232</v>
      </c>
      <c r="B7" s="109" t="s">
        <v>242</v>
      </c>
    </row>
    <row r="8" spans="1:7">
      <c r="A8" s="113" t="s">
        <v>216</v>
      </c>
      <c r="B8" s="202"/>
      <c r="C8" s="125">
        <v>42997</v>
      </c>
      <c r="D8" s="125"/>
      <c r="E8" s="125"/>
      <c r="F8" s="125"/>
      <c r="G8" s="125"/>
    </row>
    <row r="9" spans="1:7">
      <c r="A9" t="s">
        <v>193</v>
      </c>
      <c r="B9" s="112">
        <v>0</v>
      </c>
      <c r="C9" s="112">
        <v>0.7</v>
      </c>
    </row>
    <row r="10" spans="1:7">
      <c r="A10" t="s">
        <v>194</v>
      </c>
      <c r="B10" s="112">
        <v>0</v>
      </c>
      <c r="C10" s="112">
        <v>0.6</v>
      </c>
    </row>
    <row r="11" spans="1:7">
      <c r="A11" t="s">
        <v>195</v>
      </c>
      <c r="B11" s="112">
        <v>0</v>
      </c>
      <c r="C11" s="112">
        <v>1</v>
      </c>
    </row>
    <row r="12" spans="1:7">
      <c r="A12" t="s">
        <v>196</v>
      </c>
      <c r="B12" s="112">
        <v>0</v>
      </c>
      <c r="C12" s="112">
        <v>0.25</v>
      </c>
    </row>
    <row r="22" spans="1:2">
      <c r="A22" s="356" t="s">
        <v>233</v>
      </c>
      <c r="B22" s="356"/>
    </row>
    <row r="24" spans="1:2">
      <c r="A24" s="109" t="s">
        <v>242</v>
      </c>
      <c r="B24" t="s">
        <v>265</v>
      </c>
    </row>
    <row r="25" spans="1:2">
      <c r="A25" s="113" t="s">
        <v>216</v>
      </c>
      <c r="B25" t="s">
        <v>193</v>
      </c>
    </row>
    <row r="27" spans="1:2">
      <c r="A27" s="109" t="s">
        <v>221</v>
      </c>
      <c r="B27" t="s">
        <v>231</v>
      </c>
    </row>
    <row r="28" spans="1:2">
      <c r="A28" s="110" t="s">
        <v>256</v>
      </c>
      <c r="B28" s="111">
        <v>5.5</v>
      </c>
    </row>
    <row r="29" spans="1:2">
      <c r="A29" s="117" t="s">
        <v>0</v>
      </c>
      <c r="B29" s="111">
        <v>0.5</v>
      </c>
    </row>
    <row r="30" spans="1:2">
      <c r="A30" s="117" t="s">
        <v>1</v>
      </c>
      <c r="B30" s="111">
        <v>0.5</v>
      </c>
    </row>
    <row r="31" spans="1:2">
      <c r="A31" s="117" t="s">
        <v>2</v>
      </c>
      <c r="B31" s="111">
        <v>0.5</v>
      </c>
    </row>
    <row r="32" spans="1:2">
      <c r="A32" s="117" t="s">
        <v>3</v>
      </c>
      <c r="B32" s="111">
        <v>0.5</v>
      </c>
    </row>
    <row r="33" spans="1:2">
      <c r="A33" s="117" t="s">
        <v>4</v>
      </c>
      <c r="B33" s="111">
        <v>0.5</v>
      </c>
    </row>
    <row r="34" spans="1:2">
      <c r="A34" s="117" t="s">
        <v>5</v>
      </c>
      <c r="B34" s="111">
        <v>0.5</v>
      </c>
    </row>
    <row r="35" spans="1:2">
      <c r="A35" s="117" t="s">
        <v>6</v>
      </c>
      <c r="B35" s="111">
        <v>0</v>
      </c>
    </row>
    <row r="36" spans="1:2">
      <c r="A36" s="117" t="s">
        <v>7</v>
      </c>
      <c r="B36" s="111">
        <v>0.5</v>
      </c>
    </row>
    <row r="37" spans="1:2">
      <c r="A37" s="117" t="s">
        <v>8</v>
      </c>
      <c r="B37" s="111">
        <v>0</v>
      </c>
    </row>
    <row r="38" spans="1:2">
      <c r="A38" s="117" t="s">
        <v>9</v>
      </c>
      <c r="B38" s="111">
        <v>0</v>
      </c>
    </row>
    <row r="39" spans="1:2">
      <c r="A39" s="117" t="s">
        <v>10</v>
      </c>
      <c r="B39" s="111">
        <v>2</v>
      </c>
    </row>
    <row r="40" spans="1:2">
      <c r="A40" s="117" t="s">
        <v>17</v>
      </c>
      <c r="B40" s="111">
        <v>0</v>
      </c>
    </row>
    <row r="41" spans="1:2">
      <c r="A41" s="110" t="s">
        <v>257</v>
      </c>
      <c r="B41" s="111">
        <v>12</v>
      </c>
    </row>
    <row r="42" spans="1:2">
      <c r="A42" s="117" t="s">
        <v>25</v>
      </c>
      <c r="B42" s="111">
        <v>2</v>
      </c>
    </row>
    <row r="43" spans="1:2">
      <c r="A43" s="117" t="s">
        <v>26</v>
      </c>
      <c r="B43" s="111">
        <v>0</v>
      </c>
    </row>
    <row r="44" spans="1:2">
      <c r="A44" s="117" t="s">
        <v>18</v>
      </c>
      <c r="B44" s="111">
        <v>1</v>
      </c>
    </row>
    <row r="45" spans="1:2">
      <c r="A45" s="117" t="s">
        <v>19</v>
      </c>
      <c r="B45" s="111">
        <v>1</v>
      </c>
    </row>
    <row r="46" spans="1:2">
      <c r="A46" s="117" t="s">
        <v>20</v>
      </c>
      <c r="B46" s="111">
        <v>2</v>
      </c>
    </row>
    <row r="47" spans="1:2">
      <c r="A47" s="117" t="s">
        <v>21</v>
      </c>
      <c r="B47" s="111">
        <v>2</v>
      </c>
    </row>
    <row r="48" spans="1:2">
      <c r="A48" s="117" t="s">
        <v>22</v>
      </c>
      <c r="B48" s="111">
        <v>1</v>
      </c>
    </row>
    <row r="49" spans="1:2">
      <c r="A49" s="117" t="s">
        <v>23</v>
      </c>
      <c r="B49" s="111">
        <v>2</v>
      </c>
    </row>
    <row r="50" spans="1:2">
      <c r="A50" s="117" t="s">
        <v>24</v>
      </c>
      <c r="B50" s="111">
        <v>0</v>
      </c>
    </row>
    <row r="51" spans="1:2">
      <c r="A51" s="117" t="s">
        <v>36</v>
      </c>
      <c r="B51" s="111">
        <v>1</v>
      </c>
    </row>
    <row r="52" spans="1:2">
      <c r="A52" s="110" t="s">
        <v>222</v>
      </c>
      <c r="B52" s="111">
        <v>17.5</v>
      </c>
    </row>
  </sheetData>
  <mergeCells count="2">
    <mergeCell ref="A5:B5"/>
    <mergeCell ref="A22:B22"/>
  </mergeCells>
  <pageMargins left="0.7" right="0.7" top="0.75" bottom="0.75" header="0.3" footer="0.3"/>
  <pageSetup orientation="portrait" verticalDpi="300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"/>
  <dimension ref="A5:N65"/>
  <sheetViews>
    <sheetView showGridLines="0" tabSelected="1" workbookViewId="0">
      <selection activeCell="I23" sqref="I23"/>
    </sheetView>
  </sheetViews>
  <sheetFormatPr baseColWidth="10" defaultRowHeight="15"/>
  <cols>
    <col min="1" max="1" width="131.85546875" customWidth="1"/>
    <col min="2" max="2" width="28.28515625" customWidth="1"/>
    <col min="5" max="5" width="86.28515625" bestFit="1" customWidth="1"/>
    <col min="6" max="6" width="17.140625" customWidth="1"/>
    <col min="9" max="9" width="86.28515625" bestFit="1" customWidth="1"/>
    <col min="10" max="10" width="17.140625" customWidth="1"/>
    <col min="13" max="13" width="86.28515625" bestFit="1" customWidth="1"/>
    <col min="14" max="14" width="17.140625" customWidth="1"/>
  </cols>
  <sheetData>
    <row r="5" spans="1:14" ht="15" customHeight="1">
      <c r="A5" s="358" t="s">
        <v>239</v>
      </c>
      <c r="B5" s="358"/>
      <c r="E5" s="357" t="s">
        <v>238</v>
      </c>
      <c r="F5" s="357"/>
      <c r="I5" s="359" t="s">
        <v>240</v>
      </c>
      <c r="J5" s="359"/>
      <c r="M5" s="360" t="s">
        <v>241</v>
      </c>
      <c r="N5" s="360"/>
    </row>
    <row r="6" spans="1:14" ht="15" customHeight="1">
      <c r="A6" s="358"/>
      <c r="B6" s="358"/>
      <c r="E6" s="357"/>
      <c r="F6" s="357"/>
      <c r="I6" s="359"/>
      <c r="J6" s="359"/>
      <c r="M6" s="360"/>
      <c r="N6" s="360"/>
    </row>
    <row r="7" spans="1:14">
      <c r="A7" s="109" t="s">
        <v>242</v>
      </c>
      <c r="B7" t="s">
        <v>265</v>
      </c>
      <c r="E7" s="109" t="s">
        <v>242</v>
      </c>
      <c r="F7" t="s">
        <v>265</v>
      </c>
      <c r="I7" s="109" t="s">
        <v>242</v>
      </c>
      <c r="J7" t="s">
        <v>265</v>
      </c>
      <c r="M7" s="109" t="s">
        <v>242</v>
      </c>
      <c r="N7" t="s">
        <v>265</v>
      </c>
    </row>
    <row r="8" spans="1:14">
      <c r="A8" s="109" t="s">
        <v>235</v>
      </c>
      <c r="B8" t="s">
        <v>236</v>
      </c>
      <c r="E8" s="109" t="s">
        <v>124</v>
      </c>
      <c r="F8" t="s">
        <v>236</v>
      </c>
      <c r="I8" s="109" t="s">
        <v>81</v>
      </c>
      <c r="J8" t="s">
        <v>236</v>
      </c>
      <c r="M8" s="109" t="s">
        <v>82</v>
      </c>
      <c r="N8" t="s">
        <v>236</v>
      </c>
    </row>
    <row r="10" spans="1:14">
      <c r="A10" s="113" t="s">
        <v>221</v>
      </c>
      <c r="B10" t="s">
        <v>231</v>
      </c>
      <c r="E10" s="113" t="s">
        <v>221</v>
      </c>
      <c r="F10" t="s">
        <v>231</v>
      </c>
      <c r="I10" s="113" t="s">
        <v>221</v>
      </c>
      <c r="J10" t="s">
        <v>231</v>
      </c>
      <c r="M10" s="113" t="s">
        <v>221</v>
      </c>
      <c r="N10" t="s">
        <v>231</v>
      </c>
    </row>
    <row r="11" spans="1:14">
      <c r="A11" s="110" t="s">
        <v>193</v>
      </c>
      <c r="B11" s="111">
        <v>17</v>
      </c>
      <c r="E11" s="110" t="s">
        <v>193</v>
      </c>
      <c r="F11" s="111">
        <v>0</v>
      </c>
      <c r="I11" s="110" t="s">
        <v>193</v>
      </c>
      <c r="J11" s="111">
        <v>0.5</v>
      </c>
      <c r="M11" s="110" t="s">
        <v>237</v>
      </c>
      <c r="N11" s="111"/>
    </row>
    <row r="12" spans="1:14">
      <c r="A12" s="117" t="s">
        <v>256</v>
      </c>
      <c r="B12" s="111">
        <v>5</v>
      </c>
      <c r="E12" s="117" t="s">
        <v>256</v>
      </c>
      <c r="F12" s="111">
        <v>0</v>
      </c>
      <c r="I12" s="117" t="s">
        <v>256</v>
      </c>
      <c r="J12" s="111">
        <v>0.5</v>
      </c>
      <c r="M12" s="117" t="s">
        <v>237</v>
      </c>
      <c r="N12" s="111"/>
    </row>
    <row r="13" spans="1:14">
      <c r="A13" s="118" t="s">
        <v>0</v>
      </c>
      <c r="B13" s="111">
        <v>0.5</v>
      </c>
      <c r="E13" s="118" t="s">
        <v>6</v>
      </c>
      <c r="F13" s="111">
        <v>0</v>
      </c>
      <c r="I13" s="118" t="s">
        <v>4</v>
      </c>
      <c r="J13" s="111">
        <v>0.5</v>
      </c>
      <c r="M13" s="118" t="s">
        <v>237</v>
      </c>
      <c r="N13" s="111"/>
    </row>
    <row r="14" spans="1:14">
      <c r="A14" s="118" t="s">
        <v>1</v>
      </c>
      <c r="B14" s="111">
        <v>0.5</v>
      </c>
      <c r="E14" s="118" t="s">
        <v>8</v>
      </c>
      <c r="F14" s="111">
        <v>0</v>
      </c>
      <c r="I14" s="110" t="s">
        <v>194</v>
      </c>
      <c r="J14" s="111">
        <v>1</v>
      </c>
      <c r="M14" s="110" t="s">
        <v>222</v>
      </c>
      <c r="N14" s="111"/>
    </row>
    <row r="15" spans="1:14">
      <c r="A15" s="118" t="s">
        <v>2</v>
      </c>
      <c r="B15" s="111">
        <v>0.5</v>
      </c>
      <c r="E15" s="118" t="s">
        <v>9</v>
      </c>
      <c r="F15" s="111">
        <v>0</v>
      </c>
      <c r="I15" s="117" t="s">
        <v>258</v>
      </c>
      <c r="J15" s="111">
        <v>1</v>
      </c>
    </row>
    <row r="16" spans="1:14">
      <c r="A16" s="118" t="s">
        <v>3</v>
      </c>
      <c r="B16" s="111">
        <v>0.5</v>
      </c>
      <c r="E16" s="118" t="s">
        <v>17</v>
      </c>
      <c r="F16" s="111">
        <v>0</v>
      </c>
      <c r="I16" s="118" t="s">
        <v>43</v>
      </c>
      <c r="J16" s="111">
        <v>1</v>
      </c>
    </row>
    <row r="17" spans="1:10">
      <c r="A17" s="118" t="s">
        <v>5</v>
      </c>
      <c r="B17" s="111">
        <v>0.5</v>
      </c>
      <c r="E17" s="117" t="s">
        <v>257</v>
      </c>
      <c r="F17" s="111">
        <v>0</v>
      </c>
      <c r="I17" s="110" t="s">
        <v>237</v>
      </c>
      <c r="J17" s="111"/>
    </row>
    <row r="18" spans="1:10">
      <c r="A18" s="118" t="s">
        <v>7</v>
      </c>
      <c r="B18" s="111">
        <v>0.5</v>
      </c>
      <c r="E18" s="118" t="s">
        <v>26</v>
      </c>
      <c r="F18" s="111">
        <v>0</v>
      </c>
      <c r="I18" s="117" t="s">
        <v>237</v>
      </c>
      <c r="J18" s="111"/>
    </row>
    <row r="19" spans="1:10">
      <c r="A19" s="118" t="s">
        <v>10</v>
      </c>
      <c r="B19" s="111">
        <v>2</v>
      </c>
      <c r="E19" s="118" t="s">
        <v>24</v>
      </c>
      <c r="F19" s="111">
        <v>0</v>
      </c>
      <c r="I19" s="118" t="s">
        <v>237</v>
      </c>
      <c r="J19" s="111"/>
    </row>
    <row r="20" spans="1:10">
      <c r="A20" s="117" t="s">
        <v>257</v>
      </c>
      <c r="B20" s="111">
        <v>12</v>
      </c>
      <c r="E20" s="110" t="s">
        <v>194</v>
      </c>
      <c r="F20" s="111">
        <v>0</v>
      </c>
      <c r="I20" s="110" t="s">
        <v>222</v>
      </c>
      <c r="J20" s="111">
        <v>1.5</v>
      </c>
    </row>
    <row r="21" spans="1:10">
      <c r="A21" s="118" t="s">
        <v>25</v>
      </c>
      <c r="B21" s="111">
        <v>2</v>
      </c>
      <c r="E21" s="117" t="s">
        <v>258</v>
      </c>
      <c r="F21" s="111">
        <v>0</v>
      </c>
    </row>
    <row r="22" spans="1:10">
      <c r="A22" s="118" t="s">
        <v>18</v>
      </c>
      <c r="B22" s="111">
        <v>1</v>
      </c>
      <c r="E22" s="118" t="s">
        <v>40</v>
      </c>
      <c r="F22" s="111">
        <v>0</v>
      </c>
    </row>
    <row r="23" spans="1:10">
      <c r="A23" s="118" t="s">
        <v>19</v>
      </c>
      <c r="B23" s="111">
        <v>1</v>
      </c>
      <c r="E23" s="118" t="s">
        <v>54</v>
      </c>
      <c r="F23" s="111">
        <v>0</v>
      </c>
    </row>
    <row r="24" spans="1:10">
      <c r="A24" s="118" t="s">
        <v>20</v>
      </c>
      <c r="B24" s="111">
        <v>2</v>
      </c>
      <c r="E24" s="118" t="s">
        <v>48</v>
      </c>
      <c r="F24" s="111">
        <v>0</v>
      </c>
    </row>
    <row r="25" spans="1:10">
      <c r="A25" s="118" t="s">
        <v>21</v>
      </c>
      <c r="B25" s="111">
        <v>2</v>
      </c>
      <c r="E25" s="117" t="s">
        <v>259</v>
      </c>
      <c r="F25" s="111">
        <v>0</v>
      </c>
    </row>
    <row r="26" spans="1:10">
      <c r="A26" s="118" t="s">
        <v>22</v>
      </c>
      <c r="B26" s="111">
        <v>1</v>
      </c>
      <c r="E26" s="118" t="s">
        <v>60</v>
      </c>
      <c r="F26" s="111">
        <v>0</v>
      </c>
    </row>
    <row r="27" spans="1:10">
      <c r="A27" s="118" t="s">
        <v>23</v>
      </c>
      <c r="B27" s="111">
        <v>2</v>
      </c>
      <c r="E27" s="118" t="s">
        <v>61</v>
      </c>
      <c r="F27" s="111">
        <v>0</v>
      </c>
    </row>
    <row r="28" spans="1:10">
      <c r="A28" s="118" t="s">
        <v>36</v>
      </c>
      <c r="B28" s="111">
        <v>1</v>
      </c>
      <c r="E28" s="118" t="s">
        <v>62</v>
      </c>
      <c r="F28" s="111">
        <v>0</v>
      </c>
    </row>
    <row r="29" spans="1:10">
      <c r="A29" s="110" t="s">
        <v>194</v>
      </c>
      <c r="B29" s="111">
        <v>35</v>
      </c>
      <c r="E29" s="118" t="s">
        <v>63</v>
      </c>
      <c r="F29" s="111">
        <v>0</v>
      </c>
    </row>
    <row r="30" spans="1:10">
      <c r="A30" s="117" t="s">
        <v>258</v>
      </c>
      <c r="B30" s="111">
        <v>15</v>
      </c>
      <c r="E30" s="118" t="s">
        <v>85</v>
      </c>
      <c r="F30" s="111">
        <v>0</v>
      </c>
      <c r="I30" t="s">
        <v>275</v>
      </c>
    </row>
    <row r="31" spans="1:10">
      <c r="A31" s="118" t="s">
        <v>39</v>
      </c>
      <c r="B31" s="111">
        <v>1</v>
      </c>
      <c r="E31" s="118" t="s">
        <v>87</v>
      </c>
      <c r="F31" s="111">
        <v>0</v>
      </c>
    </row>
    <row r="32" spans="1:10">
      <c r="A32" s="118" t="s">
        <v>41</v>
      </c>
      <c r="B32" s="111">
        <v>1</v>
      </c>
      <c r="E32" s="110" t="s">
        <v>196</v>
      </c>
      <c r="F32" s="111">
        <v>0</v>
      </c>
    </row>
    <row r="33" spans="1:6">
      <c r="A33" s="118" t="s">
        <v>42</v>
      </c>
      <c r="B33" s="111">
        <v>1</v>
      </c>
      <c r="E33" s="117" t="s">
        <v>262</v>
      </c>
      <c r="F33" s="111">
        <v>0</v>
      </c>
    </row>
    <row r="34" spans="1:6">
      <c r="A34" s="118" t="s">
        <v>44</v>
      </c>
      <c r="B34" s="111">
        <v>1</v>
      </c>
      <c r="E34" s="118" t="s">
        <v>73</v>
      </c>
      <c r="F34" s="111">
        <v>0</v>
      </c>
    </row>
    <row r="35" spans="1:6">
      <c r="A35" s="118" t="s">
        <v>45</v>
      </c>
      <c r="B35" s="111">
        <v>1</v>
      </c>
      <c r="E35" s="118" t="s">
        <v>74</v>
      </c>
      <c r="F35" s="111">
        <v>0</v>
      </c>
    </row>
    <row r="36" spans="1:6">
      <c r="A36" s="118" t="s">
        <v>46</v>
      </c>
      <c r="B36" s="111">
        <v>1</v>
      </c>
      <c r="E36" s="118" t="s">
        <v>75</v>
      </c>
      <c r="F36" s="111">
        <v>0</v>
      </c>
    </row>
    <row r="37" spans="1:6">
      <c r="A37" s="118" t="s">
        <v>47</v>
      </c>
      <c r="B37" s="111">
        <v>2</v>
      </c>
      <c r="E37" s="110" t="s">
        <v>237</v>
      </c>
      <c r="F37" s="111"/>
    </row>
    <row r="38" spans="1:6">
      <c r="A38" s="118" t="s">
        <v>49</v>
      </c>
      <c r="B38" s="111">
        <v>1</v>
      </c>
      <c r="E38" s="117" t="s">
        <v>237</v>
      </c>
      <c r="F38" s="111"/>
    </row>
    <row r="39" spans="1:6">
      <c r="A39" s="118" t="s">
        <v>50</v>
      </c>
      <c r="B39" s="111">
        <v>1</v>
      </c>
      <c r="E39" s="118" t="s">
        <v>237</v>
      </c>
      <c r="F39" s="111"/>
    </row>
    <row r="40" spans="1:6">
      <c r="A40" s="118" t="s">
        <v>51</v>
      </c>
      <c r="B40" s="111">
        <v>1</v>
      </c>
      <c r="E40" s="110" t="s">
        <v>222</v>
      </c>
      <c r="F40" s="111">
        <v>0</v>
      </c>
    </row>
    <row r="41" spans="1:6">
      <c r="A41" s="118" t="s">
        <v>52</v>
      </c>
      <c r="B41" s="111">
        <v>1</v>
      </c>
    </row>
    <row r="42" spans="1:6">
      <c r="A42" s="118" t="s">
        <v>53</v>
      </c>
      <c r="B42" s="111">
        <v>1</v>
      </c>
    </row>
    <row r="43" spans="1:6">
      <c r="A43" s="118" t="s">
        <v>57</v>
      </c>
      <c r="B43" s="111">
        <v>1</v>
      </c>
    </row>
    <row r="44" spans="1:6">
      <c r="A44" s="118" t="s">
        <v>58</v>
      </c>
      <c r="B44" s="111">
        <v>1</v>
      </c>
    </row>
    <row r="45" spans="1:6">
      <c r="A45" s="117" t="s">
        <v>259</v>
      </c>
      <c r="B45" s="111">
        <v>10</v>
      </c>
    </row>
    <row r="46" spans="1:6">
      <c r="A46" s="118" t="s">
        <v>90</v>
      </c>
      <c r="B46" s="111">
        <v>2.5</v>
      </c>
    </row>
    <row r="47" spans="1:6">
      <c r="A47" s="118" t="s">
        <v>86</v>
      </c>
      <c r="B47" s="111">
        <v>2.5</v>
      </c>
    </row>
    <row r="48" spans="1:6">
      <c r="A48" s="118" t="s">
        <v>88</v>
      </c>
      <c r="B48" s="111">
        <v>2.5</v>
      </c>
    </row>
    <row r="49" spans="1:2">
      <c r="A49" s="118" t="s">
        <v>89</v>
      </c>
      <c r="B49" s="111">
        <v>2.5</v>
      </c>
    </row>
    <row r="50" spans="1:2">
      <c r="A50" s="117" t="s">
        <v>260</v>
      </c>
      <c r="B50" s="111">
        <v>10</v>
      </c>
    </row>
    <row r="51" spans="1:2">
      <c r="A51" s="118" t="s">
        <v>65</v>
      </c>
      <c r="B51" s="111">
        <v>5</v>
      </c>
    </row>
    <row r="52" spans="1:2">
      <c r="A52" s="118" t="s">
        <v>66</v>
      </c>
      <c r="B52" s="111">
        <v>5</v>
      </c>
    </row>
    <row r="53" spans="1:2">
      <c r="A53" s="110" t="s">
        <v>195</v>
      </c>
      <c r="B53" s="111">
        <v>5</v>
      </c>
    </row>
    <row r="54" spans="1:2">
      <c r="A54" s="117" t="s">
        <v>261</v>
      </c>
      <c r="B54" s="111">
        <v>5</v>
      </c>
    </row>
    <row r="55" spans="1:2">
      <c r="A55" s="118" t="s">
        <v>69</v>
      </c>
      <c r="B55" s="111">
        <v>1.25</v>
      </c>
    </row>
    <row r="56" spans="1:2">
      <c r="A56" s="118" t="s">
        <v>68</v>
      </c>
      <c r="B56" s="111">
        <v>1.25</v>
      </c>
    </row>
    <row r="57" spans="1:2">
      <c r="A57" s="118" t="s">
        <v>70</v>
      </c>
      <c r="B57" s="111">
        <v>1.25</v>
      </c>
    </row>
    <row r="58" spans="1:2">
      <c r="A58" s="118" t="s">
        <v>71</v>
      </c>
      <c r="B58" s="111">
        <v>1.25</v>
      </c>
    </row>
    <row r="59" spans="1:2">
      <c r="A59" s="110" t="s">
        <v>196</v>
      </c>
      <c r="B59" s="111">
        <v>2.5</v>
      </c>
    </row>
    <row r="60" spans="1:2">
      <c r="A60" s="117" t="s">
        <v>262</v>
      </c>
      <c r="B60" s="111">
        <v>2.5</v>
      </c>
    </row>
    <row r="61" spans="1:2">
      <c r="A61" s="118" t="s">
        <v>76</v>
      </c>
      <c r="B61" s="111">
        <v>2.5</v>
      </c>
    </row>
    <row r="62" spans="1:2">
      <c r="A62" s="110" t="s">
        <v>237</v>
      </c>
      <c r="B62" s="111"/>
    </row>
    <row r="63" spans="1:2">
      <c r="A63" s="117" t="s">
        <v>237</v>
      </c>
      <c r="B63" s="111"/>
    </row>
    <row r="64" spans="1:2">
      <c r="A64" s="118" t="s">
        <v>237</v>
      </c>
      <c r="B64" s="111"/>
    </row>
    <row r="65" spans="1:2">
      <c r="A65" s="110" t="s">
        <v>222</v>
      </c>
      <c r="B65" s="111">
        <v>59.5</v>
      </c>
    </row>
  </sheetData>
  <mergeCells count="4">
    <mergeCell ref="E5:F6"/>
    <mergeCell ref="A5:B6"/>
    <mergeCell ref="I5:J6"/>
    <mergeCell ref="M5:N6"/>
  </mergeCells>
  <pageMargins left="0.7" right="0.7" top="0.75" bottom="0.75" header="0.3" footer="0.3"/>
  <pageSetup orientation="portrait" verticalDpi="300" r:id="rId5"/>
  <drawing r:id="rId6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A3"/>
  <sheetViews>
    <sheetView workbookViewId="0"/>
  </sheetViews>
  <sheetFormatPr baseColWidth="10" defaultRowHeight="15"/>
  <sheetData>
    <row r="1" spans="1:1">
      <c r="A1" s="92" t="s">
        <v>187</v>
      </c>
    </row>
    <row r="2" spans="1:1">
      <c r="A2" t="s">
        <v>191</v>
      </c>
    </row>
    <row r="3" spans="1:1">
      <c r="A3" t="s">
        <v>192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0"/>
  <dimension ref="A1:Q1"/>
  <sheetViews>
    <sheetView workbookViewId="0"/>
  </sheetViews>
  <sheetFormatPr baseColWidth="10" defaultRowHeight="15"/>
  <cols>
    <col min="9" max="9" width="11.42578125" style="111"/>
  </cols>
  <sheetData>
    <row r="1" spans="1:17">
      <c r="A1" s="35" t="s">
        <v>253</v>
      </c>
      <c r="B1" s="35" t="s">
        <v>216</v>
      </c>
      <c r="C1" s="35" t="s">
        <v>186</v>
      </c>
      <c r="D1" s="35" t="s">
        <v>217</v>
      </c>
      <c r="E1" s="35" t="s">
        <v>218</v>
      </c>
      <c r="F1" s="35" t="s">
        <v>219</v>
      </c>
      <c r="G1" s="35" t="s">
        <v>220</v>
      </c>
      <c r="H1" s="35" t="s">
        <v>229</v>
      </c>
      <c r="I1" s="126" t="s">
        <v>242</v>
      </c>
      <c r="J1" s="35" t="s">
        <v>223</v>
      </c>
      <c r="K1" s="35" t="s">
        <v>224</v>
      </c>
      <c r="L1" s="35" t="s">
        <v>225</v>
      </c>
      <c r="M1" s="35" t="s">
        <v>235</v>
      </c>
      <c r="N1" s="35" t="s">
        <v>124</v>
      </c>
      <c r="O1" s="35" t="s">
        <v>81</v>
      </c>
      <c r="P1" s="35" t="s">
        <v>82</v>
      </c>
      <c r="Q1" s="35" t="s">
        <v>254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12</vt:i4>
      </vt:variant>
    </vt:vector>
  </HeadingPairs>
  <TitlesOfParts>
    <vt:vector size="19" baseType="lpstr">
      <vt:lpstr>Menú Principal</vt:lpstr>
      <vt:lpstr>Evaluación</vt:lpstr>
      <vt:lpstr>Resumen Autoevaluación</vt:lpstr>
      <vt:lpstr>Gráfica Comparativa</vt:lpstr>
      <vt:lpstr>Resúmen Cumplimiento</vt:lpstr>
      <vt:lpstr>Parámetros</vt:lpstr>
      <vt:lpstr>Exportar</vt:lpstr>
      <vt:lpstr>fechai</vt:lpstr>
      <vt:lpstr>inicio1</vt:lpstr>
      <vt:lpstr>inicio2</vt:lpstr>
      <vt:lpstr>inicio3</vt:lpstr>
      <vt:lpstr>inicio4</vt:lpstr>
      <vt:lpstr>inicio5</vt:lpstr>
      <vt:lpstr>Evaluación!Títulos_a_imprimir</vt:lpstr>
      <vt:lpstr>valida</vt:lpstr>
      <vt:lpstr>valida2</vt:lpstr>
      <vt:lpstr>valida3</vt:lpstr>
      <vt:lpstr>valida4</vt:lpstr>
      <vt:lpstr>valida5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Benitez Bravo</dc:creator>
  <cp:lastModifiedBy>sebastian.rincon</cp:lastModifiedBy>
  <cp:lastPrinted>2017-04-04T00:41:39Z</cp:lastPrinted>
  <dcterms:created xsi:type="dcterms:W3CDTF">2017-04-03T14:46:34Z</dcterms:created>
  <dcterms:modified xsi:type="dcterms:W3CDTF">2018-05-21T17:09:16Z</dcterms:modified>
</cp:coreProperties>
</file>