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215"/>
  </bookViews>
  <sheets>
    <sheet name="Respuestas de formulario 1" sheetId="1" r:id="rId1"/>
  </sheets>
  <calcPr calcId="162913"/>
</workbook>
</file>

<file path=xl/calcChain.xml><?xml version="1.0" encoding="utf-8"?>
<calcChain xmlns="http://schemas.openxmlformats.org/spreadsheetml/2006/main">
  <c r="S62" i="1" l="1"/>
  <c r="S61" i="1"/>
  <c r="S60" i="1"/>
  <c r="S59" i="1"/>
  <c r="S58" i="1"/>
  <c r="S57" i="1"/>
  <c r="S56" i="1"/>
  <c r="S55" i="1"/>
  <c r="S54" i="1"/>
  <c r="S53" i="1"/>
  <c r="S52" i="1"/>
  <c r="S51" i="1"/>
  <c r="S50" i="1"/>
  <c r="B47" i="1" l="1"/>
  <c r="C58" i="1"/>
  <c r="D58" i="1"/>
  <c r="E58" i="1"/>
  <c r="P47" i="1"/>
  <c r="P59" i="1" s="1"/>
  <c r="E47" i="1"/>
  <c r="P48" i="1"/>
  <c r="P49" i="1"/>
  <c r="P50" i="1"/>
  <c r="P51" i="1"/>
  <c r="P52" i="1"/>
  <c r="P53" i="1"/>
  <c r="P54" i="1"/>
  <c r="P55" i="1"/>
  <c r="P56" i="1"/>
  <c r="P57" i="1"/>
  <c r="P58" i="1"/>
  <c r="O48" i="1"/>
  <c r="O49" i="1"/>
  <c r="O50" i="1"/>
  <c r="O51" i="1"/>
  <c r="O52" i="1"/>
  <c r="O53" i="1"/>
  <c r="O54" i="1"/>
  <c r="O55" i="1"/>
  <c r="O56" i="1"/>
  <c r="O57" i="1"/>
  <c r="O58" i="1"/>
  <c r="N48" i="1"/>
  <c r="N49" i="1"/>
  <c r="N50" i="1"/>
  <c r="N51" i="1"/>
  <c r="N52" i="1"/>
  <c r="N53" i="1"/>
  <c r="N54" i="1"/>
  <c r="N55" i="1"/>
  <c r="N56" i="1"/>
  <c r="N57" i="1"/>
  <c r="N58" i="1"/>
  <c r="M48" i="1"/>
  <c r="M49" i="1"/>
  <c r="M50" i="1"/>
  <c r="M51" i="1"/>
  <c r="M52" i="1"/>
  <c r="M53" i="1"/>
  <c r="M54" i="1"/>
  <c r="M55" i="1"/>
  <c r="M56" i="1"/>
  <c r="M57" i="1"/>
  <c r="M58" i="1"/>
  <c r="L48" i="1"/>
  <c r="L49" i="1"/>
  <c r="L50" i="1"/>
  <c r="L51" i="1"/>
  <c r="L52" i="1"/>
  <c r="L53" i="1"/>
  <c r="L54" i="1"/>
  <c r="L55" i="1"/>
  <c r="L56" i="1"/>
  <c r="L57" i="1"/>
  <c r="L58" i="1"/>
  <c r="K48" i="1"/>
  <c r="K49" i="1"/>
  <c r="K50" i="1"/>
  <c r="K51" i="1"/>
  <c r="K52" i="1"/>
  <c r="K53" i="1"/>
  <c r="K54" i="1"/>
  <c r="K55" i="1"/>
  <c r="K56" i="1"/>
  <c r="K57" i="1"/>
  <c r="K58" i="1"/>
  <c r="J48" i="1"/>
  <c r="J49" i="1"/>
  <c r="J50" i="1"/>
  <c r="J51" i="1"/>
  <c r="J52" i="1"/>
  <c r="J53" i="1"/>
  <c r="J54" i="1"/>
  <c r="J55" i="1"/>
  <c r="J56" i="1"/>
  <c r="J57" i="1"/>
  <c r="J58" i="1"/>
  <c r="I48" i="1"/>
  <c r="I49" i="1"/>
  <c r="I50" i="1"/>
  <c r="I51" i="1"/>
  <c r="I52" i="1"/>
  <c r="I53" i="1"/>
  <c r="I54" i="1"/>
  <c r="I55" i="1"/>
  <c r="I56" i="1"/>
  <c r="I57" i="1"/>
  <c r="I58" i="1"/>
  <c r="H48" i="1"/>
  <c r="H49" i="1"/>
  <c r="H50" i="1"/>
  <c r="H51" i="1"/>
  <c r="H52" i="1"/>
  <c r="H53" i="1"/>
  <c r="H54" i="1"/>
  <c r="H55" i="1"/>
  <c r="H56" i="1"/>
  <c r="H57" i="1"/>
  <c r="H58" i="1"/>
  <c r="G58" i="1"/>
  <c r="G48" i="1"/>
  <c r="G49" i="1"/>
  <c r="G50" i="1"/>
  <c r="G51" i="1"/>
  <c r="G52" i="1"/>
  <c r="G53" i="1"/>
  <c r="G54" i="1"/>
  <c r="G55" i="1"/>
  <c r="G56" i="1"/>
  <c r="G57" i="1"/>
  <c r="O47" i="1"/>
  <c r="O59" i="1" s="1"/>
  <c r="N47" i="1"/>
  <c r="M47" i="1"/>
  <c r="L47" i="1"/>
  <c r="K47" i="1"/>
  <c r="K59" i="1" s="1"/>
  <c r="J47" i="1"/>
  <c r="I47" i="1"/>
  <c r="I59" i="1" s="1"/>
  <c r="H47" i="1"/>
  <c r="G47" i="1"/>
  <c r="G59" i="1" s="1"/>
  <c r="F48" i="1"/>
  <c r="F49" i="1"/>
  <c r="F50" i="1"/>
  <c r="F51" i="1"/>
  <c r="F52" i="1"/>
  <c r="F53" i="1"/>
  <c r="F54" i="1"/>
  <c r="F55" i="1"/>
  <c r="F56" i="1"/>
  <c r="F57" i="1"/>
  <c r="F58" i="1"/>
  <c r="F47" i="1"/>
  <c r="E48" i="1"/>
  <c r="E49" i="1"/>
  <c r="E50" i="1"/>
  <c r="E51" i="1"/>
  <c r="E52" i="1"/>
  <c r="E53" i="1"/>
  <c r="E54" i="1"/>
  <c r="E55" i="1"/>
  <c r="E56" i="1"/>
  <c r="E57" i="1"/>
  <c r="D48" i="1"/>
  <c r="D49" i="1"/>
  <c r="D50" i="1"/>
  <c r="D51" i="1"/>
  <c r="D52" i="1"/>
  <c r="D53" i="1"/>
  <c r="D54" i="1"/>
  <c r="D55" i="1"/>
  <c r="D56" i="1"/>
  <c r="D57" i="1"/>
  <c r="D47" i="1"/>
  <c r="D59" i="1" s="1"/>
  <c r="C48" i="1"/>
  <c r="C49" i="1"/>
  <c r="C50" i="1"/>
  <c r="C51" i="1"/>
  <c r="C52" i="1"/>
  <c r="C53" i="1"/>
  <c r="C54" i="1"/>
  <c r="C55" i="1"/>
  <c r="C56" i="1"/>
  <c r="C57" i="1"/>
  <c r="C47" i="1"/>
  <c r="C59" i="1" s="1"/>
  <c r="B49" i="1"/>
  <c r="B50" i="1"/>
  <c r="B51" i="1"/>
  <c r="B52" i="1"/>
  <c r="B53" i="1"/>
  <c r="B54" i="1"/>
  <c r="B55" i="1"/>
  <c r="B56" i="1"/>
  <c r="B57" i="1"/>
  <c r="B58" i="1"/>
  <c r="B48" i="1"/>
  <c r="M64" i="1" l="1"/>
  <c r="M68" i="1" s="1"/>
  <c r="M63" i="1"/>
  <c r="M67" i="1" s="1"/>
  <c r="M62" i="1"/>
  <c r="M66" i="1" s="1"/>
  <c r="H64" i="1"/>
  <c r="H68" i="1" s="1"/>
  <c r="H63" i="1"/>
  <c r="H67" i="1" s="1"/>
  <c r="H62" i="1"/>
  <c r="H66" i="1" s="1"/>
  <c r="L62" i="1"/>
  <c r="L66" i="1" s="1"/>
  <c r="L64" i="1"/>
  <c r="L68" i="1" s="1"/>
  <c r="L63" i="1"/>
  <c r="L67" i="1" s="1"/>
  <c r="E64" i="1"/>
  <c r="E68" i="1" s="1"/>
  <c r="E63" i="1"/>
  <c r="E67" i="1" s="1"/>
  <c r="E62" i="1"/>
  <c r="E66" i="1" s="1"/>
  <c r="E69" i="1" s="1"/>
  <c r="M59" i="1"/>
  <c r="E59" i="1"/>
  <c r="L59" i="1"/>
  <c r="H59" i="1"/>
  <c r="D64" i="1"/>
  <c r="D68" i="1" s="1"/>
  <c r="D63" i="1"/>
  <c r="D67" i="1" s="1"/>
  <c r="D62" i="1"/>
  <c r="D66" i="1" s="1"/>
  <c r="J64" i="1"/>
  <c r="J68" i="1" s="1"/>
  <c r="J63" i="1"/>
  <c r="J67" i="1" s="1"/>
  <c r="J62" i="1"/>
  <c r="J66" i="1" s="1"/>
  <c r="N62" i="1"/>
  <c r="N66" i="1" s="1"/>
  <c r="N63" i="1"/>
  <c r="N67" i="1" s="1"/>
  <c r="N64" i="1"/>
  <c r="N68" i="1" s="1"/>
  <c r="I64" i="1"/>
  <c r="I68" i="1" s="1"/>
  <c r="I62" i="1"/>
  <c r="I66" i="1" s="1"/>
  <c r="I63" i="1"/>
  <c r="I67" i="1" s="1"/>
  <c r="C63" i="1"/>
  <c r="C67" i="1" s="1"/>
  <c r="C62" i="1"/>
  <c r="C66" i="1" s="1"/>
  <c r="C69" i="1" s="1"/>
  <c r="C64" i="1"/>
  <c r="C68" i="1" s="1"/>
  <c r="F63" i="1"/>
  <c r="F67" i="1" s="1"/>
  <c r="F62" i="1"/>
  <c r="F66" i="1" s="1"/>
  <c r="F64" i="1"/>
  <c r="F68" i="1" s="1"/>
  <c r="G64" i="1"/>
  <c r="G68" i="1" s="1"/>
  <c r="G63" i="1"/>
  <c r="G67" i="1" s="1"/>
  <c r="G62" i="1"/>
  <c r="G66" i="1" s="1"/>
  <c r="K62" i="1"/>
  <c r="K66" i="1" s="1"/>
  <c r="K64" i="1"/>
  <c r="K68" i="1" s="1"/>
  <c r="K63" i="1"/>
  <c r="K67" i="1" s="1"/>
  <c r="O62" i="1"/>
  <c r="O66" i="1" s="1"/>
  <c r="O64" i="1"/>
  <c r="O68" i="1" s="1"/>
  <c r="O63" i="1"/>
  <c r="O67" i="1" s="1"/>
  <c r="P62" i="1"/>
  <c r="P66" i="1" s="1"/>
  <c r="P69" i="1" s="1"/>
  <c r="P63" i="1"/>
  <c r="P67" i="1" s="1"/>
  <c r="P64" i="1"/>
  <c r="P68" i="1" s="1"/>
  <c r="N59" i="1"/>
  <c r="J59" i="1"/>
  <c r="F59" i="1"/>
  <c r="B59" i="1"/>
  <c r="B64" i="1"/>
  <c r="B68" i="1" s="1"/>
  <c r="B62" i="1"/>
  <c r="B66" i="1" s="1"/>
  <c r="B69" i="1" s="1"/>
  <c r="B63" i="1"/>
  <c r="B67" i="1" s="1"/>
  <c r="I69" i="1" l="1"/>
  <c r="N69" i="1"/>
  <c r="D69" i="1"/>
  <c r="L69" i="1"/>
  <c r="M69" i="1"/>
  <c r="K69" i="1"/>
  <c r="J69" i="1"/>
  <c r="H69" i="1"/>
  <c r="O69" i="1"/>
  <c r="G69" i="1"/>
  <c r="F69" i="1"/>
</calcChain>
</file>

<file path=xl/sharedStrings.xml><?xml version="1.0" encoding="utf-8"?>
<sst xmlns="http://schemas.openxmlformats.org/spreadsheetml/2006/main" count="577" uniqueCount="138">
  <si>
    <t>Marca temporal</t>
  </si>
  <si>
    <t>Fecha</t>
  </si>
  <si>
    <t xml:space="preserve">1. ¿La distribución de tareas es irregular y provoca que se te acumule el trabajo?  </t>
  </si>
  <si>
    <t xml:space="preserve">2. ¿Tienes tiempo suficiente para hacer tu trabajo? </t>
  </si>
  <si>
    <t xml:space="preserve">3. ¿Hay momentos en los que necesitarías estar en la empresa y en casa a la vez? </t>
  </si>
  <si>
    <t xml:space="preserve">4. ¿Sientes que tu trabajo te ocupa tanto tiempo que perjudica a tus tareas doméstico-familiares? </t>
  </si>
  <si>
    <t xml:space="preserve">5. ¿En el trabajo tienes que ocuparte de los problemas personales de otras personas? </t>
  </si>
  <si>
    <t xml:space="preserve">6. ¿Tienes que trabajar muy rápido? </t>
  </si>
  <si>
    <t xml:space="preserve">7. ¿Tienes mucha influencia sobre las decisiones que afectan a tu trabajo? </t>
  </si>
  <si>
    <t xml:space="preserve">8. ¿Tienes influencia sobre CÓMO realizas tu trabajo? </t>
  </si>
  <si>
    <t xml:space="preserve">9. ¿Tu trabajo, en general, es desgastador emocionalmente? </t>
  </si>
  <si>
    <t xml:space="preserve">10.¿El ritmo de trabajo es alto durante toda la jornada? </t>
  </si>
  <si>
    <t xml:space="preserve">11.¿Tu trabajo permite que aprendas cosas nuevas? </t>
  </si>
  <si>
    <t xml:space="preserve">12.¿Tu trabajo permite que apliques tus habilidades y conocimientos? </t>
  </si>
  <si>
    <t xml:space="preserve">13.¿Tus tareas tienen sentido?  </t>
  </si>
  <si>
    <t xml:space="preserve">14.¿Las tareas que haces te parecen importantes?  </t>
  </si>
  <si>
    <t>15.¿Tu trabajo tiene objetivos claros?</t>
  </si>
  <si>
    <t>16.¿Sabes exactamente qué se espera de ti en el trabajo?</t>
  </si>
  <si>
    <t>17.¿Se te exigen cosas contradictorias en el trabajo?</t>
  </si>
  <si>
    <t>18.¿Tienes que hacer tareas que tú crees que deberían hacerse de otra manera?</t>
  </si>
  <si>
    <t>19.¿En tu empresa se te informa con suficiente antelación de decisiones importantes, cambios y proyectos de futuro?</t>
  </si>
  <si>
    <t>20.¿Recibes toda la información que necesitas para realizar bien tu trabajo?</t>
  </si>
  <si>
    <t xml:space="preserve">21.… si te cambian el horario (turno, días de la semana, horas de entrada y salida) contra tu voluntad? </t>
  </si>
  <si>
    <t xml:space="preserve">22.…si te varían el salario (que no te lo actualicen, que te lo bajen, que introduzcan el salario variable, que te paguen en especies, etc.)?  </t>
  </si>
  <si>
    <t>23.…si te despiden o no te renuevan el contrato?</t>
  </si>
  <si>
    <t>24.…lo difícil que sería encontrar otro trabajo en el caso 
de que te quedaras en paro?</t>
  </si>
  <si>
    <t xml:space="preserve">  25.¿Confía la Dirección en que los trabajadores hagan un buen trabajo? </t>
  </si>
  <si>
    <t xml:space="preserve">26.¿Te puedes fiar de la información procedente de la Dirección?  </t>
  </si>
  <si>
    <t xml:space="preserve">27.¿Se solucionan los conflictos de una manera justa? </t>
  </si>
  <si>
    <t xml:space="preserve">28.¿Se distribuyen las tareas de una forma justa? </t>
  </si>
  <si>
    <t xml:space="preserve">29. ¿Se puede afirmar que tu jefe inmediato planifica bien el trabajo? </t>
  </si>
  <si>
    <t xml:space="preserve">30. ¿Se puede afirmar que tu jefe inmediato resuelve bien los conflictos? </t>
  </si>
  <si>
    <t>Solo alguna vez</t>
  </si>
  <si>
    <t>Siempre</t>
  </si>
  <si>
    <t>Nunca</t>
  </si>
  <si>
    <t>A veces</t>
  </si>
  <si>
    <t>En ningún caso</t>
  </si>
  <si>
    <t>En alguna medida</t>
  </si>
  <si>
    <t>En gran medida</t>
  </si>
  <si>
    <t>En buena medida</t>
  </si>
  <si>
    <t>En cierta medida</t>
  </si>
  <si>
    <t>Muchas veces</t>
  </si>
  <si>
    <t xml:space="preserve">Dimensiones </t>
  </si>
  <si>
    <t>Tu puntuación</t>
  </si>
  <si>
    <t>Puntuaciones de referencia para la salud</t>
  </si>
  <si>
    <t>Verde</t>
  </si>
  <si>
    <t>Amarilllo</t>
  </si>
  <si>
    <t>Rojo</t>
  </si>
  <si>
    <t>(situación más favorable</t>
  </si>
  <si>
    <t>(intermedia)</t>
  </si>
  <si>
    <t>(situación más desfavorable)</t>
  </si>
  <si>
    <t>SUMA LOS PUNTOS DE TUS RESPUESTAS A LAS PREGUNTAS.....</t>
  </si>
  <si>
    <t>Exigencias cuantitativas</t>
  </si>
  <si>
    <t>Doble
presencia</t>
  </si>
  <si>
    <t>Exigencias emocionales</t>
  </si>
  <si>
    <t>Ritmo de trabajo</t>
  </si>
  <si>
    <t>Influencia</t>
  </si>
  <si>
    <t>Posibilidades de desarrollo</t>
  </si>
  <si>
    <t>Sentido del trabajo</t>
  </si>
  <si>
    <t>Claridad de rol</t>
  </si>
  <si>
    <t>Conflicto de rol</t>
  </si>
  <si>
    <t>Previsibilidad</t>
  </si>
  <si>
    <t>Inseguridad sobre las condiciones de trabajo</t>
  </si>
  <si>
    <t>Inseguridad sobre el empleo</t>
  </si>
  <si>
    <t>Confianza vertical</t>
  </si>
  <si>
    <t>Justicia</t>
  </si>
  <si>
    <t>Calidad del liderazgo</t>
  </si>
  <si>
    <t>0 a 1</t>
  </si>
  <si>
    <t>2 a 3</t>
  </si>
  <si>
    <t>4 a 8</t>
  </si>
  <si>
    <t>0 a 3</t>
  </si>
  <si>
    <t>4 a 5</t>
  </si>
  <si>
    <t>6 a 8</t>
  </si>
  <si>
    <t xml:space="preserve">0 a 3 </t>
  </si>
  <si>
    <t>8 a 6</t>
  </si>
  <si>
    <t>5 a 4</t>
  </si>
  <si>
    <t>3 a 0</t>
  </si>
  <si>
    <t>8 a 7</t>
  </si>
  <si>
    <t>5 a 0</t>
  </si>
  <si>
    <t>7 a 6</t>
  </si>
  <si>
    <t>6 a 5</t>
  </si>
  <si>
    <t>4 a 0</t>
  </si>
  <si>
    <t>0 a 2</t>
  </si>
  <si>
    <t>3 a 4</t>
  </si>
  <si>
    <t>5 a 8</t>
  </si>
  <si>
    <t xml:space="preserve">Solo alguna vez </t>
  </si>
  <si>
    <t xml:space="preserve">A veces </t>
  </si>
  <si>
    <t>Suma puntuaciones</t>
  </si>
  <si>
    <t>Preguntas 17 y 18</t>
  </si>
  <si>
    <t>Preguntas 15 y 16</t>
  </si>
  <si>
    <t>Preguntas 13 y 14</t>
  </si>
  <si>
    <t>Preguntas 11 y 12</t>
  </si>
  <si>
    <t>Preguntas 7 y 8</t>
  </si>
  <si>
    <t>Preguntas 6 y 10</t>
  </si>
  <si>
    <t>Preguntas 5 y 9</t>
  </si>
  <si>
    <t>Preguntas 1 y 2</t>
  </si>
  <si>
    <t>Preguntas 3 y 4</t>
  </si>
  <si>
    <t>Preguntas 19 y 20</t>
  </si>
  <si>
    <t>Preguntas 21 y 22</t>
  </si>
  <si>
    <t>Preguntas 23 y 24</t>
  </si>
  <si>
    <t>Preguntas 25 y 26</t>
  </si>
  <si>
    <t>Preguntas 27 y 28</t>
  </si>
  <si>
    <t>Preguntas 29 y 20</t>
  </si>
  <si>
    <t>Puntuaciones de las opciones de respuesta</t>
  </si>
  <si>
    <t>Hoja de calculo respuestas CopSoQ</t>
  </si>
  <si>
    <t>Puntuaciones de las respuestas</t>
  </si>
  <si>
    <t>Doble presencia</t>
  </si>
  <si>
    <t xml:space="preserve">Muchas veces </t>
  </si>
  <si>
    <t xml:space="preserve">En buena medida </t>
  </si>
  <si>
    <t xml:space="preserve">En alguna medida </t>
  </si>
  <si>
    <t>Sentido de trabajo</t>
  </si>
  <si>
    <t>Calidad de liderazgo</t>
  </si>
  <si>
    <t>Dimensiones</t>
  </si>
  <si>
    <t>Promedio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</si>
  <si>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</si>
  <si>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</si>
  <si>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</si>
  <si>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</si>
  <si>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</si>
  <si>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</si>
  <si>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</si>
  <si>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</si>
  <si>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</si>
  <si>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</si>
  <si>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</si>
  <si>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</si>
  <si>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Siempre = 0</t>
  </si>
  <si>
    <t>Muchas veces = 1</t>
  </si>
  <si>
    <t>A veces = 2</t>
  </si>
  <si>
    <t>Solo alguna vez = 3</t>
  </si>
  <si>
    <t>Nunca = 4</t>
  </si>
  <si>
    <t>Sumatoria de las preguntas por dimensiones</t>
  </si>
  <si>
    <t>Porcentajes</t>
  </si>
  <si>
    <t>Sumatoria respuestas por colores</t>
  </si>
  <si>
    <t>Situación favorable</t>
  </si>
  <si>
    <t>Situación intermedia</t>
  </si>
  <si>
    <t>Situación desfavorable</t>
  </si>
  <si>
    <t>Puntuaciónes estandarizadas según el cuestionario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</si>
</sst>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/d/yyyy\ h:mm:ss"/>
    <numFmt numFmtId="165" formatCode="_-* #,##0_-;\-* #,##0_-;_-* &quot;-&quot;??_-;_-@_-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BC40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1" fillId="7" borderId="1" xfId="0" applyNumberFormat="1" applyFont="1" applyFill="1" applyBorder="1" applyAlignment="1"/>
    <xf numFmtId="14" fontId="1" fillId="7" borderId="1" xfId="0" applyNumberFormat="1" applyFont="1" applyFill="1" applyBorder="1" applyAlignment="1"/>
    <xf numFmtId="14" fontId="4" fillId="7" borderId="1" xfId="0" applyNumberFormat="1" applyFont="1" applyFill="1" applyBorder="1" applyAlignment="1">
      <alignment horizontal="right" wrapText="1"/>
    </xf>
    <xf numFmtId="0" fontId="4" fillId="8" borderId="1" xfId="0" applyFont="1" applyFill="1" applyBorder="1" applyAlignment="1"/>
    <xf numFmtId="0" fontId="3" fillId="8" borderId="1" xfId="0" applyFont="1" applyFill="1" applyBorder="1" applyAlignment="1"/>
    <xf numFmtId="0" fontId="1" fillId="9" borderId="1" xfId="0" applyFont="1" applyFill="1" applyBorder="1"/>
    <xf numFmtId="164" fontId="1" fillId="9" borderId="1" xfId="0" applyNumberFormat="1" applyFont="1" applyFill="1" applyBorder="1" applyAlignment="1"/>
    <xf numFmtId="14" fontId="1" fillId="9" borderId="1" xfId="0" applyNumberFormat="1" applyFont="1" applyFill="1" applyBorder="1" applyAlignment="1"/>
    <xf numFmtId="0" fontId="3" fillId="9" borderId="1" xfId="0" applyFont="1" applyFill="1" applyBorder="1" applyAlignment="1"/>
    <xf numFmtId="0" fontId="1" fillId="9" borderId="1" xfId="0" applyFont="1" applyFill="1" applyBorder="1" applyAlignment="1"/>
    <xf numFmtId="14" fontId="4" fillId="9" borderId="1" xfId="0" applyNumberFormat="1" applyFont="1" applyFill="1" applyBorder="1" applyAlignment="1">
      <alignment horizontal="right" wrapText="1"/>
    </xf>
    <xf numFmtId="0" fontId="4" fillId="9" borderId="1" xfId="0" applyFont="1" applyFill="1" applyBorder="1" applyAlignment="1">
      <alignment wrapText="1"/>
    </xf>
    <xf numFmtId="0" fontId="1" fillId="7" borderId="10" xfId="0" applyFont="1" applyFill="1" applyBorder="1"/>
    <xf numFmtId="0" fontId="4" fillId="10" borderId="1" xfId="0" applyFont="1" applyFill="1" applyBorder="1" applyAlignment="1"/>
    <xf numFmtId="0" fontId="3" fillId="10" borderId="1" xfId="0" applyFont="1" applyFill="1" applyBorder="1" applyAlignment="1"/>
    <xf numFmtId="0" fontId="7" fillId="2" borderId="1" xfId="0" applyFont="1" applyFill="1" applyBorder="1" applyAlignment="1"/>
    <xf numFmtId="0" fontId="0" fillId="11" borderId="1" xfId="0" applyFont="1" applyFill="1" applyBorder="1" applyAlignment="1"/>
    <xf numFmtId="0" fontId="4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0" fillId="11" borderId="1" xfId="1" applyNumberFormat="1" applyFont="1" applyFill="1" applyBorder="1" applyAlignment="1"/>
    <xf numFmtId="0" fontId="0" fillId="13" borderId="1" xfId="0" applyFont="1" applyFill="1" applyBorder="1" applyAlignment="1"/>
    <xf numFmtId="9" fontId="0" fillId="4" borderId="1" xfId="2" applyFont="1" applyFill="1" applyBorder="1" applyAlignment="1"/>
    <xf numFmtId="9" fontId="0" fillId="6" borderId="1" xfId="2" applyFont="1" applyFill="1" applyBorder="1" applyAlignment="1"/>
    <xf numFmtId="9" fontId="0" fillId="5" borderId="1" xfId="2" applyFont="1" applyFill="1" applyBorder="1" applyAlignment="1"/>
    <xf numFmtId="9" fontId="0" fillId="0" borderId="0" xfId="0" applyNumberFormat="1" applyFont="1" applyAlignment="1"/>
    <xf numFmtId="0" fontId="4" fillId="8" borderId="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11" borderId="11" xfId="0" applyFont="1" applyFill="1" applyBorder="1" applyAlignment="1"/>
    <xf numFmtId="0" fontId="0" fillId="11" borderId="11" xfId="0" applyFont="1" applyFill="1" applyBorder="1" applyAlignment="1"/>
    <xf numFmtId="0" fontId="4" fillId="14" borderId="1" xfId="0" applyFont="1" applyFill="1" applyBorder="1" applyAlignment="1"/>
    <xf numFmtId="0" fontId="3" fillId="14" borderId="1" xfId="0" applyFont="1" applyFill="1" applyBorder="1" applyAlignment="1"/>
    <xf numFmtId="0" fontId="4" fillId="14" borderId="12" xfId="0" applyFont="1" applyFill="1" applyBorder="1" applyAlignment="1"/>
    <xf numFmtId="0" fontId="3" fillId="14" borderId="12" xfId="0" applyFont="1" applyFill="1" applyBorder="1" applyAlignment="1"/>
    <xf numFmtId="0" fontId="4" fillId="14" borderId="13" xfId="0" applyFont="1" applyFill="1" applyBorder="1" applyAlignment="1"/>
    <xf numFmtId="0" fontId="3" fillId="14" borderId="13" xfId="0" applyFont="1" applyFill="1" applyBorder="1" applyAlignment="1"/>
    <xf numFmtId="0" fontId="0" fillId="14" borderId="11" xfId="0" applyFont="1" applyFill="1" applyBorder="1" applyAlignment="1"/>
    <xf numFmtId="0" fontId="4" fillId="6" borderId="1" xfId="0" applyFont="1" applyFill="1" applyBorder="1" applyAlignment="1"/>
    <xf numFmtId="0" fontId="1" fillId="10" borderId="10" xfId="0" applyFont="1" applyFill="1" applyBorder="1"/>
    <xf numFmtId="0" fontId="1" fillId="10" borderId="1" xfId="0" applyFont="1" applyFill="1" applyBorder="1" applyAlignment="1"/>
    <xf numFmtId="0" fontId="4" fillId="10" borderId="1" xfId="0" applyFont="1" applyFill="1" applyBorder="1" applyAlignment="1">
      <alignment wrapText="1"/>
    </xf>
    <xf numFmtId="0" fontId="1" fillId="8" borderId="10" xfId="0" applyFont="1" applyFill="1" applyBorder="1"/>
    <xf numFmtId="0" fontId="1" fillId="8" borderId="1" xfId="0" applyFont="1" applyFill="1" applyBorder="1" applyAlignment="1"/>
    <xf numFmtId="0" fontId="4" fillId="8" borderId="1" xfId="0" applyFont="1" applyFill="1" applyBorder="1" applyAlignment="1">
      <alignment wrapText="1"/>
    </xf>
    <xf numFmtId="0" fontId="1" fillId="14" borderId="10" xfId="0" applyFont="1" applyFill="1" applyBorder="1"/>
    <xf numFmtId="0" fontId="1" fillId="14" borderId="1" xfId="0" applyFont="1" applyFill="1" applyBorder="1" applyAlignment="1"/>
    <xf numFmtId="0" fontId="4" fillId="14" borderId="1" xfId="0" applyFont="1" applyFill="1" applyBorder="1" applyAlignment="1">
      <alignment wrapText="1"/>
    </xf>
    <xf numFmtId="0" fontId="0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3" borderId="9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28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33CC33"/>
      <color rgb="FF1BC40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Exigencias</a:t>
            </a:r>
            <a:r>
              <a:rPr lang="es-CO" baseline="0"/>
              <a:t> Cuantitativas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Puntuacion de referencia</c:v>
              </c:pt>
            </c:strLit>
          </c:cat>
          <c:val>
            <c:numRef>
              <c:f>'Respuestas de formulario 1'!$B$66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8-401E-BDC1-D11280C515A0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Puntuacion de referencia</c:v>
              </c:pt>
            </c:strLit>
          </c:cat>
          <c:val>
            <c:numRef>
              <c:f>'Respuestas de formulario 1'!$B$67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8-401E-BDC1-D11280C515A0}"/>
            </c:ext>
          </c:extLst>
        </c:ser>
        <c:ser>
          <c:idx val="2"/>
          <c:order val="2"/>
          <c:tx>
            <c:v>Situación desfvorable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Puntuacion de referencia</c:v>
              </c:pt>
            </c:strLit>
          </c:cat>
          <c:val>
            <c:numRef>
              <c:f>'Respuestas de formulario 1'!$B$68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8-401E-BDC1-D11280C51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9318496"/>
        <c:axId val="410573456"/>
        <c:axId val="0"/>
      </c:bar3DChart>
      <c:catAx>
        <c:axId val="4093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3456"/>
        <c:crosses val="autoZero"/>
        <c:auto val="1"/>
        <c:lblAlgn val="ctr"/>
        <c:lblOffset val="100"/>
        <c:noMultiLvlLbl val="0"/>
      </c:catAx>
      <c:valAx>
        <c:axId val="4105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3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Conflicto de rol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1'!$J$66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2C3-B97B-847977FF8001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1'!$J$67</c:f>
              <c:numCache>
                <c:formatCode>0%</c:formatCode>
                <c:ptCount val="1"/>
                <c:pt idx="0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0-42C3-B97B-847977FF8001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1'!$J$68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0-42C3-B97B-847977FF80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84264"/>
        <c:axId val="411176816"/>
        <c:axId val="0"/>
      </c:bar3DChart>
      <c:catAx>
        <c:axId val="41118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6816"/>
        <c:crosses val="autoZero"/>
        <c:auto val="1"/>
        <c:lblAlgn val="ctr"/>
        <c:lblOffset val="100"/>
        <c:noMultiLvlLbl val="0"/>
      </c:catAx>
      <c:valAx>
        <c:axId val="41117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Inseguridad sobre las condiciones de trabajo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1'!$L$66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1-491D-A1EA-98F58A21BD3A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1'!$L$67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1-491D-A1EA-98F58A21BD3A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1'!$L$68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1-491D-A1EA-98F58A21BD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77600"/>
        <c:axId val="411739176"/>
        <c:axId val="0"/>
      </c:bar3DChart>
      <c:catAx>
        <c:axId val="4111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39176"/>
        <c:crosses val="autoZero"/>
        <c:auto val="1"/>
        <c:lblAlgn val="ctr"/>
        <c:lblOffset val="100"/>
        <c:noMultiLvlLbl val="0"/>
      </c:catAx>
      <c:valAx>
        <c:axId val="41173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Inseguridad sobre el empleo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1'!$M$66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5-4BFB-B26C-279466CC49BD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1'!$M$67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5-4BFB-B26C-279466CC49BD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1'!$M$68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5-4BFB-B26C-279466CC4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739960"/>
        <c:axId val="411740352"/>
        <c:axId val="0"/>
      </c:bar3DChart>
      <c:catAx>
        <c:axId val="41173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40352"/>
        <c:crosses val="autoZero"/>
        <c:auto val="1"/>
        <c:lblAlgn val="ctr"/>
        <c:lblOffset val="100"/>
        <c:noMultiLvlLbl val="0"/>
      </c:catAx>
      <c:valAx>
        <c:axId val="4117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3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Confianza Vertical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1'!$N$66</c:f>
              <c:numCache>
                <c:formatCode>0%</c:formatCode>
                <c:ptCount val="1"/>
                <c:pt idx="0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1-4EBA-8E68-9C402469D8FD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1'!$N$67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1-4EBA-8E68-9C402469D8FD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1'!$N$68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1-4EBA-8E68-9C402469D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743096"/>
        <c:axId val="411744272"/>
        <c:axId val="0"/>
      </c:bar3DChart>
      <c:catAx>
        <c:axId val="41174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44272"/>
        <c:crosses val="autoZero"/>
        <c:auto val="1"/>
        <c:lblAlgn val="ctr"/>
        <c:lblOffset val="100"/>
        <c:noMultiLvlLbl val="0"/>
      </c:catAx>
      <c:valAx>
        <c:axId val="41174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4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Justicia</a:t>
            </a:r>
          </a:p>
        </c:rich>
      </c:tx>
      <c:layout>
        <c:manualLayout>
          <c:xMode val="edge"/>
          <c:yMode val="edge"/>
          <c:x val="0.30771386326031902"/>
          <c:y val="3.741496598639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1'!$O$66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0-4F15-B716-F9211ABD81B9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1'!$O$67</c:f>
              <c:numCache>
                <c:formatCode>0%</c:formatCode>
                <c:ptCount val="1"/>
                <c:pt idx="0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0-4F15-B716-F9211ABD81B9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1'!$O$68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0-4F15-B716-F9211ABD81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743488"/>
        <c:axId val="411738000"/>
        <c:axId val="0"/>
      </c:bar3DChart>
      <c:catAx>
        <c:axId val="4117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38000"/>
        <c:crosses val="autoZero"/>
        <c:auto val="1"/>
        <c:lblAlgn val="ctr"/>
        <c:lblOffset val="100"/>
        <c:noMultiLvlLbl val="0"/>
      </c:catAx>
      <c:valAx>
        <c:axId val="4117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Calidad de liderazgo</a:t>
            </a:r>
          </a:p>
        </c:rich>
      </c:tx>
      <c:layout>
        <c:manualLayout>
          <c:xMode val="edge"/>
          <c:yMode val="edge"/>
          <c:x val="0.30771386326031902"/>
          <c:y val="3.741496598639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1'!$P$66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0-49E3-8577-9B688EBB97EA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1'!$P$67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0-49E3-8577-9B688EBB97EA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1'!$P$68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0-49E3-8577-9B688EBB9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744664"/>
        <c:axId val="411738392"/>
        <c:axId val="0"/>
      </c:bar3DChart>
      <c:catAx>
        <c:axId val="41174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38392"/>
        <c:crosses val="autoZero"/>
        <c:auto val="1"/>
        <c:lblAlgn val="ctr"/>
        <c:lblOffset val="100"/>
        <c:noMultiLvlLbl val="0"/>
      </c:catAx>
      <c:valAx>
        <c:axId val="41173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74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Doble</a:t>
            </a:r>
            <a:r>
              <a:rPr lang="es-CO" baseline="0"/>
              <a:t> presencia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1'!$C$66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4-4ACC-AC9A-003A6270096B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1'!$C$67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4-4ACC-AC9A-003A6270096B}"/>
            </c:ext>
          </c:extLst>
        </c:ser>
        <c:ser>
          <c:idx val="2"/>
          <c:order val="2"/>
          <c:tx>
            <c:v>Situación desfvorable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1'!$C$68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4-4ACC-AC9A-003A62700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0572672"/>
        <c:axId val="410571888"/>
        <c:axId val="0"/>
      </c:bar3DChart>
      <c:catAx>
        <c:axId val="4105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1888"/>
        <c:crosses val="autoZero"/>
        <c:auto val="1"/>
        <c:lblAlgn val="ctr"/>
        <c:lblOffset val="100"/>
        <c:noMultiLvlLbl val="0"/>
      </c:catAx>
      <c:valAx>
        <c:axId val="4105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Ritmo de trabajo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1'!$E$66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3-48A4-981D-5BD675C75197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1'!$E$67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3-48A4-981D-5BD675C75197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1'!$E$68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3-48A4-981D-5BD675C751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0569928"/>
        <c:axId val="410570712"/>
        <c:axId val="0"/>
      </c:bar3DChart>
      <c:catAx>
        <c:axId val="41056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0712"/>
        <c:crosses val="autoZero"/>
        <c:auto val="1"/>
        <c:lblAlgn val="ctr"/>
        <c:lblOffset val="100"/>
        <c:noMultiLvlLbl val="0"/>
      </c:catAx>
      <c:valAx>
        <c:axId val="41057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6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Exigencias</a:t>
            </a:r>
            <a:r>
              <a:rPr lang="es-CO" baseline="0"/>
              <a:t> emocionales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33CC3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1'!$D$66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F-48CC-A059-CA6A28FCFDA6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1'!$D$67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F-48CC-A059-CA6A28FCFDA6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1'!$D$68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F-48CC-A059-CA6A28FCF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0571496"/>
        <c:axId val="410572280"/>
        <c:axId val="0"/>
      </c:bar3DChart>
      <c:catAx>
        <c:axId val="41057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2280"/>
        <c:crosses val="autoZero"/>
        <c:auto val="1"/>
        <c:lblAlgn val="ctr"/>
        <c:lblOffset val="100"/>
        <c:noMultiLvlLbl val="0"/>
      </c:catAx>
      <c:valAx>
        <c:axId val="41057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57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Influencia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1'!$F$66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2-4482-8CCD-A03936680593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1'!$F$67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2-4482-8CCD-A03936680593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1'!$F$68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2-4482-8CCD-A039366805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82696"/>
        <c:axId val="411178384"/>
        <c:axId val="0"/>
      </c:bar3DChart>
      <c:catAx>
        <c:axId val="4111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8384"/>
        <c:crosses val="autoZero"/>
        <c:auto val="1"/>
        <c:lblAlgn val="ctr"/>
        <c:lblOffset val="100"/>
        <c:noMultiLvlLbl val="0"/>
      </c:catAx>
      <c:valAx>
        <c:axId val="4111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Posibilidad</a:t>
            </a:r>
            <a:r>
              <a:rPr lang="es-CO" baseline="0"/>
              <a:t> de desarrollo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1'!$G$66</c:f>
              <c:numCache>
                <c:formatCode>0%</c:formatCode>
                <c:ptCount val="1"/>
                <c:pt idx="0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8-401E-9234-4661947744B1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1'!$G$67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8-401E-9234-4661947744B1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1'!$G$68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8-401E-9234-4661947744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79168"/>
        <c:axId val="411183480"/>
        <c:axId val="0"/>
      </c:bar3DChart>
      <c:catAx>
        <c:axId val="4111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3480"/>
        <c:crosses val="autoZero"/>
        <c:auto val="1"/>
        <c:lblAlgn val="ctr"/>
        <c:lblOffset val="100"/>
        <c:noMultiLvlLbl val="0"/>
      </c:catAx>
      <c:valAx>
        <c:axId val="41118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Sentido de trabajo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1'!$H$66</c:f>
              <c:numCache>
                <c:formatCode>0%</c:formatCode>
                <c:ptCount val="1"/>
                <c:pt idx="0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E-4FCF-A2EA-E1D569170400}"/>
            </c:ext>
          </c:extLst>
        </c:ser>
        <c:ser>
          <c:idx val="1"/>
          <c:order val="1"/>
          <c:tx>
            <c:v>Situación intermedia 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1'!$H$67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E-4FCF-A2EA-E1D569170400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1'!$H$68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E-4FCF-A2EA-E1D5691704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78776"/>
        <c:axId val="411179560"/>
        <c:axId val="0"/>
      </c:bar3DChart>
      <c:catAx>
        <c:axId val="41117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9560"/>
        <c:crosses val="autoZero"/>
        <c:auto val="1"/>
        <c:lblAlgn val="ctr"/>
        <c:lblOffset val="100"/>
        <c:noMultiLvlLbl val="0"/>
      </c:catAx>
      <c:valAx>
        <c:axId val="4111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7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Claridad</a:t>
            </a:r>
            <a:r>
              <a:rPr lang="es-CO" baseline="0"/>
              <a:t> de rol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1'!$I$66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1F2-9EA7-74C6AC75670E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1'!$I$67</c:f>
              <c:numCache>
                <c:formatCode>0%</c:formatCode>
                <c:ptCount val="1"/>
                <c:pt idx="0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1F2-9EA7-74C6AC75670E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1'!$I$68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1F2-9EA7-74C6AC7567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80736"/>
        <c:axId val="411183872"/>
        <c:axId val="0"/>
      </c:bar3DChart>
      <c:catAx>
        <c:axId val="4111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3872"/>
        <c:crosses val="autoZero"/>
        <c:auto val="1"/>
        <c:lblAlgn val="ctr"/>
        <c:lblOffset val="100"/>
        <c:noMultiLvlLbl val="0"/>
      </c:catAx>
      <c:valAx>
        <c:axId val="4111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Previsibilidad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5908053377676"/>
          <c:y val="0.11337859553270127"/>
          <c:w val="0.80906433778917097"/>
          <c:h val="0.74569663167104117"/>
        </c:manualLayout>
      </c:layout>
      <c:bar3DChart>
        <c:barDir val="col"/>
        <c:grouping val="clustered"/>
        <c:varyColors val="0"/>
        <c:ser>
          <c:idx val="0"/>
          <c:order val="0"/>
          <c:tx>
            <c:v>Situación favorable </c:v>
          </c:tx>
          <c:spPr>
            <a:solidFill>
              <a:srgbClr val="1BC40E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1'!$K$66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0-4F14-B804-CFE4E6911775}"/>
            </c:ext>
          </c:extLst>
        </c:ser>
        <c:ser>
          <c:idx val="1"/>
          <c:order val="1"/>
          <c:tx>
            <c:v>Situación intermedia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1'!$K$67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0-4F14-B804-CFE4E6911775}"/>
            </c:ext>
          </c:extLst>
        </c:ser>
        <c:ser>
          <c:idx val="2"/>
          <c:order val="2"/>
          <c:tx>
            <c:v>Situación desfavorable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Puntuación de referencia</c:v>
              </c:pt>
            </c:strLit>
          </c:cat>
          <c:val>
            <c:numRef>
              <c:f>'Respuestas de formulario 1'!$K$68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0-4F14-B804-CFE4E6911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181912"/>
        <c:axId val="411182304"/>
        <c:axId val="0"/>
      </c:bar3DChart>
      <c:catAx>
        <c:axId val="41118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2304"/>
        <c:crosses val="autoZero"/>
        <c:auto val="1"/>
        <c:lblAlgn val="ctr"/>
        <c:lblOffset val="100"/>
        <c:noMultiLvlLbl val="0"/>
      </c:catAx>
      <c:valAx>
        <c:axId val="4111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Trabajadores Tragantina</a:t>
                </a:r>
              </a:p>
            </c:rich>
          </c:tx>
          <c:layout>
            <c:manualLayout>
              <c:xMode val="edge"/>
              <c:yMode val="edge"/>
              <c:x val="6.5090549208228238E-2"/>
              <c:y val="0.35911537843483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11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70</xdr:row>
      <xdr:rowOff>0</xdr:rowOff>
    </xdr:from>
    <xdr:to>
      <xdr:col>3</xdr:col>
      <xdr:colOff>0</xdr:colOff>
      <xdr:row>87</xdr:row>
      <xdr:rowOff>190500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12700</xdr:rowOff>
    </xdr:from>
    <xdr:to>
      <xdr:col>6</xdr:col>
      <xdr:colOff>1193799</xdr:colOff>
      <xdr:row>88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165100</xdr:colOff>
      <xdr:row>69</xdr:row>
      <xdr:rowOff>190500</xdr:rowOff>
    </xdr:from>
    <xdr:to>
      <xdr:col>14</xdr:col>
      <xdr:colOff>419099</xdr:colOff>
      <xdr:row>87</xdr:row>
      <xdr:rowOff>177800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241300</xdr:colOff>
      <xdr:row>70</xdr:row>
      <xdr:rowOff>0</xdr:rowOff>
    </xdr:from>
    <xdr:to>
      <xdr:col>10</xdr:col>
      <xdr:colOff>1219199</xdr:colOff>
      <xdr:row>87</xdr:row>
      <xdr:rowOff>190500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177800</xdr:rowOff>
    </xdr:from>
    <xdr:to>
      <xdr:col>2</xdr:col>
      <xdr:colOff>1244599</xdr:colOff>
      <xdr:row>107</xdr:row>
      <xdr:rowOff>50800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203200</xdr:colOff>
      <xdr:row>89</xdr:row>
      <xdr:rowOff>0</xdr:rowOff>
    </xdr:from>
    <xdr:to>
      <xdr:col>6</xdr:col>
      <xdr:colOff>1181099</xdr:colOff>
      <xdr:row>107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215900</xdr:colOff>
      <xdr:row>89</xdr:row>
      <xdr:rowOff>12700</xdr:rowOff>
    </xdr:from>
    <xdr:to>
      <xdr:col>10</xdr:col>
      <xdr:colOff>1193799</xdr:colOff>
      <xdr:row>107</xdr:row>
      <xdr:rowOff>88900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127000</xdr:colOff>
      <xdr:row>89</xdr:row>
      <xdr:rowOff>0</xdr:rowOff>
    </xdr:from>
    <xdr:to>
      <xdr:col>14</xdr:col>
      <xdr:colOff>380999</xdr:colOff>
      <xdr:row>107</xdr:row>
      <xdr:rowOff>76200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190500</xdr:colOff>
      <xdr:row>109</xdr:row>
      <xdr:rowOff>0</xdr:rowOff>
    </xdr:from>
    <xdr:to>
      <xdr:col>6</xdr:col>
      <xdr:colOff>1168399</xdr:colOff>
      <xdr:row>127</xdr:row>
      <xdr:rowOff>76200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2</xdr:col>
      <xdr:colOff>1244599</xdr:colOff>
      <xdr:row>127</xdr:row>
      <xdr:rowOff>76200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203200</xdr:colOff>
      <xdr:row>108</xdr:row>
      <xdr:rowOff>190500</xdr:rowOff>
    </xdr:from>
    <xdr:to>
      <xdr:col>10</xdr:col>
      <xdr:colOff>1181099</xdr:colOff>
      <xdr:row>127</xdr:row>
      <xdr:rowOff>63500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139700</xdr:colOff>
      <xdr:row>109</xdr:row>
      <xdr:rowOff>12700</xdr:rowOff>
    </xdr:from>
    <xdr:to>
      <xdr:col>14</xdr:col>
      <xdr:colOff>393699</xdr:colOff>
      <xdr:row>127</xdr:row>
      <xdr:rowOff>88900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2</xdr:col>
      <xdr:colOff>1244599</xdr:colOff>
      <xdr:row>146</xdr:row>
      <xdr:rowOff>76200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190500</xdr:colOff>
      <xdr:row>128</xdr:row>
      <xdr:rowOff>0</xdr:rowOff>
    </xdr:from>
    <xdr:to>
      <xdr:col>6</xdr:col>
      <xdr:colOff>1168399</xdr:colOff>
      <xdr:row>146</xdr:row>
      <xdr:rowOff>76200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190500</xdr:colOff>
      <xdr:row>128</xdr:row>
      <xdr:rowOff>12700</xdr:rowOff>
    </xdr:from>
    <xdr:to>
      <xdr:col>10</xdr:col>
      <xdr:colOff>1168399</xdr:colOff>
      <xdr:row>146</xdr:row>
      <xdr:rowOff>88900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AF81"/>
  <sheetViews>
    <sheetView tabSelected="1" zoomScale="78" zoomScaleNormal="78" workbookViewId="0">
      <pane ySplit="1" topLeftCell="A49" activePane="bottomLeft" state="frozen"/>
      <selection pane="bottomLeft" activeCell="Q54" sqref="Q54"/>
    </sheetView>
  </sheetViews>
  <sheetFormatPr baseColWidth="10" defaultColWidth="12.5703125" defaultRowHeight="15.75" customHeight="1" x14ac:dyDescent="0.2"/>
  <cols>
    <col min="1" max="1" width="27.42578125" customWidth="1"/>
    <col min="2" max="2" width="25.140625" customWidth="1"/>
    <col min="3" max="11" width="18.85546875" customWidth="1"/>
    <col min="12" max="12" width="23.85546875" customWidth="1"/>
    <col min="13" max="13" width="24.7109375" customWidth="1"/>
    <col min="14" max="38" width="18.85546875" customWidth="1"/>
  </cols>
  <sheetData>
    <row r="1" spans="1:32" ht="21.75" customHeight="1" x14ac:dyDescent="0.2">
      <c r="A1" s="53" t="s">
        <v>104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31.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15.75" customHeight="1" x14ac:dyDescent="0.2">
      <c r="A3" s="31" t="s">
        <v>0</v>
      </c>
      <c r="B3" s="31" t="s">
        <v>1</v>
      </c>
      <c r="C3" s="72" t="s">
        <v>2</v>
      </c>
      <c r="D3" s="66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69" t="s">
        <v>10</v>
      </c>
      <c r="L3" s="69" t="s">
        <v>11</v>
      </c>
      <c r="M3" s="69" t="s">
        <v>12</v>
      </c>
      <c r="N3" s="69" t="s">
        <v>13</v>
      </c>
      <c r="O3" s="69" t="s">
        <v>14</v>
      </c>
      <c r="P3" s="69" t="s">
        <v>15</v>
      </c>
      <c r="Q3" s="69" t="s">
        <v>16</v>
      </c>
      <c r="R3" s="69" t="s">
        <v>17</v>
      </c>
      <c r="S3" s="69" t="s">
        <v>18</v>
      </c>
      <c r="T3" s="69" t="s">
        <v>19</v>
      </c>
      <c r="U3" s="69" t="s">
        <v>20</v>
      </c>
      <c r="V3" s="69" t="s">
        <v>21</v>
      </c>
      <c r="W3" s="69" t="s">
        <v>22</v>
      </c>
      <c r="X3" s="69" t="s">
        <v>23</v>
      </c>
      <c r="Y3" s="69" t="s">
        <v>24</v>
      </c>
      <c r="Z3" s="69" t="s">
        <v>25</v>
      </c>
      <c r="AA3" s="69" t="s">
        <v>26</v>
      </c>
      <c r="AB3" s="69" t="s">
        <v>27</v>
      </c>
      <c r="AC3" s="69" t="s">
        <v>28</v>
      </c>
      <c r="AD3" s="69" t="s">
        <v>29</v>
      </c>
      <c r="AE3" s="69" t="s">
        <v>30</v>
      </c>
      <c r="AF3" s="69" t="s">
        <v>31</v>
      </c>
    </row>
    <row r="4" spans="1:32" ht="15.75" customHeight="1" x14ac:dyDescent="0.2">
      <c r="A4" s="19">
        <v>45000.663204733792</v>
      </c>
      <c r="B4" s="20">
        <v>45000</v>
      </c>
      <c r="C4" s="59" t="s">
        <v>85</v>
      </c>
      <c r="D4" s="67" t="s">
        <v>33</v>
      </c>
      <c r="E4" s="73" t="s">
        <v>34</v>
      </c>
      <c r="F4" s="73" t="s">
        <v>34</v>
      </c>
      <c r="G4" s="73" t="s">
        <v>34</v>
      </c>
      <c r="H4" s="73" t="s">
        <v>35</v>
      </c>
      <c r="I4" s="73" t="s">
        <v>34</v>
      </c>
      <c r="J4" s="73" t="s">
        <v>35</v>
      </c>
      <c r="K4" s="70" t="s">
        <v>36</v>
      </c>
      <c r="L4" s="70" t="s">
        <v>37</v>
      </c>
      <c r="M4" s="70" t="s">
        <v>38</v>
      </c>
      <c r="N4" s="70" t="s">
        <v>38</v>
      </c>
      <c r="O4" s="70" t="s">
        <v>38</v>
      </c>
      <c r="P4" s="70" t="s">
        <v>38</v>
      </c>
      <c r="Q4" s="70" t="s">
        <v>38</v>
      </c>
      <c r="R4" s="70" t="s">
        <v>39</v>
      </c>
      <c r="S4" s="70" t="s">
        <v>36</v>
      </c>
      <c r="T4" s="70" t="s">
        <v>36</v>
      </c>
      <c r="U4" s="70" t="s">
        <v>39</v>
      </c>
      <c r="V4" s="70" t="s">
        <v>38</v>
      </c>
      <c r="W4" s="70" t="s">
        <v>36</v>
      </c>
      <c r="X4" s="70" t="s">
        <v>36</v>
      </c>
      <c r="Y4" s="70" t="s">
        <v>40</v>
      </c>
      <c r="Z4" s="70" t="s">
        <v>40</v>
      </c>
      <c r="AA4" s="70" t="s">
        <v>38</v>
      </c>
      <c r="AB4" s="70" t="s">
        <v>39</v>
      </c>
      <c r="AC4" s="70" t="s">
        <v>40</v>
      </c>
      <c r="AD4" s="70" t="s">
        <v>40</v>
      </c>
      <c r="AE4" s="70" t="s">
        <v>38</v>
      </c>
      <c r="AF4" s="70" t="s">
        <v>38</v>
      </c>
    </row>
    <row r="5" spans="1:32" ht="15.75" customHeight="1" x14ac:dyDescent="0.2">
      <c r="A5" s="19">
        <v>45000.66551791667</v>
      </c>
      <c r="B5" s="20">
        <v>45000</v>
      </c>
      <c r="C5" s="59" t="s">
        <v>86</v>
      </c>
      <c r="D5" s="67" t="s">
        <v>33</v>
      </c>
      <c r="E5" s="73" t="s">
        <v>34</v>
      </c>
      <c r="F5" s="73" t="s">
        <v>35</v>
      </c>
      <c r="G5" s="73" t="s">
        <v>34</v>
      </c>
      <c r="H5" s="73" t="s">
        <v>32</v>
      </c>
      <c r="I5" s="73" t="s">
        <v>32</v>
      </c>
      <c r="J5" s="73" t="s">
        <v>33</v>
      </c>
      <c r="K5" s="70" t="s">
        <v>36</v>
      </c>
      <c r="L5" s="70" t="s">
        <v>37</v>
      </c>
      <c r="M5" s="70" t="s">
        <v>38</v>
      </c>
      <c r="N5" s="70" t="s">
        <v>40</v>
      </c>
      <c r="O5" s="70" t="s">
        <v>39</v>
      </c>
      <c r="P5" s="70" t="s">
        <v>40</v>
      </c>
      <c r="Q5" s="70" t="s">
        <v>39</v>
      </c>
      <c r="R5" s="70" t="s">
        <v>37</v>
      </c>
      <c r="S5" s="70" t="s">
        <v>37</v>
      </c>
      <c r="T5" s="70" t="s">
        <v>40</v>
      </c>
      <c r="U5" s="70" t="s">
        <v>39</v>
      </c>
      <c r="V5" s="70" t="s">
        <v>39</v>
      </c>
      <c r="W5" s="70" t="s">
        <v>39</v>
      </c>
      <c r="X5" s="70" t="s">
        <v>36</v>
      </c>
      <c r="Y5" s="70" t="s">
        <v>36</v>
      </c>
      <c r="Z5" s="70" t="s">
        <v>37</v>
      </c>
      <c r="AA5" s="70" t="s">
        <v>40</v>
      </c>
      <c r="AB5" s="70" t="s">
        <v>39</v>
      </c>
      <c r="AC5" s="70" t="s">
        <v>37</v>
      </c>
      <c r="AD5" s="70" t="s">
        <v>40</v>
      </c>
      <c r="AE5" s="70" t="s">
        <v>39</v>
      </c>
      <c r="AF5" s="70" t="s">
        <v>40</v>
      </c>
    </row>
    <row r="6" spans="1:32" ht="15.75" customHeight="1" x14ac:dyDescent="0.2">
      <c r="A6" s="19">
        <v>45000.665577175925</v>
      </c>
      <c r="B6" s="20">
        <v>45000</v>
      </c>
      <c r="C6" s="59" t="s">
        <v>35</v>
      </c>
      <c r="D6" s="67" t="s">
        <v>35</v>
      </c>
      <c r="E6" s="73" t="s">
        <v>34</v>
      </c>
      <c r="F6" s="73" t="s">
        <v>32</v>
      </c>
      <c r="G6" s="73" t="s">
        <v>34</v>
      </c>
      <c r="H6" s="73" t="s">
        <v>35</v>
      </c>
      <c r="I6" s="73" t="s">
        <v>34</v>
      </c>
      <c r="J6" s="73" t="s">
        <v>34</v>
      </c>
      <c r="K6" s="70" t="s">
        <v>38</v>
      </c>
      <c r="L6" s="70" t="s">
        <v>40</v>
      </c>
      <c r="M6" s="70" t="s">
        <v>38</v>
      </c>
      <c r="N6" s="70" t="s">
        <v>38</v>
      </c>
      <c r="O6" s="70" t="s">
        <v>38</v>
      </c>
      <c r="P6" s="70" t="s">
        <v>38</v>
      </c>
      <c r="Q6" s="70" t="s">
        <v>38</v>
      </c>
      <c r="R6" s="70" t="s">
        <v>39</v>
      </c>
      <c r="S6" s="70" t="s">
        <v>36</v>
      </c>
      <c r="T6" s="70" t="s">
        <v>40</v>
      </c>
      <c r="U6" s="70" t="s">
        <v>38</v>
      </c>
      <c r="V6" s="70" t="s">
        <v>38</v>
      </c>
      <c r="W6" s="70" t="s">
        <v>36</v>
      </c>
      <c r="X6" s="70" t="s">
        <v>38</v>
      </c>
      <c r="Y6" s="70" t="s">
        <v>38</v>
      </c>
      <c r="Z6" s="70" t="s">
        <v>38</v>
      </c>
      <c r="AA6" s="70" t="s">
        <v>38</v>
      </c>
      <c r="AB6" s="70" t="s">
        <v>38</v>
      </c>
      <c r="AC6" s="70" t="s">
        <v>38</v>
      </c>
      <c r="AD6" s="70" t="s">
        <v>40</v>
      </c>
      <c r="AE6" s="70" t="s">
        <v>40</v>
      </c>
      <c r="AF6" s="70" t="s">
        <v>38</v>
      </c>
    </row>
    <row r="7" spans="1:32" ht="15.75" customHeight="1" x14ac:dyDescent="0.2">
      <c r="A7" s="19">
        <v>45000.667343217588</v>
      </c>
      <c r="B7" s="20">
        <v>45000</v>
      </c>
      <c r="C7" s="73" t="s">
        <v>35</v>
      </c>
      <c r="D7" s="67" t="s">
        <v>41</v>
      </c>
      <c r="E7" s="73" t="s">
        <v>32</v>
      </c>
      <c r="F7" s="73" t="s">
        <v>34</v>
      </c>
      <c r="G7" s="73" t="s">
        <v>34</v>
      </c>
      <c r="H7" s="73" t="s">
        <v>35</v>
      </c>
      <c r="I7" s="73" t="s">
        <v>41</v>
      </c>
      <c r="J7" s="73" t="s">
        <v>41</v>
      </c>
      <c r="K7" s="70" t="s">
        <v>37</v>
      </c>
      <c r="L7" s="70" t="s">
        <v>37</v>
      </c>
      <c r="M7" s="70" t="s">
        <v>38</v>
      </c>
      <c r="N7" s="70" t="s">
        <v>39</v>
      </c>
      <c r="O7" s="70" t="s">
        <v>38</v>
      </c>
      <c r="P7" s="70" t="s">
        <v>39</v>
      </c>
      <c r="Q7" s="70" t="s">
        <v>39</v>
      </c>
      <c r="R7" s="70" t="s">
        <v>38</v>
      </c>
      <c r="S7" s="70" t="s">
        <v>37</v>
      </c>
      <c r="T7" s="70" t="s">
        <v>37</v>
      </c>
      <c r="U7" s="70" t="s">
        <v>40</v>
      </c>
      <c r="V7" s="70" t="s">
        <v>38</v>
      </c>
      <c r="W7" s="70" t="s">
        <v>37</v>
      </c>
      <c r="X7" s="70" t="s">
        <v>37</v>
      </c>
      <c r="Y7" s="70" t="s">
        <v>36</v>
      </c>
      <c r="Z7" s="70" t="s">
        <v>36</v>
      </c>
      <c r="AA7" s="70" t="s">
        <v>39</v>
      </c>
      <c r="AB7" s="70" t="s">
        <v>39</v>
      </c>
      <c r="AC7" s="70" t="s">
        <v>39</v>
      </c>
      <c r="AD7" s="70" t="s">
        <v>39</v>
      </c>
      <c r="AE7" s="70" t="s">
        <v>39</v>
      </c>
      <c r="AF7" s="70" t="s">
        <v>39</v>
      </c>
    </row>
    <row r="8" spans="1:32" ht="15.75" customHeight="1" x14ac:dyDescent="0.2">
      <c r="A8" s="19">
        <v>45000.670546562498</v>
      </c>
      <c r="B8" s="20">
        <v>45000</v>
      </c>
      <c r="C8" s="73" t="s">
        <v>32</v>
      </c>
      <c r="D8" s="67" t="s">
        <v>35</v>
      </c>
      <c r="E8" s="73" t="s">
        <v>35</v>
      </c>
      <c r="F8" s="73" t="s">
        <v>41</v>
      </c>
      <c r="G8" s="73" t="s">
        <v>32</v>
      </c>
      <c r="H8" s="73" t="s">
        <v>41</v>
      </c>
      <c r="I8" s="73" t="s">
        <v>41</v>
      </c>
      <c r="J8" s="73" t="s">
        <v>41</v>
      </c>
      <c r="K8" s="70" t="s">
        <v>39</v>
      </c>
      <c r="L8" s="70" t="s">
        <v>40</v>
      </c>
      <c r="M8" s="70" t="s">
        <v>39</v>
      </c>
      <c r="N8" s="70" t="s">
        <v>40</v>
      </c>
      <c r="O8" s="70" t="s">
        <v>39</v>
      </c>
      <c r="P8" s="70" t="s">
        <v>39</v>
      </c>
      <c r="Q8" s="70" t="s">
        <v>39</v>
      </c>
      <c r="R8" s="70" t="s">
        <v>39</v>
      </c>
      <c r="S8" s="70" t="s">
        <v>37</v>
      </c>
      <c r="T8" s="70" t="s">
        <v>40</v>
      </c>
      <c r="U8" s="70" t="s">
        <v>39</v>
      </c>
      <c r="V8" s="70" t="s">
        <v>39</v>
      </c>
      <c r="W8" s="70" t="s">
        <v>36</v>
      </c>
      <c r="X8" s="70" t="s">
        <v>36</v>
      </c>
      <c r="Y8" s="70" t="s">
        <v>36</v>
      </c>
      <c r="Z8" s="70" t="s">
        <v>36</v>
      </c>
      <c r="AA8" s="70" t="s">
        <v>39</v>
      </c>
      <c r="AB8" s="70" t="s">
        <v>40</v>
      </c>
      <c r="AC8" s="70" t="s">
        <v>38</v>
      </c>
      <c r="AD8" s="70" t="s">
        <v>40</v>
      </c>
      <c r="AE8" s="70" t="s">
        <v>39</v>
      </c>
      <c r="AF8" s="70" t="s">
        <v>39</v>
      </c>
    </row>
    <row r="9" spans="1:32" ht="15.75" customHeight="1" x14ac:dyDescent="0.2">
      <c r="A9" s="19">
        <v>45000.759671736116</v>
      </c>
      <c r="B9" s="20">
        <v>45000</v>
      </c>
      <c r="C9" s="73" t="s">
        <v>35</v>
      </c>
      <c r="D9" s="67" t="s">
        <v>33</v>
      </c>
      <c r="E9" s="73" t="s">
        <v>34</v>
      </c>
      <c r="F9" s="73" t="s">
        <v>34</v>
      </c>
      <c r="G9" s="73" t="s">
        <v>32</v>
      </c>
      <c r="H9" s="73" t="s">
        <v>35</v>
      </c>
      <c r="I9" s="73" t="s">
        <v>32</v>
      </c>
      <c r="J9" s="73" t="s">
        <v>32</v>
      </c>
      <c r="K9" s="70" t="s">
        <v>36</v>
      </c>
      <c r="L9" s="70" t="s">
        <v>40</v>
      </c>
      <c r="M9" s="70" t="s">
        <v>38</v>
      </c>
      <c r="N9" s="70" t="s">
        <v>38</v>
      </c>
      <c r="O9" s="70" t="s">
        <v>38</v>
      </c>
      <c r="P9" s="70" t="s">
        <v>38</v>
      </c>
      <c r="Q9" s="70" t="s">
        <v>38</v>
      </c>
      <c r="R9" s="70" t="s">
        <v>39</v>
      </c>
      <c r="S9" s="70" t="s">
        <v>36</v>
      </c>
      <c r="T9" s="70" t="s">
        <v>36</v>
      </c>
      <c r="U9" s="70" t="s">
        <v>38</v>
      </c>
      <c r="V9" s="70" t="s">
        <v>38</v>
      </c>
      <c r="W9" s="70" t="s">
        <v>36</v>
      </c>
      <c r="X9" s="70" t="s">
        <v>36</v>
      </c>
      <c r="Y9" s="70" t="s">
        <v>36</v>
      </c>
      <c r="Z9" s="70" t="s">
        <v>36</v>
      </c>
      <c r="AA9" s="70" t="s">
        <v>38</v>
      </c>
      <c r="AB9" s="70" t="s">
        <v>38</v>
      </c>
      <c r="AC9" s="70" t="s">
        <v>38</v>
      </c>
      <c r="AD9" s="70" t="s">
        <v>40</v>
      </c>
      <c r="AE9" s="70" t="s">
        <v>38</v>
      </c>
      <c r="AF9" s="70" t="s">
        <v>38</v>
      </c>
    </row>
    <row r="10" spans="1:32" ht="15.75" customHeight="1" x14ac:dyDescent="0.2">
      <c r="A10" s="19">
        <v>45000.781646828706</v>
      </c>
      <c r="B10" s="20">
        <v>45000</v>
      </c>
      <c r="C10" s="73" t="s">
        <v>35</v>
      </c>
      <c r="D10" s="67" t="s">
        <v>33</v>
      </c>
      <c r="E10" s="73" t="s">
        <v>32</v>
      </c>
      <c r="F10" s="73" t="s">
        <v>33</v>
      </c>
      <c r="G10" s="73" t="s">
        <v>34</v>
      </c>
      <c r="H10" s="73" t="s">
        <v>35</v>
      </c>
      <c r="I10" s="73" t="s">
        <v>35</v>
      </c>
      <c r="J10" s="73" t="s">
        <v>35</v>
      </c>
      <c r="K10" s="70" t="s">
        <v>39</v>
      </c>
      <c r="L10" s="70" t="s">
        <v>37</v>
      </c>
      <c r="M10" s="70" t="s">
        <v>39</v>
      </c>
      <c r="N10" s="70" t="s">
        <v>40</v>
      </c>
      <c r="O10" s="70" t="s">
        <v>39</v>
      </c>
      <c r="P10" s="70" t="s">
        <v>38</v>
      </c>
      <c r="Q10" s="70" t="s">
        <v>40</v>
      </c>
      <c r="R10" s="70" t="s">
        <v>39</v>
      </c>
      <c r="S10" s="70" t="s">
        <v>37</v>
      </c>
      <c r="T10" s="70" t="s">
        <v>40</v>
      </c>
      <c r="U10" s="70" t="s">
        <v>37</v>
      </c>
      <c r="V10" s="70" t="s">
        <v>40</v>
      </c>
      <c r="W10" s="70" t="s">
        <v>36</v>
      </c>
      <c r="X10" s="70" t="s">
        <v>36</v>
      </c>
      <c r="Y10" s="70" t="s">
        <v>36</v>
      </c>
      <c r="Z10" s="70" t="s">
        <v>36</v>
      </c>
      <c r="AA10" s="70" t="s">
        <v>39</v>
      </c>
      <c r="AB10" s="70" t="s">
        <v>39</v>
      </c>
      <c r="AC10" s="70" t="s">
        <v>37</v>
      </c>
      <c r="AD10" s="70" t="s">
        <v>37</v>
      </c>
      <c r="AE10" s="70" t="s">
        <v>37</v>
      </c>
      <c r="AF10" s="70" t="s">
        <v>37</v>
      </c>
    </row>
    <row r="11" spans="1:32" ht="12.75" x14ac:dyDescent="0.2">
      <c r="A11" s="19">
        <v>45000.799923773149</v>
      </c>
      <c r="B11" s="20">
        <v>45000</v>
      </c>
      <c r="C11" s="73" t="s">
        <v>41</v>
      </c>
      <c r="D11" s="67" t="s">
        <v>35</v>
      </c>
      <c r="E11" s="73" t="s">
        <v>41</v>
      </c>
      <c r="F11" s="73" t="s">
        <v>35</v>
      </c>
      <c r="G11" s="73" t="s">
        <v>35</v>
      </c>
      <c r="H11" s="73" t="s">
        <v>35</v>
      </c>
      <c r="I11" s="73" t="s">
        <v>35</v>
      </c>
      <c r="J11" s="73" t="s">
        <v>33</v>
      </c>
      <c r="K11" s="70" t="s">
        <v>37</v>
      </c>
      <c r="L11" s="70" t="s">
        <v>37</v>
      </c>
      <c r="M11" s="70" t="s">
        <v>38</v>
      </c>
      <c r="N11" s="70" t="s">
        <v>38</v>
      </c>
      <c r="O11" s="70" t="s">
        <v>38</v>
      </c>
      <c r="P11" s="70" t="s">
        <v>38</v>
      </c>
      <c r="Q11" s="70" t="s">
        <v>40</v>
      </c>
      <c r="R11" s="70" t="s">
        <v>40</v>
      </c>
      <c r="S11" s="70" t="s">
        <v>40</v>
      </c>
      <c r="T11" s="70" t="s">
        <v>36</v>
      </c>
      <c r="U11" s="70" t="s">
        <v>39</v>
      </c>
      <c r="V11" s="70" t="s">
        <v>38</v>
      </c>
      <c r="W11" s="70" t="s">
        <v>40</v>
      </c>
      <c r="X11" s="70" t="s">
        <v>36</v>
      </c>
      <c r="Y11" s="70" t="s">
        <v>36</v>
      </c>
      <c r="Z11" s="70" t="s">
        <v>38</v>
      </c>
      <c r="AA11" s="70" t="s">
        <v>38</v>
      </c>
      <c r="AB11" s="70" t="s">
        <v>38</v>
      </c>
      <c r="AC11" s="70" t="s">
        <v>40</v>
      </c>
      <c r="AD11" s="70" t="s">
        <v>40</v>
      </c>
      <c r="AE11" s="70" t="s">
        <v>38</v>
      </c>
      <c r="AF11" s="70" t="s">
        <v>39</v>
      </c>
    </row>
    <row r="12" spans="1:32" ht="15.75" customHeight="1" x14ac:dyDescent="0.2">
      <c r="A12" s="19">
        <v>45002.47247685185</v>
      </c>
      <c r="B12" s="20">
        <v>45002</v>
      </c>
      <c r="C12" s="73" t="s">
        <v>32</v>
      </c>
      <c r="D12" s="67" t="s">
        <v>33</v>
      </c>
      <c r="E12" s="73" t="s">
        <v>34</v>
      </c>
      <c r="F12" s="73" t="s">
        <v>35</v>
      </c>
      <c r="G12" s="73" t="s">
        <v>34</v>
      </c>
      <c r="H12" s="73" t="s">
        <v>35</v>
      </c>
      <c r="I12" s="73" t="s">
        <v>33</v>
      </c>
      <c r="J12" s="73" t="s">
        <v>33</v>
      </c>
      <c r="K12" s="70" t="s">
        <v>37</v>
      </c>
      <c r="L12" s="70" t="s">
        <v>37</v>
      </c>
      <c r="M12" s="70" t="s">
        <v>39</v>
      </c>
      <c r="N12" s="70" t="s">
        <v>39</v>
      </c>
      <c r="O12" s="70" t="s">
        <v>38</v>
      </c>
      <c r="P12" s="70" t="s">
        <v>38</v>
      </c>
      <c r="Q12" s="70" t="s">
        <v>38</v>
      </c>
      <c r="R12" s="70" t="s">
        <v>38</v>
      </c>
      <c r="S12" s="70" t="s">
        <v>36</v>
      </c>
      <c r="T12" s="70" t="s">
        <v>37</v>
      </c>
      <c r="U12" s="70" t="s">
        <v>39</v>
      </c>
      <c r="V12" s="70" t="s">
        <v>38</v>
      </c>
      <c r="W12" s="70" t="s">
        <v>36</v>
      </c>
      <c r="X12" s="70" t="s">
        <v>36</v>
      </c>
      <c r="Y12" s="70" t="s">
        <v>37</v>
      </c>
      <c r="Z12" s="70" t="s">
        <v>37</v>
      </c>
      <c r="AA12" s="70" t="s">
        <v>38</v>
      </c>
      <c r="AB12" s="70" t="s">
        <v>38</v>
      </c>
      <c r="AC12" s="70" t="s">
        <v>39</v>
      </c>
      <c r="AD12" s="70" t="s">
        <v>39</v>
      </c>
      <c r="AE12" s="70" t="s">
        <v>38</v>
      </c>
      <c r="AF12" s="70" t="s">
        <v>39</v>
      </c>
    </row>
    <row r="13" spans="1:32" ht="15.75" customHeight="1" x14ac:dyDescent="0.2">
      <c r="A13" s="19">
        <v>45003.391701388886</v>
      </c>
      <c r="B13" s="20">
        <v>45003</v>
      </c>
      <c r="C13" s="73" t="s">
        <v>34</v>
      </c>
      <c r="D13" s="67" t="s">
        <v>41</v>
      </c>
      <c r="E13" s="73" t="s">
        <v>34</v>
      </c>
      <c r="F13" s="73" t="s">
        <v>34</v>
      </c>
      <c r="G13" s="73" t="s">
        <v>34</v>
      </c>
      <c r="H13" s="73" t="s">
        <v>41</v>
      </c>
      <c r="I13" s="73" t="s">
        <v>32</v>
      </c>
      <c r="J13" s="73" t="s">
        <v>41</v>
      </c>
      <c r="K13" s="70" t="s">
        <v>36</v>
      </c>
      <c r="L13" s="70" t="s">
        <v>39</v>
      </c>
      <c r="M13" s="70" t="s">
        <v>39</v>
      </c>
      <c r="N13" s="70" t="s">
        <v>39</v>
      </c>
      <c r="O13" s="70" t="s">
        <v>39</v>
      </c>
      <c r="P13" s="70" t="s">
        <v>39</v>
      </c>
      <c r="Q13" s="70" t="s">
        <v>39</v>
      </c>
      <c r="R13" s="70" t="s">
        <v>38</v>
      </c>
      <c r="S13" s="70" t="s">
        <v>40</v>
      </c>
      <c r="T13" s="70" t="s">
        <v>37</v>
      </c>
      <c r="U13" s="70" t="s">
        <v>40</v>
      </c>
      <c r="V13" s="70" t="s">
        <v>39</v>
      </c>
      <c r="W13" s="70" t="s">
        <v>37</v>
      </c>
      <c r="X13" s="70" t="s">
        <v>37</v>
      </c>
      <c r="Y13" s="70" t="s">
        <v>39</v>
      </c>
      <c r="Z13" s="70" t="s">
        <v>38</v>
      </c>
      <c r="AA13" s="70" t="s">
        <v>39</v>
      </c>
      <c r="AB13" s="70" t="s">
        <v>38</v>
      </c>
      <c r="AC13" s="70" t="s">
        <v>39</v>
      </c>
      <c r="AD13" s="70" t="s">
        <v>40</v>
      </c>
      <c r="AE13" s="70" t="s">
        <v>39</v>
      </c>
      <c r="AF13" s="70" t="s">
        <v>39</v>
      </c>
    </row>
    <row r="14" spans="1:32" ht="15.75" customHeight="1" x14ac:dyDescent="0.2">
      <c r="A14" s="19">
        <v>45003.533854166664</v>
      </c>
      <c r="B14" s="21">
        <v>45003</v>
      </c>
      <c r="C14" s="74" t="s">
        <v>35</v>
      </c>
      <c r="D14" s="68" t="s">
        <v>35</v>
      </c>
      <c r="E14" s="74" t="s">
        <v>34</v>
      </c>
      <c r="F14" s="74" t="s">
        <v>35</v>
      </c>
      <c r="G14" s="74" t="s">
        <v>35</v>
      </c>
      <c r="H14" s="74" t="s">
        <v>41</v>
      </c>
      <c r="I14" s="74" t="s">
        <v>35</v>
      </c>
      <c r="J14" s="74" t="s">
        <v>34</v>
      </c>
      <c r="K14" s="71" t="s">
        <v>38</v>
      </c>
      <c r="L14" s="71" t="s">
        <v>39</v>
      </c>
      <c r="M14" s="71" t="s">
        <v>38</v>
      </c>
      <c r="N14" s="71" t="s">
        <v>38</v>
      </c>
      <c r="O14" s="71" t="s">
        <v>38</v>
      </c>
      <c r="P14" s="71" t="s">
        <v>40</v>
      </c>
      <c r="Q14" s="71" t="s">
        <v>38</v>
      </c>
      <c r="R14" s="71" t="s">
        <v>38</v>
      </c>
      <c r="S14" s="71" t="s">
        <v>38</v>
      </c>
      <c r="T14" s="71" t="s">
        <v>38</v>
      </c>
      <c r="U14" s="71" t="s">
        <v>38</v>
      </c>
      <c r="V14" s="71" t="s">
        <v>38</v>
      </c>
      <c r="W14" s="71" t="s">
        <v>38</v>
      </c>
      <c r="X14" s="71" t="s">
        <v>37</v>
      </c>
      <c r="Y14" s="71" t="s">
        <v>37</v>
      </c>
      <c r="Z14" s="71" t="s">
        <v>38</v>
      </c>
      <c r="AA14" s="71" t="s">
        <v>38</v>
      </c>
      <c r="AB14" s="71" t="s">
        <v>38</v>
      </c>
      <c r="AC14" s="71" t="s">
        <v>38</v>
      </c>
      <c r="AD14" s="71" t="s">
        <v>39</v>
      </c>
      <c r="AE14" s="71" t="s">
        <v>38</v>
      </c>
      <c r="AF14" s="71" t="s">
        <v>38</v>
      </c>
    </row>
    <row r="15" spans="1:32" ht="15.75" customHeight="1" x14ac:dyDescent="0.2">
      <c r="A15" s="19">
        <v>45003.5390625</v>
      </c>
      <c r="B15" s="21">
        <v>45003</v>
      </c>
      <c r="C15" s="74" t="s">
        <v>32</v>
      </c>
      <c r="D15" s="68" t="s">
        <v>41</v>
      </c>
      <c r="E15" s="74" t="s">
        <v>32</v>
      </c>
      <c r="F15" s="74" t="s">
        <v>32</v>
      </c>
      <c r="G15" s="74" t="s">
        <v>34</v>
      </c>
      <c r="H15" s="74" t="s">
        <v>41</v>
      </c>
      <c r="I15" s="74" t="s">
        <v>41</v>
      </c>
      <c r="J15" s="74" t="s">
        <v>33</v>
      </c>
      <c r="K15" s="71" t="s">
        <v>40</v>
      </c>
      <c r="L15" s="71" t="s">
        <v>38</v>
      </c>
      <c r="M15" s="71" t="s">
        <v>40</v>
      </c>
      <c r="N15" s="71" t="s">
        <v>38</v>
      </c>
      <c r="O15" s="71" t="s">
        <v>39</v>
      </c>
      <c r="P15" s="71" t="s">
        <v>39</v>
      </c>
      <c r="Q15" s="71" t="s">
        <v>39</v>
      </c>
      <c r="R15" s="71" t="s">
        <v>39</v>
      </c>
      <c r="S15" s="71" t="s">
        <v>40</v>
      </c>
      <c r="T15" s="71" t="s">
        <v>39</v>
      </c>
      <c r="U15" s="71" t="s">
        <v>37</v>
      </c>
      <c r="V15" s="71" t="s">
        <v>39</v>
      </c>
      <c r="W15" s="71" t="s">
        <v>36</v>
      </c>
      <c r="X15" s="71" t="s">
        <v>38</v>
      </c>
      <c r="Y15" s="71" t="s">
        <v>38</v>
      </c>
      <c r="Z15" s="71" t="s">
        <v>40</v>
      </c>
      <c r="AA15" s="71" t="s">
        <v>40</v>
      </c>
      <c r="AB15" s="71" t="s">
        <v>38</v>
      </c>
      <c r="AC15" s="71" t="s">
        <v>39</v>
      </c>
      <c r="AD15" s="71" t="s">
        <v>39</v>
      </c>
      <c r="AE15" s="71" t="s">
        <v>40</v>
      </c>
      <c r="AF15" s="71" t="s">
        <v>39</v>
      </c>
    </row>
    <row r="17" spans="1:32" ht="15.75" customHeight="1" x14ac:dyDescent="0.2">
      <c r="B17" s="44" t="s">
        <v>103</v>
      </c>
      <c r="C17" s="58"/>
      <c r="D17" s="32" t="s">
        <v>126</v>
      </c>
      <c r="E17" s="58" t="s">
        <v>33</v>
      </c>
      <c r="F17" s="60">
        <v>4</v>
      </c>
      <c r="G17" s="64"/>
      <c r="H17" s="62"/>
      <c r="I17" s="58"/>
      <c r="J17" s="58"/>
      <c r="K17" s="22" t="s">
        <v>38</v>
      </c>
      <c r="L17" s="22">
        <v>4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5.75" customHeight="1" x14ac:dyDescent="0.2">
      <c r="B18" s="45"/>
      <c r="C18" s="58"/>
      <c r="D18" s="32" t="s">
        <v>127</v>
      </c>
      <c r="E18" s="58" t="s">
        <v>107</v>
      </c>
      <c r="F18" s="60">
        <v>3</v>
      </c>
      <c r="G18" s="64"/>
      <c r="H18" s="62"/>
      <c r="I18" s="58"/>
      <c r="J18" s="58"/>
      <c r="K18" s="22" t="s">
        <v>108</v>
      </c>
      <c r="L18" s="22">
        <v>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5.75" customHeight="1" x14ac:dyDescent="0.2">
      <c r="B19" s="45"/>
      <c r="C19" s="58"/>
      <c r="D19" s="32" t="s">
        <v>128</v>
      </c>
      <c r="E19" s="58" t="s">
        <v>35</v>
      </c>
      <c r="F19" s="60">
        <v>2</v>
      </c>
      <c r="G19" s="64"/>
      <c r="H19" s="62"/>
      <c r="I19" s="58"/>
      <c r="J19" s="58"/>
      <c r="K19" s="22" t="s">
        <v>40</v>
      </c>
      <c r="L19" s="22">
        <v>2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5.75" customHeight="1" x14ac:dyDescent="0.2">
      <c r="B20" s="45"/>
      <c r="C20" s="59"/>
      <c r="D20" s="33" t="s">
        <v>129</v>
      </c>
      <c r="E20" s="59" t="s">
        <v>85</v>
      </c>
      <c r="F20" s="61">
        <v>1</v>
      </c>
      <c r="G20" s="64"/>
      <c r="H20" s="63"/>
      <c r="I20" s="59"/>
      <c r="J20" s="59"/>
      <c r="K20" s="23" t="s">
        <v>109</v>
      </c>
      <c r="L20" s="23">
        <v>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15.75" customHeight="1" x14ac:dyDescent="0.2">
      <c r="B21" s="46"/>
      <c r="C21" s="58"/>
      <c r="D21" s="32" t="s">
        <v>130</v>
      </c>
      <c r="E21" s="58" t="s">
        <v>34</v>
      </c>
      <c r="F21" s="60">
        <v>0</v>
      </c>
      <c r="G21" s="64"/>
      <c r="H21" s="62"/>
      <c r="I21" s="58"/>
      <c r="J21" s="58"/>
      <c r="K21" s="22" t="s">
        <v>36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3" spans="1:32" ht="15.75" customHeight="1" x14ac:dyDescent="0.2">
      <c r="A23" s="47" t="s">
        <v>105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2" ht="15.75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2"/>
    </row>
    <row r="25" spans="1:32" ht="15.75" customHeight="1" x14ac:dyDescent="0.2">
      <c r="A25" s="24" t="s">
        <v>0</v>
      </c>
      <c r="B25" s="24" t="s">
        <v>1</v>
      </c>
      <c r="C25" s="24" t="s">
        <v>2</v>
      </c>
      <c r="D25" s="24" t="s">
        <v>3</v>
      </c>
      <c r="E25" s="24" t="s">
        <v>4</v>
      </c>
      <c r="F25" s="24" t="s">
        <v>5</v>
      </c>
      <c r="G25" s="24" t="s">
        <v>6</v>
      </c>
      <c r="H25" s="24" t="s">
        <v>7</v>
      </c>
      <c r="I25" s="24" t="s">
        <v>8</v>
      </c>
      <c r="J25" s="24" t="s">
        <v>9</v>
      </c>
      <c r="K25" s="24" t="s">
        <v>10</v>
      </c>
      <c r="L25" s="24" t="s">
        <v>11</v>
      </c>
      <c r="M25" s="24" t="s">
        <v>12</v>
      </c>
      <c r="N25" s="24" t="s">
        <v>13</v>
      </c>
      <c r="O25" s="24" t="s">
        <v>14</v>
      </c>
      <c r="P25" s="24" t="s">
        <v>15</v>
      </c>
      <c r="Q25" s="24" t="s">
        <v>16</v>
      </c>
      <c r="R25" s="24" t="s">
        <v>17</v>
      </c>
      <c r="S25" s="24" t="s">
        <v>18</v>
      </c>
      <c r="T25" s="24" t="s">
        <v>19</v>
      </c>
      <c r="U25" s="24" t="s">
        <v>20</v>
      </c>
      <c r="V25" s="24" t="s">
        <v>21</v>
      </c>
      <c r="W25" s="24" t="s">
        <v>22</v>
      </c>
      <c r="X25" s="24" t="s">
        <v>23</v>
      </c>
      <c r="Y25" s="24" t="s">
        <v>24</v>
      </c>
      <c r="Z25" s="24" t="s">
        <v>25</v>
      </c>
      <c r="AA25" s="24" t="s">
        <v>26</v>
      </c>
      <c r="AB25" s="24" t="s">
        <v>27</v>
      </c>
      <c r="AC25" s="24" t="s">
        <v>28</v>
      </c>
      <c r="AD25" s="24" t="s">
        <v>29</v>
      </c>
      <c r="AE25" s="24" t="s">
        <v>30</v>
      </c>
      <c r="AF25" s="24" t="s">
        <v>31</v>
      </c>
    </row>
    <row r="26" spans="1:32" ht="15.75" customHeight="1" x14ac:dyDescent="0.2">
      <c r="A26" s="25">
        <v>45000.663204733792</v>
      </c>
      <c r="B26" s="26">
        <v>45000</v>
      </c>
      <c r="C26" s="27">
        <v>1</v>
      </c>
      <c r="D26" s="28">
        <v>0</v>
      </c>
      <c r="E26" s="28">
        <v>0</v>
      </c>
      <c r="F26" s="28">
        <v>0</v>
      </c>
      <c r="G26" s="28">
        <v>0</v>
      </c>
      <c r="H26" s="28">
        <v>2</v>
      </c>
      <c r="I26" s="28">
        <v>0</v>
      </c>
      <c r="J26" s="28">
        <v>2</v>
      </c>
      <c r="K26" s="28">
        <v>0</v>
      </c>
      <c r="L26" s="28">
        <v>1</v>
      </c>
      <c r="M26" s="28">
        <v>4</v>
      </c>
      <c r="N26" s="28">
        <v>4</v>
      </c>
      <c r="O26" s="28">
        <v>4</v>
      </c>
      <c r="P26" s="28">
        <v>4</v>
      </c>
      <c r="Q26" s="28">
        <v>4</v>
      </c>
      <c r="R26" s="28">
        <v>3</v>
      </c>
      <c r="S26" s="28">
        <v>0</v>
      </c>
      <c r="T26" s="28">
        <v>0</v>
      </c>
      <c r="U26" s="28">
        <v>3</v>
      </c>
      <c r="V26" s="28">
        <v>4</v>
      </c>
      <c r="W26" s="28">
        <v>0</v>
      </c>
      <c r="X26" s="28">
        <v>0</v>
      </c>
      <c r="Y26" s="28">
        <v>2</v>
      </c>
      <c r="Z26" s="28">
        <v>2</v>
      </c>
      <c r="AA26" s="28">
        <v>4</v>
      </c>
      <c r="AB26" s="28">
        <v>3</v>
      </c>
      <c r="AC26" s="28">
        <v>2</v>
      </c>
      <c r="AD26" s="28">
        <v>2</v>
      </c>
      <c r="AE26" s="28">
        <v>4</v>
      </c>
      <c r="AF26" s="28">
        <v>4</v>
      </c>
    </row>
    <row r="27" spans="1:32" ht="15.75" customHeight="1" x14ac:dyDescent="0.2">
      <c r="A27" s="25">
        <v>45000.66551791667</v>
      </c>
      <c r="B27" s="26">
        <v>45000</v>
      </c>
      <c r="C27" s="27">
        <v>2</v>
      </c>
      <c r="D27" s="28">
        <v>0</v>
      </c>
      <c r="E27" s="28">
        <v>0</v>
      </c>
      <c r="F27" s="28">
        <v>2</v>
      </c>
      <c r="G27" s="28">
        <v>0</v>
      </c>
      <c r="H27" s="28">
        <v>1</v>
      </c>
      <c r="I27" s="28">
        <v>1</v>
      </c>
      <c r="J27" s="28">
        <v>4</v>
      </c>
      <c r="K27" s="28">
        <v>0</v>
      </c>
      <c r="L27" s="28">
        <v>1</v>
      </c>
      <c r="M27" s="28">
        <v>4</v>
      </c>
      <c r="N27" s="28">
        <v>2</v>
      </c>
      <c r="O27" s="28">
        <v>3</v>
      </c>
      <c r="P27" s="28">
        <v>2</v>
      </c>
      <c r="Q27" s="28">
        <v>3</v>
      </c>
      <c r="R27" s="28">
        <v>1</v>
      </c>
      <c r="S27" s="28">
        <v>1</v>
      </c>
      <c r="T27" s="28">
        <v>2</v>
      </c>
      <c r="U27" s="28">
        <v>3</v>
      </c>
      <c r="V27" s="28">
        <v>3</v>
      </c>
      <c r="W27" s="28">
        <v>3</v>
      </c>
      <c r="X27" s="28">
        <v>0</v>
      </c>
      <c r="Y27" s="28">
        <v>0</v>
      </c>
      <c r="Z27" s="28">
        <v>1</v>
      </c>
      <c r="AA27" s="28">
        <v>2</v>
      </c>
      <c r="AB27" s="28">
        <v>3</v>
      </c>
      <c r="AC27" s="28">
        <v>1</v>
      </c>
      <c r="AD27" s="28">
        <v>2</v>
      </c>
      <c r="AE27" s="28">
        <v>3</v>
      </c>
      <c r="AF27" s="28">
        <v>2</v>
      </c>
    </row>
    <row r="28" spans="1:32" ht="15.75" customHeight="1" x14ac:dyDescent="0.2">
      <c r="A28" s="25">
        <v>45000.665577175925</v>
      </c>
      <c r="B28" s="26">
        <v>45000</v>
      </c>
      <c r="C28" s="27">
        <v>2</v>
      </c>
      <c r="D28" s="28">
        <v>2</v>
      </c>
      <c r="E28" s="28">
        <v>0</v>
      </c>
      <c r="F28" s="28">
        <v>1</v>
      </c>
      <c r="G28" s="28">
        <v>0</v>
      </c>
      <c r="H28" s="28">
        <v>2</v>
      </c>
      <c r="I28" s="28">
        <v>0</v>
      </c>
      <c r="J28" s="28">
        <v>0</v>
      </c>
      <c r="K28" s="28">
        <v>4</v>
      </c>
      <c r="L28" s="28">
        <v>2</v>
      </c>
      <c r="M28" s="28">
        <v>4</v>
      </c>
      <c r="N28" s="28">
        <v>4</v>
      </c>
      <c r="O28" s="28">
        <v>4</v>
      </c>
      <c r="P28" s="28">
        <v>4</v>
      </c>
      <c r="Q28" s="28">
        <v>4</v>
      </c>
      <c r="R28" s="28">
        <v>3</v>
      </c>
      <c r="S28" s="28">
        <v>0</v>
      </c>
      <c r="T28" s="28">
        <v>2</v>
      </c>
      <c r="U28" s="28">
        <v>4</v>
      </c>
      <c r="V28" s="28">
        <v>4</v>
      </c>
      <c r="W28" s="28">
        <v>0</v>
      </c>
      <c r="X28" s="28">
        <v>4</v>
      </c>
      <c r="Y28" s="28">
        <v>4</v>
      </c>
      <c r="Z28" s="28">
        <v>4</v>
      </c>
      <c r="AA28" s="28">
        <v>4</v>
      </c>
      <c r="AB28" s="28">
        <v>4</v>
      </c>
      <c r="AC28" s="28">
        <v>4</v>
      </c>
      <c r="AD28" s="28">
        <v>2</v>
      </c>
      <c r="AE28" s="28">
        <v>2</v>
      </c>
      <c r="AF28" s="28">
        <v>4</v>
      </c>
    </row>
    <row r="29" spans="1:32" ht="15.75" customHeight="1" x14ac:dyDescent="0.2">
      <c r="A29" s="25">
        <v>45000.667343217588</v>
      </c>
      <c r="B29" s="26">
        <v>45000</v>
      </c>
      <c r="C29" s="28">
        <v>2</v>
      </c>
      <c r="D29" s="28">
        <v>1</v>
      </c>
      <c r="E29" s="28">
        <v>1</v>
      </c>
      <c r="F29" s="28">
        <v>0</v>
      </c>
      <c r="G29" s="28">
        <v>0</v>
      </c>
      <c r="H29" s="28">
        <v>2</v>
      </c>
      <c r="I29" s="28">
        <v>3</v>
      </c>
      <c r="J29" s="28">
        <v>3</v>
      </c>
      <c r="K29" s="28">
        <v>1</v>
      </c>
      <c r="L29" s="28">
        <v>1</v>
      </c>
      <c r="M29" s="28">
        <v>4</v>
      </c>
      <c r="N29" s="28">
        <v>3</v>
      </c>
      <c r="O29" s="28">
        <v>4</v>
      </c>
      <c r="P29" s="28">
        <v>3</v>
      </c>
      <c r="Q29" s="28">
        <v>3</v>
      </c>
      <c r="R29" s="28">
        <v>4</v>
      </c>
      <c r="S29" s="28">
        <v>1</v>
      </c>
      <c r="T29" s="28">
        <v>1</v>
      </c>
      <c r="U29" s="28">
        <v>2</v>
      </c>
      <c r="V29" s="28">
        <v>4</v>
      </c>
      <c r="W29" s="28">
        <v>1</v>
      </c>
      <c r="X29" s="28">
        <v>1</v>
      </c>
      <c r="Y29" s="28">
        <v>0</v>
      </c>
      <c r="Z29" s="28">
        <v>0</v>
      </c>
      <c r="AA29" s="28">
        <v>3</v>
      </c>
      <c r="AB29" s="28">
        <v>3</v>
      </c>
      <c r="AC29" s="28">
        <v>3</v>
      </c>
      <c r="AD29" s="28">
        <v>3</v>
      </c>
      <c r="AE29" s="28">
        <v>3</v>
      </c>
      <c r="AF29" s="28">
        <v>3</v>
      </c>
    </row>
    <row r="30" spans="1:32" ht="15.75" customHeight="1" x14ac:dyDescent="0.2">
      <c r="A30" s="25">
        <v>45000.670546562498</v>
      </c>
      <c r="B30" s="26">
        <v>45000</v>
      </c>
      <c r="C30" s="28">
        <v>1</v>
      </c>
      <c r="D30" s="28">
        <v>2</v>
      </c>
      <c r="E30" s="28">
        <v>2</v>
      </c>
      <c r="F30" s="28">
        <v>3</v>
      </c>
      <c r="G30" s="28">
        <v>1</v>
      </c>
      <c r="H30" s="28">
        <v>3</v>
      </c>
      <c r="I30" s="28">
        <v>3</v>
      </c>
      <c r="J30" s="28">
        <v>3</v>
      </c>
      <c r="K30" s="28">
        <v>3</v>
      </c>
      <c r="L30" s="28">
        <v>2</v>
      </c>
      <c r="M30" s="28">
        <v>3</v>
      </c>
      <c r="N30" s="28">
        <v>2</v>
      </c>
      <c r="O30" s="28">
        <v>3</v>
      </c>
      <c r="P30" s="28">
        <v>3</v>
      </c>
      <c r="Q30" s="28">
        <v>3</v>
      </c>
      <c r="R30" s="28">
        <v>3</v>
      </c>
      <c r="S30" s="28">
        <v>1</v>
      </c>
      <c r="T30" s="28">
        <v>2</v>
      </c>
      <c r="U30" s="28">
        <v>3</v>
      </c>
      <c r="V30" s="28">
        <v>3</v>
      </c>
      <c r="W30" s="28">
        <v>0</v>
      </c>
      <c r="X30" s="28">
        <v>0</v>
      </c>
      <c r="Y30" s="28">
        <v>0</v>
      </c>
      <c r="Z30" s="28">
        <v>0</v>
      </c>
      <c r="AA30" s="28">
        <v>3</v>
      </c>
      <c r="AB30" s="28">
        <v>2</v>
      </c>
      <c r="AC30" s="28">
        <v>4</v>
      </c>
      <c r="AD30" s="28">
        <v>2</v>
      </c>
      <c r="AE30" s="28">
        <v>3</v>
      </c>
      <c r="AF30" s="28">
        <v>3</v>
      </c>
    </row>
    <row r="31" spans="1:32" ht="15.75" customHeight="1" x14ac:dyDescent="0.2">
      <c r="A31" s="25">
        <v>45000.759671736116</v>
      </c>
      <c r="B31" s="26">
        <v>45000</v>
      </c>
      <c r="C31" s="28">
        <v>2</v>
      </c>
      <c r="D31" s="28">
        <v>0</v>
      </c>
      <c r="E31" s="28">
        <v>0</v>
      </c>
      <c r="F31" s="28">
        <v>0</v>
      </c>
      <c r="G31" s="28">
        <v>1</v>
      </c>
      <c r="H31" s="28">
        <v>2</v>
      </c>
      <c r="I31" s="28">
        <v>1</v>
      </c>
      <c r="J31" s="28">
        <v>1</v>
      </c>
      <c r="K31" s="28">
        <v>0</v>
      </c>
      <c r="L31" s="28">
        <v>2</v>
      </c>
      <c r="M31" s="28">
        <v>4</v>
      </c>
      <c r="N31" s="28">
        <v>4</v>
      </c>
      <c r="O31" s="28">
        <v>4</v>
      </c>
      <c r="P31" s="28">
        <v>4</v>
      </c>
      <c r="Q31" s="28">
        <v>4</v>
      </c>
      <c r="R31" s="28">
        <v>3</v>
      </c>
      <c r="S31" s="28">
        <v>0</v>
      </c>
      <c r="T31" s="28">
        <v>0</v>
      </c>
      <c r="U31" s="28">
        <v>4</v>
      </c>
      <c r="V31" s="28">
        <v>4</v>
      </c>
      <c r="W31" s="28">
        <v>0</v>
      </c>
      <c r="X31" s="28">
        <v>0</v>
      </c>
      <c r="Y31" s="28">
        <v>0</v>
      </c>
      <c r="Z31" s="28">
        <v>0</v>
      </c>
      <c r="AA31" s="28">
        <v>4</v>
      </c>
      <c r="AB31" s="28">
        <v>4</v>
      </c>
      <c r="AC31" s="28">
        <v>4</v>
      </c>
      <c r="AD31" s="28">
        <v>2</v>
      </c>
      <c r="AE31" s="28">
        <v>4</v>
      </c>
      <c r="AF31" s="28">
        <v>4</v>
      </c>
    </row>
    <row r="32" spans="1:32" ht="15.75" customHeight="1" x14ac:dyDescent="0.2">
      <c r="A32" s="25">
        <v>45000.781646828706</v>
      </c>
      <c r="B32" s="26">
        <v>45000</v>
      </c>
      <c r="C32" s="28">
        <v>2</v>
      </c>
      <c r="D32" s="28">
        <v>0</v>
      </c>
      <c r="E32" s="28">
        <v>1</v>
      </c>
      <c r="F32" s="28">
        <v>4</v>
      </c>
      <c r="G32" s="28">
        <v>0</v>
      </c>
      <c r="H32" s="28">
        <v>2</v>
      </c>
      <c r="I32" s="28">
        <v>2</v>
      </c>
      <c r="J32" s="28">
        <v>2</v>
      </c>
      <c r="K32" s="28">
        <v>3</v>
      </c>
      <c r="L32" s="28">
        <v>1</v>
      </c>
      <c r="M32" s="28">
        <v>3</v>
      </c>
      <c r="N32" s="28">
        <v>2</v>
      </c>
      <c r="O32" s="28">
        <v>3</v>
      </c>
      <c r="P32" s="28">
        <v>4</v>
      </c>
      <c r="Q32" s="28">
        <v>2</v>
      </c>
      <c r="R32" s="28">
        <v>3</v>
      </c>
      <c r="S32" s="28">
        <v>1</v>
      </c>
      <c r="T32" s="28">
        <v>2</v>
      </c>
      <c r="U32" s="28">
        <v>1</v>
      </c>
      <c r="V32" s="28">
        <v>2</v>
      </c>
      <c r="W32" s="28">
        <v>0</v>
      </c>
      <c r="X32" s="28">
        <v>0</v>
      </c>
      <c r="Y32" s="28">
        <v>0</v>
      </c>
      <c r="Z32" s="28">
        <v>0</v>
      </c>
      <c r="AA32" s="28">
        <v>3</v>
      </c>
      <c r="AB32" s="28">
        <v>3</v>
      </c>
      <c r="AC32" s="28">
        <v>1</v>
      </c>
      <c r="AD32" s="28">
        <v>1</v>
      </c>
      <c r="AE32" s="28">
        <v>1</v>
      </c>
      <c r="AF32" s="28">
        <v>1</v>
      </c>
    </row>
    <row r="33" spans="1:32" ht="15.75" customHeight="1" x14ac:dyDescent="0.2">
      <c r="A33" s="25">
        <v>45000.799923773149</v>
      </c>
      <c r="B33" s="26">
        <v>45000</v>
      </c>
      <c r="C33" s="28">
        <v>3</v>
      </c>
      <c r="D33" s="28">
        <v>2</v>
      </c>
      <c r="E33" s="28">
        <v>3</v>
      </c>
      <c r="F33" s="28">
        <v>2</v>
      </c>
      <c r="G33" s="28">
        <v>2</v>
      </c>
      <c r="H33" s="28">
        <v>2</v>
      </c>
      <c r="I33" s="28">
        <v>2</v>
      </c>
      <c r="J33" s="28">
        <v>4</v>
      </c>
      <c r="K33" s="28">
        <v>1</v>
      </c>
      <c r="L33" s="28">
        <v>1</v>
      </c>
      <c r="M33" s="28">
        <v>4</v>
      </c>
      <c r="N33" s="28">
        <v>4</v>
      </c>
      <c r="O33" s="28">
        <v>4</v>
      </c>
      <c r="P33" s="28">
        <v>4</v>
      </c>
      <c r="Q33" s="28">
        <v>2</v>
      </c>
      <c r="R33" s="28">
        <v>2</v>
      </c>
      <c r="S33" s="28">
        <v>2</v>
      </c>
      <c r="T33" s="28">
        <v>0</v>
      </c>
      <c r="U33" s="28">
        <v>3</v>
      </c>
      <c r="V33" s="28">
        <v>4</v>
      </c>
      <c r="W33" s="28">
        <v>2</v>
      </c>
      <c r="X33" s="28">
        <v>0</v>
      </c>
      <c r="Y33" s="28">
        <v>0</v>
      </c>
      <c r="Z33" s="28">
        <v>4</v>
      </c>
      <c r="AA33" s="28">
        <v>4</v>
      </c>
      <c r="AB33" s="28">
        <v>4</v>
      </c>
      <c r="AC33" s="28">
        <v>2</v>
      </c>
      <c r="AD33" s="28">
        <v>2</v>
      </c>
      <c r="AE33" s="28">
        <v>4</v>
      </c>
      <c r="AF33" s="28">
        <v>3</v>
      </c>
    </row>
    <row r="34" spans="1:32" ht="15.75" customHeight="1" x14ac:dyDescent="0.2">
      <c r="A34" s="25">
        <v>45002.47247685185</v>
      </c>
      <c r="B34" s="26">
        <v>45002</v>
      </c>
      <c r="C34" s="28">
        <v>1</v>
      </c>
      <c r="D34" s="28">
        <v>0</v>
      </c>
      <c r="E34" s="28">
        <v>0</v>
      </c>
      <c r="F34" s="28">
        <v>2</v>
      </c>
      <c r="G34" s="28">
        <v>0</v>
      </c>
      <c r="H34" s="28">
        <v>2</v>
      </c>
      <c r="I34" s="28">
        <v>4</v>
      </c>
      <c r="J34" s="28">
        <v>4</v>
      </c>
      <c r="K34" s="28">
        <v>1</v>
      </c>
      <c r="L34" s="28">
        <v>1</v>
      </c>
      <c r="M34" s="28">
        <v>3</v>
      </c>
      <c r="N34" s="28">
        <v>3</v>
      </c>
      <c r="O34" s="28">
        <v>4</v>
      </c>
      <c r="P34" s="28">
        <v>4</v>
      </c>
      <c r="Q34" s="28">
        <v>4</v>
      </c>
      <c r="R34" s="28">
        <v>4</v>
      </c>
      <c r="S34" s="28">
        <v>0</v>
      </c>
      <c r="T34" s="28">
        <v>1</v>
      </c>
      <c r="U34" s="28">
        <v>3</v>
      </c>
      <c r="V34" s="28">
        <v>4</v>
      </c>
      <c r="W34" s="28">
        <v>0</v>
      </c>
      <c r="X34" s="28">
        <v>0</v>
      </c>
      <c r="Y34" s="28">
        <v>1</v>
      </c>
      <c r="Z34" s="28">
        <v>1</v>
      </c>
      <c r="AA34" s="28">
        <v>4</v>
      </c>
      <c r="AB34" s="28">
        <v>4</v>
      </c>
      <c r="AC34" s="28">
        <v>3</v>
      </c>
      <c r="AD34" s="28">
        <v>3</v>
      </c>
      <c r="AE34" s="28">
        <v>4</v>
      </c>
      <c r="AF34" s="28">
        <v>3</v>
      </c>
    </row>
    <row r="35" spans="1:32" ht="15.75" customHeight="1" x14ac:dyDescent="0.2">
      <c r="A35" s="25">
        <v>45003.391701388886</v>
      </c>
      <c r="B35" s="26">
        <v>45003</v>
      </c>
      <c r="C35" s="28">
        <v>0</v>
      </c>
      <c r="D35" s="28">
        <v>1</v>
      </c>
      <c r="E35" s="28">
        <v>0</v>
      </c>
      <c r="F35" s="28">
        <v>0</v>
      </c>
      <c r="G35" s="28">
        <v>0</v>
      </c>
      <c r="H35" s="28">
        <v>3</v>
      </c>
      <c r="I35" s="28">
        <v>1</v>
      </c>
      <c r="J35" s="28">
        <v>3</v>
      </c>
      <c r="K35" s="28">
        <v>0</v>
      </c>
      <c r="L35" s="28">
        <v>3</v>
      </c>
      <c r="M35" s="28">
        <v>3</v>
      </c>
      <c r="N35" s="28">
        <v>3</v>
      </c>
      <c r="O35" s="28">
        <v>3</v>
      </c>
      <c r="P35" s="28">
        <v>3</v>
      </c>
      <c r="Q35" s="28">
        <v>3</v>
      </c>
      <c r="R35" s="28">
        <v>4</v>
      </c>
      <c r="S35" s="28">
        <v>2</v>
      </c>
      <c r="T35" s="28">
        <v>1</v>
      </c>
      <c r="U35" s="28">
        <v>2</v>
      </c>
      <c r="V35" s="28">
        <v>3</v>
      </c>
      <c r="W35" s="28">
        <v>1</v>
      </c>
      <c r="X35" s="28">
        <v>1</v>
      </c>
      <c r="Y35" s="28">
        <v>4</v>
      </c>
      <c r="Z35" s="28">
        <v>4</v>
      </c>
      <c r="AA35" s="28">
        <v>3</v>
      </c>
      <c r="AB35" s="28">
        <v>4</v>
      </c>
      <c r="AC35" s="28">
        <v>3</v>
      </c>
      <c r="AD35" s="28">
        <v>2</v>
      </c>
      <c r="AE35" s="28">
        <v>3</v>
      </c>
      <c r="AF35" s="28">
        <v>3</v>
      </c>
    </row>
    <row r="36" spans="1:32" ht="15.75" customHeight="1" x14ac:dyDescent="0.2">
      <c r="A36" s="25">
        <v>45003.533854166664</v>
      </c>
      <c r="B36" s="29">
        <v>45003</v>
      </c>
      <c r="C36" s="30">
        <v>2</v>
      </c>
      <c r="D36" s="30">
        <v>2</v>
      </c>
      <c r="E36" s="30">
        <v>0</v>
      </c>
      <c r="F36" s="30">
        <v>2</v>
      </c>
      <c r="G36" s="30">
        <v>2</v>
      </c>
      <c r="H36" s="30">
        <v>3</v>
      </c>
      <c r="I36" s="30">
        <v>2</v>
      </c>
      <c r="J36" s="30">
        <v>0</v>
      </c>
      <c r="K36" s="30">
        <v>4</v>
      </c>
      <c r="L36" s="30">
        <v>3</v>
      </c>
      <c r="M36" s="30">
        <v>4</v>
      </c>
      <c r="N36" s="30">
        <v>4</v>
      </c>
      <c r="O36" s="30">
        <v>4</v>
      </c>
      <c r="P36" s="30">
        <v>2</v>
      </c>
      <c r="Q36" s="30">
        <v>4</v>
      </c>
      <c r="R36" s="30">
        <v>4</v>
      </c>
      <c r="S36" s="30">
        <v>4</v>
      </c>
      <c r="T36" s="30">
        <v>4</v>
      </c>
      <c r="U36" s="30">
        <v>4</v>
      </c>
      <c r="V36" s="30">
        <v>4</v>
      </c>
      <c r="W36" s="30">
        <v>4</v>
      </c>
      <c r="X36" s="30">
        <v>1</v>
      </c>
      <c r="Y36" s="30">
        <v>1</v>
      </c>
      <c r="Z36" s="30">
        <v>4</v>
      </c>
      <c r="AA36" s="30">
        <v>3</v>
      </c>
      <c r="AB36" s="30">
        <v>4</v>
      </c>
      <c r="AC36" s="30">
        <v>4</v>
      </c>
      <c r="AD36" s="30">
        <v>3</v>
      </c>
      <c r="AE36" s="30">
        <v>4</v>
      </c>
      <c r="AF36" s="30">
        <v>4</v>
      </c>
    </row>
    <row r="37" spans="1:32" ht="15.75" customHeight="1" x14ac:dyDescent="0.2">
      <c r="A37" s="25">
        <v>45003.5390625</v>
      </c>
      <c r="B37" s="29">
        <v>45003</v>
      </c>
      <c r="C37" s="30">
        <v>1</v>
      </c>
      <c r="D37" s="30">
        <v>1</v>
      </c>
      <c r="E37" s="30">
        <v>1</v>
      </c>
      <c r="F37" s="30">
        <v>1</v>
      </c>
      <c r="G37" s="30">
        <v>0</v>
      </c>
      <c r="H37" s="30">
        <v>3</v>
      </c>
      <c r="I37" s="30">
        <v>3</v>
      </c>
      <c r="J37" s="30">
        <v>4</v>
      </c>
      <c r="K37" s="30">
        <v>2</v>
      </c>
      <c r="L37" s="30">
        <v>4</v>
      </c>
      <c r="M37" s="30">
        <v>2</v>
      </c>
      <c r="N37" s="30">
        <v>4</v>
      </c>
      <c r="O37" s="30">
        <v>3</v>
      </c>
      <c r="P37" s="30">
        <v>3</v>
      </c>
      <c r="Q37" s="30">
        <v>3</v>
      </c>
      <c r="R37" s="30">
        <v>3</v>
      </c>
      <c r="S37" s="30">
        <v>4</v>
      </c>
      <c r="T37" s="30">
        <v>3</v>
      </c>
      <c r="U37" s="30">
        <v>1</v>
      </c>
      <c r="V37" s="30">
        <v>3</v>
      </c>
      <c r="W37" s="30">
        <v>0</v>
      </c>
      <c r="X37" s="30">
        <v>4</v>
      </c>
      <c r="Y37" s="30">
        <v>4</v>
      </c>
      <c r="Z37" s="30">
        <v>2</v>
      </c>
      <c r="AA37" s="30">
        <v>2</v>
      </c>
      <c r="AB37" s="30">
        <v>4</v>
      </c>
      <c r="AC37" s="30">
        <v>3</v>
      </c>
      <c r="AD37" s="30">
        <v>3</v>
      </c>
      <c r="AE37" s="30">
        <v>2</v>
      </c>
      <c r="AF37" s="30">
        <v>3</v>
      </c>
    </row>
    <row r="39" spans="1:32" ht="15.75" customHeight="1" x14ac:dyDescent="0.2">
      <c r="A39" s="5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ht="15.75" customHeight="1" x14ac:dyDescent="0.2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</row>
    <row r="41" spans="1:32" ht="15.75" customHeight="1" x14ac:dyDescent="0.2">
      <c r="A41" s="5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</row>
    <row r="42" spans="1:32" ht="15.75" customHeight="1" x14ac:dyDescent="0.2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32" ht="15.75" customHeight="1" x14ac:dyDescent="0.2"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 ht="15.75" customHeight="1" x14ac:dyDescent="0.2">
      <c r="A44" s="76" t="s">
        <v>131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R44" s="5" t="s">
        <v>137</v>
      </c>
    </row>
    <row r="45" spans="1:32" ht="15.75" customHeight="1" x14ac:dyDescent="0.2">
      <c r="A45" s="34" t="s">
        <v>112</v>
      </c>
      <c r="B45" s="34" t="s">
        <v>52</v>
      </c>
      <c r="C45" s="34" t="s">
        <v>106</v>
      </c>
      <c r="D45" s="34" t="s">
        <v>54</v>
      </c>
      <c r="E45" s="34" t="s">
        <v>55</v>
      </c>
      <c r="F45" s="34" t="s">
        <v>56</v>
      </c>
      <c r="G45" s="34" t="s">
        <v>57</v>
      </c>
      <c r="H45" s="34" t="s">
        <v>110</v>
      </c>
      <c r="I45" s="34" t="s">
        <v>59</v>
      </c>
      <c r="J45" s="34" t="s">
        <v>60</v>
      </c>
      <c r="K45" s="34" t="s">
        <v>61</v>
      </c>
      <c r="L45" s="34" t="s">
        <v>62</v>
      </c>
      <c r="M45" s="34" t="s">
        <v>63</v>
      </c>
      <c r="N45" s="34" t="s">
        <v>64</v>
      </c>
      <c r="O45" s="34" t="s">
        <v>65</v>
      </c>
      <c r="P45" s="34" t="s">
        <v>111</v>
      </c>
      <c r="R45" s="1" t="s">
        <v>42</v>
      </c>
      <c r="S45" s="4" t="s">
        <v>43</v>
      </c>
      <c r="T45" s="1" t="s">
        <v>44</v>
      </c>
      <c r="U45" s="2"/>
      <c r="V45" s="2"/>
    </row>
    <row r="46" spans="1:32" ht="15.75" customHeight="1" x14ac:dyDescent="0.2">
      <c r="A46" s="9" t="s">
        <v>87</v>
      </c>
      <c r="B46" s="9" t="s">
        <v>95</v>
      </c>
      <c r="C46" s="9" t="s">
        <v>96</v>
      </c>
      <c r="D46" s="9" t="s">
        <v>94</v>
      </c>
      <c r="E46" s="9" t="s">
        <v>93</v>
      </c>
      <c r="F46" s="9" t="s">
        <v>92</v>
      </c>
      <c r="G46" s="9" t="s">
        <v>91</v>
      </c>
      <c r="H46" s="9" t="s">
        <v>90</v>
      </c>
      <c r="I46" s="9" t="s">
        <v>89</v>
      </c>
      <c r="J46" s="9" t="s">
        <v>88</v>
      </c>
      <c r="K46" s="9" t="s">
        <v>97</v>
      </c>
      <c r="L46" s="9" t="s">
        <v>98</v>
      </c>
      <c r="M46" s="9" t="s">
        <v>99</v>
      </c>
      <c r="N46" s="9" t="s">
        <v>100</v>
      </c>
      <c r="O46" s="9" t="s">
        <v>101</v>
      </c>
      <c r="P46" s="9" t="s">
        <v>102</v>
      </c>
      <c r="R46" s="54"/>
      <c r="S46" s="55" t="s">
        <v>51</v>
      </c>
      <c r="T46" s="18" t="s">
        <v>45</v>
      </c>
      <c r="U46" s="17" t="s">
        <v>46</v>
      </c>
      <c r="V46" s="16" t="s">
        <v>47</v>
      </c>
    </row>
    <row r="47" spans="1:32" ht="15.75" customHeight="1" x14ac:dyDescent="0.2">
      <c r="A47" s="9" t="s">
        <v>114</v>
      </c>
      <c r="B47" s="35">
        <f t="shared" ref="B47:B58" si="0">SUM(C26,D26)</f>
        <v>1</v>
      </c>
      <c r="C47" s="35">
        <f t="shared" ref="C47:C58" si="1">SUM(E26,F26)</f>
        <v>0</v>
      </c>
      <c r="D47" s="35">
        <f t="shared" ref="D47:D58" si="2">SUM(G26,K26)</f>
        <v>0</v>
      </c>
      <c r="E47" s="35">
        <f t="shared" ref="E47:E58" si="3">SUM(H26,L26)</f>
        <v>3</v>
      </c>
      <c r="F47" s="35">
        <f t="shared" ref="F47:F58" si="4">SUM(I26,J26)</f>
        <v>2</v>
      </c>
      <c r="G47" s="35">
        <f t="shared" ref="G47:G58" si="5">SUM(M26,N26)</f>
        <v>8</v>
      </c>
      <c r="H47" s="35">
        <f t="shared" ref="H47:H58" si="6">SUM(O26,P26)</f>
        <v>8</v>
      </c>
      <c r="I47" s="35">
        <f t="shared" ref="I47:I58" si="7">SUM(Q26,R26)</f>
        <v>7</v>
      </c>
      <c r="J47" s="35">
        <f t="shared" ref="J47:J58" si="8">SUM(S26,T26)</f>
        <v>0</v>
      </c>
      <c r="K47" s="35">
        <f t="shared" ref="K47:K58" si="9">SUM(U26,V26)</f>
        <v>7</v>
      </c>
      <c r="L47" s="35">
        <f t="shared" ref="L47:L58" si="10">SUM(W26,X26)</f>
        <v>0</v>
      </c>
      <c r="M47" s="35">
        <f t="shared" ref="M47:M58" si="11">SUM(Y26,Z26)</f>
        <v>4</v>
      </c>
      <c r="N47" s="35">
        <f t="shared" ref="N47:N58" si="12">SUM(AA26,AB26)</f>
        <v>7</v>
      </c>
      <c r="O47" s="35">
        <f t="shared" ref="O47:O58" si="13">SUM(AC26,AD26)</f>
        <v>4</v>
      </c>
      <c r="P47" s="35">
        <f t="shared" ref="P47:P58" si="14">SUM(AE26,AF26)</f>
        <v>8</v>
      </c>
      <c r="R47" s="54"/>
      <c r="S47" s="55"/>
      <c r="T47" s="3" t="s">
        <v>48</v>
      </c>
      <c r="U47" s="4" t="s">
        <v>49</v>
      </c>
      <c r="V47" s="3" t="s">
        <v>50</v>
      </c>
    </row>
    <row r="48" spans="1:32" ht="15.75" customHeight="1" x14ac:dyDescent="0.2">
      <c r="A48" s="9" t="s">
        <v>115</v>
      </c>
      <c r="B48" s="35">
        <f t="shared" si="0"/>
        <v>2</v>
      </c>
      <c r="C48" s="35">
        <f t="shared" si="1"/>
        <v>2</v>
      </c>
      <c r="D48" s="35">
        <f t="shared" si="2"/>
        <v>0</v>
      </c>
      <c r="E48" s="35">
        <f t="shared" si="3"/>
        <v>2</v>
      </c>
      <c r="F48" s="35">
        <f t="shared" si="4"/>
        <v>5</v>
      </c>
      <c r="G48" s="35">
        <f t="shared" si="5"/>
        <v>6</v>
      </c>
      <c r="H48" s="35">
        <f t="shared" si="6"/>
        <v>5</v>
      </c>
      <c r="I48" s="35">
        <f t="shared" si="7"/>
        <v>4</v>
      </c>
      <c r="J48" s="35">
        <f t="shared" si="8"/>
        <v>3</v>
      </c>
      <c r="K48" s="35">
        <f t="shared" si="9"/>
        <v>6</v>
      </c>
      <c r="L48" s="35">
        <f t="shared" si="10"/>
        <v>3</v>
      </c>
      <c r="M48" s="35">
        <f t="shared" si="11"/>
        <v>1</v>
      </c>
      <c r="N48" s="35">
        <f t="shared" si="12"/>
        <v>5</v>
      </c>
      <c r="O48" s="35">
        <f t="shared" si="13"/>
        <v>3</v>
      </c>
      <c r="P48" s="35">
        <f t="shared" si="14"/>
        <v>5</v>
      </c>
      <c r="R48" s="7" t="s">
        <v>52</v>
      </c>
      <c r="S48" s="6">
        <v>0</v>
      </c>
      <c r="T48" s="36" t="s">
        <v>67</v>
      </c>
      <c r="U48" s="12" t="s">
        <v>68</v>
      </c>
      <c r="V48" s="15" t="s">
        <v>69</v>
      </c>
    </row>
    <row r="49" spans="1:22" ht="15.75" customHeight="1" x14ac:dyDescent="0.2">
      <c r="A49" s="9" t="s">
        <v>116</v>
      </c>
      <c r="B49" s="35">
        <f t="shared" si="0"/>
        <v>4</v>
      </c>
      <c r="C49" s="35">
        <f t="shared" si="1"/>
        <v>1</v>
      </c>
      <c r="D49" s="35">
        <f t="shared" si="2"/>
        <v>4</v>
      </c>
      <c r="E49" s="35">
        <f t="shared" si="3"/>
        <v>4</v>
      </c>
      <c r="F49" s="35">
        <f t="shared" si="4"/>
        <v>0</v>
      </c>
      <c r="G49" s="35">
        <f t="shared" si="5"/>
        <v>8</v>
      </c>
      <c r="H49" s="35">
        <f t="shared" si="6"/>
        <v>8</v>
      </c>
      <c r="I49" s="35">
        <f t="shared" si="7"/>
        <v>7</v>
      </c>
      <c r="J49" s="35">
        <f t="shared" si="8"/>
        <v>2</v>
      </c>
      <c r="K49" s="35">
        <f t="shared" si="9"/>
        <v>8</v>
      </c>
      <c r="L49" s="35">
        <f t="shared" si="10"/>
        <v>4</v>
      </c>
      <c r="M49" s="35">
        <f t="shared" si="11"/>
        <v>8</v>
      </c>
      <c r="N49" s="35">
        <f t="shared" si="12"/>
        <v>8</v>
      </c>
      <c r="O49" s="35">
        <f t="shared" si="13"/>
        <v>6</v>
      </c>
      <c r="P49" s="35">
        <f t="shared" si="14"/>
        <v>6</v>
      </c>
      <c r="R49" s="7" t="s">
        <v>53</v>
      </c>
      <c r="S49" s="6">
        <v>0</v>
      </c>
      <c r="T49" s="36" t="s">
        <v>70</v>
      </c>
      <c r="U49" s="11" t="s">
        <v>71</v>
      </c>
      <c r="V49" s="10" t="s">
        <v>72</v>
      </c>
    </row>
    <row r="50" spans="1:22" ht="15.75" customHeight="1" x14ac:dyDescent="0.2">
      <c r="A50" s="9" t="s">
        <v>117</v>
      </c>
      <c r="B50" s="35">
        <f t="shared" si="0"/>
        <v>3</v>
      </c>
      <c r="C50" s="35">
        <f t="shared" si="1"/>
        <v>1</v>
      </c>
      <c r="D50" s="35">
        <f t="shared" si="2"/>
        <v>1</v>
      </c>
      <c r="E50" s="35">
        <f t="shared" si="3"/>
        <v>3</v>
      </c>
      <c r="F50" s="35">
        <f t="shared" si="4"/>
        <v>6</v>
      </c>
      <c r="G50" s="35">
        <f t="shared" si="5"/>
        <v>7</v>
      </c>
      <c r="H50" s="35">
        <f t="shared" si="6"/>
        <v>7</v>
      </c>
      <c r="I50" s="35">
        <f t="shared" si="7"/>
        <v>7</v>
      </c>
      <c r="J50" s="35">
        <f t="shared" si="8"/>
        <v>2</v>
      </c>
      <c r="K50" s="35">
        <f t="shared" si="9"/>
        <v>6</v>
      </c>
      <c r="L50" s="35">
        <f t="shared" si="10"/>
        <v>2</v>
      </c>
      <c r="M50" s="35">
        <f t="shared" si="11"/>
        <v>0</v>
      </c>
      <c r="N50" s="35">
        <f t="shared" si="12"/>
        <v>6</v>
      </c>
      <c r="O50" s="35">
        <f t="shared" si="13"/>
        <v>6</v>
      </c>
      <c r="P50" s="35">
        <f t="shared" si="14"/>
        <v>6</v>
      </c>
      <c r="R50" s="8" t="s">
        <v>54</v>
      </c>
      <c r="S50" s="6">
        <f>SUM('Respuestas de formulario 1'!G84,'Respuestas de formulario 1'!K84)</f>
        <v>0</v>
      </c>
      <c r="T50" s="36" t="s">
        <v>73</v>
      </c>
      <c r="U50" s="11" t="s">
        <v>71</v>
      </c>
      <c r="V50" s="10" t="s">
        <v>72</v>
      </c>
    </row>
    <row r="51" spans="1:22" ht="15.75" customHeight="1" x14ac:dyDescent="0.2">
      <c r="A51" s="9" t="s">
        <v>118</v>
      </c>
      <c r="B51" s="35">
        <f t="shared" si="0"/>
        <v>3</v>
      </c>
      <c r="C51" s="35">
        <f t="shared" si="1"/>
        <v>5</v>
      </c>
      <c r="D51" s="35">
        <f t="shared" si="2"/>
        <v>4</v>
      </c>
      <c r="E51" s="35">
        <f t="shared" si="3"/>
        <v>5</v>
      </c>
      <c r="F51" s="35">
        <f t="shared" si="4"/>
        <v>6</v>
      </c>
      <c r="G51" s="35">
        <f t="shared" si="5"/>
        <v>5</v>
      </c>
      <c r="H51" s="35">
        <f t="shared" si="6"/>
        <v>6</v>
      </c>
      <c r="I51" s="35">
        <f t="shared" si="7"/>
        <v>6</v>
      </c>
      <c r="J51" s="35">
        <f t="shared" si="8"/>
        <v>3</v>
      </c>
      <c r="K51" s="35">
        <f t="shared" si="9"/>
        <v>6</v>
      </c>
      <c r="L51" s="35">
        <f t="shared" si="10"/>
        <v>0</v>
      </c>
      <c r="M51" s="35">
        <f t="shared" si="11"/>
        <v>0</v>
      </c>
      <c r="N51" s="35">
        <f t="shared" si="12"/>
        <v>5</v>
      </c>
      <c r="O51" s="35">
        <f t="shared" si="13"/>
        <v>6</v>
      </c>
      <c r="P51" s="35">
        <f t="shared" si="14"/>
        <v>6</v>
      </c>
      <c r="R51" s="8" t="s">
        <v>55</v>
      </c>
      <c r="S51" s="6">
        <f>SUM('Respuestas de formulario 1'!H84,'Respuestas de formulario 1'!L84)</f>
        <v>0</v>
      </c>
      <c r="T51" s="36" t="s">
        <v>67</v>
      </c>
      <c r="U51" s="11" t="s">
        <v>68</v>
      </c>
      <c r="V51" s="10" t="s">
        <v>69</v>
      </c>
    </row>
    <row r="52" spans="1:22" ht="15.75" customHeight="1" x14ac:dyDescent="0.2">
      <c r="A52" s="9" t="s">
        <v>119</v>
      </c>
      <c r="B52" s="35">
        <f t="shared" si="0"/>
        <v>2</v>
      </c>
      <c r="C52" s="35">
        <f t="shared" si="1"/>
        <v>0</v>
      </c>
      <c r="D52" s="35">
        <f t="shared" si="2"/>
        <v>1</v>
      </c>
      <c r="E52" s="35">
        <f t="shared" si="3"/>
        <v>4</v>
      </c>
      <c r="F52" s="35">
        <f t="shared" si="4"/>
        <v>2</v>
      </c>
      <c r="G52" s="35">
        <f t="shared" si="5"/>
        <v>8</v>
      </c>
      <c r="H52" s="35">
        <f t="shared" si="6"/>
        <v>8</v>
      </c>
      <c r="I52" s="35">
        <f t="shared" si="7"/>
        <v>7</v>
      </c>
      <c r="J52" s="35">
        <f t="shared" si="8"/>
        <v>0</v>
      </c>
      <c r="K52" s="35">
        <f t="shared" si="9"/>
        <v>8</v>
      </c>
      <c r="L52" s="35">
        <f t="shared" si="10"/>
        <v>0</v>
      </c>
      <c r="M52" s="35">
        <f t="shared" si="11"/>
        <v>0</v>
      </c>
      <c r="N52" s="35">
        <f t="shared" si="12"/>
        <v>8</v>
      </c>
      <c r="O52" s="35">
        <f t="shared" si="13"/>
        <v>6</v>
      </c>
      <c r="P52" s="35">
        <f t="shared" si="14"/>
        <v>8</v>
      </c>
      <c r="R52" s="8" t="s">
        <v>56</v>
      </c>
      <c r="S52" s="6">
        <f>SUM('Respuestas de formulario 1'!I84,'Respuestas de formulario 1'!J84)</f>
        <v>0</v>
      </c>
      <c r="T52" s="36" t="s">
        <v>74</v>
      </c>
      <c r="U52" s="11" t="s">
        <v>75</v>
      </c>
      <c r="V52" s="10" t="s">
        <v>76</v>
      </c>
    </row>
    <row r="53" spans="1:22" ht="15.75" customHeight="1" x14ac:dyDescent="0.2">
      <c r="A53" s="9" t="s">
        <v>120</v>
      </c>
      <c r="B53" s="35">
        <f t="shared" si="0"/>
        <v>2</v>
      </c>
      <c r="C53" s="35">
        <f t="shared" si="1"/>
        <v>5</v>
      </c>
      <c r="D53" s="35">
        <f t="shared" si="2"/>
        <v>3</v>
      </c>
      <c r="E53" s="35">
        <f t="shared" si="3"/>
        <v>3</v>
      </c>
      <c r="F53" s="35">
        <f t="shared" si="4"/>
        <v>4</v>
      </c>
      <c r="G53" s="35">
        <f t="shared" si="5"/>
        <v>5</v>
      </c>
      <c r="H53" s="35">
        <f t="shared" si="6"/>
        <v>7</v>
      </c>
      <c r="I53" s="35">
        <f t="shared" si="7"/>
        <v>5</v>
      </c>
      <c r="J53" s="35">
        <f t="shared" si="8"/>
        <v>3</v>
      </c>
      <c r="K53" s="35">
        <f t="shared" si="9"/>
        <v>3</v>
      </c>
      <c r="L53" s="35">
        <f t="shared" si="10"/>
        <v>0</v>
      </c>
      <c r="M53" s="35">
        <f t="shared" si="11"/>
        <v>0</v>
      </c>
      <c r="N53" s="35">
        <f t="shared" si="12"/>
        <v>6</v>
      </c>
      <c r="O53" s="35">
        <f t="shared" si="13"/>
        <v>2</v>
      </c>
      <c r="P53" s="35">
        <f t="shared" si="14"/>
        <v>2</v>
      </c>
      <c r="R53" s="8" t="s">
        <v>57</v>
      </c>
      <c r="S53" s="6">
        <f>SUM('Respuestas de formulario 1'!M84,'Respuestas de formulario 1'!N84)</f>
        <v>0</v>
      </c>
      <c r="T53" s="36" t="s">
        <v>74</v>
      </c>
      <c r="U53" s="11" t="s">
        <v>75</v>
      </c>
      <c r="V53" s="10" t="s">
        <v>76</v>
      </c>
    </row>
    <row r="54" spans="1:22" ht="15.75" customHeight="1" x14ac:dyDescent="0.2">
      <c r="A54" s="9" t="s">
        <v>121</v>
      </c>
      <c r="B54" s="35">
        <f t="shared" si="0"/>
        <v>5</v>
      </c>
      <c r="C54" s="35">
        <f t="shared" si="1"/>
        <v>5</v>
      </c>
      <c r="D54" s="35">
        <f t="shared" si="2"/>
        <v>3</v>
      </c>
      <c r="E54" s="35">
        <f t="shared" si="3"/>
        <v>3</v>
      </c>
      <c r="F54" s="35">
        <f t="shared" si="4"/>
        <v>6</v>
      </c>
      <c r="G54" s="35">
        <f t="shared" si="5"/>
        <v>8</v>
      </c>
      <c r="H54" s="35">
        <f t="shared" si="6"/>
        <v>8</v>
      </c>
      <c r="I54" s="35">
        <f t="shared" si="7"/>
        <v>4</v>
      </c>
      <c r="J54" s="35">
        <f t="shared" si="8"/>
        <v>2</v>
      </c>
      <c r="K54" s="35">
        <f t="shared" si="9"/>
        <v>7</v>
      </c>
      <c r="L54" s="35">
        <f t="shared" si="10"/>
        <v>2</v>
      </c>
      <c r="M54" s="35">
        <f t="shared" si="11"/>
        <v>4</v>
      </c>
      <c r="N54" s="35">
        <f t="shared" si="12"/>
        <v>8</v>
      </c>
      <c r="O54" s="35">
        <f t="shared" si="13"/>
        <v>4</v>
      </c>
      <c r="P54" s="35">
        <f t="shared" si="14"/>
        <v>7</v>
      </c>
      <c r="R54" s="8" t="s">
        <v>58</v>
      </c>
      <c r="S54" s="6">
        <f>SUM('Respuestas de formulario 1'!O84,'Respuestas de formulario 1'!P84)</f>
        <v>0</v>
      </c>
      <c r="T54" s="36" t="s">
        <v>77</v>
      </c>
      <c r="U54" s="13">
        <v>6</v>
      </c>
      <c r="V54" s="10" t="s">
        <v>78</v>
      </c>
    </row>
    <row r="55" spans="1:22" ht="15.75" customHeight="1" x14ac:dyDescent="0.2">
      <c r="A55" s="9" t="s">
        <v>122</v>
      </c>
      <c r="B55" s="35">
        <f t="shared" si="0"/>
        <v>1</v>
      </c>
      <c r="C55" s="35">
        <f t="shared" si="1"/>
        <v>2</v>
      </c>
      <c r="D55" s="35">
        <f t="shared" si="2"/>
        <v>1</v>
      </c>
      <c r="E55" s="35">
        <f t="shared" si="3"/>
        <v>3</v>
      </c>
      <c r="F55" s="35">
        <f t="shared" si="4"/>
        <v>8</v>
      </c>
      <c r="G55" s="35">
        <f t="shared" si="5"/>
        <v>6</v>
      </c>
      <c r="H55" s="35">
        <f t="shared" si="6"/>
        <v>8</v>
      </c>
      <c r="I55" s="35">
        <f t="shared" si="7"/>
        <v>8</v>
      </c>
      <c r="J55" s="35">
        <f t="shared" si="8"/>
        <v>1</v>
      </c>
      <c r="K55" s="35">
        <f t="shared" si="9"/>
        <v>7</v>
      </c>
      <c r="L55" s="35">
        <f t="shared" si="10"/>
        <v>0</v>
      </c>
      <c r="M55" s="35">
        <f t="shared" si="11"/>
        <v>2</v>
      </c>
      <c r="N55" s="35">
        <f t="shared" si="12"/>
        <v>8</v>
      </c>
      <c r="O55" s="35">
        <f t="shared" si="13"/>
        <v>6</v>
      </c>
      <c r="P55" s="35">
        <f t="shared" si="14"/>
        <v>7</v>
      </c>
      <c r="R55" s="8" t="s">
        <v>59</v>
      </c>
      <c r="S55" s="6">
        <f>SUM('Respuestas de formulario 1'!Q84,'Respuestas de formulario 1'!R84)</f>
        <v>0</v>
      </c>
      <c r="T55" s="37">
        <v>8</v>
      </c>
      <c r="U55" s="11" t="s">
        <v>79</v>
      </c>
      <c r="V55" s="10" t="s">
        <v>78</v>
      </c>
    </row>
    <row r="56" spans="1:22" ht="15.75" customHeight="1" x14ac:dyDescent="0.2">
      <c r="A56" s="9" t="s">
        <v>123</v>
      </c>
      <c r="B56" s="35">
        <f t="shared" si="0"/>
        <v>1</v>
      </c>
      <c r="C56" s="35">
        <f t="shared" si="1"/>
        <v>0</v>
      </c>
      <c r="D56" s="35">
        <f t="shared" si="2"/>
        <v>0</v>
      </c>
      <c r="E56" s="35">
        <f t="shared" si="3"/>
        <v>6</v>
      </c>
      <c r="F56" s="35">
        <f t="shared" si="4"/>
        <v>4</v>
      </c>
      <c r="G56" s="35">
        <f t="shared" si="5"/>
        <v>6</v>
      </c>
      <c r="H56" s="35">
        <f t="shared" si="6"/>
        <v>6</v>
      </c>
      <c r="I56" s="35">
        <f t="shared" si="7"/>
        <v>7</v>
      </c>
      <c r="J56" s="35">
        <f t="shared" si="8"/>
        <v>3</v>
      </c>
      <c r="K56" s="35">
        <f t="shared" si="9"/>
        <v>5</v>
      </c>
      <c r="L56" s="35">
        <f t="shared" si="10"/>
        <v>2</v>
      </c>
      <c r="M56" s="35">
        <f t="shared" si="11"/>
        <v>8</v>
      </c>
      <c r="N56" s="35">
        <f t="shared" si="12"/>
        <v>7</v>
      </c>
      <c r="O56" s="35">
        <f t="shared" si="13"/>
        <v>5</v>
      </c>
      <c r="P56" s="35">
        <f t="shared" si="14"/>
        <v>6</v>
      </c>
      <c r="R56" s="8" t="s">
        <v>60</v>
      </c>
      <c r="S56" s="6">
        <f>SUM('Respuestas de formulario 1'!S84,'Respuestas de formulario 1'!T84)</f>
        <v>0</v>
      </c>
      <c r="T56" s="36" t="s">
        <v>67</v>
      </c>
      <c r="U56" s="11" t="s">
        <v>68</v>
      </c>
      <c r="V56" s="10" t="s">
        <v>69</v>
      </c>
    </row>
    <row r="57" spans="1:22" ht="15.75" customHeight="1" x14ac:dyDescent="0.2">
      <c r="A57" s="9" t="s">
        <v>124</v>
      </c>
      <c r="B57" s="35">
        <f t="shared" si="0"/>
        <v>4</v>
      </c>
      <c r="C57" s="35">
        <f t="shared" si="1"/>
        <v>2</v>
      </c>
      <c r="D57" s="35">
        <f t="shared" si="2"/>
        <v>6</v>
      </c>
      <c r="E57" s="35">
        <f t="shared" si="3"/>
        <v>6</v>
      </c>
      <c r="F57" s="35">
        <f t="shared" si="4"/>
        <v>2</v>
      </c>
      <c r="G57" s="35">
        <f t="shared" si="5"/>
        <v>8</v>
      </c>
      <c r="H57" s="35">
        <f t="shared" si="6"/>
        <v>6</v>
      </c>
      <c r="I57" s="35">
        <f t="shared" si="7"/>
        <v>8</v>
      </c>
      <c r="J57" s="35">
        <f t="shared" si="8"/>
        <v>8</v>
      </c>
      <c r="K57" s="35">
        <f t="shared" si="9"/>
        <v>8</v>
      </c>
      <c r="L57" s="35">
        <f t="shared" si="10"/>
        <v>5</v>
      </c>
      <c r="M57" s="35">
        <f t="shared" si="11"/>
        <v>5</v>
      </c>
      <c r="N57" s="35">
        <f t="shared" si="12"/>
        <v>7</v>
      </c>
      <c r="O57" s="35">
        <f t="shared" si="13"/>
        <v>7</v>
      </c>
      <c r="P57" s="35">
        <f t="shared" si="14"/>
        <v>8</v>
      </c>
      <c r="R57" s="8" t="s">
        <v>61</v>
      </c>
      <c r="S57" s="6">
        <f>SUM('Respuestas de formulario 1'!U84,'Respuestas de formulario 1'!V84)</f>
        <v>0</v>
      </c>
      <c r="T57" s="36" t="s">
        <v>77</v>
      </c>
      <c r="U57" s="11" t="s">
        <v>80</v>
      </c>
      <c r="V57" s="10" t="s">
        <v>81</v>
      </c>
    </row>
    <row r="58" spans="1:22" ht="15.75" customHeight="1" x14ac:dyDescent="0.2">
      <c r="A58" s="9" t="s">
        <v>125</v>
      </c>
      <c r="B58" s="35">
        <f t="shared" si="0"/>
        <v>2</v>
      </c>
      <c r="C58" s="35">
        <f t="shared" si="1"/>
        <v>2</v>
      </c>
      <c r="D58" s="35">
        <f t="shared" si="2"/>
        <v>2</v>
      </c>
      <c r="E58" s="35">
        <f t="shared" si="3"/>
        <v>7</v>
      </c>
      <c r="F58" s="35">
        <f t="shared" si="4"/>
        <v>7</v>
      </c>
      <c r="G58" s="35">
        <f t="shared" si="5"/>
        <v>6</v>
      </c>
      <c r="H58" s="35">
        <f t="shared" si="6"/>
        <v>6</v>
      </c>
      <c r="I58" s="35">
        <f t="shared" si="7"/>
        <v>6</v>
      </c>
      <c r="J58" s="35">
        <f t="shared" si="8"/>
        <v>7</v>
      </c>
      <c r="K58" s="35">
        <f t="shared" si="9"/>
        <v>4</v>
      </c>
      <c r="L58" s="35">
        <f t="shared" si="10"/>
        <v>4</v>
      </c>
      <c r="M58" s="35">
        <f t="shared" si="11"/>
        <v>6</v>
      </c>
      <c r="N58" s="35">
        <f t="shared" si="12"/>
        <v>6</v>
      </c>
      <c r="O58" s="35">
        <f t="shared" si="13"/>
        <v>6</v>
      </c>
      <c r="P58" s="35">
        <f t="shared" si="14"/>
        <v>5</v>
      </c>
      <c r="R58" s="8" t="s">
        <v>62</v>
      </c>
      <c r="S58" s="6">
        <f>SUM('Respuestas de formulario 1'!W84,'Respuestas de formulario 1'!X84)</f>
        <v>0</v>
      </c>
      <c r="T58" s="36" t="s">
        <v>67</v>
      </c>
      <c r="U58" s="11" t="s">
        <v>68</v>
      </c>
      <c r="V58" s="10" t="s">
        <v>69</v>
      </c>
    </row>
    <row r="59" spans="1:22" ht="15.75" customHeight="1" x14ac:dyDescent="0.2">
      <c r="A59" s="9" t="s">
        <v>113</v>
      </c>
      <c r="B59" s="38">
        <f>AVERAGE(B47:B58)</f>
        <v>2.5</v>
      </c>
      <c r="C59" s="38">
        <f t="shared" ref="C59:P59" si="15">AVERAGE(C47:C58)</f>
        <v>2.0833333333333335</v>
      </c>
      <c r="D59" s="38">
        <f t="shared" si="15"/>
        <v>2.0833333333333335</v>
      </c>
      <c r="E59" s="38">
        <f t="shared" si="15"/>
        <v>4.083333333333333</v>
      </c>
      <c r="F59" s="38">
        <f t="shared" si="15"/>
        <v>4.333333333333333</v>
      </c>
      <c r="G59" s="38">
        <f t="shared" si="15"/>
        <v>6.75</v>
      </c>
      <c r="H59" s="38">
        <f t="shared" si="15"/>
        <v>6.916666666666667</v>
      </c>
      <c r="I59" s="38">
        <f t="shared" si="15"/>
        <v>6.333333333333333</v>
      </c>
      <c r="J59" s="38">
        <f t="shared" si="15"/>
        <v>2.8333333333333335</v>
      </c>
      <c r="K59" s="38">
        <f t="shared" si="15"/>
        <v>6.25</v>
      </c>
      <c r="L59" s="38">
        <f t="shared" si="15"/>
        <v>1.8333333333333333</v>
      </c>
      <c r="M59" s="38">
        <f t="shared" si="15"/>
        <v>3.1666666666666665</v>
      </c>
      <c r="N59" s="38">
        <f t="shared" si="15"/>
        <v>6.75</v>
      </c>
      <c r="O59" s="38">
        <f t="shared" si="15"/>
        <v>5.083333333333333</v>
      </c>
      <c r="P59" s="38">
        <f t="shared" si="15"/>
        <v>6.166666666666667</v>
      </c>
      <c r="R59" s="8" t="s">
        <v>63</v>
      </c>
      <c r="S59" s="6">
        <f>SUM('Respuestas de formulario 1'!Y84,'Respuestas de formulario 1'!Z84)</f>
        <v>0</v>
      </c>
      <c r="T59" s="36" t="s">
        <v>82</v>
      </c>
      <c r="U59" s="11" t="s">
        <v>83</v>
      </c>
      <c r="V59" s="10" t="s">
        <v>84</v>
      </c>
    </row>
    <row r="60" spans="1:2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" t="s">
        <v>64</v>
      </c>
      <c r="S60" s="6">
        <f>SUM('Respuestas de formulario 1'!AA84,'Respuestas de formulario 1'!AB84)</f>
        <v>0</v>
      </c>
      <c r="T60" s="36" t="s">
        <v>77</v>
      </c>
      <c r="U60" s="11" t="s">
        <v>80</v>
      </c>
      <c r="V60" s="10" t="s">
        <v>81</v>
      </c>
    </row>
    <row r="61" spans="1:22" ht="15.75" customHeight="1" x14ac:dyDescent="0.2">
      <c r="A61" s="79" t="s">
        <v>133</v>
      </c>
      <c r="R61" s="8" t="s">
        <v>65</v>
      </c>
      <c r="S61" s="6">
        <f>SUM('Respuestas de formulario 1'!AC84,'Respuestas de formulario 1'!AD84)</f>
        <v>0</v>
      </c>
      <c r="T61" s="36" t="s">
        <v>77</v>
      </c>
      <c r="U61" s="11" t="s">
        <v>80</v>
      </c>
      <c r="V61" s="14" t="s">
        <v>81</v>
      </c>
    </row>
    <row r="62" spans="1:22" ht="15.75" customHeight="1" x14ac:dyDescent="0.2">
      <c r="A62" s="80" t="s">
        <v>134</v>
      </c>
      <c r="B62" s="39">
        <f>COUNTIF(B47:B58,0)+ COUNTIF(B47:B58,1)</f>
        <v>3</v>
      </c>
      <c r="C62" s="39">
        <f>COUNTIF(C47:C58,0)+COUNTIF(C47:C58,1)+COUNTIF(C47:C58,2)+COUNTIF(C47:C58,3)</f>
        <v>9</v>
      </c>
      <c r="D62" s="39">
        <f>COUNTIF(D47:D58,0)+COUNTIF(D47:D58,1)+COUNTIF(D47:D58,2)+COUNTIF(D47:D58,3)</f>
        <v>9</v>
      </c>
      <c r="E62" s="39">
        <f>COUNTIF(E47:E58,0)+ COUNTIF(E47:E58,1)</f>
        <v>0</v>
      </c>
      <c r="F62" s="39">
        <f>COUNTIF(F47:F58,0)+ COUNTIF(F47:F58,1)</f>
        <v>1</v>
      </c>
      <c r="G62" s="39">
        <f>COUNTIF(G47:G58,6)+ COUNTIF(G47:G58,7)+COUNTIF(G47:G58,8)</f>
        <v>10</v>
      </c>
      <c r="H62" s="39">
        <f>COUNTIF(H47:H58,7)+ COUNTIF(H47:H58,8)</f>
        <v>7</v>
      </c>
      <c r="I62" s="39">
        <f>COUNTIF(I47:I58,8)</f>
        <v>2</v>
      </c>
      <c r="J62" s="39">
        <f>COUNTIF(J47:J58,0)+ COUNTIF(J47:J58,1)</f>
        <v>3</v>
      </c>
      <c r="K62" s="39">
        <f>COUNTIF(K47:K58,7)+ COUNTIF(K47:K58,8)</f>
        <v>6</v>
      </c>
      <c r="L62" s="39">
        <f>COUNTIF(L47:L58,0)+ COUNTIF(L47:L58,1)</f>
        <v>5</v>
      </c>
      <c r="M62" s="39">
        <f>COUNTIF(M47:M58,0)+ COUNTIF(M47:M58,1)+ COUNTIF(M47:M58,2)</f>
        <v>6</v>
      </c>
      <c r="N62" s="39">
        <f>COUNTIF(N47:N58,7)+ COUNTIF(N47:N58,8)</f>
        <v>7</v>
      </c>
      <c r="O62" s="39">
        <f>COUNTIF(O47:O58,7)+ COUNTIF(L47:L58,8)</f>
        <v>1</v>
      </c>
      <c r="P62" s="39">
        <f>COUNTIF(P47:P58,7)+ COUNTIF(P47:P58,8)</f>
        <v>5</v>
      </c>
      <c r="R62" s="8" t="s">
        <v>66</v>
      </c>
      <c r="S62" s="6">
        <f>SUM('Respuestas de formulario 1'!AE84,'Respuestas de formulario 1'!AF84)</f>
        <v>0</v>
      </c>
      <c r="T62" s="36" t="s">
        <v>77</v>
      </c>
      <c r="U62" s="11" t="s">
        <v>80</v>
      </c>
      <c r="V62" s="14" t="s">
        <v>81</v>
      </c>
    </row>
    <row r="63" spans="1:22" ht="15.75" customHeight="1" x14ac:dyDescent="0.2">
      <c r="A63" s="65" t="s">
        <v>135</v>
      </c>
      <c r="B63" s="39">
        <f>COUNTIF(B47:B58,2)+ COUNTIF(B47:B58,3)</f>
        <v>6</v>
      </c>
      <c r="C63" s="39">
        <f>COUNTIF(C47:C58,4)+ COUNTIF(C47:C58,5)</f>
        <v>3</v>
      </c>
      <c r="D63" s="39">
        <f>COUNTIF(D47:D58,4)+ COUNTIF(D47:D58,5)</f>
        <v>2</v>
      </c>
      <c r="E63" s="39">
        <f>COUNTIF(E47:E58,2)+ COUNTIF(E47:E58,3)</f>
        <v>6</v>
      </c>
      <c r="F63" s="39">
        <f>COUNTIF(F47:F58,2)+ COUNTIF(F47:F58,3)</f>
        <v>3</v>
      </c>
      <c r="G63" s="39">
        <f>COUNTIF(G47:G58,4)+COUNTIF(G47:G58,5)</f>
        <v>2</v>
      </c>
      <c r="H63" s="39">
        <f>COUNTIF(H47:H58,6)</f>
        <v>4</v>
      </c>
      <c r="I63" s="39">
        <f>COUNTIF(I47:I58,7)+ COUNTIF(I47:I58,6)</f>
        <v>7</v>
      </c>
      <c r="J63" s="39">
        <f>COUNTIF(J47:J58,2)+ COUNTIF(J47:J58,3)</f>
        <v>7</v>
      </c>
      <c r="K63" s="39">
        <f>COUNTIF(K47:K58,6)+ COUNTIF(K47:K58,5)</f>
        <v>4</v>
      </c>
      <c r="L63" s="39">
        <f>COUNTIF(L47:L58,2)+ COUNTIF(L47:L58,3)</f>
        <v>4</v>
      </c>
      <c r="M63" s="39">
        <f>COUNTIF(M47:M58,3)+ COUNTIF(M47:M58,4)</f>
        <v>2</v>
      </c>
      <c r="N63" s="39">
        <f>COUNTIF(N47:N58,6)+ COUNTIF(N47:N58,5)</f>
        <v>5</v>
      </c>
      <c r="O63" s="39">
        <f>COUNTIF(O47:O58,6)+ COUNTIF(O47:O58,5)</f>
        <v>7</v>
      </c>
      <c r="P63" s="39">
        <f>COUNTIF(P47:P58,6)+ COUNTIF(P47:P58,5)</f>
        <v>6</v>
      </c>
    </row>
    <row r="64" spans="1:22" ht="15.75" customHeight="1" x14ac:dyDescent="0.2">
      <c r="A64" s="81" t="s">
        <v>136</v>
      </c>
      <c r="B64" s="39">
        <f>COUNTIF(B47:B58,4)+ COUNTIF(B47:B58,5)+ COUNTIF(B47:B58,6) + COUNTIF(B47:B58,7)+ COUNTIF(B47:B58,8)</f>
        <v>3</v>
      </c>
      <c r="C64" s="39">
        <f>COUNTIF(C47:C58,6)+ COUNTIF(C47:C58,7)+ COUNTIF(C47:C58,8)</f>
        <v>0</v>
      </c>
      <c r="D64" s="39">
        <f>COUNTIF(D47:D58,6)+ COUNTIF(D47:D58,7)+ COUNTIF(D47:D58,8)</f>
        <v>1</v>
      </c>
      <c r="E64" s="39">
        <f>COUNTIF(E47:E58,4)+ COUNTIF(E47:E58,5)+ COUNTIF(E47:E58,6) + COUNTIF(E47:E58,7)+ COUNTIF(E47:E58,8)</f>
        <v>6</v>
      </c>
      <c r="F64" s="39">
        <f>COUNTIF(F47:F58,4)+ COUNTIF(F47:F58,5)+ COUNTIF(F47:F58,6) + COUNTIF(F47:F58,7)+ COUNTIF(F47:F58,8)</f>
        <v>8</v>
      </c>
      <c r="G64" s="39">
        <f>COUNTIF(G47:G58,0)+ COUNTIF(G47:G58,1)+ COUNTIF(G47:G58,2) + COUNTIF(G47:G58,3)</f>
        <v>0</v>
      </c>
      <c r="H64" s="39">
        <f>COUNTIF(H47:H58,0)+ COUNTIF(H47:H58,1)+ COUNTIF(H47:H58,2) + COUNTIF(H47:H58,3)+ COUNTIF(H47:H58,4) + COUNTIF(H47:H58,5)</f>
        <v>1</v>
      </c>
      <c r="I64" s="39">
        <f>COUNTIF(I47:I58,0)+ COUNTIF(I47:I58,1)+ COUNTIF(I47:I58,2) + COUNTIF(I47:I58,3)+ COUNTIF(I47:I58,4) + COUNTIF(I47:I58,5)</f>
        <v>3</v>
      </c>
      <c r="J64" s="39">
        <f>COUNTIF(J47:J58,4)+ COUNTIF(J47:J58,5)+ COUNTIF(J47:J58,6) + COUNTIF(J47:J58,7)+ COUNTIF(J47:J58,8)</f>
        <v>2</v>
      </c>
      <c r="K64" s="39">
        <f>COUNTIF(K47:K58,4)+ COUNTIF(K47:K58,3)+ COUNTIF(K47:K58,2) + COUNTIF(K47:K58,1)+ COUNTIF(K47:K58,0)</f>
        <v>2</v>
      </c>
      <c r="L64" s="39">
        <f>COUNTIF(L47:L58,4)+ COUNTIF(L47:L58,5)+ COUNTIF(L47:L58,6) + COUNTIF(L47:L58,7)+ COUNTIF(L47:L58,8)</f>
        <v>3</v>
      </c>
      <c r="M64" s="39">
        <f>COUNTIF(M47:M58,5)+ COUNTIF(M47:M58,6) + COUNTIF(M47:M58,7)+ COUNTIF(M47:M58,8)</f>
        <v>4</v>
      </c>
      <c r="N64" s="39">
        <f>COUNTIF(N47:N58,4)+ COUNTIF(N47:N58,3)+ COUNTIF(N47:N58,2) + COUNTIF(N47:N58,1)+ COUNTIF(N47:N58,0)</f>
        <v>0</v>
      </c>
      <c r="O64" s="39">
        <f>COUNTIF(O47:O58,4)+ COUNTIF(O47:O58,3)+ COUNTIF(O47:O58,2) + COUNTIF(O47:O58,1)+ COUNTIF(O47:O58,0)</f>
        <v>4</v>
      </c>
      <c r="P64" s="39">
        <f>COUNTIF(P47:P58,4)+ COUNTIF(P47:P58,3)+ COUNTIF(P47:P58,2) + COUNTIF(P47:P58,1)+ COUNTIF(P47:P58,0)</f>
        <v>1</v>
      </c>
    </row>
    <row r="65" spans="1:16" ht="15.75" customHeight="1" x14ac:dyDescent="0.2">
      <c r="A65" s="78" t="s">
        <v>132</v>
      </c>
      <c r="B65" s="34" t="s">
        <v>52</v>
      </c>
      <c r="C65" s="34" t="s">
        <v>106</v>
      </c>
      <c r="D65" s="34" t="s">
        <v>54</v>
      </c>
      <c r="E65" s="34" t="s">
        <v>55</v>
      </c>
      <c r="F65" s="34" t="s">
        <v>56</v>
      </c>
      <c r="G65" s="34" t="s">
        <v>57</v>
      </c>
      <c r="H65" s="34" t="s">
        <v>110</v>
      </c>
      <c r="I65" s="34" t="s">
        <v>59</v>
      </c>
      <c r="J65" s="34" t="s">
        <v>60</v>
      </c>
      <c r="K65" s="34" t="s">
        <v>61</v>
      </c>
      <c r="L65" s="34" t="s">
        <v>62</v>
      </c>
      <c r="M65" s="34" t="s">
        <v>63</v>
      </c>
      <c r="N65" s="34" t="s">
        <v>64</v>
      </c>
      <c r="O65" s="34" t="s">
        <v>65</v>
      </c>
      <c r="P65" s="34" t="s">
        <v>111</v>
      </c>
    </row>
    <row r="66" spans="1:16" ht="15.75" customHeight="1" x14ac:dyDescent="0.2">
      <c r="A66" s="77"/>
      <c r="B66" s="40">
        <f t="shared" ref="B66:P66" si="16">B62/12</f>
        <v>0.25</v>
      </c>
      <c r="C66" s="40">
        <f t="shared" si="16"/>
        <v>0.75</v>
      </c>
      <c r="D66" s="40">
        <f t="shared" si="16"/>
        <v>0.75</v>
      </c>
      <c r="E66" s="40">
        <f t="shared" si="16"/>
        <v>0</v>
      </c>
      <c r="F66" s="40">
        <f t="shared" si="16"/>
        <v>8.3333333333333329E-2</v>
      </c>
      <c r="G66" s="40">
        <f t="shared" si="16"/>
        <v>0.83333333333333337</v>
      </c>
      <c r="H66" s="40">
        <f t="shared" si="16"/>
        <v>0.58333333333333337</v>
      </c>
      <c r="I66" s="40">
        <f t="shared" si="16"/>
        <v>0.16666666666666666</v>
      </c>
      <c r="J66" s="40">
        <f t="shared" si="16"/>
        <v>0.25</v>
      </c>
      <c r="K66" s="40">
        <f>K62/12</f>
        <v>0.5</v>
      </c>
      <c r="L66" s="40">
        <f t="shared" si="16"/>
        <v>0.41666666666666669</v>
      </c>
      <c r="M66" s="40">
        <f t="shared" si="16"/>
        <v>0.5</v>
      </c>
      <c r="N66" s="40">
        <f t="shared" ref="N66:O68" si="17">N62/12</f>
        <v>0.58333333333333337</v>
      </c>
      <c r="O66" s="40">
        <f t="shared" si="17"/>
        <v>8.3333333333333329E-2</v>
      </c>
      <c r="P66" s="40">
        <f t="shared" si="16"/>
        <v>0.41666666666666669</v>
      </c>
    </row>
    <row r="67" spans="1:16" ht="15.75" customHeight="1" x14ac:dyDescent="0.2">
      <c r="A67" s="77"/>
      <c r="B67" s="41">
        <f t="shared" ref="B67:P67" si="18">B63/12</f>
        <v>0.5</v>
      </c>
      <c r="C67" s="41">
        <f t="shared" si="18"/>
        <v>0.25</v>
      </c>
      <c r="D67" s="41">
        <f t="shared" si="18"/>
        <v>0.16666666666666666</v>
      </c>
      <c r="E67" s="41">
        <f t="shared" si="18"/>
        <v>0.5</v>
      </c>
      <c r="F67" s="41">
        <f t="shared" si="18"/>
        <v>0.25</v>
      </c>
      <c r="G67" s="41">
        <f t="shared" si="18"/>
        <v>0.16666666666666666</v>
      </c>
      <c r="H67" s="41">
        <f t="shared" si="18"/>
        <v>0.33333333333333331</v>
      </c>
      <c r="I67" s="41">
        <f t="shared" si="18"/>
        <v>0.58333333333333337</v>
      </c>
      <c r="J67" s="41">
        <f t="shared" si="18"/>
        <v>0.58333333333333337</v>
      </c>
      <c r="K67" s="41">
        <f>K63/12</f>
        <v>0.33333333333333331</v>
      </c>
      <c r="L67" s="41">
        <f t="shared" si="18"/>
        <v>0.33333333333333331</v>
      </c>
      <c r="M67" s="41">
        <f t="shared" si="18"/>
        <v>0.16666666666666666</v>
      </c>
      <c r="N67" s="41">
        <f t="shared" si="17"/>
        <v>0.41666666666666669</v>
      </c>
      <c r="O67" s="41">
        <f t="shared" si="17"/>
        <v>0.58333333333333337</v>
      </c>
      <c r="P67" s="41">
        <f t="shared" si="18"/>
        <v>0.5</v>
      </c>
    </row>
    <row r="68" spans="1:16" ht="15.75" customHeight="1" x14ac:dyDescent="0.2">
      <c r="A68" s="77"/>
      <c r="B68" s="42">
        <f t="shared" ref="B68:P68" si="19">B64/12</f>
        <v>0.25</v>
      </c>
      <c r="C68" s="42">
        <f t="shared" si="19"/>
        <v>0</v>
      </c>
      <c r="D68" s="42">
        <f t="shared" si="19"/>
        <v>8.3333333333333329E-2</v>
      </c>
      <c r="E68" s="42">
        <f t="shared" si="19"/>
        <v>0.5</v>
      </c>
      <c r="F68" s="42">
        <f t="shared" si="19"/>
        <v>0.66666666666666663</v>
      </c>
      <c r="G68" s="42">
        <f t="shared" si="19"/>
        <v>0</v>
      </c>
      <c r="H68" s="42">
        <f t="shared" si="19"/>
        <v>8.3333333333333329E-2</v>
      </c>
      <c r="I68" s="42">
        <f t="shared" si="19"/>
        <v>0.25</v>
      </c>
      <c r="J68" s="42">
        <f t="shared" si="19"/>
        <v>0.16666666666666666</v>
      </c>
      <c r="K68" s="42">
        <f>K64/12</f>
        <v>0.16666666666666666</v>
      </c>
      <c r="L68" s="42">
        <f t="shared" si="19"/>
        <v>0.25</v>
      </c>
      <c r="M68" s="42">
        <f t="shared" si="19"/>
        <v>0.33333333333333331</v>
      </c>
      <c r="N68" s="42">
        <f t="shared" si="17"/>
        <v>0</v>
      </c>
      <c r="O68" s="42">
        <f t="shared" si="17"/>
        <v>0.33333333333333331</v>
      </c>
      <c r="P68" s="42">
        <f t="shared" si="19"/>
        <v>8.3333333333333329E-2</v>
      </c>
    </row>
    <row r="69" spans="1:16" ht="15.75" customHeight="1" x14ac:dyDescent="0.2">
      <c r="B69" s="43">
        <f>SUM(B66:B68)</f>
        <v>1</v>
      </c>
      <c r="C69" s="43">
        <f t="shared" ref="C69:L69" si="20">SUM(C66:C68)</f>
        <v>1</v>
      </c>
      <c r="D69" s="43">
        <f t="shared" si="20"/>
        <v>1</v>
      </c>
      <c r="E69" s="43">
        <f t="shared" si="20"/>
        <v>1</v>
      </c>
      <c r="F69" s="43">
        <f t="shared" si="20"/>
        <v>1</v>
      </c>
      <c r="G69" s="43">
        <f t="shared" si="20"/>
        <v>1</v>
      </c>
      <c r="H69" s="43">
        <f t="shared" si="20"/>
        <v>1</v>
      </c>
      <c r="I69" s="43">
        <f t="shared" si="20"/>
        <v>1</v>
      </c>
      <c r="J69" s="43">
        <f t="shared" si="20"/>
        <v>1</v>
      </c>
      <c r="K69" s="43">
        <f t="shared" si="20"/>
        <v>0.99999999999999989</v>
      </c>
      <c r="L69" s="43">
        <f t="shared" si="20"/>
        <v>1</v>
      </c>
      <c r="M69" s="43">
        <f>SUM(M66:M68)</f>
        <v>1</v>
      </c>
      <c r="N69" s="43">
        <f t="shared" ref="N69:P69" si="21">SUM(N66:N68)</f>
        <v>1</v>
      </c>
      <c r="O69" s="43">
        <f t="shared" si="21"/>
        <v>1</v>
      </c>
      <c r="P69" s="43">
        <f t="shared" si="21"/>
        <v>1</v>
      </c>
    </row>
    <row r="81" ht="22.5" customHeight="1" x14ac:dyDescent="0.2"/>
  </sheetData>
  <mergeCells count="7">
    <mergeCell ref="A65:A68"/>
    <mergeCell ref="B17:B21"/>
    <mergeCell ref="A23:AF24"/>
    <mergeCell ref="A1:AF2"/>
    <mergeCell ref="R46:R47"/>
    <mergeCell ref="S46:S47"/>
    <mergeCell ref="A44:P44"/>
  </mergeCells>
  <conditionalFormatting sqref="B47:B59">
    <cfRule type="containsText" dxfId="27" priority="29" operator="containsText" text="0;1">
      <formula>NOT(ISERROR(SEARCH("0;1",B47)))</formula>
    </cfRule>
  </conditionalFormatting>
  <conditionalFormatting sqref="B47:B58">
    <cfRule type="cellIs" dxfId="26" priority="26" operator="between">
      <formula>4</formula>
      <formula>8</formula>
    </cfRule>
    <cfRule type="cellIs" dxfId="25" priority="27" operator="between">
      <formula>2</formula>
      <formula>3</formula>
    </cfRule>
    <cfRule type="cellIs" dxfId="24" priority="28" operator="between">
      <formula>0</formula>
      <formula>1</formula>
    </cfRule>
  </conditionalFormatting>
  <conditionalFormatting sqref="C47:C58">
    <cfRule type="cellIs" dxfId="23" priority="23" operator="between">
      <formula>6</formula>
      <formula>8</formula>
    </cfRule>
    <cfRule type="cellIs" dxfId="22" priority="24" operator="between">
      <formula>4</formula>
      <formula>5</formula>
    </cfRule>
    <cfRule type="cellIs" dxfId="21" priority="25" operator="between">
      <formula>0</formula>
      <formula>3</formula>
    </cfRule>
  </conditionalFormatting>
  <conditionalFormatting sqref="D47:D58">
    <cfRule type="cellIs" dxfId="20" priority="20" operator="between">
      <formula>6</formula>
      <formula>8</formula>
    </cfRule>
    <cfRule type="cellIs" dxfId="19" priority="21" operator="between">
      <formula>4</formula>
      <formula>5</formula>
    </cfRule>
    <cfRule type="cellIs" dxfId="18" priority="22" operator="between">
      <formula>0</formula>
      <formula>3</formula>
    </cfRule>
  </conditionalFormatting>
  <conditionalFormatting sqref="E47:E58 J47:J58 L47:L58">
    <cfRule type="cellIs" dxfId="17" priority="17" operator="between">
      <formula>4</formula>
      <formula>8</formula>
    </cfRule>
    <cfRule type="cellIs" dxfId="16" priority="18" operator="between">
      <formula>2</formula>
      <formula>3</formula>
    </cfRule>
    <cfRule type="cellIs" dxfId="15" priority="19" operator="between">
      <formula>0</formula>
      <formula>1</formula>
    </cfRule>
  </conditionalFormatting>
  <conditionalFormatting sqref="F47:G58">
    <cfRule type="cellIs" dxfId="14" priority="16" operator="between">
      <formula>8</formula>
      <formula>6</formula>
    </cfRule>
  </conditionalFormatting>
  <conditionalFormatting sqref="F47:G58">
    <cfRule type="cellIs" dxfId="13" priority="15" operator="between">
      <formula>5</formula>
      <formula>4</formula>
    </cfRule>
  </conditionalFormatting>
  <conditionalFormatting sqref="F47:G58">
    <cfRule type="cellIs" dxfId="12" priority="13" operator="between">
      <formula>0</formula>
      <formula>3</formula>
    </cfRule>
  </conditionalFormatting>
  <conditionalFormatting sqref="N47:P58 K47:K58">
    <cfRule type="cellIs" dxfId="11" priority="10" operator="between">
      <formula>4</formula>
      <formula>0</formula>
    </cfRule>
    <cfRule type="cellIs" dxfId="10" priority="11" operator="between">
      <formula>6</formula>
      <formula>5</formula>
    </cfRule>
    <cfRule type="cellIs" dxfId="9" priority="12" operator="between">
      <formula>8</formula>
      <formula>7</formula>
    </cfRule>
  </conditionalFormatting>
  <conditionalFormatting sqref="H47:H58">
    <cfRule type="cellIs" dxfId="8" priority="7" operator="between">
      <formula>5</formula>
      <formula>0</formula>
    </cfRule>
    <cfRule type="cellIs" dxfId="7" priority="8" operator="equal">
      <formula>6</formula>
    </cfRule>
    <cfRule type="cellIs" dxfId="6" priority="9" operator="between">
      <formula>8</formula>
      <formula>7</formula>
    </cfRule>
  </conditionalFormatting>
  <conditionalFormatting sqref="I47:I58">
    <cfRule type="cellIs" dxfId="5" priority="4" operator="between">
      <formula>5</formula>
      <formula>0</formula>
    </cfRule>
    <cfRule type="cellIs" dxfId="4" priority="5" operator="between">
      <formula>7</formula>
      <formula>6</formula>
    </cfRule>
    <cfRule type="cellIs" dxfId="3" priority="6" operator="equal">
      <formula>8</formula>
    </cfRule>
  </conditionalFormatting>
  <conditionalFormatting sqref="M47:M58">
    <cfRule type="cellIs" dxfId="2" priority="1" operator="between">
      <formula>5</formula>
      <formula>8</formula>
    </cfRule>
    <cfRule type="cellIs" dxfId="1" priority="2" operator="between">
      <formula>3</formula>
      <formula>4</formula>
    </cfRule>
    <cfRule type="cellIs" dxfId="0" priority="3" operator="between">
      <formula>0</formula>
      <formula>2</formula>
    </cfRule>
  </conditionalFormatting>
  <pageMargins left="0.7" right="0.7" top="0.75" bottom="0.75" header="0.3" footer="0.3"/>
  <pageSetup orientation="portrait" r:id="rId1"/>
  <ignoredErrors>
    <ignoredError sqref="C62:C64 E63 G62:G64 K62:K64 M63:M64 O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Acecr</dc:creator>
  <cp:lastModifiedBy>Usuario</cp:lastModifiedBy>
  <dcterms:created xsi:type="dcterms:W3CDTF">2023-03-23T02:32:02Z</dcterms:created>
  <dcterms:modified xsi:type="dcterms:W3CDTF">2023-05-05T22:01:01Z</dcterms:modified>
</cp:coreProperties>
</file>