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tables/table4.xml" ContentType="application/vnd.openxmlformats-officedocument.spreadsheetml.table+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tables/table5.xml" ContentType="application/vnd.openxmlformats-officedocument.spreadsheetml.table+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algomez\OneDrive\BIBLIOTECA\2021\Proyectos de grado\EGF\2021\"/>
    </mc:Choice>
  </mc:AlternateContent>
  <bookViews>
    <workbookView xWindow="0" yWindow="0" windowWidth="28800" windowHeight="12000"/>
  </bookViews>
  <sheets>
    <sheet name="Datos de la empresa" sheetId="4" r:id="rId1"/>
    <sheet name="1. Balance General " sheetId="5" r:id="rId2"/>
    <sheet name="2.Estado de resultados" sheetId="16" r:id="rId3"/>
    <sheet name="3. Control de caja" sheetId="2" r:id="rId4"/>
    <sheet name="4. Amortizaciones " sheetId="6" r:id="rId5"/>
    <sheet name="5. Provisión de cartera" sheetId="8" r:id="rId6"/>
    <sheet name="6. Detalles de gastos" sheetId="9" r:id="rId7"/>
    <sheet name="7. Flujo de caja mensual " sheetId="10" r:id="rId8"/>
    <sheet name="8. Analisis de cartera" sheetId="11" r:id="rId9"/>
    <sheet name="9. Inventarios" sheetId="12" r:id="rId10"/>
    <sheet name="10. Presupuesto " sheetId="13" r:id="rId11"/>
    <sheet name="11. Presupuesto detallado" sheetId="14" r:id="rId12"/>
  </sheets>
  <externalReferences>
    <externalReference r:id="rId13"/>
    <externalReference r:id="rId14"/>
    <externalReference r:id="rId15"/>
  </externalReferences>
  <definedNames>
    <definedName name="A">SUM([1]!CurrentAssets[[ ]])</definedName>
    <definedName name="Acreedores_Comerciales">'[2]3.Pasivos de Partida'!$B$25</definedName>
    <definedName name="B">SUM([1]!CurrentLiabilities[[ ]])</definedName>
    <definedName name="C_">INDEX([1]!CurrentAssets[[ ]],MATCH("*[C]*",[1]!CurrentAssets[Activos Corrientes],0))</definedName>
    <definedName name="Categorías">#REF!</definedName>
    <definedName name="Consolidación?">'[2]1.Datos Básicos'!$G$7</definedName>
    <definedName name="D">INDEX([1]!CurrentAssets[[ ]],MATCH("*[D]*",[1]!CurrentAssets[Activos Corrientes],0))</definedName>
    <definedName name="Deuda_Clientes">'[2]2.Activos de Partida'!$B$38</definedName>
    <definedName name="E">#REF!</definedName>
    <definedName name="G">INDEX([1]!OtherLiabilities[[ ]],MATCH("*[G]*",[1]!OtherLiabilities[Otros Pasivos],0))</definedName>
    <definedName name="H">INDEX([1]!CurrentLiabilities[[ ]],MATCH("*[H]*",[1]!CurrentLiabilities[Pasivos corrientes],0))</definedName>
    <definedName name="Otros_Acreedores_CP_HP">'[2]3.Pasivos de Partida'!$B$29</definedName>
    <definedName name="Otros_Deudores">'[2]2.Activos de Partida'!$B$39</definedName>
    <definedName name="Salarios_a_Pagar">'[2]3.Pasivos de Partida'!$B$27</definedName>
  </definedNames>
  <calcPr calcId="162913"/>
</workbook>
</file>

<file path=xl/calcChain.xml><?xml version="1.0" encoding="utf-8"?>
<calcChain xmlns="http://schemas.openxmlformats.org/spreadsheetml/2006/main">
  <c r="C3" i="9" l="1"/>
  <c r="D4" i="9"/>
  <c r="D5" i="9"/>
  <c r="D15" i="9"/>
  <c r="D3" i="9" s="1"/>
  <c r="G98" i="14" l="1"/>
  <c r="G97" i="14" s="1"/>
  <c r="G95" i="14"/>
  <c r="G94" i="14"/>
  <c r="G93" i="14"/>
  <c r="G91" i="14"/>
  <c r="G90" i="14"/>
  <c r="G89" i="14"/>
  <c r="G88" i="14"/>
  <c r="G87" i="14"/>
  <c r="G86" i="14"/>
  <c r="G85" i="14"/>
  <c r="G84" i="14"/>
  <c r="G83" i="14" s="1"/>
  <c r="G81" i="14"/>
  <c r="G80" i="14"/>
  <c r="G79" i="14" s="1"/>
  <c r="G77" i="14"/>
  <c r="G76" i="14"/>
  <c r="G75" i="14"/>
  <c r="G74" i="14"/>
  <c r="G73" i="14"/>
  <c r="G72" i="14"/>
  <c r="G71" i="14"/>
  <c r="G68" i="14"/>
  <c r="G67" i="14" s="1"/>
  <c r="G65" i="14"/>
  <c r="G64" i="14"/>
  <c r="G63" i="14"/>
  <c r="G62" i="14"/>
  <c r="G61" i="14" s="1"/>
  <c r="G59" i="14"/>
  <c r="G58" i="14"/>
  <c r="G57" i="14"/>
  <c r="G54" i="14"/>
  <c r="G53" i="14"/>
  <c r="G52" i="14" s="1"/>
  <c r="G50" i="14"/>
  <c r="G49" i="14"/>
  <c r="G48" i="14"/>
  <c r="G47" i="14"/>
  <c r="G46" i="14"/>
  <c r="G45" i="14"/>
  <c r="G44" i="14"/>
  <c r="G43" i="14"/>
  <c r="G42" i="14"/>
  <c r="G41" i="14"/>
  <c r="G40" i="14"/>
  <c r="G39" i="14"/>
  <c r="G36" i="14"/>
  <c r="G35" i="14"/>
  <c r="G33" i="14" s="1"/>
  <c r="G34" i="14"/>
  <c r="G31" i="14"/>
  <c r="G30" i="14"/>
  <c r="G29" i="14"/>
  <c r="G28" i="14"/>
  <c r="G27" i="14"/>
  <c r="G26" i="14"/>
  <c r="G24" i="14"/>
  <c r="G23" i="14"/>
  <c r="G22" i="14"/>
  <c r="G21" i="14"/>
  <c r="G20" i="14"/>
  <c r="G17" i="14"/>
  <c r="G16" i="14"/>
  <c r="G15" i="14"/>
  <c r="G14" i="14"/>
  <c r="G13" i="14"/>
  <c r="G12" i="14"/>
  <c r="G11" i="14"/>
  <c r="G10" i="14"/>
  <c r="G38" i="14" l="1"/>
  <c r="G19" i="14"/>
  <c r="G56" i="14"/>
  <c r="G70" i="14"/>
  <c r="G9" i="14"/>
  <c r="J20" i="11"/>
  <c r="K20" i="11" s="1"/>
  <c r="J19" i="11"/>
  <c r="K19" i="11" s="1"/>
  <c r="J18" i="11"/>
  <c r="K18" i="11" s="1"/>
  <c r="J17" i="11"/>
  <c r="K17" i="11" s="1"/>
  <c r="J16" i="11"/>
  <c r="K16" i="11" s="1"/>
  <c r="J15" i="11"/>
  <c r="K15" i="11" s="1"/>
  <c r="J14" i="11"/>
  <c r="K14" i="11" s="1"/>
  <c r="J13" i="11"/>
  <c r="K13" i="11" s="1"/>
  <c r="I12" i="11"/>
  <c r="G12" i="11"/>
  <c r="J12" i="11" s="1"/>
  <c r="K12" i="11" s="1"/>
  <c r="I11" i="11"/>
  <c r="G11" i="11"/>
  <c r="I10" i="11"/>
  <c r="G10" i="11"/>
  <c r="J10" i="11" s="1"/>
  <c r="B4" i="11"/>
  <c r="C4" i="11" l="1"/>
  <c r="J11" i="11"/>
  <c r="K11" i="11" s="1"/>
  <c r="K10" i="11"/>
  <c r="D4" i="11" l="1"/>
  <c r="E4" i="11"/>
  <c r="Q19" i="12"/>
  <c r="O19" i="12"/>
  <c r="Q18" i="12"/>
  <c r="O18" i="12"/>
  <c r="Q17" i="12"/>
  <c r="O17" i="12"/>
  <c r="Q16" i="12"/>
  <c r="O16" i="12"/>
  <c r="Q15" i="12"/>
  <c r="O15" i="12"/>
  <c r="Q14" i="12"/>
  <c r="O14" i="12"/>
  <c r="Q13" i="12"/>
  <c r="O13" i="12"/>
  <c r="Q12" i="12"/>
  <c r="O12" i="12"/>
  <c r="Q11" i="12"/>
  <c r="O11" i="12"/>
  <c r="Q10" i="12"/>
  <c r="O10" i="12"/>
  <c r="Q9" i="12"/>
  <c r="O9" i="12"/>
  <c r="Q8" i="12"/>
  <c r="O8" i="12"/>
  <c r="F3" i="12"/>
  <c r="E11" i="6" l="1"/>
  <c r="H12" i="6"/>
  <c r="H11" i="6"/>
  <c r="H10" i="6"/>
  <c r="H9" i="6"/>
  <c r="B6" i="6"/>
  <c r="H8" i="6"/>
  <c r="H7" i="6"/>
  <c r="E2" i="6"/>
  <c r="B7" i="6" l="1"/>
  <c r="A12" i="6" s="1"/>
  <c r="B5" i="6"/>
  <c r="A13" i="6" l="1"/>
  <c r="C12" i="6"/>
  <c r="B12" i="6"/>
  <c r="D12" i="6" l="1"/>
  <c r="E12" i="6" s="1"/>
  <c r="C13" i="6" s="1"/>
  <c r="A14" i="6"/>
  <c r="B13" i="6"/>
  <c r="D13" i="6" l="1"/>
  <c r="E13" i="6" s="1"/>
  <c r="A15" i="6"/>
  <c r="B14" i="6"/>
  <c r="C14" i="6" l="1"/>
  <c r="D14" i="6" s="1"/>
  <c r="E14" i="6" s="1"/>
  <c r="C15" i="6" s="1"/>
  <c r="B15" i="6"/>
  <c r="A16" i="6"/>
  <c r="B16" i="6" l="1"/>
  <c r="A17" i="6"/>
  <c r="A18" i="6" s="1"/>
  <c r="D15" i="6"/>
  <c r="E15" i="6"/>
  <c r="C18" i="6" l="1"/>
  <c r="D18" i="6"/>
  <c r="E18" i="6"/>
  <c r="B18" i="6"/>
  <c r="A19" i="6"/>
  <c r="B17" i="6"/>
  <c r="C16" i="6"/>
  <c r="D16" i="6" s="1"/>
  <c r="E16" i="6" s="1"/>
  <c r="C17" i="6" s="1"/>
  <c r="B19" i="6" l="1"/>
  <c r="C19" i="6"/>
  <c r="D19" i="6"/>
  <c r="E19" i="6"/>
  <c r="D17" i="6"/>
  <c r="E17" i="6" s="1"/>
  <c r="A20" i="6" l="1"/>
  <c r="D20" i="6" l="1"/>
  <c r="C20" i="6"/>
  <c r="B20" i="6"/>
  <c r="A21" i="6"/>
  <c r="E20" i="6"/>
  <c r="C21" i="6" l="1"/>
  <c r="D21" i="6"/>
  <c r="B21" i="6"/>
  <c r="E21" i="6"/>
  <c r="A22" i="6"/>
  <c r="A23" i="6" l="1"/>
  <c r="B22" i="6"/>
  <c r="D22" i="6"/>
  <c r="C22" i="6"/>
  <c r="E22" i="6"/>
  <c r="E23" i="6" l="1"/>
  <c r="D23" i="6"/>
  <c r="C23" i="6"/>
  <c r="A24" i="6"/>
  <c r="B23" i="6"/>
  <c r="D24" i="6" l="1"/>
  <c r="E24" i="6"/>
  <c r="C24" i="6"/>
  <c r="B24" i="6"/>
  <c r="A25" i="6"/>
  <c r="C25" i="6" l="1"/>
  <c r="E25" i="6"/>
  <c r="D25" i="6"/>
  <c r="A26" i="6"/>
  <c r="B25" i="6"/>
  <c r="A27" i="6" l="1"/>
  <c r="B26" i="6"/>
  <c r="E26" i="6"/>
  <c r="D26" i="6"/>
  <c r="C26" i="6"/>
  <c r="E27" i="6" l="1"/>
  <c r="A28" i="6"/>
  <c r="D27" i="6"/>
  <c r="B27" i="6"/>
  <c r="C27" i="6"/>
  <c r="D28" i="6" l="1"/>
  <c r="A29" i="6"/>
  <c r="E28" i="6"/>
  <c r="C28" i="6"/>
  <c r="B28" i="6"/>
  <c r="C29" i="6" l="1"/>
  <c r="A30" i="6"/>
  <c r="E29" i="6"/>
  <c r="B29" i="6"/>
  <c r="D29" i="6"/>
  <c r="A31" i="6" l="1"/>
  <c r="B30" i="6"/>
  <c r="C30" i="6"/>
  <c r="E30" i="6"/>
  <c r="D30" i="6"/>
  <c r="E31" i="6" l="1"/>
  <c r="B31" i="6"/>
  <c r="A32" i="6"/>
  <c r="D31" i="6"/>
  <c r="C31" i="6"/>
  <c r="D32" i="6" l="1"/>
  <c r="B32" i="6"/>
  <c r="A33" i="6"/>
  <c r="C32" i="6"/>
  <c r="E32" i="6"/>
  <c r="C33" i="6" l="1"/>
  <c r="B33" i="6"/>
  <c r="D33" i="6"/>
  <c r="A34" i="6"/>
  <c r="E33" i="6"/>
  <c r="A35" i="6" l="1"/>
  <c r="B34" i="6"/>
  <c r="C34" i="6"/>
  <c r="E34" i="6"/>
  <c r="D34" i="6"/>
  <c r="E35" i="6" l="1"/>
  <c r="C35" i="6"/>
  <c r="B35" i="6"/>
  <c r="D35" i="6"/>
  <c r="A36" i="6"/>
  <c r="D36" i="6" l="1"/>
  <c r="C36" i="6"/>
  <c r="E36" i="6"/>
  <c r="B36" i="6"/>
  <c r="A37" i="6"/>
  <c r="C37" i="6" l="1"/>
  <c r="D37" i="6"/>
  <c r="B37" i="6"/>
  <c r="A38" i="6"/>
  <c r="E37" i="6"/>
  <c r="A39" i="6" l="1"/>
  <c r="B38" i="6"/>
  <c r="D38" i="6"/>
  <c r="C38" i="6"/>
  <c r="E38" i="6"/>
  <c r="E39" i="6" l="1"/>
  <c r="D39" i="6"/>
  <c r="A40" i="6"/>
  <c r="C39" i="6"/>
  <c r="B39" i="6"/>
  <c r="D40" i="6" l="1"/>
  <c r="E40" i="6"/>
  <c r="C40" i="6"/>
  <c r="B40" i="6"/>
  <c r="A41" i="6"/>
  <c r="C41" i="6" l="1"/>
  <c r="E41" i="6"/>
  <c r="D41" i="6"/>
  <c r="A42" i="6"/>
  <c r="B41" i="6"/>
  <c r="A43" i="6" l="1"/>
  <c r="B42" i="6"/>
  <c r="E42" i="6"/>
  <c r="D42" i="6"/>
  <c r="C42" i="6"/>
  <c r="E43" i="6" l="1"/>
  <c r="A44" i="6"/>
  <c r="B43" i="6"/>
  <c r="D43" i="6"/>
  <c r="C43" i="6"/>
  <c r="D44" i="6" l="1"/>
  <c r="A45" i="6"/>
  <c r="E44" i="6"/>
  <c r="C44" i="6"/>
  <c r="B44" i="6"/>
  <c r="C45" i="6" l="1"/>
  <c r="A46" i="6"/>
  <c r="E45" i="6"/>
  <c r="B45" i="6"/>
  <c r="D45" i="6"/>
  <c r="A47" i="6" l="1"/>
  <c r="B46" i="6"/>
  <c r="E46" i="6"/>
  <c r="D46" i="6"/>
  <c r="C46" i="6"/>
  <c r="E47" i="6" l="1"/>
  <c r="B47" i="6"/>
  <c r="C47" i="6"/>
  <c r="A48" i="6"/>
  <c r="D47" i="6"/>
  <c r="D48" i="6" l="1"/>
  <c r="B48" i="6"/>
  <c r="A49" i="6"/>
  <c r="C48" i="6"/>
  <c r="E48" i="6"/>
  <c r="C49" i="6" l="1"/>
  <c r="B49" i="6"/>
  <c r="A50" i="6"/>
  <c r="E49" i="6"/>
  <c r="D49" i="6"/>
  <c r="A51" i="6" l="1"/>
  <c r="B50" i="6"/>
  <c r="C50" i="6"/>
  <c r="D50" i="6"/>
  <c r="E50" i="6"/>
  <c r="E51" i="6" l="1"/>
  <c r="C51" i="6"/>
  <c r="B51" i="6"/>
  <c r="A52" i="6"/>
  <c r="D51" i="6"/>
  <c r="D52" i="6" l="1"/>
  <c r="C52" i="6"/>
  <c r="B52" i="6"/>
  <c r="A53" i="6"/>
  <c r="E52" i="6"/>
  <c r="C53" i="6" l="1"/>
  <c r="D53" i="6"/>
  <c r="B53" i="6"/>
  <c r="A54" i="6"/>
  <c r="E53" i="6"/>
  <c r="A55" i="6" l="1"/>
  <c r="B54" i="6"/>
  <c r="D54" i="6"/>
  <c r="C54" i="6"/>
  <c r="E54" i="6"/>
  <c r="E55" i="6" l="1"/>
  <c r="D55" i="6"/>
  <c r="C55" i="6"/>
  <c r="B55" i="6"/>
  <c r="A56" i="6"/>
  <c r="D56" i="6" l="1"/>
  <c r="E56" i="6"/>
  <c r="C56" i="6"/>
  <c r="B56" i="6"/>
  <c r="A57" i="6"/>
  <c r="C57" i="6" l="1"/>
  <c r="E57" i="6"/>
  <c r="D57" i="6"/>
  <c r="B57" i="6"/>
  <c r="A58" i="6"/>
  <c r="A59" i="6" l="1"/>
  <c r="B58" i="6"/>
  <c r="E58" i="6"/>
  <c r="D58" i="6"/>
  <c r="C58" i="6"/>
  <c r="E59" i="6" l="1"/>
  <c r="A60" i="6"/>
  <c r="D59" i="6"/>
  <c r="B59" i="6"/>
  <c r="C59" i="6"/>
  <c r="D60" i="6" l="1"/>
  <c r="A61" i="6"/>
  <c r="E60" i="6"/>
  <c r="C60" i="6"/>
  <c r="B60" i="6"/>
  <c r="C61" i="6" l="1"/>
  <c r="A62" i="6"/>
  <c r="E61" i="6"/>
  <c r="D61" i="6"/>
  <c r="B61" i="6"/>
  <c r="A63" i="6" l="1"/>
  <c r="B62" i="6"/>
  <c r="C62" i="6"/>
  <c r="E62" i="6"/>
  <c r="D62" i="6"/>
  <c r="E63" i="6" l="1"/>
  <c r="B63" i="6"/>
  <c r="A64" i="6"/>
  <c r="D63" i="6"/>
  <c r="C63" i="6"/>
  <c r="D64" i="6" l="1"/>
  <c r="B64" i="6"/>
  <c r="A65" i="6"/>
  <c r="C64" i="6"/>
  <c r="E64" i="6"/>
  <c r="C65" i="6" l="1"/>
  <c r="B65" i="6"/>
  <c r="A66" i="6"/>
  <c r="E65" i="6"/>
  <c r="D65" i="6"/>
  <c r="A67" i="6" l="1"/>
  <c r="B66" i="6"/>
  <c r="C66" i="6"/>
  <c r="E66" i="6"/>
  <c r="D66" i="6"/>
  <c r="E67" i="6" l="1"/>
  <c r="C67" i="6"/>
  <c r="B67" i="6"/>
  <c r="A68" i="6"/>
  <c r="D67" i="6"/>
  <c r="D68" i="6" l="1"/>
  <c r="C68" i="6"/>
  <c r="B68" i="6"/>
  <c r="E68" i="6"/>
  <c r="A69" i="6"/>
  <c r="C69" i="6" l="1"/>
  <c r="D69" i="6"/>
  <c r="B69" i="6"/>
  <c r="A70" i="6"/>
  <c r="E69" i="6"/>
  <c r="A71" i="6" l="1"/>
  <c r="B70" i="6"/>
  <c r="D70" i="6"/>
  <c r="C70" i="6"/>
  <c r="E70" i="6"/>
  <c r="E71" i="6" l="1"/>
  <c r="D71" i="6"/>
  <c r="C71" i="6"/>
  <c r="B71" i="6"/>
  <c r="A72" i="6"/>
  <c r="D72" i="6" l="1"/>
  <c r="E72" i="6"/>
  <c r="C72" i="6"/>
  <c r="B72" i="6"/>
  <c r="A73" i="6"/>
  <c r="C73" i="6" l="1"/>
  <c r="E73" i="6"/>
  <c r="D73" i="6"/>
  <c r="B73" i="6"/>
  <c r="A74" i="6"/>
  <c r="A75" i="6" l="1"/>
  <c r="B74" i="6"/>
  <c r="E74" i="6"/>
  <c r="D74" i="6"/>
  <c r="C74" i="6"/>
  <c r="E75" i="6" l="1"/>
  <c r="A76" i="6"/>
  <c r="D75" i="6"/>
  <c r="C75" i="6"/>
  <c r="B75" i="6"/>
  <c r="D76" i="6" l="1"/>
  <c r="A77" i="6"/>
  <c r="E76" i="6"/>
  <c r="C76" i="6"/>
  <c r="B76" i="6"/>
  <c r="C77" i="6" l="1"/>
  <c r="A78" i="6"/>
  <c r="E77" i="6"/>
  <c r="D77" i="6"/>
  <c r="B77" i="6"/>
  <c r="A79" i="6" l="1"/>
  <c r="B78" i="6"/>
  <c r="E78" i="6"/>
  <c r="D78" i="6"/>
  <c r="C78" i="6"/>
  <c r="E79" i="6" l="1"/>
  <c r="B79" i="6"/>
  <c r="A80" i="6"/>
  <c r="D79" i="6"/>
  <c r="C79" i="6"/>
  <c r="D80" i="6" l="1"/>
  <c r="B80" i="6"/>
  <c r="A81" i="6"/>
  <c r="E80" i="6"/>
  <c r="C80" i="6"/>
  <c r="C81" i="6" l="1"/>
  <c r="B81" i="6"/>
  <c r="A82" i="6"/>
  <c r="E81" i="6"/>
  <c r="D81" i="6"/>
  <c r="A83" i="6" l="1"/>
  <c r="B82" i="6"/>
  <c r="C82" i="6"/>
  <c r="E82" i="6"/>
  <c r="D82" i="6"/>
  <c r="E83" i="6" l="1"/>
  <c r="C83" i="6"/>
  <c r="B83" i="6"/>
  <c r="A84" i="6"/>
  <c r="D83" i="6"/>
  <c r="D84" i="6" l="1"/>
  <c r="C84" i="6"/>
  <c r="B84" i="6"/>
  <c r="A85" i="6"/>
  <c r="E84" i="6"/>
  <c r="C85" i="6" l="1"/>
  <c r="D85" i="6"/>
  <c r="B85" i="6"/>
  <c r="A86" i="6"/>
  <c r="E85" i="6"/>
  <c r="A87" i="6" l="1"/>
  <c r="B86" i="6"/>
  <c r="D86" i="6"/>
  <c r="C86" i="6"/>
  <c r="E86" i="6"/>
  <c r="E87" i="6" l="1"/>
  <c r="D87" i="6"/>
  <c r="C87" i="6"/>
  <c r="B87" i="6"/>
  <c r="A88" i="6"/>
  <c r="D88" i="6" l="1"/>
  <c r="E88" i="6"/>
  <c r="C88" i="6"/>
  <c r="B88" i="6"/>
  <c r="A89" i="6"/>
  <c r="C89" i="6" l="1"/>
  <c r="E89" i="6"/>
  <c r="D89" i="6"/>
  <c r="B89" i="6"/>
  <c r="A90" i="6"/>
  <c r="A91" i="6" l="1"/>
  <c r="B90" i="6"/>
  <c r="E90" i="6"/>
  <c r="D90" i="6"/>
  <c r="C90" i="6"/>
  <c r="E91" i="6" l="1"/>
  <c r="A92" i="6"/>
  <c r="D91" i="6"/>
  <c r="C91" i="6"/>
  <c r="B91" i="6"/>
  <c r="D92" i="6" l="1"/>
  <c r="A93" i="6"/>
  <c r="E92" i="6"/>
  <c r="C92" i="6"/>
  <c r="B92" i="6"/>
  <c r="C93" i="6" l="1"/>
  <c r="A94" i="6"/>
  <c r="E93" i="6"/>
  <c r="D93" i="6"/>
  <c r="B93" i="6"/>
  <c r="A95" i="6" l="1"/>
  <c r="B94" i="6"/>
  <c r="E94" i="6"/>
  <c r="D94" i="6"/>
  <c r="C94" i="6"/>
  <c r="E95" i="6" l="1"/>
  <c r="B95" i="6"/>
  <c r="A96" i="6"/>
  <c r="D95" i="6"/>
  <c r="C95" i="6"/>
  <c r="D96" i="6" l="1"/>
  <c r="B96" i="6"/>
  <c r="A97" i="6"/>
  <c r="E96" i="6"/>
  <c r="C96" i="6"/>
  <c r="C97" i="6" l="1"/>
  <c r="B97" i="6"/>
  <c r="A98" i="6"/>
  <c r="E97" i="6"/>
  <c r="D97" i="6"/>
  <c r="A99" i="6" l="1"/>
  <c r="B98" i="6"/>
  <c r="C98" i="6"/>
  <c r="E98" i="6"/>
  <c r="D98" i="6"/>
  <c r="E99" i="6" l="1"/>
  <c r="C99" i="6"/>
  <c r="B99" i="6"/>
  <c r="A100" i="6"/>
  <c r="D99" i="6"/>
  <c r="D100" i="6" l="1"/>
  <c r="C100" i="6"/>
  <c r="B100" i="6"/>
  <c r="A101" i="6"/>
  <c r="E100" i="6"/>
  <c r="C101" i="6" l="1"/>
  <c r="D101" i="6"/>
  <c r="B101" i="6"/>
  <c r="A102" i="6"/>
  <c r="E101" i="6"/>
  <c r="A103" i="6" l="1"/>
  <c r="B102" i="6"/>
  <c r="D102" i="6"/>
  <c r="C102" i="6"/>
  <c r="E102" i="6"/>
  <c r="E103" i="6" l="1"/>
  <c r="D103" i="6"/>
  <c r="C103" i="6"/>
  <c r="B103" i="6"/>
  <c r="A104" i="6"/>
  <c r="D104" i="6" l="1"/>
  <c r="E104" i="6"/>
  <c r="C104" i="6"/>
  <c r="B104" i="6"/>
  <c r="A105" i="6"/>
  <c r="C105" i="6" l="1"/>
  <c r="E105" i="6"/>
  <c r="D105" i="6"/>
  <c r="B105" i="6"/>
  <c r="A106" i="6"/>
  <c r="A107" i="6" l="1"/>
  <c r="B106" i="6"/>
  <c r="E106" i="6"/>
  <c r="D106" i="6"/>
  <c r="C106" i="6"/>
  <c r="E107" i="6" l="1"/>
  <c r="A108" i="6"/>
  <c r="D107" i="6"/>
  <c r="C107" i="6"/>
  <c r="B107" i="6"/>
  <c r="E108" i="6" l="1"/>
  <c r="D108" i="6"/>
  <c r="A109" i="6"/>
  <c r="C108" i="6"/>
  <c r="B108" i="6"/>
  <c r="D109" i="6" l="1"/>
  <c r="C109" i="6"/>
  <c r="B109" i="6"/>
  <c r="A110" i="6"/>
  <c r="E109" i="6"/>
  <c r="C110" i="6" l="1"/>
  <c r="A111" i="6"/>
  <c r="B110" i="6"/>
  <c r="E110" i="6"/>
  <c r="D110" i="6"/>
  <c r="A112" i="6" l="1"/>
  <c r="B111" i="6"/>
  <c r="E111" i="6"/>
  <c r="D111" i="6"/>
  <c r="C111" i="6"/>
  <c r="E112" i="6" l="1"/>
  <c r="D112" i="6"/>
  <c r="C112" i="6"/>
  <c r="B112" i="6"/>
  <c r="A113" i="6"/>
  <c r="D113" i="6" l="1"/>
  <c r="C113" i="6"/>
  <c r="A114" i="6"/>
  <c r="E113" i="6"/>
  <c r="B113" i="6"/>
  <c r="C114" i="6" l="1"/>
  <c r="A115" i="6"/>
  <c r="B114" i="6"/>
  <c r="E114" i="6"/>
  <c r="D114" i="6"/>
  <c r="A116" i="6" l="1"/>
  <c r="B115" i="6"/>
  <c r="E115" i="6"/>
  <c r="D115" i="6"/>
  <c r="C115" i="6"/>
  <c r="E116" i="6" l="1"/>
  <c r="D116" i="6"/>
  <c r="A117" i="6"/>
  <c r="C116" i="6"/>
  <c r="B116" i="6"/>
  <c r="D117" i="6" l="1"/>
  <c r="C117" i="6"/>
  <c r="B117" i="6"/>
  <c r="A118" i="6"/>
  <c r="E117" i="6"/>
  <c r="C118" i="6" l="1"/>
  <c r="A119" i="6"/>
  <c r="B118" i="6"/>
  <c r="E118" i="6"/>
  <c r="D118" i="6"/>
  <c r="A120" i="6" l="1"/>
  <c r="B119" i="6"/>
  <c r="E119" i="6"/>
  <c r="D119" i="6"/>
  <c r="C119" i="6"/>
  <c r="E120" i="6" l="1"/>
  <c r="D120" i="6"/>
  <c r="C120" i="6"/>
  <c r="B120" i="6"/>
  <c r="A121" i="6"/>
  <c r="D121" i="6" l="1"/>
  <c r="C121" i="6"/>
  <c r="A122" i="6"/>
  <c r="E121" i="6"/>
  <c r="B121" i="6"/>
  <c r="C122" i="6" l="1"/>
  <c r="A123" i="6"/>
  <c r="B122" i="6"/>
  <c r="E122" i="6"/>
  <c r="D122" i="6"/>
  <c r="A124" i="6" l="1"/>
  <c r="B123" i="6"/>
  <c r="E123" i="6"/>
  <c r="D123" i="6"/>
  <c r="C123" i="6"/>
  <c r="E124" i="6" l="1"/>
  <c r="D124" i="6"/>
  <c r="A125" i="6"/>
  <c r="C124" i="6"/>
  <c r="B124" i="6"/>
  <c r="D125" i="6" l="1"/>
  <c r="C125" i="6"/>
  <c r="B125" i="6"/>
  <c r="A126" i="6"/>
  <c r="E125" i="6"/>
  <c r="C126" i="6" l="1"/>
  <c r="A127" i="6"/>
  <c r="B126" i="6"/>
  <c r="E126" i="6"/>
  <c r="D126" i="6"/>
  <c r="A128" i="6" l="1"/>
  <c r="B127" i="6"/>
  <c r="E127" i="6"/>
  <c r="D127" i="6"/>
  <c r="C127" i="6"/>
  <c r="E128" i="6" l="1"/>
  <c r="D128" i="6"/>
  <c r="C128" i="6"/>
  <c r="B128" i="6"/>
  <c r="A129" i="6"/>
  <c r="D129" i="6" l="1"/>
  <c r="C129" i="6"/>
  <c r="A130" i="6"/>
  <c r="E129" i="6"/>
  <c r="B129" i="6"/>
  <c r="C130" i="6" l="1"/>
  <c r="A131" i="6"/>
  <c r="B130" i="6"/>
  <c r="E130" i="6"/>
  <c r="D130" i="6"/>
  <c r="A132" i="6" l="1"/>
  <c r="B131" i="6"/>
  <c r="E131" i="6"/>
  <c r="D131" i="6"/>
  <c r="C131" i="6"/>
  <c r="E132" i="6" l="1"/>
  <c r="D132" i="6"/>
  <c r="A133" i="6"/>
  <c r="C132" i="6"/>
  <c r="B132" i="6"/>
  <c r="D133" i="6" l="1"/>
  <c r="C133" i="6"/>
  <c r="B133" i="6"/>
  <c r="A134" i="6"/>
  <c r="E133" i="6"/>
  <c r="C134" i="6" l="1"/>
  <c r="A135" i="6"/>
  <c r="B134" i="6"/>
  <c r="E134" i="6"/>
  <c r="D134" i="6"/>
  <c r="A136" i="6" l="1"/>
  <c r="B135" i="6"/>
  <c r="E135" i="6"/>
  <c r="D135" i="6"/>
  <c r="C135" i="6"/>
  <c r="E136" i="6" l="1"/>
  <c r="D136" i="6"/>
  <c r="C136" i="6"/>
  <c r="B136" i="6"/>
  <c r="A137" i="6"/>
  <c r="D137" i="6" l="1"/>
  <c r="C137" i="6"/>
  <c r="A138" i="6"/>
  <c r="E137" i="6"/>
  <c r="B137" i="6"/>
  <c r="C138" i="6" l="1"/>
  <c r="A139" i="6"/>
  <c r="B138" i="6"/>
  <c r="E138" i="6"/>
  <c r="D138" i="6"/>
  <c r="A140" i="6" l="1"/>
  <c r="B139" i="6"/>
  <c r="E139" i="6"/>
  <c r="D139" i="6"/>
  <c r="C139" i="6"/>
  <c r="E140" i="6" l="1"/>
  <c r="D140" i="6"/>
  <c r="A141" i="6"/>
  <c r="C140" i="6"/>
  <c r="B140" i="6"/>
  <c r="D141" i="6" l="1"/>
  <c r="C141" i="6"/>
  <c r="B141" i="6"/>
  <c r="A142" i="6"/>
  <c r="E141" i="6"/>
  <c r="C142" i="6" l="1"/>
  <c r="A143" i="6"/>
  <c r="B142" i="6"/>
  <c r="E142" i="6"/>
  <c r="D142" i="6"/>
  <c r="D143" i="6" l="1"/>
  <c r="B143" i="6"/>
  <c r="A144" i="6"/>
  <c r="E143" i="6"/>
  <c r="C143" i="6"/>
  <c r="C144" i="6" l="1"/>
  <c r="B144" i="6"/>
  <c r="A145" i="6"/>
  <c r="E144" i="6"/>
  <c r="D144" i="6"/>
  <c r="A146" i="6" l="1"/>
  <c r="B145" i="6"/>
  <c r="C145" i="6"/>
  <c r="E145" i="6"/>
  <c r="D145" i="6"/>
  <c r="E146" i="6" l="1"/>
  <c r="C146" i="6"/>
  <c r="B146" i="6"/>
  <c r="A147" i="6"/>
  <c r="D146" i="6"/>
  <c r="D147" i="6" l="1"/>
  <c r="C147" i="6"/>
  <c r="B147" i="6"/>
  <c r="A148" i="6"/>
  <c r="E147" i="6"/>
  <c r="C148" i="6" l="1"/>
  <c r="D148" i="6"/>
  <c r="B148" i="6"/>
  <c r="A149" i="6"/>
  <c r="E148" i="6"/>
  <c r="A150" i="6" l="1"/>
  <c r="B149" i="6"/>
  <c r="D149" i="6"/>
  <c r="C149" i="6"/>
  <c r="E149" i="6"/>
  <c r="E150" i="6" l="1"/>
  <c r="D150" i="6"/>
  <c r="C150" i="6"/>
  <c r="A151" i="6"/>
  <c r="B150" i="6"/>
  <c r="D151" i="6" l="1"/>
  <c r="E151" i="6"/>
  <c r="C151" i="6"/>
  <c r="B151" i="6"/>
  <c r="A152" i="6"/>
  <c r="C152" i="6" l="1"/>
  <c r="E152" i="6"/>
  <c r="D152" i="6"/>
  <c r="A153" i="6"/>
  <c r="B152" i="6"/>
  <c r="A154" i="6" l="1"/>
  <c r="B153" i="6"/>
  <c r="E153" i="6"/>
  <c r="D153" i="6"/>
  <c r="C153" i="6"/>
  <c r="E154" i="6" l="1"/>
  <c r="A155" i="6"/>
  <c r="D154" i="6"/>
  <c r="C154" i="6"/>
  <c r="B154" i="6"/>
  <c r="D155" i="6" l="1"/>
  <c r="A156" i="6"/>
  <c r="E155" i="6"/>
  <c r="C155" i="6"/>
  <c r="B155" i="6"/>
  <c r="C156" i="6" l="1"/>
  <c r="A157" i="6"/>
  <c r="E156" i="6"/>
  <c r="D156" i="6"/>
  <c r="B156" i="6"/>
  <c r="A158" i="6" l="1"/>
  <c r="B157" i="6"/>
  <c r="E157" i="6"/>
  <c r="D157" i="6"/>
  <c r="C157" i="6"/>
  <c r="E158" i="6" l="1"/>
  <c r="B158" i="6"/>
  <c r="A159" i="6"/>
  <c r="D158" i="6"/>
  <c r="C158" i="6"/>
  <c r="D159" i="6" l="1"/>
  <c r="B159" i="6"/>
  <c r="A160" i="6"/>
  <c r="E159" i="6"/>
  <c r="C159" i="6"/>
  <c r="C160" i="6" l="1"/>
  <c r="B160" i="6"/>
  <c r="A161" i="6"/>
  <c r="E160" i="6"/>
  <c r="D160" i="6"/>
  <c r="A162" i="6" l="1"/>
  <c r="B161" i="6"/>
  <c r="C161" i="6"/>
  <c r="E161" i="6"/>
  <c r="D161" i="6"/>
  <c r="E162" i="6" l="1"/>
  <c r="C162" i="6"/>
  <c r="B162" i="6"/>
  <c r="A163" i="6"/>
  <c r="D162" i="6"/>
  <c r="D163" i="6" l="1"/>
  <c r="C163" i="6"/>
  <c r="B163" i="6"/>
  <c r="A164" i="6"/>
  <c r="E163" i="6"/>
  <c r="C164" i="6" l="1"/>
  <c r="D164" i="6"/>
  <c r="B164" i="6"/>
  <c r="A165" i="6"/>
  <c r="E164" i="6"/>
  <c r="A166" i="6" l="1"/>
  <c r="B165" i="6"/>
  <c r="D165" i="6"/>
  <c r="C165" i="6"/>
  <c r="E165" i="6"/>
  <c r="E166" i="6" l="1"/>
  <c r="D166" i="6"/>
  <c r="C166" i="6"/>
  <c r="B166" i="6"/>
  <c r="A167" i="6"/>
  <c r="D167" i="6" l="1"/>
  <c r="E167" i="6"/>
  <c r="C167" i="6"/>
  <c r="B167" i="6"/>
  <c r="A168" i="6"/>
  <c r="C168" i="6" l="1"/>
  <c r="E168" i="6"/>
  <c r="D168" i="6"/>
  <c r="B168" i="6"/>
  <c r="A169" i="6"/>
  <c r="A170" i="6" l="1"/>
  <c r="B169" i="6"/>
  <c r="E169" i="6"/>
  <c r="D169" i="6"/>
  <c r="C169" i="6"/>
  <c r="E170" i="6" l="1"/>
  <c r="A171" i="6"/>
  <c r="D170" i="6"/>
  <c r="C170" i="6"/>
  <c r="B170" i="6"/>
  <c r="D171" i="6" l="1"/>
  <c r="A172" i="6"/>
  <c r="E171" i="6"/>
  <c r="C171" i="6"/>
  <c r="B171" i="6"/>
  <c r="C172" i="6" l="1"/>
  <c r="A173" i="6"/>
  <c r="E172" i="6"/>
  <c r="D172" i="6"/>
  <c r="B172" i="6"/>
  <c r="A174" i="6" l="1"/>
  <c r="B173" i="6"/>
  <c r="E173" i="6"/>
  <c r="D173" i="6"/>
  <c r="C173" i="6"/>
  <c r="E174" i="6" l="1"/>
  <c r="B174" i="6"/>
  <c r="A175" i="6"/>
  <c r="D174" i="6"/>
  <c r="C174" i="6"/>
  <c r="D175" i="6" l="1"/>
  <c r="B175" i="6"/>
  <c r="A176" i="6"/>
  <c r="E175" i="6"/>
  <c r="C175" i="6"/>
  <c r="C176" i="6" l="1"/>
  <c r="B176" i="6"/>
  <c r="A177" i="6"/>
  <c r="E176" i="6"/>
  <c r="D176" i="6"/>
  <c r="A178" i="6" l="1"/>
  <c r="B177" i="6"/>
  <c r="C177" i="6"/>
  <c r="E177" i="6"/>
  <c r="D177" i="6"/>
  <c r="E178" i="6" l="1"/>
  <c r="C178" i="6"/>
  <c r="B178" i="6"/>
  <c r="A179" i="6"/>
  <c r="D178" i="6"/>
  <c r="D179" i="6" l="1"/>
  <c r="C179" i="6"/>
  <c r="B179" i="6"/>
  <c r="A180" i="6"/>
  <c r="E179" i="6"/>
  <c r="C180" i="6" l="1"/>
  <c r="D180" i="6"/>
  <c r="B180" i="6"/>
  <c r="A181" i="6"/>
  <c r="E180" i="6"/>
  <c r="A182" i="6" l="1"/>
  <c r="B181" i="6"/>
  <c r="D181" i="6"/>
  <c r="C181" i="6"/>
  <c r="E181" i="6"/>
  <c r="E182" i="6" l="1"/>
  <c r="D182" i="6"/>
  <c r="C182" i="6"/>
  <c r="B182" i="6"/>
  <c r="A183" i="6"/>
  <c r="D183" i="6" l="1"/>
  <c r="E183" i="6"/>
  <c r="C183" i="6"/>
  <c r="B183" i="6"/>
  <c r="A184" i="6"/>
  <c r="C184" i="6" l="1"/>
  <c r="E184" i="6"/>
  <c r="D184" i="6"/>
  <c r="B184" i="6"/>
  <c r="A185" i="6"/>
  <c r="A186" i="6" l="1"/>
  <c r="B185" i="6"/>
  <c r="E185" i="6"/>
  <c r="D185" i="6"/>
  <c r="C185" i="6"/>
  <c r="E186" i="6" l="1"/>
  <c r="A187" i="6"/>
  <c r="D186" i="6"/>
  <c r="C186" i="6"/>
  <c r="B186" i="6"/>
  <c r="D187" i="6" l="1"/>
  <c r="A188" i="6"/>
  <c r="E187" i="6"/>
  <c r="C187" i="6"/>
  <c r="B187" i="6"/>
  <c r="C188" i="6" l="1"/>
  <c r="A189" i="6"/>
  <c r="E188" i="6"/>
  <c r="D188" i="6"/>
  <c r="B188" i="6"/>
  <c r="A190" i="6" l="1"/>
  <c r="B189" i="6"/>
  <c r="E189" i="6"/>
  <c r="D189" i="6"/>
  <c r="C189" i="6"/>
  <c r="E190" i="6" l="1"/>
  <c r="B190" i="6"/>
  <c r="A191" i="6"/>
  <c r="D190" i="6"/>
  <c r="C190" i="6"/>
  <c r="D191" i="6" l="1"/>
  <c r="B191" i="6"/>
  <c r="A192" i="6"/>
  <c r="E191" i="6"/>
  <c r="C191" i="6"/>
  <c r="E192" i="6" l="1"/>
  <c r="C192" i="6"/>
  <c r="B192" i="6"/>
  <c r="A193" i="6"/>
  <c r="D192" i="6"/>
  <c r="D193" i="6" l="1"/>
  <c r="C193" i="6"/>
  <c r="E193" i="6"/>
  <c r="B193" i="6"/>
  <c r="A194" i="6"/>
  <c r="C194" i="6" l="1"/>
  <c r="D194" i="6"/>
  <c r="A195" i="6"/>
  <c r="E194" i="6"/>
  <c r="B194" i="6"/>
  <c r="A196" i="6" l="1"/>
  <c r="B195" i="6"/>
  <c r="D195" i="6"/>
  <c r="E195" i="6"/>
  <c r="C195" i="6"/>
  <c r="E196" i="6" l="1"/>
  <c r="D196" i="6"/>
  <c r="C196" i="6"/>
  <c r="B196" i="6"/>
  <c r="A197" i="6"/>
  <c r="D197" i="6" l="1"/>
  <c r="E197" i="6"/>
  <c r="A198" i="6"/>
  <c r="C197" i="6"/>
  <c r="B197" i="6"/>
  <c r="C198" i="6" l="1"/>
  <c r="E198" i="6"/>
  <c r="A199" i="6"/>
  <c r="D198" i="6"/>
  <c r="B198" i="6"/>
  <c r="A200" i="6" l="1"/>
  <c r="B199" i="6"/>
  <c r="E199" i="6"/>
  <c r="C199" i="6"/>
  <c r="D199" i="6"/>
  <c r="E200" i="6" l="1"/>
  <c r="A201" i="6"/>
  <c r="D200" i="6"/>
  <c r="C200" i="6"/>
  <c r="B200" i="6"/>
  <c r="D201" i="6" l="1"/>
  <c r="A202" i="6"/>
  <c r="E201" i="6"/>
  <c r="C201" i="6"/>
  <c r="B201" i="6"/>
  <c r="C202" i="6" l="1"/>
  <c r="A203" i="6"/>
  <c r="B202" i="6"/>
  <c r="E202" i="6"/>
  <c r="D202" i="6"/>
  <c r="A204" i="6" l="1"/>
  <c r="B203" i="6"/>
  <c r="D203" i="6"/>
  <c r="C203" i="6"/>
  <c r="E203" i="6"/>
  <c r="E204" i="6" l="1"/>
  <c r="B204" i="6"/>
  <c r="A205" i="6"/>
  <c r="D204" i="6"/>
  <c r="C204" i="6"/>
  <c r="D205" i="6" l="1"/>
  <c r="B205" i="6"/>
  <c r="A206" i="6"/>
  <c r="E205" i="6"/>
  <c r="C205" i="6"/>
  <c r="C206" i="6" l="1"/>
  <c r="B206" i="6"/>
  <c r="D206" i="6"/>
  <c r="A207" i="6"/>
  <c r="E206" i="6"/>
  <c r="A208" i="6" l="1"/>
  <c r="B207" i="6"/>
  <c r="C207" i="6"/>
  <c r="E207" i="6"/>
  <c r="D207" i="6"/>
  <c r="E208" i="6" l="1"/>
  <c r="C208" i="6"/>
  <c r="A209" i="6"/>
  <c r="D208" i="6"/>
  <c r="B208" i="6"/>
  <c r="D209" i="6" l="1"/>
  <c r="C209" i="6"/>
  <c r="B209" i="6"/>
  <c r="A210" i="6"/>
  <c r="E209" i="6"/>
  <c r="C210" i="6" l="1"/>
  <c r="D210" i="6"/>
  <c r="E210" i="6"/>
  <c r="B210" i="6"/>
  <c r="A211" i="6"/>
  <c r="A212" i="6" l="1"/>
  <c r="B211" i="6"/>
  <c r="D211" i="6"/>
  <c r="E211" i="6"/>
  <c r="C211" i="6"/>
  <c r="E212" i="6" l="1"/>
  <c r="D212" i="6"/>
  <c r="B212" i="6"/>
  <c r="A213" i="6"/>
  <c r="C212" i="6"/>
  <c r="D213" i="6" l="1"/>
  <c r="E213" i="6"/>
  <c r="C213" i="6"/>
  <c r="B213" i="6"/>
  <c r="A214" i="6"/>
  <c r="C214" i="6" l="1"/>
  <c r="E214" i="6"/>
  <c r="A215" i="6"/>
  <c r="D214" i="6"/>
  <c r="B214" i="6"/>
  <c r="A216" i="6" l="1"/>
  <c r="B215" i="6"/>
  <c r="E215" i="6"/>
  <c r="D215" i="6"/>
  <c r="C215" i="6"/>
  <c r="E216" i="6" l="1"/>
  <c r="A217" i="6"/>
  <c r="C216" i="6"/>
  <c r="B216" i="6"/>
  <c r="D216" i="6"/>
  <c r="D217" i="6" l="1"/>
  <c r="A218" i="6"/>
  <c r="E217" i="6"/>
  <c r="C217" i="6"/>
  <c r="B217" i="6"/>
  <c r="C218" i="6" l="1"/>
  <c r="A219" i="6"/>
  <c r="E218" i="6"/>
  <c r="D218" i="6"/>
  <c r="B218" i="6"/>
  <c r="A220" i="6" l="1"/>
  <c r="B219" i="6"/>
  <c r="C219" i="6"/>
  <c r="E219" i="6"/>
  <c r="D219" i="6"/>
  <c r="E220" i="6" l="1"/>
  <c r="B220" i="6"/>
  <c r="D220" i="6"/>
  <c r="C220" i="6"/>
  <c r="A221" i="6"/>
  <c r="D221" i="6" l="1"/>
  <c r="B221" i="6"/>
  <c r="A222" i="6"/>
  <c r="E221" i="6"/>
  <c r="C221" i="6"/>
  <c r="C222" i="6" l="1"/>
  <c r="B222" i="6"/>
  <c r="A223" i="6"/>
  <c r="E222" i="6"/>
  <c r="D222" i="6"/>
  <c r="A224" i="6" l="1"/>
  <c r="B223" i="6"/>
  <c r="C223" i="6"/>
  <c r="D223" i="6"/>
  <c r="E223" i="6"/>
  <c r="E224" i="6" l="1"/>
  <c r="C224" i="6"/>
  <c r="A225" i="6"/>
  <c r="D224" i="6"/>
  <c r="B224" i="6"/>
  <c r="D225" i="6" l="1"/>
  <c r="C225" i="6"/>
  <c r="A226" i="6"/>
  <c r="E225" i="6"/>
  <c r="B225" i="6"/>
  <c r="C226" i="6" l="1"/>
  <c r="D226" i="6"/>
  <c r="B226" i="6"/>
  <c r="A227" i="6"/>
  <c r="E226" i="6"/>
  <c r="A228" i="6" l="1"/>
  <c r="B227" i="6"/>
  <c r="D227" i="6"/>
  <c r="E227" i="6"/>
  <c r="C227" i="6"/>
  <c r="E228" i="6" l="1"/>
  <c r="D228" i="6"/>
  <c r="A229" i="6"/>
  <c r="C228" i="6"/>
  <c r="B228" i="6"/>
  <c r="D229" i="6" l="1"/>
  <c r="E229" i="6"/>
  <c r="B229" i="6"/>
  <c r="A230" i="6"/>
  <c r="C229" i="6"/>
  <c r="C230" i="6" l="1"/>
  <c r="E230" i="6"/>
  <c r="D230" i="6"/>
  <c r="B230" i="6"/>
  <c r="A231" i="6"/>
  <c r="A232" i="6" l="1"/>
  <c r="B231" i="6"/>
  <c r="E231" i="6"/>
  <c r="D231" i="6"/>
  <c r="C231" i="6"/>
  <c r="E232" i="6" l="1"/>
  <c r="A233" i="6"/>
  <c r="B232" i="6"/>
  <c r="D232" i="6"/>
  <c r="C232" i="6"/>
  <c r="D233" i="6" l="1"/>
  <c r="A234" i="6"/>
  <c r="C233" i="6"/>
  <c r="B233" i="6"/>
  <c r="E233" i="6"/>
  <c r="C234" i="6" l="1"/>
  <c r="A235" i="6"/>
  <c r="E234" i="6"/>
  <c r="D234" i="6"/>
  <c r="B234" i="6"/>
  <c r="A236" i="6" l="1"/>
  <c r="B235" i="6"/>
  <c r="E235" i="6"/>
  <c r="D235" i="6"/>
  <c r="C235" i="6"/>
  <c r="E236" i="6" l="1"/>
  <c r="B236" i="6"/>
  <c r="C236" i="6"/>
  <c r="A237" i="6"/>
  <c r="D236" i="6"/>
  <c r="D237" i="6" l="1"/>
  <c r="B237" i="6"/>
  <c r="E237" i="6"/>
  <c r="C237" i="6"/>
  <c r="A238" i="6"/>
  <c r="C238" i="6" l="1"/>
  <c r="B238" i="6"/>
  <c r="A239" i="6"/>
  <c r="E238" i="6"/>
  <c r="D238" i="6"/>
  <c r="A240" i="6" l="1"/>
  <c r="B239" i="6"/>
  <c r="C239" i="6"/>
  <c r="E239" i="6"/>
  <c r="D239" i="6"/>
  <c r="E240" i="6" l="1"/>
  <c r="C240" i="6"/>
  <c r="D240" i="6"/>
  <c r="B240" i="6"/>
  <c r="A241" i="6"/>
  <c r="D241" i="6" l="1"/>
  <c r="C241" i="6"/>
  <c r="A242" i="6"/>
  <c r="E241" i="6"/>
  <c r="B241" i="6"/>
  <c r="C242" i="6" l="1"/>
  <c r="D242" i="6"/>
  <c r="A243" i="6"/>
  <c r="E242" i="6"/>
  <c r="B242" i="6"/>
  <c r="A244" i="6" l="1"/>
  <c r="B243" i="6"/>
  <c r="D243" i="6"/>
  <c r="C243" i="6"/>
  <c r="E243" i="6"/>
  <c r="E244" i="6" l="1"/>
  <c r="D244" i="6"/>
  <c r="A245" i="6"/>
  <c r="C244" i="6"/>
  <c r="B244" i="6"/>
  <c r="D245" i="6" l="1"/>
  <c r="E245" i="6"/>
  <c r="A246" i="6"/>
  <c r="C245" i="6"/>
  <c r="B245" i="6"/>
  <c r="C246" i="6" l="1"/>
  <c r="E246" i="6"/>
  <c r="B246" i="6"/>
  <c r="A247" i="6"/>
  <c r="D246" i="6"/>
  <c r="A248" i="6" l="1"/>
  <c r="B247" i="6"/>
  <c r="E247" i="6"/>
  <c r="D247" i="6"/>
  <c r="C247" i="6"/>
  <c r="E248" i="6" l="1"/>
  <c r="A249" i="6"/>
  <c r="D248" i="6"/>
  <c r="C248" i="6"/>
  <c r="B248" i="6"/>
  <c r="D249" i="6" l="1"/>
  <c r="A250" i="6"/>
  <c r="B249" i="6"/>
  <c r="E249" i="6"/>
  <c r="C249" i="6"/>
  <c r="C250" i="6" l="1"/>
  <c r="A251" i="6"/>
  <c r="D250" i="6"/>
  <c r="B250" i="6"/>
  <c r="E250" i="6"/>
  <c r="A252" i="6" l="1"/>
  <c r="B251" i="6"/>
  <c r="E251" i="6"/>
  <c r="D251" i="6"/>
  <c r="C251" i="6"/>
  <c r="E252" i="6" l="1"/>
  <c r="B252" i="6"/>
  <c r="A253" i="6"/>
  <c r="D252" i="6"/>
  <c r="C252" i="6"/>
  <c r="D253" i="6" l="1"/>
  <c r="B253" i="6"/>
  <c r="C253" i="6"/>
  <c r="A254" i="6"/>
  <c r="E253" i="6"/>
  <c r="C254" i="6" l="1"/>
  <c r="B254" i="6"/>
  <c r="E254" i="6"/>
  <c r="D254" i="6"/>
  <c r="A255" i="6"/>
  <c r="A256" i="6" l="1"/>
  <c r="B255" i="6"/>
  <c r="C255" i="6"/>
  <c r="E255" i="6"/>
  <c r="D255" i="6"/>
  <c r="E256" i="6" l="1"/>
  <c r="C256" i="6"/>
  <c r="B256" i="6"/>
  <c r="A257" i="6"/>
  <c r="D256" i="6"/>
  <c r="D257" i="6" l="1"/>
  <c r="C257" i="6"/>
  <c r="E257" i="6"/>
  <c r="B257" i="6"/>
  <c r="A258" i="6"/>
  <c r="C258" i="6" l="1"/>
  <c r="D258" i="6"/>
  <c r="A259" i="6"/>
  <c r="E258" i="6"/>
  <c r="B258" i="6"/>
  <c r="A260" i="6" l="1"/>
  <c r="B259" i="6"/>
  <c r="D259" i="6"/>
  <c r="E259" i="6"/>
  <c r="C259" i="6"/>
  <c r="E260" i="6" l="1"/>
  <c r="D260" i="6"/>
  <c r="C260" i="6"/>
  <c r="B260" i="6"/>
  <c r="A261" i="6"/>
  <c r="D261" i="6" l="1"/>
  <c r="E261" i="6"/>
  <c r="A262" i="6"/>
  <c r="C261" i="6"/>
  <c r="B261" i="6"/>
  <c r="C262" i="6" l="1"/>
  <c r="E262" i="6"/>
  <c r="A263" i="6"/>
  <c r="D262" i="6"/>
  <c r="B262" i="6"/>
  <c r="A264" i="6" l="1"/>
  <c r="B263" i="6"/>
  <c r="E263" i="6"/>
  <c r="C263" i="6"/>
  <c r="D263" i="6"/>
  <c r="E264" i="6" l="1"/>
  <c r="A265" i="6"/>
  <c r="D264" i="6"/>
  <c r="C264" i="6"/>
  <c r="B264" i="6"/>
  <c r="D265" i="6" l="1"/>
  <c r="A266" i="6"/>
  <c r="E265" i="6"/>
  <c r="C265" i="6"/>
  <c r="B265" i="6"/>
  <c r="C266" i="6" l="1"/>
  <c r="A267" i="6"/>
  <c r="B266" i="6"/>
  <c r="E266" i="6"/>
  <c r="D266" i="6"/>
  <c r="A268" i="6" l="1"/>
  <c r="B267" i="6"/>
  <c r="D267" i="6"/>
  <c r="C267" i="6"/>
  <c r="E267" i="6"/>
  <c r="E268" i="6" l="1"/>
  <c r="B268" i="6"/>
  <c r="A269" i="6"/>
  <c r="D268" i="6"/>
  <c r="C268" i="6"/>
  <c r="D269" i="6" l="1"/>
  <c r="B269" i="6"/>
  <c r="A270" i="6"/>
  <c r="E269" i="6"/>
  <c r="C269" i="6"/>
  <c r="C270" i="6" l="1"/>
  <c r="B270" i="6"/>
  <c r="D270" i="6"/>
  <c r="A271" i="6"/>
  <c r="E270" i="6"/>
  <c r="A272" i="6" l="1"/>
  <c r="B271" i="6"/>
  <c r="C271" i="6"/>
  <c r="E271" i="6"/>
  <c r="D271" i="6"/>
  <c r="E272" i="6" l="1"/>
  <c r="C272" i="6"/>
  <c r="A273" i="6"/>
  <c r="D272" i="6"/>
  <c r="B272" i="6"/>
  <c r="D273" i="6" l="1"/>
  <c r="C273" i="6"/>
  <c r="B273" i="6"/>
  <c r="A274" i="6"/>
  <c r="E273" i="6"/>
  <c r="C274" i="6" l="1"/>
  <c r="D274" i="6"/>
  <c r="E274" i="6"/>
  <c r="B274" i="6"/>
  <c r="A275" i="6"/>
  <c r="A276" i="6" l="1"/>
  <c r="B275" i="6"/>
  <c r="D275" i="6"/>
  <c r="E275" i="6"/>
  <c r="C275" i="6"/>
  <c r="E276" i="6" l="1"/>
  <c r="D276" i="6"/>
  <c r="B276" i="6"/>
  <c r="A277" i="6"/>
  <c r="C276" i="6"/>
  <c r="D277" i="6" l="1"/>
  <c r="E277" i="6"/>
  <c r="C277" i="6"/>
  <c r="B277" i="6"/>
  <c r="A278" i="6"/>
  <c r="C278" i="6" l="1"/>
  <c r="E278" i="6"/>
  <c r="A279" i="6"/>
  <c r="D278" i="6"/>
  <c r="B278" i="6"/>
  <c r="A280" i="6" l="1"/>
  <c r="B279" i="6"/>
  <c r="E279" i="6"/>
  <c r="D279" i="6"/>
  <c r="C279" i="6"/>
  <c r="E280" i="6" l="1"/>
  <c r="A281" i="6"/>
  <c r="C280" i="6"/>
  <c r="B280" i="6"/>
  <c r="D280" i="6"/>
  <c r="D281" i="6" l="1"/>
  <c r="C281" i="6"/>
  <c r="A282" i="6"/>
  <c r="E281" i="6"/>
  <c r="B281" i="6"/>
  <c r="C282" i="6" l="1"/>
  <c r="A283" i="6"/>
  <c r="B282" i="6"/>
  <c r="D282" i="6"/>
  <c r="E282" i="6"/>
  <c r="A284" i="6" l="1"/>
  <c r="B283" i="6"/>
  <c r="E283" i="6"/>
  <c r="D283" i="6"/>
  <c r="C283" i="6"/>
  <c r="E284" i="6" l="1"/>
  <c r="D284" i="6"/>
  <c r="B284" i="6"/>
  <c r="C284" i="6"/>
  <c r="A285" i="6"/>
  <c r="D285" i="6" l="1"/>
  <c r="C285" i="6"/>
  <c r="E285" i="6"/>
  <c r="A286" i="6"/>
  <c r="B285" i="6"/>
  <c r="C286" i="6" l="1"/>
  <c r="A287" i="6"/>
  <c r="B286" i="6"/>
  <c r="D286" i="6"/>
  <c r="E286" i="6"/>
  <c r="A288" i="6" l="1"/>
  <c r="B287" i="6"/>
  <c r="E287" i="6"/>
  <c r="C287" i="6"/>
  <c r="D287" i="6"/>
  <c r="E288" i="6" l="1"/>
  <c r="D288" i="6"/>
  <c r="A289" i="6"/>
  <c r="C288" i="6"/>
  <c r="B288" i="6"/>
  <c r="D289" i="6" l="1"/>
  <c r="C289" i="6"/>
  <c r="A290" i="6"/>
  <c r="E289" i="6"/>
  <c r="B289" i="6"/>
  <c r="C290" i="6" l="1"/>
  <c r="A291" i="6"/>
  <c r="B290" i="6"/>
  <c r="D290" i="6"/>
  <c r="E290" i="6"/>
  <c r="A292" i="6" l="1"/>
  <c r="B291" i="6"/>
  <c r="E291" i="6"/>
  <c r="D291" i="6"/>
  <c r="C291" i="6"/>
  <c r="C292" i="6" l="1"/>
  <c r="A293" i="6"/>
  <c r="E292" i="6"/>
  <c r="B292" i="6"/>
  <c r="D292" i="6"/>
  <c r="A294" i="6" l="1"/>
  <c r="B293" i="6"/>
  <c r="E293" i="6"/>
  <c r="C293" i="6"/>
  <c r="D293" i="6"/>
  <c r="E294" i="6" l="1"/>
  <c r="B294" i="6"/>
  <c r="A295" i="6"/>
  <c r="C294" i="6"/>
  <c r="D294" i="6"/>
  <c r="D295" i="6" l="1"/>
  <c r="B295" i="6"/>
  <c r="A296" i="6"/>
  <c r="E295" i="6"/>
  <c r="C295" i="6"/>
  <c r="C296" i="6" l="1"/>
  <c r="B296" i="6"/>
  <c r="A297" i="6"/>
  <c r="D296" i="6"/>
  <c r="E296" i="6"/>
  <c r="A298" i="6" l="1"/>
  <c r="B297" i="6"/>
  <c r="C297" i="6"/>
  <c r="E297" i="6"/>
  <c r="D297" i="6"/>
  <c r="E298" i="6" l="1"/>
  <c r="C298" i="6"/>
  <c r="B298" i="6"/>
  <c r="D298" i="6"/>
  <c r="A299" i="6"/>
  <c r="D299" i="6" l="1"/>
  <c r="C299" i="6"/>
  <c r="B299" i="6"/>
  <c r="A300" i="6"/>
  <c r="E299" i="6"/>
  <c r="C300" i="6" l="1"/>
  <c r="D300" i="6"/>
  <c r="B300" i="6"/>
  <c r="E300" i="6"/>
  <c r="A301" i="6"/>
  <c r="A302" i="6" l="1"/>
  <c r="B301" i="6"/>
  <c r="D301" i="6"/>
  <c r="C301" i="6"/>
  <c r="E301" i="6"/>
  <c r="E302" i="6" l="1"/>
  <c r="D302" i="6"/>
  <c r="A303" i="6"/>
  <c r="C302" i="6"/>
  <c r="B302" i="6"/>
  <c r="D303" i="6" l="1"/>
  <c r="C303" i="6"/>
  <c r="A304" i="6"/>
  <c r="B303" i="6"/>
  <c r="E303" i="6"/>
  <c r="C304" i="6" l="1"/>
  <c r="A305" i="6"/>
  <c r="B304" i="6"/>
  <c r="D304" i="6"/>
  <c r="E304" i="6"/>
  <c r="A306" i="6" l="1"/>
  <c r="B305" i="6"/>
  <c r="E305" i="6"/>
  <c r="D305" i="6"/>
  <c r="C305" i="6"/>
  <c r="E306" i="6" l="1"/>
  <c r="D306" i="6"/>
  <c r="B306" i="6"/>
  <c r="C306" i="6"/>
  <c r="A307" i="6"/>
  <c r="D307" i="6" l="1"/>
  <c r="C307" i="6"/>
  <c r="E307" i="6"/>
  <c r="B307" i="6"/>
  <c r="A308" i="6"/>
  <c r="C308" i="6" l="1"/>
  <c r="A309" i="6"/>
  <c r="B308" i="6"/>
  <c r="E308" i="6"/>
  <c r="D308" i="6"/>
  <c r="A310" i="6" l="1"/>
  <c r="B309" i="6"/>
  <c r="E309" i="6"/>
  <c r="C309" i="6"/>
  <c r="D309" i="6"/>
  <c r="E310" i="6" l="1"/>
  <c r="D310" i="6"/>
  <c r="A311" i="6"/>
  <c r="C310" i="6"/>
  <c r="B310" i="6"/>
  <c r="D311" i="6" l="1"/>
  <c r="C311" i="6"/>
  <c r="A312" i="6"/>
  <c r="E311" i="6"/>
  <c r="B311" i="6"/>
  <c r="C312" i="6" l="1"/>
  <c r="A313" i="6"/>
  <c r="B312" i="6"/>
  <c r="D312" i="6"/>
  <c r="E312" i="6"/>
  <c r="A314" i="6" l="1"/>
  <c r="B313" i="6"/>
  <c r="E313" i="6"/>
  <c r="D313" i="6"/>
  <c r="C313" i="6"/>
  <c r="C314" i="6" l="1"/>
  <c r="A315" i="6"/>
  <c r="E314" i="6"/>
  <c r="B314" i="6"/>
  <c r="D314" i="6"/>
  <c r="A316" i="6" l="1"/>
  <c r="B315" i="6"/>
  <c r="E315" i="6"/>
  <c r="D315" i="6"/>
  <c r="C315" i="6"/>
  <c r="E316" i="6" l="1"/>
  <c r="B316" i="6"/>
  <c r="A317" i="6"/>
  <c r="C316" i="6"/>
  <c r="D316" i="6"/>
  <c r="D317" i="6" l="1"/>
  <c r="B317" i="6"/>
  <c r="A318" i="6"/>
  <c r="E317" i="6"/>
  <c r="C317" i="6"/>
  <c r="C318" i="6" l="1"/>
  <c r="B318" i="6"/>
  <c r="A319" i="6"/>
  <c r="D318" i="6"/>
  <c r="E318" i="6"/>
  <c r="A320" i="6" l="1"/>
  <c r="B319" i="6"/>
  <c r="C319" i="6"/>
  <c r="E319" i="6"/>
  <c r="D319" i="6"/>
  <c r="E320" i="6" l="1"/>
  <c r="C320" i="6"/>
  <c r="B320" i="6"/>
  <c r="D320" i="6"/>
  <c r="A321" i="6"/>
  <c r="D321" i="6" l="1"/>
  <c r="C321" i="6"/>
  <c r="B321" i="6"/>
  <c r="A322" i="6"/>
  <c r="E321" i="6"/>
  <c r="C322" i="6" l="1"/>
  <c r="D322" i="6"/>
  <c r="B322" i="6"/>
  <c r="E322" i="6"/>
  <c r="A323" i="6"/>
  <c r="A324" i="6" l="1"/>
  <c r="B323" i="6"/>
  <c r="D323" i="6"/>
  <c r="C323" i="6"/>
  <c r="E323" i="6"/>
  <c r="E324" i="6" l="1"/>
  <c r="D324" i="6"/>
  <c r="C324" i="6"/>
  <c r="A325" i="6"/>
  <c r="B324" i="6"/>
  <c r="D325" i="6" l="1"/>
  <c r="E325" i="6"/>
  <c r="C325" i="6"/>
  <c r="B325" i="6"/>
  <c r="A326" i="6"/>
  <c r="C326" i="6" l="1"/>
  <c r="E326" i="6"/>
  <c r="D326" i="6"/>
  <c r="A327" i="6"/>
  <c r="B326" i="6"/>
  <c r="A328" i="6" l="1"/>
  <c r="B327" i="6"/>
  <c r="E327" i="6"/>
  <c r="D327" i="6"/>
  <c r="C327" i="6"/>
  <c r="E328" i="6" l="1"/>
  <c r="A329" i="6"/>
  <c r="D328" i="6"/>
  <c r="C328" i="6"/>
  <c r="B328" i="6"/>
  <c r="D329" i="6" l="1"/>
  <c r="A330" i="6"/>
  <c r="E329" i="6"/>
  <c r="B329" i="6"/>
  <c r="C329" i="6"/>
  <c r="C330" i="6" l="1"/>
  <c r="A331" i="6"/>
  <c r="E330" i="6"/>
  <c r="D330" i="6"/>
  <c r="B330" i="6"/>
  <c r="A332" i="6" l="1"/>
  <c r="B331" i="6"/>
  <c r="C331" i="6"/>
  <c r="D331" i="6"/>
  <c r="E331" i="6"/>
  <c r="E332" i="6" l="1"/>
  <c r="C332" i="6"/>
  <c r="D332" i="6"/>
  <c r="B332" i="6"/>
  <c r="A333" i="6"/>
  <c r="D333" i="6" l="1"/>
  <c r="C333" i="6"/>
  <c r="A334" i="6"/>
  <c r="E333" i="6"/>
  <c r="B333" i="6"/>
  <c r="C334" i="6" l="1"/>
  <c r="D334" i="6"/>
  <c r="A335" i="6"/>
  <c r="B334" i="6"/>
  <c r="E334" i="6"/>
  <c r="A336" i="6" l="1"/>
  <c r="B335" i="6"/>
  <c r="D335" i="6"/>
  <c r="C335" i="6"/>
  <c r="E335" i="6"/>
  <c r="E336" i="6" l="1"/>
  <c r="D336" i="6"/>
  <c r="A337" i="6"/>
  <c r="C336" i="6"/>
  <c r="B336" i="6"/>
  <c r="D337" i="6" l="1"/>
  <c r="E337" i="6"/>
  <c r="A338" i="6"/>
  <c r="B337" i="6"/>
  <c r="C337" i="6"/>
  <c r="C338" i="6" l="1"/>
  <c r="E338" i="6"/>
  <c r="B338" i="6"/>
  <c r="A339" i="6"/>
  <c r="D338" i="6"/>
  <c r="A340" i="6" l="1"/>
  <c r="B339" i="6"/>
  <c r="E339" i="6"/>
  <c r="D339" i="6"/>
  <c r="C339" i="6"/>
  <c r="E340" i="6" l="1"/>
  <c r="A341" i="6"/>
  <c r="D340" i="6"/>
  <c r="B340" i="6"/>
  <c r="C340" i="6"/>
  <c r="D341" i="6" l="1"/>
  <c r="A342" i="6"/>
  <c r="B341" i="6"/>
  <c r="E341" i="6"/>
  <c r="C341" i="6"/>
  <c r="C342" i="6" l="1"/>
  <c r="A343" i="6"/>
  <c r="D342" i="6"/>
  <c r="B342" i="6"/>
  <c r="E342" i="6"/>
  <c r="A344" i="6" l="1"/>
  <c r="B343" i="6"/>
  <c r="E343" i="6"/>
  <c r="D343" i="6"/>
  <c r="C343" i="6"/>
  <c r="E344" i="6" l="1"/>
  <c r="B344" i="6"/>
  <c r="A345" i="6"/>
  <c r="D344" i="6"/>
  <c r="C344" i="6"/>
  <c r="D345" i="6" l="1"/>
  <c r="B345" i="6"/>
  <c r="C345" i="6"/>
  <c r="A346" i="6"/>
  <c r="E345" i="6"/>
  <c r="C346" i="6" l="1"/>
  <c r="B346" i="6"/>
  <c r="E346" i="6"/>
  <c r="D346" i="6"/>
  <c r="A347" i="6"/>
  <c r="A348" i="6" l="1"/>
  <c r="B347" i="6"/>
  <c r="C347" i="6"/>
  <c r="E347" i="6"/>
  <c r="D347" i="6"/>
  <c r="E348" i="6" l="1"/>
  <c r="C348" i="6"/>
  <c r="B348" i="6"/>
  <c r="A349" i="6"/>
  <c r="D348" i="6"/>
  <c r="D349" i="6" l="1"/>
  <c r="C349" i="6"/>
  <c r="E349" i="6"/>
  <c r="B349" i="6"/>
  <c r="A350" i="6"/>
  <c r="C350" i="6" l="1"/>
  <c r="D350" i="6"/>
  <c r="A351" i="6"/>
  <c r="E350" i="6"/>
  <c r="B350" i="6"/>
  <c r="A352" i="6" l="1"/>
  <c r="B351" i="6"/>
  <c r="D351" i="6"/>
  <c r="E351" i="6"/>
  <c r="C351" i="6"/>
  <c r="E352" i="6" l="1"/>
  <c r="D352" i="6"/>
  <c r="C352" i="6"/>
  <c r="B352" i="6"/>
  <c r="A353" i="6"/>
  <c r="D353" i="6" l="1"/>
  <c r="E353" i="6"/>
  <c r="A354" i="6"/>
  <c r="C353" i="6"/>
  <c r="B353" i="6"/>
  <c r="C354" i="6" l="1"/>
  <c r="E354" i="6"/>
  <c r="A355" i="6"/>
  <c r="D354" i="6"/>
  <c r="B354" i="6"/>
  <c r="A356" i="6" l="1"/>
  <c r="B355" i="6"/>
  <c r="E355" i="6"/>
  <c r="C355" i="6"/>
  <c r="D355" i="6"/>
  <c r="E356" i="6" l="1"/>
  <c r="A357" i="6"/>
  <c r="D356" i="6"/>
  <c r="C356" i="6"/>
  <c r="B356" i="6"/>
  <c r="D357" i="6" l="1"/>
  <c r="A358" i="6"/>
  <c r="E357" i="6"/>
  <c r="C357" i="6"/>
  <c r="B357" i="6"/>
  <c r="C358" i="6" l="1"/>
  <c r="A359" i="6"/>
  <c r="B358" i="6"/>
  <c r="E358" i="6"/>
  <c r="D358" i="6"/>
  <c r="A360" i="6" l="1"/>
  <c r="B359" i="6"/>
  <c r="D359" i="6"/>
  <c r="C359" i="6"/>
  <c r="E359" i="6"/>
  <c r="E360" i="6" l="1"/>
  <c r="B360" i="6"/>
  <c r="A361" i="6"/>
  <c r="D360" i="6"/>
  <c r="C360" i="6"/>
  <c r="D361" i="6" l="1"/>
  <c r="B361" i="6"/>
  <c r="A362" i="6"/>
  <c r="E361" i="6"/>
  <c r="C361" i="6"/>
  <c r="C362" i="6" l="1"/>
  <c r="B362" i="6"/>
  <c r="D362" i="6"/>
  <c r="A363" i="6"/>
  <c r="E362" i="6"/>
  <c r="A364" i="6" l="1"/>
  <c r="B363" i="6"/>
  <c r="C363" i="6"/>
  <c r="E363" i="6"/>
  <c r="D363" i="6"/>
  <c r="E364" i="6" l="1"/>
  <c r="C364" i="6"/>
  <c r="A365" i="6"/>
  <c r="D364" i="6"/>
  <c r="B364" i="6"/>
  <c r="D365" i="6" l="1"/>
  <c r="C365" i="6"/>
  <c r="B365" i="6"/>
  <c r="A366" i="6"/>
  <c r="E365" i="6"/>
  <c r="C366" i="6" l="1"/>
  <c r="D366" i="6"/>
  <c r="E366" i="6"/>
  <c r="B366" i="6"/>
  <c r="A367" i="6"/>
  <c r="A368" i="6" l="1"/>
  <c r="B367" i="6"/>
  <c r="D367" i="6"/>
  <c r="E367" i="6"/>
  <c r="C367" i="6"/>
  <c r="E368" i="6" l="1"/>
  <c r="D368" i="6"/>
  <c r="B368" i="6"/>
  <c r="A369" i="6"/>
  <c r="C368" i="6"/>
  <c r="D369" i="6" l="1"/>
  <c r="E369" i="6"/>
  <c r="C369" i="6"/>
  <c r="B369" i="6"/>
  <c r="A370" i="6"/>
  <c r="C370" i="6" l="1"/>
  <c r="E370" i="6"/>
  <c r="A371" i="6"/>
  <c r="D370" i="6"/>
  <c r="B370" i="6"/>
  <c r="A372" i="6" l="1"/>
  <c r="B371" i="6"/>
  <c r="E371" i="6"/>
  <c r="D371" i="6"/>
  <c r="C371" i="6"/>
  <c r="E372" i="6" l="1"/>
  <c r="A373" i="6"/>
  <c r="C372" i="6"/>
  <c r="B372" i="6"/>
  <c r="D372" i="6"/>
  <c r="D373" i="6" l="1"/>
  <c r="A374" i="6"/>
  <c r="E373" i="6"/>
  <c r="C373" i="6"/>
  <c r="B373" i="6"/>
  <c r="C374" i="6" l="1"/>
  <c r="A375" i="6"/>
  <c r="E374" i="6"/>
  <c r="D374" i="6"/>
  <c r="B374" i="6"/>
  <c r="A376" i="6" l="1"/>
  <c r="B375" i="6"/>
  <c r="C375" i="6"/>
  <c r="E375" i="6"/>
  <c r="D375" i="6"/>
  <c r="E376" i="6" l="1"/>
  <c r="B376" i="6"/>
  <c r="D376" i="6"/>
  <c r="C376" i="6"/>
  <c r="A377" i="6"/>
  <c r="D377" i="6" l="1"/>
  <c r="B377" i="6"/>
  <c r="A378" i="6"/>
  <c r="E377" i="6"/>
  <c r="C377" i="6"/>
  <c r="C378" i="6" l="1"/>
  <c r="B378" i="6"/>
  <c r="A379" i="6"/>
  <c r="E378" i="6"/>
  <c r="D378" i="6"/>
  <c r="A380" i="6" l="1"/>
  <c r="B379" i="6"/>
  <c r="D379" i="6"/>
  <c r="C379" i="6"/>
  <c r="E379" i="6"/>
  <c r="E380" i="6" l="1"/>
  <c r="D380" i="6"/>
  <c r="C380" i="6"/>
  <c r="A381" i="6"/>
  <c r="B380" i="6"/>
  <c r="D381" i="6" l="1"/>
  <c r="E381" i="6"/>
  <c r="C381" i="6"/>
  <c r="A382" i="6"/>
  <c r="B381" i="6"/>
  <c r="C382" i="6" l="1"/>
  <c r="E382" i="6"/>
  <c r="D382" i="6"/>
  <c r="A383" i="6"/>
  <c r="B382" i="6"/>
  <c r="A384" i="6" l="1"/>
  <c r="B383" i="6"/>
  <c r="E383" i="6"/>
  <c r="D383" i="6"/>
  <c r="C383" i="6"/>
  <c r="E384" i="6" l="1"/>
  <c r="A385" i="6"/>
  <c r="D384" i="6"/>
  <c r="B384" i="6"/>
  <c r="C384" i="6"/>
  <c r="D385" i="6" l="1"/>
  <c r="A386" i="6"/>
  <c r="E385" i="6"/>
  <c r="C385" i="6"/>
  <c r="B385" i="6"/>
  <c r="C386" i="6" l="1"/>
  <c r="A387" i="6"/>
  <c r="E386" i="6"/>
  <c r="B386" i="6"/>
  <c r="D386" i="6"/>
  <c r="A388" i="6" l="1"/>
  <c r="B387" i="6"/>
  <c r="E387" i="6"/>
  <c r="D387" i="6"/>
  <c r="C387" i="6"/>
  <c r="E388" i="6" l="1"/>
  <c r="B388" i="6"/>
  <c r="A389" i="6"/>
  <c r="C388" i="6"/>
  <c r="D388" i="6"/>
  <c r="D389" i="6" l="1"/>
  <c r="B389" i="6"/>
  <c r="A390" i="6"/>
  <c r="E389" i="6"/>
  <c r="C389" i="6"/>
  <c r="C390" i="6" l="1"/>
  <c r="B390" i="6"/>
  <c r="A391" i="6"/>
  <c r="D390" i="6"/>
  <c r="E390" i="6"/>
  <c r="A392" i="6" l="1"/>
  <c r="B391" i="6"/>
  <c r="C391" i="6"/>
  <c r="E391" i="6"/>
  <c r="D391" i="6"/>
  <c r="E392" i="6" l="1"/>
  <c r="C392" i="6"/>
  <c r="B392" i="6"/>
  <c r="A393" i="6"/>
  <c r="D392" i="6"/>
  <c r="D393" i="6" l="1"/>
  <c r="C393" i="6"/>
  <c r="B393" i="6"/>
  <c r="A394" i="6"/>
  <c r="E393" i="6"/>
  <c r="C394" i="6" l="1"/>
  <c r="D394" i="6"/>
  <c r="B394" i="6"/>
  <c r="A395" i="6"/>
  <c r="E394" i="6"/>
  <c r="A396" i="6" l="1"/>
  <c r="B395" i="6"/>
  <c r="D395" i="6"/>
  <c r="C395" i="6"/>
  <c r="E395" i="6"/>
  <c r="E396" i="6" l="1"/>
  <c r="D396" i="6"/>
  <c r="C396" i="6"/>
  <c r="B396" i="6"/>
  <c r="A397" i="6"/>
  <c r="D397" i="6" l="1"/>
  <c r="E397" i="6"/>
  <c r="C397" i="6"/>
  <c r="B397" i="6"/>
  <c r="A398" i="6"/>
  <c r="C398" i="6" l="1"/>
  <c r="E4" i="6" s="1"/>
  <c r="E398" i="6"/>
  <c r="D398" i="6"/>
  <c r="B398" i="6"/>
  <c r="E3" i="6" s="1"/>
  <c r="C43" i="16"/>
  <c r="B43" i="16"/>
  <c r="F65" i="5"/>
  <c r="E61" i="5"/>
  <c r="E65" i="5" s="1"/>
  <c r="D61" i="5"/>
  <c r="D65" i="5" s="1"/>
  <c r="F53" i="5"/>
  <c r="E53" i="5"/>
  <c r="D53" i="5"/>
  <c r="F48" i="5"/>
  <c r="F54" i="5" s="1"/>
  <c r="F66" i="5" s="1"/>
  <c r="E48" i="5"/>
  <c r="D48" i="5"/>
  <c r="F36" i="5"/>
  <c r="E36" i="5"/>
  <c r="D36" i="5"/>
  <c r="F29" i="5"/>
  <c r="F27" i="5"/>
  <c r="E27" i="5"/>
  <c r="E29" i="5" s="1"/>
  <c r="D27" i="5"/>
  <c r="D37" i="5" s="1"/>
  <c r="F17" i="5"/>
  <c r="F19" i="5" s="1"/>
  <c r="F38" i="5" s="1"/>
  <c r="E17" i="5"/>
  <c r="D17" i="5"/>
  <c r="D19" i="5" s="1"/>
  <c r="G15" i="2"/>
  <c r="G16" i="2" s="1"/>
  <c r="G17" i="2" s="1"/>
  <c r="G18" i="2" s="1"/>
  <c r="C5" i="13"/>
  <c r="E54" i="5" l="1"/>
  <c r="E66" i="5" s="1"/>
  <c r="E37" i="5"/>
  <c r="F37" i="5"/>
  <c r="D54" i="5"/>
  <c r="D66" i="5" s="1"/>
  <c r="D29" i="5"/>
  <c r="D38" i="5" s="1"/>
  <c r="E19" i="5"/>
  <c r="E38" i="5" s="1"/>
  <c r="N49" i="10" l="1"/>
  <c r="M49" i="10"/>
  <c r="L49" i="10"/>
  <c r="K49" i="10"/>
  <c r="J49" i="10"/>
  <c r="I49" i="10"/>
  <c r="H49" i="10"/>
  <c r="G49" i="10"/>
  <c r="F49" i="10"/>
  <c r="E49" i="10"/>
  <c r="D49" i="10"/>
  <c r="C49" i="10"/>
  <c r="P48" i="10"/>
  <c r="P47" i="10"/>
  <c r="P46" i="10"/>
  <c r="P45" i="10"/>
  <c r="N42" i="10"/>
  <c r="M42" i="10"/>
  <c r="L42" i="10"/>
  <c r="K42" i="10"/>
  <c r="J42" i="10"/>
  <c r="I42" i="10"/>
  <c r="H42" i="10"/>
  <c r="G42" i="10"/>
  <c r="F42" i="10"/>
  <c r="E42" i="10"/>
  <c r="D42" i="10"/>
  <c r="C42" i="10"/>
  <c r="P41" i="10"/>
  <c r="P40" i="10"/>
  <c r="N37" i="10"/>
  <c r="M37" i="10"/>
  <c r="L37" i="10"/>
  <c r="K37" i="10"/>
  <c r="J37" i="10"/>
  <c r="I37" i="10"/>
  <c r="H37" i="10"/>
  <c r="G37" i="10"/>
  <c r="F37" i="10"/>
  <c r="E37" i="10"/>
  <c r="D37" i="10"/>
  <c r="C37" i="10"/>
  <c r="P36" i="10"/>
  <c r="P35" i="10"/>
  <c r="N32" i="10"/>
  <c r="M32" i="10"/>
  <c r="L32" i="10"/>
  <c r="K32" i="10"/>
  <c r="J32" i="10"/>
  <c r="I32" i="10"/>
  <c r="H32" i="10"/>
  <c r="G32" i="10"/>
  <c r="F32" i="10"/>
  <c r="E32" i="10"/>
  <c r="D32" i="10"/>
  <c r="C32" i="10"/>
  <c r="P31" i="10"/>
  <c r="P30" i="10"/>
  <c r="P29" i="10"/>
  <c r="N24" i="10"/>
  <c r="M24" i="10"/>
  <c r="L24" i="10"/>
  <c r="K24" i="10"/>
  <c r="J24" i="10"/>
  <c r="I24" i="10"/>
  <c r="H24" i="10"/>
  <c r="G24" i="10"/>
  <c r="F24" i="10"/>
  <c r="E24" i="10"/>
  <c r="D24" i="10"/>
  <c r="C24" i="10"/>
  <c r="P23" i="10"/>
  <c r="P22" i="10"/>
  <c r="P21" i="10"/>
  <c r="P20" i="10"/>
  <c r="P19" i="10"/>
  <c r="P18" i="10"/>
  <c r="P17" i="10"/>
  <c r="N14" i="10"/>
  <c r="M14" i="10"/>
  <c r="L14" i="10"/>
  <c r="K14" i="10"/>
  <c r="J14" i="10"/>
  <c r="I14" i="10"/>
  <c r="H14" i="10"/>
  <c r="G14" i="10"/>
  <c r="F14" i="10"/>
  <c r="E14" i="10"/>
  <c r="D14" i="10"/>
  <c r="C14" i="10"/>
  <c r="P13" i="10"/>
  <c r="P12" i="10"/>
  <c r="P11" i="10"/>
  <c r="P10" i="10"/>
  <c r="P42" i="10" l="1"/>
  <c r="P49" i="10"/>
  <c r="P24" i="10"/>
  <c r="P32" i="10"/>
  <c r="P14" i="10"/>
  <c r="C5" i="10"/>
  <c r="D5" i="10" s="1"/>
  <c r="E5" i="10" s="1"/>
  <c r="F5" i="10" s="1"/>
  <c r="G5" i="10" s="1"/>
  <c r="H5" i="10" s="1"/>
  <c r="I5" i="10" s="1"/>
  <c r="J5" i="10" s="1"/>
  <c r="K5" i="10" s="1"/>
  <c r="L5" i="10" s="1"/>
  <c r="M5" i="10" s="1"/>
  <c r="N5" i="10" s="1"/>
  <c r="P37" i="10"/>
  <c r="P5" i="10" l="1"/>
  <c r="G22" i="8" l="1"/>
  <c r="F22" i="8"/>
  <c r="L22" i="8" s="1"/>
  <c r="F21" i="8"/>
  <c r="F20" i="8"/>
  <c r="F19" i="8"/>
  <c r="F18" i="8"/>
  <c r="F17" i="8"/>
  <c r="F16" i="8"/>
  <c r="F15" i="8"/>
  <c r="B12" i="8"/>
  <c r="G20" i="8" s="1"/>
  <c r="I22" i="8" l="1"/>
  <c r="M22" i="8"/>
  <c r="M20" i="8"/>
  <c r="K20" i="8"/>
  <c r="I20" i="8"/>
  <c r="L20" i="8"/>
  <c r="J20" i="8"/>
  <c r="J22" i="8"/>
  <c r="F23" i="8"/>
  <c r="G17" i="8"/>
  <c r="G18" i="8"/>
  <c r="J18" i="8" s="1"/>
  <c r="G19" i="8"/>
  <c r="J19" i="8" s="1"/>
  <c r="G21" i="8"/>
  <c r="K22" i="8"/>
  <c r="G15" i="8"/>
  <c r="H15" i="8" s="1"/>
  <c r="G16" i="8"/>
  <c r="L16" i="8" s="1"/>
  <c r="H20" i="8"/>
  <c r="H22" i="8"/>
  <c r="H18" i="8" l="1"/>
  <c r="L18" i="8"/>
  <c r="H19" i="8"/>
  <c r="J16" i="8"/>
  <c r="J15" i="8"/>
  <c r="H16" i="8"/>
  <c r="K17" i="8"/>
  <c r="I17" i="8"/>
  <c r="M17" i="8"/>
  <c r="M21" i="8"/>
  <c r="K21" i="8"/>
  <c r="I21" i="8"/>
  <c r="K16" i="8"/>
  <c r="I16" i="8"/>
  <c r="M16" i="8"/>
  <c r="I19" i="8"/>
  <c r="K19" i="8"/>
  <c r="M19" i="8"/>
  <c r="L21" i="8"/>
  <c r="L19" i="8"/>
  <c r="H21" i="8"/>
  <c r="H17" i="8"/>
  <c r="M15" i="8"/>
  <c r="K15" i="8"/>
  <c r="I15" i="8"/>
  <c r="M18" i="8"/>
  <c r="K18" i="8"/>
  <c r="I18" i="8"/>
  <c r="J21" i="8"/>
  <c r="J17" i="8"/>
  <c r="L17" i="8"/>
  <c r="L15" i="8"/>
  <c r="L23" i="8" l="1"/>
  <c r="C7" i="8" s="1"/>
  <c r="J23" i="8"/>
  <c r="C5" i="8" s="1"/>
  <c r="H23" i="8"/>
  <c r="K23" i="8"/>
  <c r="C6" i="8" s="1"/>
  <c r="M23" i="8"/>
  <c r="C8" i="8" s="1"/>
  <c r="I23" i="8"/>
  <c r="C4" i="8" s="1"/>
  <c r="C10" i="8" l="1"/>
  <c r="K9" i="2" l="1"/>
  <c r="K10" i="2"/>
  <c r="K11" i="2"/>
  <c r="K12" i="2"/>
  <c r="K13" i="2"/>
  <c r="G19" i="2" l="1"/>
  <c r="G20" i="2" s="1"/>
  <c r="G21" i="2" s="1"/>
  <c r="G22" i="2" s="1"/>
  <c r="G23" i="2" s="1"/>
  <c r="G24" i="2" s="1"/>
  <c r="G25" i="2" s="1"/>
  <c r="G26" i="2" s="1"/>
  <c r="G27" i="2" s="1"/>
  <c r="G28" i="2" s="1"/>
  <c r="G29" i="2" s="1"/>
  <c r="G30" i="2" s="1"/>
  <c r="G31" i="2" s="1"/>
  <c r="L10" i="2" l="1"/>
  <c r="L11" i="2"/>
  <c r="L12" i="2"/>
  <c r="L13" i="2"/>
  <c r="L9" i="2"/>
  <c r="K14" i="2" l="1"/>
  <c r="J15" i="2"/>
  <c r="L5" i="2" l="1"/>
  <c r="J6" i="2" s="1"/>
</calcChain>
</file>

<file path=xl/comments1.xml><?xml version="1.0" encoding="utf-8"?>
<comments xmlns="http://schemas.openxmlformats.org/spreadsheetml/2006/main">
  <authors>
    <author>senta</author>
  </authors>
  <commentList>
    <comment ref="B6" authorId="0" shapeId="0">
      <text>
        <r>
          <rPr>
            <sz val="10"/>
            <color indexed="81"/>
            <rFont val="Tahoma"/>
            <family val="2"/>
          </rPr>
          <t>Sólo puede escribir un mes que corresponda a inicio de trimestre.</t>
        </r>
      </text>
    </comment>
  </commentList>
</comments>
</file>

<file path=xl/comments2.xml><?xml version="1.0" encoding="utf-8"?>
<comments xmlns="http://schemas.openxmlformats.org/spreadsheetml/2006/main">
  <authors>
    <author>USUARIO DE WINDOWS</author>
  </authors>
  <commentList>
    <comment ref="D18" authorId="0" shapeId="0">
      <text>
        <r>
          <rPr>
            <sz val="10"/>
            <color indexed="81"/>
            <rFont val="Tahoma"/>
            <family val="2"/>
          </rPr>
          <t xml:space="preserve">Incluye $500 de provisión de cartera + $100 de provisión de otros inventarios.
</t>
        </r>
      </text>
    </comment>
    <comment ref="E18" authorId="0" shapeId="0">
      <text>
        <r>
          <rPr>
            <sz val="10"/>
            <color indexed="81"/>
            <rFont val="Tahoma"/>
            <family val="2"/>
          </rPr>
          <t xml:space="preserve">Incluye $800 de provisión de cartera + $100 de provisión de otros inventarios.
</t>
        </r>
      </text>
    </comment>
    <comment ref="F18" authorId="0" shapeId="0">
      <text>
        <r>
          <rPr>
            <sz val="10"/>
            <color indexed="81"/>
            <rFont val="Tahoma"/>
            <family val="2"/>
          </rPr>
          <t xml:space="preserve">Incluye $1000 de provisión de cartera + $150 de provisión de otros inventarios.
</t>
        </r>
      </text>
    </comment>
  </commentList>
</comments>
</file>

<file path=xl/comments3.xml><?xml version="1.0" encoding="utf-8"?>
<comments xmlns="http://schemas.openxmlformats.org/spreadsheetml/2006/main">
  <authors>
    <author>Cecilia</author>
  </authors>
  <commentList>
    <comment ref="E14" authorId="0" shapeId="0">
      <text>
        <r>
          <rPr>
            <sz val="14"/>
            <color indexed="81"/>
            <rFont val="Tahoma"/>
            <family val="2"/>
          </rPr>
          <t xml:space="preserve">Monto que ha pagado
</t>
        </r>
      </text>
    </comment>
  </commentList>
</comments>
</file>

<file path=xl/comments4.xml><?xml version="1.0" encoding="utf-8"?>
<comments xmlns="http://schemas.openxmlformats.org/spreadsheetml/2006/main">
  <authors>
    <author>Cecilia</author>
  </authors>
  <commentList>
    <comment ref="A29" authorId="0" shapeId="0">
      <text>
        <r>
          <rPr>
            <b/>
            <sz val="12"/>
            <color indexed="81"/>
            <rFont val="Calibri"/>
            <family val="2"/>
            <scheme val="minor"/>
          </rPr>
          <t>Flujos de efectivo generado por inversiones inmobiliarias</t>
        </r>
        <r>
          <rPr>
            <b/>
            <sz val="9"/>
            <color indexed="81"/>
            <rFont val="Tahoma"/>
            <family val="2"/>
          </rPr>
          <t xml:space="preserve">
</t>
        </r>
      </text>
    </comment>
  </commentList>
</comments>
</file>

<file path=xl/sharedStrings.xml><?xml version="1.0" encoding="utf-8"?>
<sst xmlns="http://schemas.openxmlformats.org/spreadsheetml/2006/main" count="600" uniqueCount="487">
  <si>
    <t>FECHA</t>
  </si>
  <si>
    <t>CONCEPTO</t>
  </si>
  <si>
    <t>ENTRADAS</t>
  </si>
  <si>
    <t>SALIDAS</t>
  </si>
  <si>
    <t>SALDO</t>
  </si>
  <si>
    <t>Nro.</t>
  </si>
  <si>
    <t>CÓDIGO</t>
  </si>
  <si>
    <t>Mínimo:</t>
  </si>
  <si>
    <t>Máximo:</t>
  </si>
  <si>
    <t>SALDO TOTAL DE CAJA</t>
  </si>
  <si>
    <t>Tipo de Caja</t>
  </si>
  <si>
    <t>TIPO DE CAJA</t>
  </si>
  <si>
    <t>Efectivo</t>
  </si>
  <si>
    <t>Banco</t>
  </si>
  <si>
    <t>Mercado Pago</t>
  </si>
  <si>
    <t>Paypal</t>
  </si>
  <si>
    <t>Otros</t>
  </si>
  <si>
    <t>Nombre de la Empresa:</t>
  </si>
  <si>
    <t>ARSUARCOPSA</t>
  </si>
  <si>
    <t>Año  Financiero:</t>
  </si>
  <si>
    <t>Mes de comienzo del Ejercicio:</t>
  </si>
  <si>
    <t xml:space="preserve">Mayo </t>
  </si>
  <si>
    <t>DESCRIPCIÓN</t>
  </si>
  <si>
    <t>ASUARCOPSA</t>
  </si>
  <si>
    <t>Otros activos corrientes</t>
  </si>
  <si>
    <t>Terrenos</t>
  </si>
  <si>
    <t>%</t>
  </si>
  <si>
    <t xml:space="preserve">Total </t>
  </si>
  <si>
    <t>PROVISION DE CARTERA 60 DIAS</t>
  </si>
  <si>
    <t>PROVISION DE CARTERA 90 DIAS</t>
  </si>
  <si>
    <t>PROVISION DE CARTERA 180 DIAS</t>
  </si>
  <si>
    <t>PROVISION DE CARTERA 360 DIAS</t>
  </si>
  <si>
    <t>PROVISION DE CARTERA + 360 DIAS</t>
  </si>
  <si>
    <t>TOTAL PROVISIÓN</t>
  </si>
  <si>
    <t>Corte</t>
  </si>
  <si>
    <t>CLIENTE</t>
  </si>
  <si>
    <t>FACTURA</t>
  </si>
  <si>
    <t>VALOR</t>
  </si>
  <si>
    <t>ABONOS</t>
  </si>
  <si>
    <t>DÍAS DE MORA</t>
  </si>
  <si>
    <t>1 A 30 DÍAS</t>
  </si>
  <si>
    <t>31 A 60 DÍAS</t>
  </si>
  <si>
    <t>61 A 90 DÍAS</t>
  </si>
  <si>
    <t>91 A 180 DÍAS</t>
  </si>
  <si>
    <t>181 A 360 DÍAS</t>
  </si>
  <si>
    <t>MÁS DE 360 DÍAS</t>
  </si>
  <si>
    <t>Agustín Ferreyra</t>
  </si>
  <si>
    <t>A-22</t>
  </si>
  <si>
    <t>Nicolás Santoro</t>
  </si>
  <si>
    <t>A-55</t>
  </si>
  <si>
    <t>Oliver Roxil</t>
  </si>
  <si>
    <t>A-671</t>
  </si>
  <si>
    <t>Freddy Vilallonga</t>
  </si>
  <si>
    <t>A-781</t>
  </si>
  <si>
    <t>Ornella Ladislao</t>
  </si>
  <si>
    <t>A-999</t>
  </si>
  <si>
    <t>Ambar Chaski</t>
  </si>
  <si>
    <t>A-1222</t>
  </si>
  <si>
    <t>Antonia Rol</t>
  </si>
  <si>
    <t>A-1278</t>
  </si>
  <si>
    <t>TOTAL</t>
  </si>
  <si>
    <t/>
  </si>
  <si>
    <t xml:space="preserve">PROVISIÓN DE CARTERA </t>
  </si>
  <si>
    <t>Descripción</t>
  </si>
  <si>
    <t xml:space="preserve">Detalle de Gastos </t>
  </si>
  <si>
    <t>Gasto Máximo =</t>
  </si>
  <si>
    <t>Gasto Mínimo =</t>
  </si>
  <si>
    <t>CATEGORÍA</t>
  </si>
  <si>
    <t>DETALLE</t>
  </si>
  <si>
    <t xml:space="preserve">Mes:                         Mayo </t>
  </si>
  <si>
    <t xml:space="preserve">Flujo de caja </t>
  </si>
  <si>
    <t>ENERO</t>
  </si>
  <si>
    <t>FEBRERO</t>
  </si>
  <si>
    <t>MARZO</t>
  </si>
  <si>
    <t>ABRIL</t>
  </si>
  <si>
    <t>MAYO</t>
  </si>
  <si>
    <t>JUNIO</t>
  </si>
  <si>
    <t>JULIO</t>
  </si>
  <si>
    <t>AGOSTO</t>
  </si>
  <si>
    <t>SEPTIEMBRE</t>
  </si>
  <si>
    <t>OCTUBRE</t>
  </si>
  <si>
    <t>NOVIEMBRE</t>
  </si>
  <si>
    <t>DICIEMBRE</t>
  </si>
  <si>
    <t>TOTAL ANUAL</t>
  </si>
  <si>
    <t>SALDO DE CAJA</t>
  </si>
  <si>
    <t>Saldo inicial de caja</t>
  </si>
  <si>
    <t>FLUJOS DE EFECTIVO OPERATIVOS</t>
  </si>
  <si>
    <t xml:space="preserve">                INGRESOS</t>
  </si>
  <si>
    <t>Cobros por ventas al contado</t>
  </si>
  <si>
    <t>Cobros por ventas a plazo</t>
  </si>
  <si>
    <t>Otros Cobros</t>
  </si>
  <si>
    <t>TOTAL INGRESOS OPERATIVOS</t>
  </si>
  <si>
    <t xml:space="preserve">                 EGRESOS</t>
  </si>
  <si>
    <t>Costo de producción</t>
  </si>
  <si>
    <t>Pagos de sueldos</t>
  </si>
  <si>
    <t>Pagos de aportes a la seguridad social</t>
  </si>
  <si>
    <t>Pagos a proveedores</t>
  </si>
  <si>
    <t>Pagos de alquileres</t>
  </si>
  <si>
    <t>Pagos de servicios públicos</t>
  </si>
  <si>
    <t>Pagos de impuestos</t>
  </si>
  <si>
    <t>TOTAL EGRESOS OPERATIVOS</t>
  </si>
  <si>
    <t>FLUJOS DE EFECTIVO DE INVERSIÓN</t>
  </si>
  <si>
    <t>INGRESOS</t>
  </si>
  <si>
    <t>Cobros por ventas de activo fijo</t>
  </si>
  <si>
    <t>Otros activos financieros</t>
  </si>
  <si>
    <t>TOTAL INGRESOS DE INVERSIÓN</t>
  </si>
  <si>
    <t>EGRESOS</t>
  </si>
  <si>
    <t>Pagos por compras de activo fijo</t>
  </si>
  <si>
    <t>TOTAL EGRESOS DE INVERSIÓN</t>
  </si>
  <si>
    <t>FLUJOS DE EFECTIVO FINANCIEROS</t>
  </si>
  <si>
    <t>Cobros por intereses</t>
  </si>
  <si>
    <t>Cobros por dividendos</t>
  </si>
  <si>
    <t>TOTAL INGRESOS FINANCIEROS</t>
  </si>
  <si>
    <t>Pagos de intereses</t>
  </si>
  <si>
    <t>Pagos de préstamos bancarios</t>
  </si>
  <si>
    <t>Pagos de dividendos</t>
  </si>
  <si>
    <t>Pagos de acciones</t>
  </si>
  <si>
    <t>TOTAL EGRESOS FINANCIEROS</t>
  </si>
  <si>
    <t xml:space="preserve">Inversiones </t>
  </si>
  <si>
    <t>Presupuesto</t>
  </si>
  <si>
    <t>Nombre:</t>
  </si>
  <si>
    <t>Asuarcopsa</t>
  </si>
  <si>
    <t>Dirección:</t>
  </si>
  <si>
    <t xml:space="preserve">Anapoima </t>
  </si>
  <si>
    <t>Teléfono:</t>
  </si>
  <si>
    <t>Fecha presupuesto:</t>
  </si>
  <si>
    <t xml:space="preserve">Validez: </t>
  </si>
  <si>
    <t>PRECIO</t>
  </si>
  <si>
    <t>% DTO.</t>
  </si>
  <si>
    <t>PRECIO DTO.</t>
  </si>
  <si>
    <t>TOTAL BRUTO</t>
  </si>
  <si>
    <t>I.V.A. %</t>
  </si>
  <si>
    <t>It.</t>
  </si>
  <si>
    <t>DENOMINACIÓN</t>
  </si>
  <si>
    <t>Un</t>
  </si>
  <si>
    <t>CANTIDAD</t>
  </si>
  <si>
    <t>PRECIO UNITARIO</t>
  </si>
  <si>
    <t>1.1</t>
  </si>
  <si>
    <t>1.2</t>
  </si>
  <si>
    <t>1.3</t>
  </si>
  <si>
    <t>1.4</t>
  </si>
  <si>
    <t>1.5</t>
  </si>
  <si>
    <t>1.6</t>
  </si>
  <si>
    <t>1.7</t>
  </si>
  <si>
    <t>1.8</t>
  </si>
  <si>
    <t>2.1</t>
  </si>
  <si>
    <t>2.2</t>
  </si>
  <si>
    <t>2.3</t>
  </si>
  <si>
    <t>2.4</t>
  </si>
  <si>
    <t>2.5</t>
  </si>
  <si>
    <t>3.1</t>
  </si>
  <si>
    <t>3.2</t>
  </si>
  <si>
    <t>3.3</t>
  </si>
  <si>
    <t>3.4</t>
  </si>
  <si>
    <t>3.5</t>
  </si>
  <si>
    <t>4.1</t>
  </si>
  <si>
    <t>4.2</t>
  </si>
  <si>
    <t>4.3</t>
  </si>
  <si>
    <t>5.1</t>
  </si>
  <si>
    <t>5.2</t>
  </si>
  <si>
    <t>5.3</t>
  </si>
  <si>
    <t>5.4</t>
  </si>
  <si>
    <t>5.5</t>
  </si>
  <si>
    <t>5.6</t>
  </si>
  <si>
    <t>5.7</t>
  </si>
  <si>
    <t>5.8</t>
  </si>
  <si>
    <t>5.9</t>
  </si>
  <si>
    <t>5.10</t>
  </si>
  <si>
    <t>5.11</t>
  </si>
  <si>
    <t>5.12</t>
  </si>
  <si>
    <t>6.1</t>
  </si>
  <si>
    <t>6.2</t>
  </si>
  <si>
    <t>7.1</t>
  </si>
  <si>
    <t>7.2</t>
  </si>
  <si>
    <t>7.3</t>
  </si>
  <si>
    <t>8.1</t>
  </si>
  <si>
    <t>8.2</t>
  </si>
  <si>
    <t>8.3</t>
  </si>
  <si>
    <t>8.4</t>
  </si>
  <si>
    <t>9.1</t>
  </si>
  <si>
    <t>10.1</t>
  </si>
  <si>
    <t>10.2</t>
  </si>
  <si>
    <t>10.3</t>
  </si>
  <si>
    <t>10.4</t>
  </si>
  <si>
    <t>10.5</t>
  </si>
  <si>
    <t>10.6</t>
  </si>
  <si>
    <t>10.7</t>
  </si>
  <si>
    <t>11.1</t>
  </si>
  <si>
    <t>11.2</t>
  </si>
  <si>
    <t>12.1</t>
  </si>
  <si>
    <t>12.2</t>
  </si>
  <si>
    <t>12.3</t>
  </si>
  <si>
    <t>12.4</t>
  </si>
  <si>
    <t>12.5</t>
  </si>
  <si>
    <t>12.6</t>
  </si>
  <si>
    <t>12.7</t>
  </si>
  <si>
    <t>12.8</t>
  </si>
  <si>
    <t>13.1</t>
  </si>
  <si>
    <t>13.2</t>
  </si>
  <si>
    <t>14.1</t>
  </si>
  <si>
    <t>Generalidades del modelo financiero</t>
  </si>
  <si>
    <t>ESTADO DE GANANCIAS Y PERDIDAS</t>
  </si>
  <si>
    <t>Cuentas</t>
  </si>
  <si>
    <t>ANUAL</t>
  </si>
  <si>
    <t>ASUACOPSA</t>
  </si>
  <si>
    <t xml:space="preserve">Años </t>
  </si>
  <si>
    <r>
      <t xml:space="preserve">Visión
ASOCIACIÓN DE USUARIOS DEL ACUEDUCTO REGIONAL DE ANAPOIMA "ASUARCOPSA". </t>
    </r>
    <r>
      <rPr>
        <sz val="10"/>
        <rFont val="Times New Roman"/>
        <family val="1"/>
      </rPr>
      <t xml:space="preserve">Nuestro compromiso es ser la mejor empresa de servicios público domiciliarios con menos de 2.5000 suscriptores en nuestro departamento, para lo cual mejoraremos los indices de gestión administrativa, comercial y financiera. </t>
    </r>
  </si>
  <si>
    <t xml:space="preserve"> Datos Básicos </t>
  </si>
  <si>
    <r>
      <t xml:space="preserve">Misión
</t>
    </r>
    <r>
      <rPr>
        <sz val="10"/>
        <rFont val="Times New Roman"/>
        <family val="1"/>
      </rPr>
      <t>La misión de</t>
    </r>
    <r>
      <rPr>
        <b/>
        <sz val="10"/>
        <rFont val="Times New Roman"/>
        <family val="1"/>
      </rPr>
      <t xml:space="preserve"> ASOCIACIÓN DE USUARIOS DEL ACUEDICTO REGIONAL DE ANAPOIMA "ASUARCOPSA". </t>
    </r>
    <r>
      <rPr>
        <sz val="10"/>
        <rFont val="Times New Roman"/>
        <family val="1"/>
      </rPr>
      <t>Es la eleveción de la calidad de vida de la población a través de la prestación de los servicios de acueducto en términos de calidad, cantidad, oportunidad, continuidad y excelencia en la gestión.</t>
    </r>
  </si>
  <si>
    <t>Compra de pegante</t>
  </si>
  <si>
    <t>Compra de cintas</t>
  </si>
  <si>
    <t xml:space="preserve">Venta de Caucho </t>
  </si>
  <si>
    <t>Pago de pegantes</t>
  </si>
  <si>
    <t>Año 2018</t>
  </si>
  <si>
    <t>Año 2019</t>
  </si>
  <si>
    <t>Año 2020</t>
  </si>
  <si>
    <t>Activo</t>
  </si>
  <si>
    <t>Inversiones temporales ( avances o anticipos entregados)</t>
  </si>
  <si>
    <t>Cuentas por cobrar a clientes</t>
  </si>
  <si>
    <t>Inventario de producto terminado</t>
  </si>
  <si>
    <t>Inventario de producto en proceso</t>
  </si>
  <si>
    <t>Inventario de materias primas</t>
  </si>
  <si>
    <t>Otros inventarios</t>
  </si>
  <si>
    <t>Subtotal Activo Corriente Bruto</t>
  </si>
  <si>
    <t>Provisiones de cuentas por cobrar e inventarios</t>
  </si>
  <si>
    <t>Subtotal Activo Corriente Neto</t>
  </si>
  <si>
    <t>Construcciones y edificaciones</t>
  </si>
  <si>
    <t>Maquinaria y equipo</t>
  </si>
  <si>
    <t>Equipos de oficina</t>
  </si>
  <si>
    <t>Equipos de computación y comunicación</t>
  </si>
  <si>
    <t>Flota y equipo de transporte</t>
  </si>
  <si>
    <t>Subtotal Activo Fijo Bruto</t>
  </si>
  <si>
    <t>Depreciación acumulada</t>
  </si>
  <si>
    <t>Subtotal Activo Fijo Neto</t>
  </si>
  <si>
    <t>Inversiones permanentes</t>
  </si>
  <si>
    <t>Activo diferido</t>
  </si>
  <si>
    <t>Otros activos</t>
  </si>
  <si>
    <t>Valorizaciones</t>
  </si>
  <si>
    <t>Subtotal Otros Activos</t>
  </si>
  <si>
    <t>Total Activo Bruto</t>
  </si>
  <si>
    <t>Total Activo Neto</t>
  </si>
  <si>
    <t>Pasivo</t>
  </si>
  <si>
    <t>Obligaciones financieras ( bienes y servicios nacionales )</t>
  </si>
  <si>
    <t>Porción corriente de obligaciones a largo plazo</t>
  </si>
  <si>
    <t>Cuentas por pagar a proveedores</t>
  </si>
  <si>
    <t>Impuesto de renta por pagar</t>
  </si>
  <si>
    <t>Otros impuestos por pagar</t>
  </si>
  <si>
    <t>Otros pasivos corrientes ( salarios y  prestaciones sociales)</t>
  </si>
  <si>
    <t>Subtotal Pasivos Corrientes</t>
  </si>
  <si>
    <t>Obligaciones financieras a largo plazo</t>
  </si>
  <si>
    <t>Cesantías consolidadas</t>
  </si>
  <si>
    <t>Otros pasivos a largo plazo ( Recaudos a favor de terceros)</t>
  </si>
  <si>
    <t>Subtotal Pasivos a Largo Plazo</t>
  </si>
  <si>
    <t>Total Pasivo</t>
  </si>
  <si>
    <t>Patrimonio</t>
  </si>
  <si>
    <t>Capital pagado</t>
  </si>
  <si>
    <t>Reservas</t>
  </si>
  <si>
    <t>Utilidades de ejercicios anteriores</t>
  </si>
  <si>
    <t>Utilidades del ejercicio</t>
  </si>
  <si>
    <t>superavit por donacion</t>
  </si>
  <si>
    <t>Ganancias y perdidas NIF</t>
  </si>
  <si>
    <t>Otros Ingresos del Resultado Integral</t>
  </si>
  <si>
    <t>Total Patrimonio</t>
  </si>
  <si>
    <t>Total Pasivo más Patrimonio</t>
  </si>
  <si>
    <t>Bienes Comercializables</t>
  </si>
  <si>
    <t>Servicios de Acueducto</t>
  </si>
  <si>
    <t xml:space="preserve">Otros Servicios </t>
  </si>
  <si>
    <t xml:space="preserve">TOTAL DE INGRESOS </t>
  </si>
  <si>
    <t xml:space="preserve">Devoluciones y rebajas </t>
  </si>
  <si>
    <t xml:space="preserve">OTROS INGRESOS </t>
  </si>
  <si>
    <t xml:space="preserve">Financieros </t>
  </si>
  <si>
    <t xml:space="preserve">Extraordinarios </t>
  </si>
  <si>
    <t xml:space="preserve">TOTAL DE OTROS  INGRESOS </t>
  </si>
  <si>
    <t>TOTAL INGRESOS MAS OTROS INGRESOS</t>
  </si>
  <si>
    <t xml:space="preserve">COSTOS </t>
  </si>
  <si>
    <t xml:space="preserve">Servicios Personales </t>
  </si>
  <si>
    <t xml:space="preserve">Generales </t>
  </si>
  <si>
    <t>Depreciaciones</t>
  </si>
  <si>
    <t xml:space="preserve">Consumo de insumo directo </t>
  </si>
  <si>
    <t xml:space="preserve">Ordenes contras mantenimientos y reparación </t>
  </si>
  <si>
    <t xml:space="preserve">Honorarios </t>
  </si>
  <si>
    <t xml:space="preserve">Servicios Públicos </t>
  </si>
  <si>
    <t xml:space="preserve">Materiales y otros gastos operacionales </t>
  </si>
  <si>
    <t xml:space="preserve">Seguros </t>
  </si>
  <si>
    <t xml:space="preserve">Otros costos de la prestación del servicio </t>
  </si>
  <si>
    <t>Impuestos y tasas</t>
  </si>
  <si>
    <t>TOTAL DE COSTOS DE PRODUCCIÓN</t>
  </si>
  <si>
    <t xml:space="preserve">GASTOS </t>
  </si>
  <si>
    <t xml:space="preserve">Gastos de Administración </t>
  </si>
  <si>
    <t xml:space="preserve">Sueldos y Salarios </t>
  </si>
  <si>
    <t>Contribucción imputadas</t>
  </si>
  <si>
    <t>Contribucción Efectiva</t>
  </si>
  <si>
    <t xml:space="preserve">Aporte sobre la nómina </t>
  </si>
  <si>
    <t>Impuestos y Contribucciones de tasa</t>
  </si>
  <si>
    <t xml:space="preserve">TOTAL DE GASTO DE ADMINISTRACIÓN </t>
  </si>
  <si>
    <t>1.282.3.62</t>
  </si>
  <si>
    <t>DEPRECIACIONES  Y AMORTIZACIONES</t>
  </si>
  <si>
    <t>Provisiones para deuda</t>
  </si>
  <si>
    <t>Depreciaciones propiedades planta equipo</t>
  </si>
  <si>
    <t xml:space="preserve">Amortizaciones </t>
  </si>
  <si>
    <t xml:space="preserve">TOTAL PROVICIONES DEPRECIACIONES Y AMORTIZACIONES </t>
  </si>
  <si>
    <t xml:space="preserve">OTROS GASTOS </t>
  </si>
  <si>
    <t>Otros gastos financieros</t>
  </si>
  <si>
    <t xml:space="preserve">otros diversos </t>
  </si>
  <si>
    <t xml:space="preserve">TOTAL DE OTROS  GASTOS </t>
  </si>
  <si>
    <t>EXCEDENTE Y/O DEFICIT DEL EJERCICIO</t>
  </si>
  <si>
    <t>Valor del préstamo</t>
  </si>
  <si>
    <t>Resumen:</t>
  </si>
  <si>
    <t>TNA (30/360)</t>
  </si>
  <si>
    <t>Valor préstamo</t>
  </si>
  <si>
    <t>Años</t>
  </si>
  <si>
    <t>Suma de Cuotas</t>
  </si>
  <si>
    <t>Frecuencia de Pago</t>
  </si>
  <si>
    <t>Bimensual</t>
  </si>
  <si>
    <t>Suma de Interés</t>
  </si>
  <si>
    <t>Interés equivalente</t>
  </si>
  <si>
    <t>N° de pagos por año</t>
  </si>
  <si>
    <t>N° Total de Cuotas</t>
  </si>
  <si>
    <t>Número de Cuota</t>
  </si>
  <si>
    <t>CUOTA A PAGAR</t>
  </si>
  <si>
    <t>INTERÉS</t>
  </si>
  <si>
    <t>CAPITAL AMORTIZADO</t>
  </si>
  <si>
    <t>CAPITAL VIVO</t>
  </si>
  <si>
    <t>Equivalencias TASAS efectiVas</t>
  </si>
  <si>
    <t>Anual</t>
  </si>
  <si>
    <t>Semestral</t>
  </si>
  <si>
    <t>Cuatrimestral</t>
  </si>
  <si>
    <t>Trimestral</t>
  </si>
  <si>
    <t>Mensual</t>
  </si>
  <si>
    <t>Compañía:</t>
  </si>
  <si>
    <t>Valor Actual del inventario</t>
  </si>
  <si>
    <t>Fecha</t>
  </si>
  <si>
    <t>Equipo</t>
  </si>
  <si>
    <t>Responsable</t>
  </si>
  <si>
    <t>Departamento</t>
  </si>
  <si>
    <t>Sucursal</t>
  </si>
  <si>
    <t>Categoría</t>
  </si>
  <si>
    <t>Marca</t>
  </si>
  <si>
    <t>Modelo</t>
  </si>
  <si>
    <t xml:space="preserve">Serial Nº </t>
  </si>
  <si>
    <t>Nº de identificación del equipo</t>
  </si>
  <si>
    <t>Fecha de compra</t>
  </si>
  <si>
    <t>Garantía</t>
  </si>
  <si>
    <t>Precio de compra</t>
  </si>
  <si>
    <t>Condición</t>
  </si>
  <si>
    <t>Antigüedad (Años)</t>
  </si>
  <si>
    <t>Valor Actual</t>
  </si>
  <si>
    <t>Estado Garantía</t>
  </si>
  <si>
    <t>Laptop</t>
  </si>
  <si>
    <t>Juan Giménez</t>
  </si>
  <si>
    <t>RRHH</t>
  </si>
  <si>
    <t>Lavalle -</t>
  </si>
  <si>
    <t>Accesorios informáticos</t>
  </si>
  <si>
    <t>Dell Precision M6500</t>
  </si>
  <si>
    <t>Dell</t>
  </si>
  <si>
    <t>M6500</t>
  </si>
  <si>
    <t>A- 12001</t>
  </si>
  <si>
    <t>Bueno</t>
  </si>
  <si>
    <t>Fotocopiadora</t>
  </si>
  <si>
    <t>Lucas Perussi</t>
  </si>
  <si>
    <t>Finanzas</t>
  </si>
  <si>
    <t>Dorrego -</t>
  </si>
  <si>
    <t>Accesorios de Oficina</t>
  </si>
  <si>
    <t>HP Photo Scanner</t>
  </si>
  <si>
    <t>HP</t>
  </si>
  <si>
    <t>A12345</t>
  </si>
  <si>
    <t>AB -3500</t>
  </si>
  <si>
    <t>Rota la fuente</t>
  </si>
  <si>
    <t>Impresora</t>
  </si>
  <si>
    <t>LX 1200</t>
  </si>
  <si>
    <t>LX</t>
  </si>
  <si>
    <t>Z918</t>
  </si>
  <si>
    <t>A-12202</t>
  </si>
  <si>
    <t xml:space="preserve">INVENTARIO </t>
  </si>
  <si>
    <t>Costo total de cuentas</t>
  </si>
  <si>
    <t>Valor de cuentas</t>
  </si>
  <si>
    <t>Ganancias/pérdidas no realizadas $</t>
  </si>
  <si>
    <t>Ganancias/pérdidas no realizadas %</t>
  </si>
  <si>
    <t>Acción/Bono</t>
  </si>
  <si>
    <t>Símbolo</t>
  </si>
  <si>
    <t>Cantidad</t>
  </si>
  <si>
    <t>Comisiones</t>
  </si>
  <si>
    <t>Costo total</t>
  </si>
  <si>
    <t>Cotización actual</t>
  </si>
  <si>
    <t>Valor de mercado</t>
  </si>
  <si>
    <t>Ganancias/Pérdidas ($)</t>
  </si>
  <si>
    <t>Ganancias/Pérdidas (%)</t>
  </si>
  <si>
    <t xml:space="preserve">Cometidas </t>
  </si>
  <si>
    <t>UB</t>
  </si>
  <si>
    <t>EPM</t>
  </si>
  <si>
    <t>MELI</t>
  </si>
  <si>
    <t>AAPL</t>
  </si>
  <si>
    <t xml:space="preserve">Intrucciones basicas del modelo de Gestión financiera de Arsuarcopsa. 
Este modelo financiero se compone de los siguientes modulos para la consolidación de la información que genere la operatividad de la empresa:
1. Balance General
2. Estado de Resultados.
3. Control de caja.
4. Amortizaciones 
5. Provisiones de cartera 
6. Detalles de Gastos 
7. Fujo de caja mensual 
8.  Analisis de cartera 
9. Control de inventario 
10. Presentación de presupuesto
11. Presupuesto detallado.
 </t>
  </si>
  <si>
    <t>Tareas Previas</t>
  </si>
  <si>
    <t>Demoliciones</t>
  </si>
  <si>
    <t>Desagüe Industrial</t>
  </si>
  <si>
    <t>Estructura de Hormigón - Piso de Hormigón</t>
  </si>
  <si>
    <t>Piso Poliretanico</t>
  </si>
  <si>
    <t>Mampostería piso de hormigón</t>
  </si>
  <si>
    <t>Revoques</t>
  </si>
  <si>
    <t>Revestimientos</t>
  </si>
  <si>
    <t>Cielorraso</t>
  </si>
  <si>
    <t>Carpintería</t>
  </si>
  <si>
    <t>Instalación Eléctrica</t>
  </si>
  <si>
    <t>Instalación de agua</t>
  </si>
  <si>
    <t>Pintura</t>
  </si>
  <si>
    <t>Limpieza de obra</t>
  </si>
  <si>
    <t>Obrador - Baños Químicos</t>
  </si>
  <si>
    <t>gl</t>
  </si>
  <si>
    <t>Serv. Seg. Higiene</t>
  </si>
  <si>
    <t>Represent. Técnico</t>
  </si>
  <si>
    <t>Cerramiento de aislación del sector (estructura tubular + film pe. 200mc.)30,00X4,50</t>
  </si>
  <si>
    <t>m2</t>
  </si>
  <si>
    <t>Desamure de carpinterias</t>
  </si>
  <si>
    <t>Desconexión y deasrme inst. sanit. / eléctrica</t>
  </si>
  <si>
    <t>Desarme de cielorrasos susp. De placas desmontables Durlock</t>
  </si>
  <si>
    <t>Aserrado y demolición piso de hº.</t>
  </si>
  <si>
    <t>Aserrado y demolición piso de hº. Desag. Sala CIP</t>
  </si>
  <si>
    <t>Aserrado y demolic. Piso sobrepuesto sector Presala esp. 0,20</t>
  </si>
  <si>
    <t>Aserrado y nivelación piso Sala de Jugos y canaleta desag.  Esp. 0,10</t>
  </si>
  <si>
    <t>Escarificado piso esxistente para contr. Piso de nivelac. Pendientes</t>
  </si>
  <si>
    <t>Demolición de mampostería de bloques</t>
  </si>
  <si>
    <t>Cañería pvc. D:0,064</t>
  </si>
  <si>
    <t>ml</t>
  </si>
  <si>
    <t>Pileta de Piso PVC 100X100x3, 2 sifónica c/tapa de bronce</t>
  </si>
  <si>
    <t>nº</t>
  </si>
  <si>
    <t>Canal de desagüe 0,30x2,10 con c/marco y reja ac.inox.</t>
  </si>
  <si>
    <t>Conexión y empalme a cámara existente.</t>
  </si>
  <si>
    <t>Reconstrucción piso de hormigón esp. 0,20</t>
  </si>
  <si>
    <t>Viga encadenado sobre mampostería de bloques de hormigón 0,20x0,20</t>
  </si>
  <si>
    <t>Piso de hº. ESP.0,20</t>
  </si>
  <si>
    <t>Zócalo sanitario</t>
  </si>
  <si>
    <t>Lijado preparación de subbase nivelación / pisos nuevos</t>
  </si>
  <si>
    <t>Mortero de nivelación</t>
  </si>
  <si>
    <t>Enduido poliuretánico</t>
  </si>
  <si>
    <t>Laca antirayado</t>
  </si>
  <si>
    <t>Aserrado de juntas</t>
  </si>
  <si>
    <t>Sellado de juntas</t>
  </si>
  <si>
    <t>Construcción zócalo sanitario.</t>
  </si>
  <si>
    <t>Lijado piso existente para repintado</t>
  </si>
  <si>
    <t>Aplicación grout</t>
  </si>
  <si>
    <t>Aplicación Laca</t>
  </si>
  <si>
    <t>Limpieza y sellado de juntas</t>
  </si>
  <si>
    <t>Repintado de zócalos</t>
  </si>
  <si>
    <t>Azotado de concreto c/hidrófugo</t>
  </si>
  <si>
    <t>Revoque grueso bajo revestimiento</t>
  </si>
  <si>
    <t>Malla de Fibra de vidrio</t>
  </si>
  <si>
    <t>Revestimiento azulejos blancos</t>
  </si>
  <si>
    <t>Revest. Placa Durlock estandar 12,5mm s/estruct. Metalica</t>
  </si>
  <si>
    <t>Guardacantos sanitaris  esquinero de aº.inz. de terminación</t>
  </si>
  <si>
    <t>ml.</t>
  </si>
  <si>
    <t>Mochetas placa durlock</t>
  </si>
  <si>
    <t xml:space="preserve">Cielorraso desmontable de Placa Durlock 0,60x1,21 </t>
  </si>
  <si>
    <t>Frente vidriado de paños fijos 3,95x3,70 TIPO  M1</t>
  </si>
  <si>
    <t>Frente vidriado de paños fijos 2,20x3,70 tipo M2</t>
  </si>
  <si>
    <t>Puerta de abrir 0,80x2,00 tipo P1 C/CERRAD/VIDRIOS LAM/ CIERRAP.</t>
  </si>
  <si>
    <t>Desmontar frente 3,10x3,70</t>
  </si>
  <si>
    <t>Ventana Paño fijo  V1  2,00X0,85</t>
  </si>
  <si>
    <t>Cortinas de bandas de PVC. 1,60X2,05 con soporte aº. Inox..</t>
  </si>
  <si>
    <t>Portón corredizo 1,60x2,05 c/riel sup. De tablillas color blanco</t>
  </si>
  <si>
    <t>Canalización pared</t>
  </si>
  <si>
    <t>Instalación cañería con 2 bocas</t>
  </si>
  <si>
    <t xml:space="preserve">gl </t>
  </si>
  <si>
    <t>Cañería termofusión 3/4"</t>
  </si>
  <si>
    <t>Llave esférica de corte 3/4</t>
  </si>
  <si>
    <t>Llave de paso 1/2"</t>
  </si>
  <si>
    <t>Flexibles 1/2"</t>
  </si>
  <si>
    <t>Grifería tipo FV Monocomando</t>
  </si>
  <si>
    <t xml:space="preserve"> Pileta de aº. Inox. De colgar.</t>
  </si>
  <si>
    <t>Termotanque eléctrico de 30 lts.</t>
  </si>
  <si>
    <t>Sifón recto cromado FV.</t>
  </si>
  <si>
    <t>Imprimación</t>
  </si>
  <si>
    <t>Pintura al latex uso exterior antihongo repintado gral.</t>
  </si>
  <si>
    <t>hs</t>
  </si>
  <si>
    <t xml:space="preserve">PRESUPUESTO DETALLADO </t>
  </si>
  <si>
    <t>Mampostería bloques de hormigón 12x19x39 lisos estándar (19x19x39)</t>
  </si>
  <si>
    <t>Columnas de refuerzo con bloques 0,20x0,20x4,00  (19x19x39)</t>
  </si>
  <si>
    <t>Agua</t>
  </si>
  <si>
    <t>Luz</t>
  </si>
  <si>
    <t xml:space="preserve">Gas </t>
  </si>
  <si>
    <t>Teléfono</t>
  </si>
  <si>
    <t>Internet</t>
  </si>
  <si>
    <t>Celular</t>
  </si>
  <si>
    <t>Suscripción Diario</t>
  </si>
  <si>
    <t>G - Otros</t>
  </si>
  <si>
    <t xml:space="preserve">Consumo de los gastos fijos </t>
  </si>
  <si>
    <r>
      <rPr>
        <b/>
        <i/>
        <u/>
        <sz val="8"/>
        <color theme="1"/>
        <rFont val="Times New Roman"/>
        <family val="1"/>
      </rPr>
      <t>Nota aclaratoria:</t>
    </r>
    <r>
      <rPr>
        <i/>
        <sz val="8"/>
        <color theme="1"/>
        <rFont val="Times New Roman"/>
        <family val="1"/>
      </rPr>
      <t xml:space="preserve"> "Los datos suminsitardos en este modelo son hipotéticos. La unica información  real es el balance y los estados de resultados que fueron entregados por la empresa para el desarrollo de esta investigación".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</si>
</sst>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64" formatCode="_(&quot;$&quot;* #,##0.00_);_(&quot;$&quot;* \(#,##0.00\);_(&quot;$&quot;* &quot;-&quot;??_);_(@_)"/>
    <numFmt numFmtId="165" formatCode="000"/>
    <numFmt numFmtId="166" formatCode="00000"/>
    <numFmt numFmtId="167" formatCode="&quot;$&quot;#,##0.00"/>
    <numFmt numFmtId="168" formatCode="&quot;$&quot;#,##0.0"/>
    <numFmt numFmtId="169" formatCode="&quot;$&quot;#,##0"/>
    <numFmt numFmtId="170" formatCode="&quot;$&quot;\ #,##0.00"/>
    <numFmt numFmtId="171" formatCode="#,##0.0"/>
    <numFmt numFmtId="172" formatCode="_ &quot;$&quot;\ * #,##0.00_ ;_ &quot;$&quot;\ * \-#,##0.00_ ;_ &quot;$&quot;\ * &quot;-&quot;??_ ;_ @_ "/>
    <numFmt numFmtId="173" formatCode="#,##0.0;[Red]\(#,##0.0\)"/>
    <numFmt numFmtId="174" formatCode="dd\-mm\-yyyy;@"/>
    <numFmt numFmtId="175" formatCode="&quot;$&quot;#,##0_);[Red]\(&quot;$&quot;#,##0\)"/>
    <numFmt numFmtId="176" formatCode="[$$-2C0A]#,##0.00;\([$$-2C0A]#,##0.00\)"/>
    <numFmt numFmtId="177" formatCode="[$$-2C0A]\ #,##0.00"/>
    <numFmt numFmtId="178" formatCode="#&quot; m²&quot;"/>
    <numFmt numFmtId="179" formatCode="#&quot; ml&quot;"/>
    <numFmt numFmtId="180" formatCode="#,##0\ ;\(#,##0\)\ "/>
    <numFmt numFmtId="181" formatCode="\$\ \ #,##0\ ;\(\$\ \ #,##0\)\ "/>
    <numFmt numFmtId="182" formatCode="0.000%"/>
    <numFmt numFmtId="183" formatCode="_ * #,##0.00_ ;_ * \-#,##0.00_ ;_ * &quot;-&quot;??_ ;_ @_ "/>
    <numFmt numFmtId="184" formatCode="dd/mm/yyyy;@"/>
    <numFmt numFmtId="185" formatCode="&quot;$&quot;#,##0.00_);[Red]\(&quot;$&quot;#,##0.00\)"/>
  </numFmts>
  <fonts count="99" x14ac:knownFonts="1">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sz val="11"/>
      <color rgb="FFFF0000"/>
      <name val="Calibri"/>
      <family val="2"/>
      <scheme val="minor"/>
    </font>
    <font>
      <sz val="10"/>
      <color rgb="FF00B050"/>
      <name val="Calibri"/>
      <family val="2"/>
      <scheme val="minor"/>
    </font>
    <font>
      <sz val="11"/>
      <color rgb="FF00B050"/>
      <name val="Calibri"/>
      <family val="2"/>
      <scheme val="minor"/>
    </font>
    <font>
      <sz val="10"/>
      <color rgb="FFFF0000"/>
      <name val="Calibri"/>
      <family val="2"/>
      <scheme val="minor"/>
    </font>
    <font>
      <sz val="14"/>
      <color theme="1" tint="0.34998626667073579"/>
      <name val="Calibri"/>
      <family val="2"/>
      <scheme val="minor"/>
    </font>
    <font>
      <sz val="12"/>
      <color theme="1"/>
      <name val="Calibri"/>
      <family val="2"/>
      <scheme val="minor"/>
    </font>
    <font>
      <b/>
      <sz val="8"/>
      <name val="Times New Roman"/>
      <family val="1"/>
    </font>
    <font>
      <sz val="8"/>
      <name val="Times New Roman"/>
      <family val="1"/>
    </font>
    <font>
      <sz val="11"/>
      <name val="Times New Roman"/>
      <family val="1"/>
    </font>
    <font>
      <sz val="10"/>
      <color indexed="81"/>
      <name val="Tahoma"/>
      <family val="2"/>
    </font>
    <font>
      <sz val="11"/>
      <name val="Calibri"/>
      <family val="2"/>
      <scheme val="minor"/>
    </font>
    <font>
      <b/>
      <sz val="12"/>
      <color theme="1"/>
      <name val="Times New Roman"/>
      <family val="1"/>
    </font>
    <font>
      <sz val="10"/>
      <name val="Times New Roman"/>
      <family val="1"/>
    </font>
    <font>
      <b/>
      <sz val="10"/>
      <name val="Times New Roman"/>
      <family val="1"/>
    </font>
    <font>
      <sz val="12"/>
      <color theme="1"/>
      <name val="Times New Roman"/>
      <family val="1"/>
    </font>
    <font>
      <b/>
      <sz val="11"/>
      <color theme="1"/>
      <name val="Cambria"/>
      <family val="2"/>
      <scheme val="major"/>
    </font>
    <font>
      <b/>
      <sz val="16"/>
      <color theme="2"/>
      <name val="Cambria"/>
      <family val="2"/>
      <scheme val="major"/>
    </font>
    <font>
      <b/>
      <sz val="12"/>
      <color theme="1"/>
      <name val="Cambria"/>
      <family val="2"/>
      <scheme val="major"/>
    </font>
    <font>
      <b/>
      <sz val="18"/>
      <color theme="4"/>
      <name val="Cambria"/>
      <family val="2"/>
      <scheme val="major"/>
    </font>
    <font>
      <b/>
      <sz val="15"/>
      <color theme="4"/>
      <name val="Cambria"/>
      <family val="2"/>
      <scheme val="major"/>
    </font>
    <font>
      <b/>
      <sz val="12"/>
      <color theme="1" tint="0.14993743705557422"/>
      <name val="Cambria"/>
      <family val="2"/>
      <scheme val="major"/>
    </font>
    <font>
      <sz val="14"/>
      <color theme="1" tint="0.34998626667073579"/>
      <name val="Times New Roman"/>
      <family val="1"/>
    </font>
    <font>
      <sz val="14"/>
      <color indexed="81"/>
      <name val="Tahoma"/>
      <family val="2"/>
    </font>
    <font>
      <sz val="12"/>
      <color theme="0"/>
      <name val="Times New Roman"/>
      <family val="1"/>
    </font>
    <font>
      <b/>
      <sz val="14"/>
      <color theme="0"/>
      <name val="Times New Roman"/>
      <family val="1"/>
    </font>
    <font>
      <b/>
      <sz val="12"/>
      <color theme="0"/>
      <name val="Times New Roman"/>
      <family val="1"/>
    </font>
    <font>
      <sz val="12"/>
      <name val="Times New Roman"/>
      <family val="1"/>
    </font>
    <font>
      <sz val="12"/>
      <color theme="1" tint="0.34998626667073579"/>
      <name val="Times New Roman"/>
      <family val="1"/>
    </font>
    <font>
      <b/>
      <sz val="12"/>
      <color rgb="FF00B0F0"/>
      <name val="Times New Roman"/>
      <family val="1"/>
    </font>
    <font>
      <b/>
      <sz val="12"/>
      <color theme="1" tint="0.34998626667073579"/>
      <name val="Times New Roman"/>
      <family val="1"/>
    </font>
    <font>
      <b/>
      <sz val="18"/>
      <color theme="0"/>
      <name val="Times New Roman"/>
      <family val="1"/>
    </font>
    <font>
      <sz val="11"/>
      <color theme="1"/>
      <name val="Times New Roman"/>
      <family val="1"/>
    </font>
    <font>
      <i/>
      <sz val="16"/>
      <color theme="0" tint="-0.499984740745262"/>
      <name val="Times New Roman"/>
      <family val="1"/>
    </font>
    <font>
      <i/>
      <sz val="14"/>
      <color theme="1"/>
      <name val="Times New Roman"/>
      <family val="1"/>
    </font>
    <font>
      <sz val="11"/>
      <color rgb="FF00B050"/>
      <name val="Times New Roman"/>
      <family val="1"/>
    </font>
    <font>
      <sz val="11"/>
      <color rgb="FFFF0000"/>
      <name val="Times New Roman"/>
      <family val="1"/>
    </font>
    <font>
      <sz val="14"/>
      <color theme="1"/>
      <name val="Times New Roman"/>
      <family val="1"/>
    </font>
    <font>
      <sz val="18"/>
      <color theme="0"/>
      <name val="Times New Roman"/>
      <family val="1"/>
    </font>
    <font>
      <sz val="16"/>
      <color theme="0"/>
      <name val="Times New Roman"/>
      <family val="1"/>
    </font>
    <font>
      <sz val="8"/>
      <color indexed="9"/>
      <name val="Times New Roman"/>
      <family val="1"/>
    </font>
    <font>
      <b/>
      <sz val="10"/>
      <color theme="0"/>
      <name val="Times New Roman"/>
      <family val="1"/>
    </font>
    <font>
      <b/>
      <sz val="12"/>
      <color indexed="81"/>
      <name val="Calibri"/>
      <family val="2"/>
      <scheme val="minor"/>
    </font>
    <font>
      <b/>
      <sz val="9"/>
      <color indexed="81"/>
      <name val="Tahoma"/>
      <family val="2"/>
    </font>
    <font>
      <sz val="8"/>
      <color theme="1"/>
      <name val="Times New Roman"/>
      <family val="1"/>
    </font>
    <font>
      <sz val="8"/>
      <color theme="0" tint="-0.499984740745262"/>
      <name val="Times New Roman"/>
      <family val="1"/>
    </font>
    <font>
      <b/>
      <sz val="8"/>
      <color theme="0"/>
      <name val="Times New Roman"/>
      <family val="1"/>
    </font>
    <font>
      <b/>
      <sz val="8"/>
      <color rgb="FF1A5AE6"/>
      <name val="Times New Roman"/>
      <family val="1"/>
    </font>
    <font>
      <sz val="8"/>
      <color indexed="17"/>
      <name val="Times New Roman"/>
      <family val="1"/>
    </font>
    <font>
      <b/>
      <sz val="8"/>
      <color indexed="17"/>
      <name val="Times New Roman"/>
      <family val="1"/>
    </font>
    <font>
      <sz val="10"/>
      <color theme="1"/>
      <name val="Times New Roman"/>
      <family val="1"/>
    </font>
    <font>
      <sz val="22"/>
      <color theme="0"/>
      <name val="Times New Roman"/>
      <family val="1"/>
    </font>
    <font>
      <b/>
      <sz val="12"/>
      <name val="Times New Roman"/>
      <family val="1"/>
    </font>
    <font>
      <b/>
      <sz val="11"/>
      <color theme="0"/>
      <name val="Times New Roman"/>
      <family val="1"/>
    </font>
    <font>
      <b/>
      <sz val="14"/>
      <color rgb="FF14BD88"/>
      <name val="Calibri"/>
      <family val="2"/>
      <scheme val="minor"/>
    </font>
    <font>
      <sz val="14"/>
      <color theme="0" tint="-0.34998626667073579"/>
      <name val="Calibri"/>
      <family val="2"/>
      <scheme val="minor"/>
    </font>
    <font>
      <sz val="11"/>
      <color indexed="8"/>
      <name val="Calibri"/>
      <family val="2"/>
      <charset val="1"/>
    </font>
    <font>
      <b/>
      <sz val="11"/>
      <color theme="1"/>
      <name val="Times New Roman"/>
      <family val="1"/>
    </font>
    <font>
      <sz val="11"/>
      <color indexed="10"/>
      <name val="Calibri"/>
      <family val="2"/>
      <charset val="1"/>
    </font>
    <font>
      <b/>
      <sz val="11"/>
      <color indexed="8"/>
      <name val="Calibri"/>
      <family val="2"/>
    </font>
    <font>
      <sz val="11"/>
      <name val="Calibri"/>
      <family val="2"/>
      <charset val="1"/>
    </font>
    <font>
      <sz val="11"/>
      <color indexed="8"/>
      <name val="Calibri"/>
      <family val="2"/>
    </font>
    <font>
      <b/>
      <sz val="12"/>
      <color indexed="8"/>
      <name val="Calibri"/>
      <family val="2"/>
    </font>
    <font>
      <b/>
      <sz val="14"/>
      <color indexed="8"/>
      <name val="Calibri"/>
      <family val="2"/>
    </font>
    <font>
      <sz val="12"/>
      <color indexed="8"/>
      <name val="Calibri"/>
      <family val="2"/>
      <charset val="1"/>
    </font>
    <font>
      <sz val="10"/>
      <color indexed="8"/>
      <name val="Calibri"/>
      <family val="2"/>
      <charset val="1"/>
    </font>
    <font>
      <b/>
      <sz val="24"/>
      <color theme="0"/>
      <name val="Times New Roman"/>
      <family val="1"/>
    </font>
    <font>
      <b/>
      <i/>
      <sz val="24"/>
      <color theme="0"/>
      <name val="Times New Roman"/>
      <family val="1"/>
    </font>
    <font>
      <i/>
      <sz val="14"/>
      <color theme="0" tint="-0.499984740745262"/>
      <name val="Times New Roman"/>
      <family val="1"/>
    </font>
    <font>
      <b/>
      <sz val="20"/>
      <color theme="0"/>
      <name val="Times New Roman"/>
      <family val="1"/>
    </font>
    <font>
      <b/>
      <u/>
      <sz val="12"/>
      <color theme="1"/>
      <name val="Times New Roman"/>
      <family val="1"/>
    </font>
    <font>
      <b/>
      <sz val="10"/>
      <color theme="1"/>
      <name val="Times New Roman"/>
      <family val="1"/>
    </font>
    <font>
      <b/>
      <sz val="10"/>
      <name val="Tahoma"/>
      <family val="2"/>
    </font>
    <font>
      <sz val="11"/>
      <color theme="0"/>
      <name val="Times New Roman"/>
      <family val="1"/>
    </font>
    <font>
      <sz val="10"/>
      <color rgb="FFFF0000"/>
      <name val="Times New Roman"/>
      <family val="1"/>
    </font>
    <font>
      <b/>
      <sz val="10"/>
      <color rgb="FFFF0000"/>
      <name val="Times New Roman"/>
      <family val="1"/>
    </font>
    <font>
      <sz val="11"/>
      <color theme="0" tint="-0.499984740745262"/>
      <name val="Calibri"/>
      <family val="2"/>
      <scheme val="minor"/>
    </font>
    <font>
      <sz val="10"/>
      <color theme="2" tint="-0.749992370372631"/>
      <name val="Times New Roman"/>
      <family val="1"/>
    </font>
    <font>
      <sz val="10"/>
      <color rgb="FF1C81F0"/>
      <name val="Times New Roman"/>
      <family val="1"/>
    </font>
    <font>
      <sz val="10"/>
      <color theme="0" tint="-0.34998626667073579"/>
      <name val="Times New Roman"/>
      <family val="1"/>
    </font>
    <font>
      <sz val="10"/>
      <color theme="0" tint="-0.499984740745262"/>
      <name val="Times New Roman"/>
      <family val="1"/>
    </font>
    <font>
      <i/>
      <sz val="10"/>
      <color theme="1"/>
      <name val="Times New Roman"/>
      <family val="1"/>
    </font>
    <font>
      <sz val="1"/>
      <name val="Calibri"/>
      <family val="2"/>
      <scheme val="minor"/>
    </font>
    <font>
      <sz val="12"/>
      <color rgb="FFF56829"/>
      <name val="Times New Roman"/>
      <family val="1"/>
    </font>
    <font>
      <b/>
      <sz val="16"/>
      <name val="Times New Roman"/>
      <family val="1"/>
    </font>
    <font>
      <sz val="10"/>
      <color theme="1"/>
      <name val="Calibri"/>
      <family val="1"/>
      <scheme val="minor"/>
    </font>
    <font>
      <b/>
      <sz val="20"/>
      <color theme="1"/>
      <name val="Times New Roman"/>
      <family val="1"/>
    </font>
    <font>
      <sz val="8"/>
      <color theme="1"/>
      <name val="Calibri"/>
      <family val="1"/>
      <scheme val="minor"/>
    </font>
    <font>
      <b/>
      <sz val="12"/>
      <color theme="1"/>
      <name val="Calibri"/>
      <family val="2"/>
      <scheme val="minor"/>
    </font>
    <font>
      <b/>
      <sz val="11"/>
      <name val="Calibri"/>
      <family val="2"/>
      <charset val="1"/>
    </font>
    <font>
      <b/>
      <sz val="11"/>
      <name val="Calibri"/>
      <family val="2"/>
    </font>
    <font>
      <sz val="11"/>
      <color indexed="8"/>
      <name val="Times New Roman"/>
      <family val="1"/>
    </font>
    <font>
      <sz val="11"/>
      <color theme="1" tint="0.34998626667073579"/>
      <name val="Times New Roman"/>
      <family val="1"/>
    </font>
    <font>
      <sz val="11"/>
      <color theme="2" tint="-0.499984740745262"/>
      <name val="Times New Roman"/>
      <family val="1"/>
    </font>
    <font>
      <i/>
      <sz val="8"/>
      <color theme="1"/>
      <name val="Times New Roman"/>
      <family val="1"/>
    </font>
    <font>
      <b/>
      <i/>
      <u/>
      <sz val="8"/>
      <color theme="1"/>
      <name val="Times New Roman"/>
      <family val="1"/>
    </font>
  </fonts>
  <fills count="13">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
      <patternFill patternType="solid">
        <fgColor theme="4"/>
        <bgColor indexed="64"/>
      </patternFill>
    </fill>
    <fill>
      <patternFill patternType="solid">
        <fgColor rgb="FF00B0F0"/>
        <bgColor indexed="64"/>
      </patternFill>
    </fill>
    <fill>
      <patternFill patternType="solid">
        <fgColor rgb="FFDEEDFF"/>
        <bgColor indexed="64"/>
      </patternFill>
    </fill>
    <fill>
      <patternFill patternType="solid">
        <fgColor rgb="FF1A59E3"/>
        <bgColor indexed="64"/>
      </patternFill>
    </fill>
    <fill>
      <patternFill patternType="solid">
        <fgColor theme="4" tint="-0.499984740745262"/>
        <bgColor indexed="64"/>
      </patternFill>
    </fill>
    <fill>
      <patternFill patternType="solid">
        <fgColor theme="3"/>
        <bgColor indexed="64"/>
      </patternFill>
    </fill>
    <fill>
      <patternFill patternType="solid">
        <fgColor theme="3"/>
        <bgColor rgb="FF000000"/>
      </patternFill>
    </fill>
    <fill>
      <patternFill patternType="solid">
        <fgColor rgb="FF002060"/>
        <bgColor indexed="64"/>
      </patternFill>
    </fill>
  </fills>
  <borders count="50">
    <border>
      <left/>
      <right/>
      <top/>
      <bottom/>
      <diagonal/>
    </border>
    <border>
      <left style="medium">
        <color rgb="FFE33D00"/>
      </left>
      <right/>
      <top style="medium">
        <color rgb="FFE33D00"/>
      </top>
      <bottom/>
      <diagonal/>
    </border>
    <border>
      <left/>
      <right/>
      <top style="medium">
        <color rgb="FFE33D00"/>
      </top>
      <bottom/>
      <diagonal/>
    </border>
    <border>
      <left style="medium">
        <color rgb="FFE33D00"/>
      </left>
      <right/>
      <top/>
      <bottom/>
      <diagonal/>
    </border>
    <border>
      <left style="slantDashDot">
        <color theme="0"/>
      </left>
      <right style="slantDashDot">
        <color theme="0"/>
      </right>
      <top style="slantDashDot">
        <color theme="0"/>
      </top>
      <bottom style="slantDashDot">
        <color theme="0"/>
      </bottom>
      <diagonal/>
    </border>
    <border>
      <left style="slantDashDot">
        <color theme="0"/>
      </left>
      <right style="slantDashDot">
        <color theme="0"/>
      </right>
      <top/>
      <bottom style="slantDashDot">
        <color theme="0"/>
      </bottom>
      <diagonal/>
    </border>
    <border>
      <left style="medium">
        <color rgb="FFE33D00"/>
      </left>
      <right/>
      <top/>
      <bottom style="medium">
        <color rgb="FFE33D00"/>
      </bottom>
      <diagonal/>
    </border>
    <border>
      <left/>
      <right/>
      <top/>
      <bottom style="medium">
        <color rgb="FFE33D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style="thin">
        <color theme="2"/>
      </top>
      <bottom/>
      <diagonal/>
    </border>
    <border>
      <left/>
      <right/>
      <top/>
      <bottom style="thick">
        <color theme="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rgb="FFE33D00"/>
      </top>
      <bottom/>
      <diagonal/>
    </border>
    <border>
      <left/>
      <right style="thin">
        <color indexed="64"/>
      </right>
      <top/>
      <bottom style="medium">
        <color rgb="FFE33D00"/>
      </bottom>
      <diagonal/>
    </border>
    <border>
      <left style="thin">
        <color indexed="23"/>
      </left>
      <right style="thin">
        <color indexed="23"/>
      </right>
      <top style="thin">
        <color indexed="23"/>
      </top>
      <bottom style="thin">
        <color indexed="23"/>
      </bottom>
      <diagonal/>
    </border>
    <border>
      <left/>
      <right/>
      <top style="medium">
        <color rgb="FFDEEDFF"/>
      </top>
      <bottom/>
      <diagonal/>
    </border>
    <border>
      <left/>
      <right style="thin">
        <color theme="0"/>
      </right>
      <top style="thin">
        <color theme="0" tint="-0.2499465926084170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theme="0"/>
      </left>
      <right/>
      <top/>
      <bottom/>
      <diagonal/>
    </border>
    <border>
      <left style="thin">
        <color theme="0"/>
      </left>
      <right style="thin">
        <color theme="0"/>
      </right>
      <top style="thin">
        <color theme="0" tint="-0.24994659260841701"/>
      </top>
      <bottom/>
      <diagonal/>
    </border>
    <border>
      <left style="thin">
        <color theme="0"/>
      </left>
      <right/>
      <top style="thin">
        <color theme="0" tint="-0.24994659260841701"/>
      </top>
      <bottom/>
      <diagonal/>
    </border>
    <border>
      <left/>
      <right/>
      <top style="thin">
        <color theme="0" tint="-0.24994659260841701"/>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top style="medium">
        <color theme="0" tint="-4.9989318521683403E-2"/>
      </top>
      <bottom style="medium">
        <color theme="0" tint="-4.9989318521683403E-2"/>
      </bottom>
      <diagonal/>
    </border>
    <border>
      <left/>
      <right style="thin">
        <color indexed="64"/>
      </right>
      <top/>
      <bottom style="medium">
        <color indexed="64"/>
      </bottom>
      <diagonal/>
    </border>
    <border>
      <left style="thin">
        <color theme="0" tint="-0.14996795556505021"/>
      </left>
      <right style="thin">
        <color theme="0" tint="-0.14996795556505021"/>
      </right>
      <top/>
      <bottom style="thin">
        <color theme="0" tint="-0.14996795556505021"/>
      </bottom>
      <diagonal/>
    </border>
    <border>
      <left style="medium">
        <color rgb="FF14BD88"/>
      </left>
      <right style="medium">
        <color rgb="FF14BD88"/>
      </right>
      <top style="medium">
        <color rgb="FF14BD88"/>
      </top>
      <bottom/>
      <diagonal/>
    </border>
    <border>
      <left style="medium">
        <color rgb="FF14BD88"/>
      </left>
      <right style="medium">
        <color rgb="FF14BD88"/>
      </right>
      <top/>
      <bottom/>
      <diagonal/>
    </border>
    <border>
      <left style="medium">
        <color rgb="FF14BD88"/>
      </left>
      <right style="medium">
        <color rgb="FF14BD88"/>
      </right>
      <top/>
      <bottom style="medium">
        <color rgb="FF14BD88"/>
      </bottom>
      <diagonal/>
    </border>
    <border>
      <left/>
      <right style="medium">
        <color rgb="FF14BD88"/>
      </right>
      <top/>
      <bottom style="medium">
        <color rgb="FF14BD88"/>
      </bottom>
      <diagonal/>
    </border>
    <border>
      <left/>
      <right/>
      <top/>
      <bottom style="medium">
        <color theme="0" tint="-4.9989318521683403E-2"/>
      </bottom>
      <diagonal/>
    </border>
    <border>
      <left style="medium">
        <color rgb="FF14BD88"/>
      </left>
      <right style="medium">
        <color rgb="FF14BD88"/>
      </right>
      <top/>
      <bottom style="medium">
        <color theme="0" tint="-4.9989318521683403E-2"/>
      </bottom>
      <diagonal/>
    </border>
    <border>
      <left style="medium">
        <color theme="0"/>
      </left>
      <right style="medium">
        <color theme="0"/>
      </right>
      <top style="medium">
        <color theme="0"/>
      </top>
      <bottom style="medium">
        <color theme="0"/>
      </bottom>
      <diagonal/>
    </border>
    <border>
      <left style="thin">
        <color indexed="23"/>
      </left>
      <right style="thin">
        <color indexed="23"/>
      </right>
      <top style="thin">
        <color indexed="23"/>
      </top>
      <bottom/>
      <diagonal/>
    </border>
    <border>
      <left style="medium">
        <color indexed="23"/>
      </left>
      <right/>
      <top style="thin">
        <color indexed="55"/>
      </top>
      <bottom style="thin">
        <color indexed="55"/>
      </bottom>
      <diagonal/>
    </border>
    <border>
      <left style="medium">
        <color indexed="23"/>
      </left>
      <right/>
      <top/>
      <bottom/>
      <diagonal/>
    </border>
    <border>
      <left style="thin">
        <color indexed="23"/>
      </left>
      <right style="thin">
        <color indexed="23"/>
      </right>
      <top/>
      <bottom/>
      <diagonal/>
    </border>
  </borders>
  <cellStyleXfs count="15">
    <xf numFmtId="0" fontId="0" fillId="0" borderId="0"/>
    <xf numFmtId="164" fontId="1" fillId="0" borderId="0" applyFont="0" applyFill="0" applyBorder="0" applyAlignment="0" applyProtection="0"/>
    <xf numFmtId="0" fontId="9" fillId="0" borderId="0"/>
    <xf numFmtId="9" fontId="1" fillId="0" borderId="0" applyFont="0" applyFill="0" applyBorder="0" applyAlignment="0" applyProtection="0"/>
    <xf numFmtId="0" fontId="19" fillId="3" borderId="0" applyFill="0" applyBorder="0" applyProtection="0">
      <alignment horizontal="left" vertical="center"/>
    </xf>
    <xf numFmtId="14" fontId="20" fillId="5" borderId="17" applyBorder="0" applyProtection="0">
      <alignment horizontal="left" vertical="center"/>
    </xf>
    <xf numFmtId="0" fontId="21" fillId="3" borderId="0" applyNumberFormat="0" applyFill="0" applyBorder="0" applyProtection="0"/>
    <xf numFmtId="2" fontId="22" fillId="0" borderId="0" applyFill="0" applyBorder="0" applyProtection="0">
      <alignment horizontal="left" vertical="center"/>
    </xf>
    <xf numFmtId="0" fontId="23" fillId="3" borderId="0" applyNumberFormat="0" applyFill="0" applyBorder="0" applyAlignment="0" applyProtection="0">
      <alignment vertical="center"/>
    </xf>
    <xf numFmtId="0" fontId="23" fillId="3" borderId="18" applyNumberFormat="0" applyFill="0" applyProtection="0"/>
    <xf numFmtId="0" fontId="24" fillId="3" borderId="0" applyNumberFormat="0" applyFill="0" applyBorder="0" applyAlignment="0" applyProtection="0">
      <alignment vertical="center"/>
    </xf>
    <xf numFmtId="0" fontId="59" fillId="0" borderId="0"/>
    <xf numFmtId="9" fontId="1" fillId="0" borderId="0" applyFont="0" applyFill="0" applyBorder="0" applyAlignment="0" applyProtection="0"/>
    <xf numFmtId="172" fontId="1" fillId="0" borderId="0" applyFont="0" applyFill="0" applyBorder="0" applyAlignment="0" applyProtection="0"/>
    <xf numFmtId="183" fontId="1" fillId="0" borderId="0" applyFont="0" applyFill="0" applyBorder="0" applyAlignment="0" applyProtection="0"/>
  </cellStyleXfs>
  <cellXfs count="507">
    <xf numFmtId="0" fontId="0" fillId="0" borderId="0" xfId="0"/>
    <xf numFmtId="0" fontId="0" fillId="0" borderId="0" xfId="0" applyFont="1"/>
    <xf numFmtId="0" fontId="0" fillId="0" borderId="0" xfId="0" applyFont="1" applyFill="1" applyBorder="1"/>
    <xf numFmtId="0" fontId="0" fillId="0" borderId="0" xfId="0" applyFont="1" applyFill="1" applyBorder="1" applyAlignment="1"/>
    <xf numFmtId="169" fontId="6" fillId="0" borderId="0" xfId="0" applyNumberFormat="1" applyFont="1" applyAlignment="1">
      <alignment horizontal="center"/>
    </xf>
    <xf numFmtId="167" fontId="4" fillId="0" borderId="0" xfId="0" applyNumberFormat="1" applyFont="1" applyAlignment="1">
      <alignment horizontal="center"/>
    </xf>
    <xf numFmtId="169" fontId="0" fillId="0" borderId="0" xfId="1" applyNumberFormat="1" applyFont="1" applyAlignment="1">
      <alignment horizontal="center"/>
    </xf>
    <xf numFmtId="14" fontId="2" fillId="0" borderId="0" xfId="0" applyNumberFormat="1" applyFont="1" applyFill="1" applyBorder="1" applyAlignment="1" applyProtection="1">
      <alignment horizontal="center"/>
      <protection locked="0"/>
    </xf>
    <xf numFmtId="0" fontId="2" fillId="0" borderId="0" xfId="0" applyFont="1" applyFill="1" applyBorder="1" applyProtection="1">
      <protection locked="0"/>
    </xf>
    <xf numFmtId="165" fontId="3" fillId="0" borderId="0" xfId="0" applyNumberFormat="1" applyFont="1" applyFill="1" applyBorder="1" applyAlignment="1" applyProtection="1">
      <alignment horizontal="center"/>
      <protection locked="0"/>
    </xf>
    <xf numFmtId="169" fontId="5" fillId="0" borderId="0" xfId="1" applyNumberFormat="1" applyFont="1" applyFill="1" applyBorder="1" applyAlignment="1" applyProtection="1">
      <alignment horizontal="center"/>
      <protection locked="0"/>
    </xf>
    <xf numFmtId="167" fontId="7" fillId="0" borderId="0" xfId="1" applyNumberFormat="1" applyFont="1" applyFill="1" applyBorder="1" applyAlignment="1" applyProtection="1">
      <alignment horizontal="center"/>
      <protection locked="0"/>
    </xf>
    <xf numFmtId="168" fontId="2" fillId="0" borderId="0" xfId="1" applyNumberFormat="1" applyFont="1" applyFill="1" applyBorder="1" applyAlignment="1" applyProtection="1">
      <alignment horizontal="center"/>
    </xf>
    <xf numFmtId="0" fontId="0" fillId="0" borderId="0" xfId="0" applyFont="1" applyBorder="1"/>
    <xf numFmtId="0" fontId="9" fillId="0" borderId="0" xfId="2"/>
    <xf numFmtId="0" fontId="14" fillId="0" borderId="0" xfId="0" applyFont="1"/>
    <xf numFmtId="0" fontId="30" fillId="0" borderId="0" xfId="0" applyFont="1"/>
    <xf numFmtId="0" fontId="9" fillId="0" borderId="0" xfId="0" applyFont="1"/>
    <xf numFmtId="170" fontId="31" fillId="0" borderId="0" xfId="0" applyNumberFormat="1" applyFont="1" applyAlignment="1">
      <alignment horizontal="left" vertical="center" indent="1"/>
    </xf>
    <xf numFmtId="0" fontId="32" fillId="0" borderId="0" xfId="0" applyFont="1" applyAlignment="1">
      <alignment horizontal="left" vertical="center"/>
    </xf>
    <xf numFmtId="0" fontId="31" fillId="0" borderId="0" xfId="0" applyFont="1" applyAlignment="1">
      <alignment horizontal="left" vertical="center" indent="1"/>
    </xf>
    <xf numFmtId="14" fontId="31" fillId="0" borderId="0" xfId="0" applyNumberFormat="1" applyFont="1" applyAlignment="1">
      <alignment horizontal="left" vertical="center" indent="1"/>
    </xf>
    <xf numFmtId="15" fontId="30" fillId="0" borderId="0" xfId="0" applyNumberFormat="1" applyFont="1"/>
    <xf numFmtId="0" fontId="29" fillId="6" borderId="0" xfId="0" applyFont="1" applyFill="1" applyAlignment="1"/>
    <xf numFmtId="0" fontId="29" fillId="4" borderId="0" xfId="0" applyFont="1" applyFill="1" applyAlignment="1"/>
    <xf numFmtId="0" fontId="31" fillId="0" borderId="11" xfId="0" applyFont="1" applyBorder="1" applyAlignment="1">
      <alignment horizontal="center" vertical="center"/>
    </xf>
    <xf numFmtId="9" fontId="31" fillId="0" borderId="11" xfId="3" applyFont="1" applyBorder="1" applyAlignment="1">
      <alignment horizontal="center" vertical="center"/>
    </xf>
    <xf numFmtId="170" fontId="31" fillId="4" borderId="11" xfId="0" applyNumberFormat="1" applyFont="1" applyFill="1" applyBorder="1" applyAlignment="1">
      <alignment horizontal="center" vertical="center"/>
    </xf>
    <xf numFmtId="170" fontId="31" fillId="4" borderId="0" xfId="0" applyNumberFormat="1" applyFont="1" applyFill="1" applyAlignment="1">
      <alignment horizontal="left" vertical="center" indent="1"/>
    </xf>
    <xf numFmtId="170" fontId="31" fillId="4" borderId="11" xfId="0" applyNumberFormat="1" applyFont="1" applyFill="1" applyBorder="1" applyAlignment="1">
      <alignment horizontal="left" vertical="center" indent="1"/>
    </xf>
    <xf numFmtId="0" fontId="31" fillId="4" borderId="11" xfId="0" applyFont="1" applyFill="1" applyBorder="1" applyAlignment="1">
      <alignment horizontal="left" vertical="center" indent="1"/>
    </xf>
    <xf numFmtId="14" fontId="31" fillId="4" borderId="11" xfId="0" applyNumberFormat="1" applyFont="1" applyFill="1" applyBorder="1" applyAlignment="1">
      <alignment horizontal="left" vertical="center" indent="1"/>
    </xf>
    <xf numFmtId="1" fontId="31" fillId="4" borderId="11" xfId="0" applyNumberFormat="1" applyFont="1" applyFill="1" applyBorder="1" applyAlignment="1">
      <alignment horizontal="center" vertical="center"/>
    </xf>
    <xf numFmtId="0" fontId="33" fillId="4" borderId="11" xfId="0" applyFont="1" applyFill="1" applyBorder="1" applyAlignment="1">
      <alignment horizontal="center" vertical="center"/>
    </xf>
    <xf numFmtId="14" fontId="33" fillId="4" borderId="11" xfId="0" applyNumberFormat="1" applyFont="1" applyFill="1" applyBorder="1" applyAlignment="1">
      <alignment horizontal="center" vertical="center"/>
    </xf>
    <xf numFmtId="170" fontId="33" fillId="4" borderId="11" xfId="0" applyNumberFormat="1" applyFont="1" applyFill="1" applyBorder="1" applyAlignment="1">
      <alignment horizontal="center" vertical="center"/>
    </xf>
    <xf numFmtId="1" fontId="33" fillId="4" borderId="11" xfId="0" applyNumberFormat="1" applyFont="1" applyFill="1" applyBorder="1" applyAlignment="1">
      <alignment horizontal="center" vertical="center"/>
    </xf>
    <xf numFmtId="49" fontId="11" fillId="0" borderId="14" xfId="0" applyNumberFormat="1" applyFont="1" applyFill="1" applyBorder="1" applyAlignment="1" applyProtection="1">
      <alignment horizontal="center"/>
      <protection locked="0"/>
    </xf>
    <xf numFmtId="0" fontId="35" fillId="0" borderId="0" xfId="0" applyFont="1" applyFill="1" applyBorder="1"/>
    <xf numFmtId="0" fontId="35" fillId="0" borderId="16" xfId="0" applyFont="1" applyFill="1" applyBorder="1"/>
    <xf numFmtId="49" fontId="11" fillId="0" borderId="14" xfId="0" applyNumberFormat="1" applyFont="1" applyBorder="1" applyAlignment="1" applyProtection="1">
      <alignment horizontal="center"/>
      <protection locked="0"/>
    </xf>
    <xf numFmtId="0" fontId="36" fillId="0" borderId="0" xfId="0" applyFont="1" applyBorder="1" applyAlignment="1">
      <alignment vertical="top"/>
    </xf>
    <xf numFmtId="0" fontId="35" fillId="0" borderId="0" xfId="0" applyFont="1" applyBorder="1"/>
    <xf numFmtId="169" fontId="35" fillId="0" borderId="0" xfId="1" applyNumberFormat="1" applyFont="1" applyBorder="1" applyAlignment="1">
      <alignment horizontal="center"/>
    </xf>
    <xf numFmtId="0" fontId="35" fillId="0" borderId="1" xfId="0" applyFont="1" applyBorder="1"/>
    <xf numFmtId="0" fontId="35" fillId="0" borderId="2" xfId="0" applyFont="1" applyBorder="1"/>
    <xf numFmtId="0" fontId="35" fillId="0" borderId="22" xfId="0" applyFont="1" applyBorder="1"/>
    <xf numFmtId="0" fontId="35" fillId="0" borderId="3" xfId="0" applyFont="1" applyBorder="1"/>
    <xf numFmtId="0" fontId="35" fillId="0" borderId="16" xfId="0" applyFont="1" applyBorder="1"/>
    <xf numFmtId="49" fontId="11" fillId="0" borderId="14" xfId="0" applyNumberFormat="1" applyFont="1" applyBorder="1" applyAlignment="1" applyProtection="1">
      <alignment horizontal="center" vertical="top"/>
      <protection locked="0"/>
    </xf>
    <xf numFmtId="166" fontId="16" fillId="0" borderId="0" xfId="0" applyNumberFormat="1" applyFont="1" applyFill="1" applyBorder="1" applyAlignment="1" applyProtection="1">
      <alignment horizontal="center"/>
    </xf>
    <xf numFmtId="0" fontId="35" fillId="0" borderId="14" xfId="0" applyFont="1" applyBorder="1"/>
    <xf numFmtId="165" fontId="25" fillId="0" borderId="0" xfId="0" applyNumberFormat="1" applyFont="1" applyBorder="1" applyAlignment="1">
      <alignment horizontal="center" vertical="center"/>
    </xf>
    <xf numFmtId="170" fontId="25" fillId="0" borderId="0" xfId="0" applyNumberFormat="1" applyFont="1" applyBorder="1" applyAlignment="1">
      <alignment horizontal="center" vertical="center"/>
    </xf>
    <xf numFmtId="169" fontId="38" fillId="0" borderId="0" xfId="0" applyNumberFormat="1" applyFont="1" applyBorder="1" applyAlignment="1">
      <alignment horizontal="center"/>
    </xf>
    <xf numFmtId="167" fontId="39" fillId="0" borderId="0" xfId="0" applyNumberFormat="1" applyFont="1" applyBorder="1" applyAlignment="1">
      <alignment horizontal="center"/>
    </xf>
    <xf numFmtId="170" fontId="25" fillId="0" borderId="4" xfId="0" applyNumberFormat="1" applyFont="1" applyFill="1" applyBorder="1" applyAlignment="1">
      <alignment horizontal="center" vertical="center"/>
    </xf>
    <xf numFmtId="165" fontId="17" fillId="0" borderId="0" xfId="0" applyNumberFormat="1" applyFont="1" applyBorder="1" applyAlignment="1" applyProtection="1">
      <alignment horizontal="center"/>
      <protection locked="0"/>
    </xf>
    <xf numFmtId="165" fontId="17" fillId="0" borderId="3" xfId="0" applyNumberFormat="1" applyFont="1" applyBorder="1" applyAlignment="1" applyProtection="1">
      <alignment horizontal="center"/>
      <protection locked="0"/>
    </xf>
    <xf numFmtId="0" fontId="35" fillId="0" borderId="14" xfId="0" applyFont="1" applyFill="1" applyBorder="1"/>
    <xf numFmtId="0" fontId="35" fillId="0" borderId="6" xfId="0" applyFont="1" applyBorder="1"/>
    <xf numFmtId="0" fontId="35" fillId="0" borderId="7" xfId="0" applyFont="1" applyBorder="1"/>
    <xf numFmtId="0" fontId="35" fillId="0" borderId="23" xfId="0" applyFont="1" applyBorder="1"/>
    <xf numFmtId="0" fontId="35" fillId="0" borderId="19" xfId="0" applyFont="1" applyBorder="1"/>
    <xf numFmtId="0" fontId="35" fillId="0" borderId="20" xfId="0" applyFont="1" applyFill="1" applyBorder="1"/>
    <xf numFmtId="0" fontId="35" fillId="0" borderId="21" xfId="0" applyFont="1" applyFill="1" applyBorder="1"/>
    <xf numFmtId="0" fontId="43" fillId="0" borderId="0" xfId="0" applyFont="1"/>
    <xf numFmtId="0" fontId="11" fillId="0" borderId="0" xfId="0" applyFont="1"/>
    <xf numFmtId="0" fontId="11" fillId="0" borderId="0" xfId="0" applyFont="1" applyAlignment="1">
      <alignment horizontal="center"/>
    </xf>
    <xf numFmtId="0" fontId="35" fillId="0" borderId="0" xfId="0" applyFont="1" applyAlignment="1">
      <alignment horizontal="center"/>
    </xf>
    <xf numFmtId="0" fontId="10" fillId="0" borderId="0" xfId="0" applyFont="1" applyAlignment="1">
      <alignment horizontal="right"/>
    </xf>
    <xf numFmtId="171" fontId="11" fillId="0" borderId="0" xfId="0" applyNumberFormat="1" applyFont="1" applyProtection="1">
      <protection locked="0"/>
    </xf>
    <xf numFmtId="171" fontId="11" fillId="0" borderId="0" xfId="0" applyNumberFormat="1" applyFont="1" applyAlignment="1" applyProtection="1">
      <alignment horizontal="center"/>
      <protection locked="0"/>
    </xf>
    <xf numFmtId="0" fontId="47" fillId="0" borderId="0" xfId="0" applyFont="1"/>
    <xf numFmtId="0" fontId="48" fillId="0" borderId="0" xfId="0" applyFont="1" applyAlignment="1">
      <alignment vertical="top"/>
    </xf>
    <xf numFmtId="0" fontId="49" fillId="0" borderId="0" xfId="0" applyFont="1"/>
    <xf numFmtId="170" fontId="11" fillId="0" borderId="0" xfId="0" applyNumberFormat="1" applyFont="1" applyAlignment="1">
      <alignment horizontal="center"/>
    </xf>
    <xf numFmtId="170" fontId="10" fillId="0" borderId="0" xfId="0" applyNumberFormat="1" applyFont="1" applyAlignment="1">
      <alignment horizontal="center"/>
    </xf>
    <xf numFmtId="0" fontId="50" fillId="0" borderId="0" xfId="0" applyFont="1" applyAlignment="1">
      <alignment horizontal="right" vertical="center" indent="1"/>
    </xf>
    <xf numFmtId="0" fontId="50" fillId="7" borderId="25" xfId="0" applyFont="1" applyFill="1" applyBorder="1" applyAlignment="1">
      <alignment horizontal="center" vertical="center"/>
    </xf>
    <xf numFmtId="0" fontId="50" fillId="0" borderId="0" xfId="0" applyFont="1" applyAlignment="1">
      <alignment horizontal="center" vertical="center"/>
    </xf>
    <xf numFmtId="170" fontId="51" fillId="0" borderId="0" xfId="1" applyNumberFormat="1" applyFont="1" applyFill="1" applyBorder="1" applyAlignment="1" applyProtection="1">
      <alignment vertical="center"/>
      <protection locked="0"/>
    </xf>
    <xf numFmtId="0" fontId="50" fillId="0" borderId="27" xfId="0" applyFont="1" applyBorder="1" applyAlignment="1">
      <alignment horizontal="right" vertical="center" indent="1"/>
    </xf>
    <xf numFmtId="170" fontId="47" fillId="0" borderId="28" xfId="1" applyNumberFormat="1" applyFont="1" applyBorder="1" applyProtection="1">
      <protection locked="0"/>
    </xf>
    <xf numFmtId="170" fontId="47" fillId="0" borderId="0" xfId="1" applyNumberFormat="1" applyFont="1" applyBorder="1" applyProtection="1">
      <protection locked="0"/>
    </xf>
    <xf numFmtId="170" fontId="49" fillId="0" borderId="0" xfId="0" applyNumberFormat="1" applyFont="1" applyAlignment="1">
      <alignment horizontal="center"/>
    </xf>
    <xf numFmtId="170" fontId="47" fillId="0" borderId="0" xfId="1" applyNumberFormat="1" applyFont="1" applyFill="1" applyBorder="1" applyProtection="1">
      <protection locked="0"/>
    </xf>
    <xf numFmtId="170" fontId="49" fillId="8" borderId="26" xfId="0" applyNumberFormat="1" applyFont="1" applyFill="1" applyBorder="1" applyAlignment="1">
      <alignment horizontal="center"/>
    </xf>
    <xf numFmtId="170" fontId="51" fillId="0" borderId="0" xfId="1" applyNumberFormat="1" applyFont="1" applyBorder="1" applyProtection="1">
      <protection locked="0"/>
    </xf>
    <xf numFmtId="170" fontId="51" fillId="0" borderId="0" xfId="1" applyNumberFormat="1" applyFont="1" applyFill="1" applyBorder="1" applyProtection="1">
      <protection locked="0"/>
    </xf>
    <xf numFmtId="170" fontId="11" fillId="0" borderId="0" xfId="1" applyNumberFormat="1" applyFont="1" applyBorder="1" applyAlignment="1" applyProtection="1">
      <alignment horizontal="center"/>
    </xf>
    <xf numFmtId="170" fontId="49" fillId="8" borderId="32" xfId="0" applyNumberFormat="1" applyFont="1" applyFill="1" applyBorder="1" applyAlignment="1">
      <alignment horizontal="center"/>
    </xf>
    <xf numFmtId="173" fontId="51" fillId="0" borderId="0" xfId="0" applyNumberFormat="1" applyFont="1" applyProtection="1">
      <protection locked="0"/>
    </xf>
    <xf numFmtId="171" fontId="10" fillId="0" borderId="0" xfId="0" applyNumberFormat="1" applyFont="1" applyAlignment="1" applyProtection="1">
      <alignment horizontal="right"/>
      <protection locked="0"/>
    </xf>
    <xf numFmtId="173" fontId="52" fillId="0" borderId="0" xfId="0" applyNumberFormat="1" applyFont="1" applyAlignment="1" applyProtection="1">
      <alignment horizontal="center"/>
      <protection locked="0"/>
    </xf>
    <xf numFmtId="171" fontId="11" fillId="0" borderId="0" xfId="0" applyNumberFormat="1" applyFont="1" applyAlignment="1" applyProtection="1">
      <alignment horizontal="right"/>
      <protection locked="0"/>
    </xf>
    <xf numFmtId="173" fontId="51" fillId="0" borderId="0" xfId="0" applyNumberFormat="1" applyFont="1" applyAlignment="1" applyProtection="1">
      <alignment horizontal="center"/>
      <protection locked="0"/>
    </xf>
    <xf numFmtId="171" fontId="10" fillId="0" borderId="0" xfId="0" applyNumberFormat="1" applyFont="1" applyAlignment="1" applyProtection="1">
      <alignment horizontal="center"/>
      <protection locked="0"/>
    </xf>
    <xf numFmtId="170" fontId="49" fillId="5" borderId="26" xfId="0" applyNumberFormat="1" applyFont="1" applyFill="1" applyBorder="1" applyAlignment="1">
      <alignment horizontal="center" vertical="center"/>
    </xf>
    <xf numFmtId="170" fontId="49" fillId="5" borderId="31" xfId="0" applyNumberFormat="1" applyFont="1" applyFill="1" applyBorder="1" applyAlignment="1">
      <alignment horizontal="center"/>
    </xf>
    <xf numFmtId="0" fontId="2" fillId="0" borderId="0" xfId="2" applyFont="1" applyAlignment="1">
      <alignment horizontal="center"/>
    </xf>
    <xf numFmtId="0" fontId="11" fillId="0" borderId="0" xfId="2" applyFont="1" applyAlignment="1">
      <alignment horizontal="center"/>
    </xf>
    <xf numFmtId="0" fontId="8" fillId="0" borderId="0" xfId="0" applyFont="1" applyAlignment="1">
      <alignment horizontal="left" vertical="center" indent="1"/>
    </xf>
    <xf numFmtId="0" fontId="25" fillId="0" borderId="11" xfId="0" applyFont="1" applyBorder="1" applyAlignment="1">
      <alignment horizontal="left" vertical="center" indent="1"/>
    </xf>
    <xf numFmtId="0" fontId="57" fillId="0" borderId="0" xfId="0" applyFont="1" applyAlignment="1">
      <alignment horizontal="left" vertical="center" indent="1"/>
    </xf>
    <xf numFmtId="0" fontId="9" fillId="0" borderId="0" xfId="2" applyProtection="1">
      <protection locked="0"/>
    </xf>
    <xf numFmtId="0" fontId="53" fillId="0" borderId="0" xfId="0" applyFont="1"/>
    <xf numFmtId="0" fontId="59" fillId="0" borderId="0" xfId="11"/>
    <xf numFmtId="4" fontId="59" fillId="0" borderId="0" xfId="11" applyNumberFormat="1" applyAlignment="1">
      <alignment horizontal="center"/>
    </xf>
    <xf numFmtId="2" fontId="59" fillId="0" borderId="0" xfId="11" applyNumberFormat="1" applyAlignment="1">
      <alignment horizontal="center"/>
    </xf>
    <xf numFmtId="176" fontId="59" fillId="0" borderId="0" xfId="11" applyNumberFormat="1" applyAlignment="1">
      <alignment horizontal="right"/>
    </xf>
    <xf numFmtId="0" fontId="59" fillId="0" borderId="0" xfId="11" applyAlignment="1">
      <alignment horizontal="right"/>
    </xf>
    <xf numFmtId="176" fontId="61" fillId="0" borderId="0" xfId="11" applyNumberFormat="1" applyFont="1" applyAlignment="1">
      <alignment horizontal="right"/>
    </xf>
    <xf numFmtId="177" fontId="62" fillId="0" borderId="0" xfId="11" applyNumberFormat="1" applyFont="1" applyAlignment="1">
      <alignment horizontal="right"/>
    </xf>
    <xf numFmtId="0" fontId="59" fillId="0" borderId="0" xfId="11" applyAlignment="1">
      <alignment horizontal="left"/>
    </xf>
    <xf numFmtId="1" fontId="63" fillId="0" borderId="0" xfId="11" applyNumberFormat="1" applyFont="1" applyAlignment="1">
      <alignment horizontal="center"/>
    </xf>
    <xf numFmtId="2" fontId="63" fillId="0" borderId="0" xfId="11" applyNumberFormat="1" applyFont="1" applyAlignment="1">
      <alignment horizontal="center"/>
    </xf>
    <xf numFmtId="177" fontId="64" fillId="0" borderId="0" xfId="11" applyNumberFormat="1" applyFont="1" applyAlignment="1">
      <alignment horizontal="right"/>
    </xf>
    <xf numFmtId="178" fontId="59" fillId="0" borderId="0" xfId="11" applyNumberFormat="1" applyAlignment="1">
      <alignment horizontal="center"/>
    </xf>
    <xf numFmtId="179" fontId="59" fillId="0" borderId="0" xfId="11" applyNumberFormat="1" applyAlignment="1">
      <alignment horizontal="center"/>
    </xf>
    <xf numFmtId="176" fontId="62" fillId="0" borderId="0" xfId="11" applyNumberFormat="1" applyFont="1" applyAlignment="1">
      <alignment horizontal="right"/>
    </xf>
    <xf numFmtId="170" fontId="59" fillId="0" borderId="0" xfId="11" applyNumberFormat="1" applyAlignment="1">
      <alignment horizontal="right"/>
    </xf>
    <xf numFmtId="177" fontId="59" fillId="0" borderId="0" xfId="11" applyNumberFormat="1" applyAlignment="1">
      <alignment horizontal="right"/>
    </xf>
    <xf numFmtId="176" fontId="59" fillId="0" borderId="0" xfId="11" applyNumberFormat="1" applyAlignment="1">
      <alignment horizontal="center"/>
    </xf>
    <xf numFmtId="2" fontId="65" fillId="0" borderId="0" xfId="11" applyNumberFormat="1" applyFont="1" applyAlignment="1">
      <alignment horizontal="left"/>
    </xf>
    <xf numFmtId="177" fontId="59" fillId="0" borderId="0" xfId="11" applyNumberFormat="1" applyAlignment="1">
      <alignment horizontal="center"/>
    </xf>
    <xf numFmtId="0" fontId="66" fillId="0" borderId="0" xfId="11" applyFont="1"/>
    <xf numFmtId="2" fontId="59" fillId="0" borderId="0" xfId="11" applyNumberFormat="1"/>
    <xf numFmtId="177" fontId="66" fillId="0" borderId="0" xfId="11" applyNumberFormat="1" applyFont="1"/>
    <xf numFmtId="0" fontId="65" fillId="0" borderId="0" xfId="11" applyFont="1" applyAlignment="1">
      <alignment horizontal="center"/>
    </xf>
    <xf numFmtId="177" fontId="59" fillId="0" borderId="0" xfId="11" applyNumberFormat="1"/>
    <xf numFmtId="0" fontId="67" fillId="0" borderId="0" xfId="11" applyFont="1" applyAlignment="1">
      <alignment vertical="center"/>
    </xf>
    <xf numFmtId="0" fontId="67" fillId="0" borderId="0" xfId="11" applyFont="1" applyAlignment="1">
      <alignment horizontal="center" vertical="center"/>
    </xf>
    <xf numFmtId="0" fontId="59" fillId="0" borderId="0" xfId="11" applyAlignment="1">
      <alignment vertical="center"/>
    </xf>
    <xf numFmtId="0" fontId="67" fillId="0" borderId="0" xfId="11" applyFont="1" applyAlignment="1">
      <alignment horizontal="left" vertical="center"/>
    </xf>
    <xf numFmtId="0" fontId="59" fillId="0" borderId="0" xfId="11" applyAlignment="1">
      <alignment vertical="center" wrapText="1"/>
    </xf>
    <xf numFmtId="0" fontId="67" fillId="0" borderId="0" xfId="11" applyFont="1" applyAlignment="1">
      <alignment vertical="center" wrapText="1"/>
    </xf>
    <xf numFmtId="0" fontId="67" fillId="0" borderId="0" xfId="11" applyFont="1" applyAlignment="1">
      <alignment horizontal="left" vertical="center" wrapText="1"/>
    </xf>
    <xf numFmtId="0" fontId="68" fillId="0" borderId="0" xfId="11" applyFont="1" applyAlignment="1">
      <alignment vertical="center" wrapText="1"/>
    </xf>
    <xf numFmtId="0" fontId="68" fillId="0" borderId="0" xfId="11" applyFont="1" applyAlignment="1">
      <alignment wrapText="1"/>
    </xf>
    <xf numFmtId="0" fontId="59" fillId="0" borderId="0" xfId="11" applyAlignment="1">
      <alignment wrapText="1"/>
    </xf>
    <xf numFmtId="49" fontId="59" fillId="0" borderId="0" xfId="11" applyNumberFormat="1" applyAlignment="1">
      <alignment vertical="center" wrapText="1"/>
    </xf>
    <xf numFmtId="0" fontId="49" fillId="10" borderId="0" xfId="0" applyFont="1" applyFill="1" applyAlignment="1">
      <alignment horizontal="center" vertical="center"/>
    </xf>
    <xf numFmtId="0" fontId="49" fillId="10" borderId="0" xfId="0" applyFont="1" applyFill="1"/>
    <xf numFmtId="170" fontId="49" fillId="10" borderId="26" xfId="0" applyNumberFormat="1" applyFont="1" applyFill="1" applyBorder="1" applyAlignment="1">
      <alignment horizontal="center" vertical="center"/>
    </xf>
    <xf numFmtId="170" fontId="49" fillId="10" borderId="0" xfId="0" applyNumberFormat="1" applyFont="1" applyFill="1" applyAlignment="1">
      <alignment horizontal="center"/>
    </xf>
    <xf numFmtId="0" fontId="50" fillId="10" borderId="0" xfId="0" applyFont="1" applyFill="1" applyAlignment="1">
      <alignment horizontal="right" vertical="center" indent="1"/>
    </xf>
    <xf numFmtId="170" fontId="49" fillId="10" borderId="26" xfId="0" applyNumberFormat="1" applyFont="1" applyFill="1" applyBorder="1" applyAlignment="1">
      <alignment horizontal="center"/>
    </xf>
    <xf numFmtId="170" fontId="49" fillId="10" borderId="30" xfId="0" applyNumberFormat="1" applyFont="1" applyFill="1" applyBorder="1" applyAlignment="1">
      <alignment horizontal="center"/>
    </xf>
    <xf numFmtId="170" fontId="49" fillId="10" borderId="31" xfId="0" applyNumberFormat="1" applyFont="1" applyFill="1" applyBorder="1" applyAlignment="1">
      <alignment horizontal="center"/>
    </xf>
    <xf numFmtId="170" fontId="49" fillId="10" borderId="32" xfId="0" applyNumberFormat="1" applyFont="1" applyFill="1" applyBorder="1" applyAlignment="1">
      <alignment horizontal="center"/>
    </xf>
    <xf numFmtId="171" fontId="11" fillId="10" borderId="0" xfId="0" applyNumberFormat="1" applyFont="1" applyFill="1" applyProtection="1">
      <protection locked="0"/>
    </xf>
    <xf numFmtId="171" fontId="10" fillId="10" borderId="0" xfId="0" applyNumberFormat="1" applyFont="1" applyFill="1" applyAlignment="1" applyProtection="1">
      <alignment horizontal="right"/>
      <protection locked="0"/>
    </xf>
    <xf numFmtId="167" fontId="42" fillId="10" borderId="11" xfId="0" applyNumberFormat="1" applyFont="1" applyFill="1" applyBorder="1" applyAlignment="1">
      <alignment horizontal="right" vertical="center"/>
    </xf>
    <xf numFmtId="0" fontId="27" fillId="10" borderId="11" xfId="0" applyFont="1" applyFill="1" applyBorder="1" applyAlignment="1">
      <alignment horizontal="center"/>
    </xf>
    <xf numFmtId="0" fontId="29" fillId="10" borderId="11" xfId="0" applyFont="1" applyFill="1" applyBorder="1" applyAlignment="1">
      <alignment horizontal="left" vertical="center"/>
    </xf>
    <xf numFmtId="0" fontId="29" fillId="10" borderId="0" xfId="0" applyFont="1" applyFill="1" applyAlignment="1">
      <alignment horizontal="center" vertical="center"/>
    </xf>
    <xf numFmtId="0" fontId="29" fillId="10" borderId="0" xfId="0" applyFont="1" applyFill="1" applyAlignment="1">
      <alignment horizontal="center" vertical="center" wrapText="1"/>
    </xf>
    <xf numFmtId="49" fontId="11" fillId="10" borderId="12" xfId="0" applyNumberFormat="1" applyFont="1" applyFill="1" applyBorder="1" applyAlignment="1" applyProtection="1">
      <alignment horizontal="center"/>
      <protection locked="0"/>
    </xf>
    <xf numFmtId="0" fontId="35" fillId="10" borderId="13" xfId="0" applyFont="1" applyFill="1" applyBorder="1"/>
    <xf numFmtId="0" fontId="35" fillId="10" borderId="15" xfId="0" applyFont="1" applyFill="1" applyBorder="1"/>
    <xf numFmtId="165" fontId="25" fillId="0" borderId="11" xfId="0" applyNumberFormat="1" applyFont="1" applyBorder="1" applyAlignment="1">
      <alignment horizontal="center" vertical="center"/>
    </xf>
    <xf numFmtId="170" fontId="25" fillId="0" borderId="11" xfId="0" applyNumberFormat="1" applyFont="1" applyBorder="1" applyAlignment="1">
      <alignment horizontal="center" vertical="center"/>
    </xf>
    <xf numFmtId="0" fontId="28" fillId="10" borderId="11" xfId="0" applyFont="1" applyFill="1" applyBorder="1" applyAlignment="1">
      <alignment horizontal="center" vertical="center"/>
    </xf>
    <xf numFmtId="0" fontId="25" fillId="0" borderId="11" xfId="0" applyFont="1" applyFill="1" applyBorder="1" applyAlignment="1" applyProtection="1">
      <alignment horizontal="left" vertical="center" indent="1"/>
      <protection locked="0"/>
    </xf>
    <xf numFmtId="165" fontId="25" fillId="0" borderId="11" xfId="0" applyNumberFormat="1" applyFont="1" applyFill="1" applyBorder="1" applyAlignment="1" applyProtection="1">
      <alignment horizontal="center" vertical="center"/>
      <protection locked="0"/>
    </xf>
    <xf numFmtId="170" fontId="25" fillId="0" borderId="11" xfId="1" applyNumberFormat="1" applyFont="1" applyFill="1" applyBorder="1" applyAlignment="1" applyProtection="1">
      <alignment horizontal="center" vertical="center"/>
      <protection locked="0"/>
    </xf>
    <xf numFmtId="0" fontId="28" fillId="10" borderId="21" xfId="0" applyFont="1" applyFill="1" applyBorder="1" applyAlignment="1">
      <alignment horizontal="center" vertical="center"/>
    </xf>
    <xf numFmtId="0" fontId="28" fillId="10" borderId="35" xfId="0" applyFont="1" applyFill="1" applyBorder="1" applyAlignment="1">
      <alignment horizontal="center" vertical="center"/>
    </xf>
    <xf numFmtId="0" fontId="28" fillId="10" borderId="19" xfId="0" applyFont="1" applyFill="1" applyBorder="1" applyAlignment="1">
      <alignment horizontal="center" vertical="center" wrapText="1"/>
    </xf>
    <xf numFmtId="14" fontId="25" fillId="0" borderId="10" xfId="0" applyNumberFormat="1" applyFont="1" applyBorder="1" applyAlignment="1">
      <alignment horizontal="left" vertical="center" indent="1"/>
    </xf>
    <xf numFmtId="14" fontId="25" fillId="0" borderId="10" xfId="0" applyNumberFormat="1" applyFont="1" applyFill="1" applyBorder="1" applyAlignment="1" applyProtection="1">
      <alignment horizontal="left" vertical="center" indent="1"/>
      <protection locked="0"/>
    </xf>
    <xf numFmtId="14" fontId="25" fillId="0" borderId="15" xfId="0" applyNumberFormat="1" applyFont="1" applyFill="1" applyBorder="1" applyAlignment="1" applyProtection="1">
      <alignment horizontal="left" vertical="center" indent="1"/>
      <protection locked="0"/>
    </xf>
    <xf numFmtId="0" fontId="25" fillId="0" borderId="33" xfId="0" applyFont="1" applyFill="1" applyBorder="1" applyAlignment="1" applyProtection="1">
      <alignment horizontal="left" vertical="center" indent="1"/>
      <protection locked="0"/>
    </xf>
    <xf numFmtId="165" fontId="25" fillId="0" borderId="33" xfId="0" applyNumberFormat="1" applyFont="1" applyFill="1" applyBorder="1" applyAlignment="1" applyProtection="1">
      <alignment horizontal="center" vertical="center"/>
      <protection locked="0"/>
    </xf>
    <xf numFmtId="170" fontId="25" fillId="0" borderId="33" xfId="1" applyNumberFormat="1" applyFont="1" applyFill="1" applyBorder="1" applyAlignment="1" applyProtection="1">
      <alignment horizontal="center" vertical="center"/>
      <protection locked="0"/>
    </xf>
    <xf numFmtId="170" fontId="40" fillId="4" borderId="8" xfId="0" applyNumberFormat="1" applyFont="1" applyFill="1" applyBorder="1" applyAlignment="1">
      <alignment horizontal="center" vertical="center"/>
    </xf>
    <xf numFmtId="170" fontId="40" fillId="4" borderId="8" xfId="1" applyNumberFormat="1" applyFont="1" applyFill="1" applyBorder="1" applyAlignment="1" applyProtection="1">
      <alignment horizontal="center" vertical="center"/>
    </xf>
    <xf numFmtId="170" fontId="40" fillId="4" borderId="12" xfId="1" applyNumberFormat="1" applyFont="1" applyFill="1" applyBorder="1" applyAlignment="1" applyProtection="1">
      <alignment horizontal="center" vertical="center"/>
    </xf>
    <xf numFmtId="0" fontId="44" fillId="10" borderId="24" xfId="0" applyFont="1" applyFill="1" applyBorder="1" applyAlignment="1">
      <alignment horizontal="center" vertical="center"/>
    </xf>
    <xf numFmtId="0" fontId="15" fillId="0" borderId="11" xfId="0" applyFont="1" applyBorder="1" applyAlignment="1">
      <alignment horizontal="left" vertical="center" indent="1"/>
    </xf>
    <xf numFmtId="0" fontId="44" fillId="10" borderId="11" xfId="0" applyFont="1" applyFill="1" applyBorder="1" applyAlignment="1" applyProtection="1">
      <alignment horizontal="center"/>
      <protection hidden="1"/>
    </xf>
    <xf numFmtId="37" fontId="44" fillId="10" borderId="11" xfId="0" applyNumberFormat="1" applyFont="1" applyFill="1" applyBorder="1" applyAlignment="1" applyProtection="1">
      <alignment horizontal="center"/>
      <protection hidden="1"/>
    </xf>
    <xf numFmtId="0" fontId="29" fillId="10" borderId="11" xfId="0" applyFont="1" applyFill="1" applyBorder="1" applyAlignment="1" applyProtection="1">
      <alignment horizontal="center"/>
      <protection hidden="1"/>
    </xf>
    <xf numFmtId="170" fontId="25" fillId="0" borderId="5" xfId="0" applyNumberFormat="1" applyFont="1" applyFill="1" applyBorder="1" applyAlignment="1">
      <alignment horizontal="center" vertical="center"/>
    </xf>
    <xf numFmtId="0" fontId="28" fillId="10" borderId="19" xfId="0" applyFont="1" applyFill="1" applyBorder="1" applyAlignment="1">
      <alignment horizontal="center" vertical="center"/>
    </xf>
    <xf numFmtId="170" fontId="25" fillId="2" borderId="10" xfId="0" applyNumberFormat="1" applyFont="1" applyFill="1" applyBorder="1" applyAlignment="1">
      <alignment horizontal="center" vertical="center"/>
    </xf>
    <xf numFmtId="170" fontId="25" fillId="2" borderId="8" xfId="0" applyNumberFormat="1" applyFont="1" applyFill="1" applyBorder="1" applyAlignment="1">
      <alignment horizontal="center" vertical="center"/>
    </xf>
    <xf numFmtId="170" fontId="25" fillId="2" borderId="15" xfId="0" applyNumberFormat="1" applyFont="1" applyFill="1" applyBorder="1" applyAlignment="1">
      <alignment horizontal="center" vertical="center"/>
    </xf>
    <xf numFmtId="170" fontId="25" fillId="2" borderId="12" xfId="0" applyNumberFormat="1" applyFont="1" applyFill="1" applyBorder="1" applyAlignment="1">
      <alignment horizontal="center" vertical="center"/>
    </xf>
    <xf numFmtId="0" fontId="28" fillId="10" borderId="11" xfId="0" applyFont="1" applyFill="1" applyBorder="1" applyAlignment="1">
      <alignment horizontal="right" vertical="center" indent="1"/>
    </xf>
    <xf numFmtId="165" fontId="25" fillId="0" borderId="10" xfId="0" applyNumberFormat="1" applyFont="1" applyBorder="1" applyAlignment="1">
      <alignment horizontal="center" vertical="center"/>
    </xf>
    <xf numFmtId="170" fontId="25" fillId="0" borderId="8" xfId="0" applyNumberFormat="1" applyFont="1" applyBorder="1" applyAlignment="1">
      <alignment horizontal="center" vertical="center"/>
    </xf>
    <xf numFmtId="165" fontId="25" fillId="0" borderId="15" xfId="0" applyNumberFormat="1" applyFont="1" applyBorder="1" applyAlignment="1">
      <alignment horizontal="center" vertical="center"/>
    </xf>
    <xf numFmtId="170" fontId="25" fillId="0" borderId="12" xfId="0" applyNumberFormat="1" applyFont="1" applyBorder="1" applyAlignment="1">
      <alignment horizontal="center" vertical="center"/>
    </xf>
    <xf numFmtId="0" fontId="71" fillId="0" borderId="0" xfId="0" applyFont="1" applyBorder="1" applyAlignment="1">
      <alignment vertical="top"/>
    </xf>
    <xf numFmtId="0" fontId="55" fillId="0" borderId="11" xfId="0" applyFont="1" applyBorder="1"/>
    <xf numFmtId="0" fontId="29" fillId="11" borderId="8" xfId="0" applyFont="1" applyFill="1" applyBorder="1" applyAlignment="1" applyProtection="1">
      <alignment horizontal="left"/>
      <protection locked="0"/>
    </xf>
    <xf numFmtId="0" fontId="55" fillId="0" borderId="8" xfId="0" applyFont="1" applyBorder="1" applyAlignment="1">
      <alignment horizontal="right"/>
    </xf>
    <xf numFmtId="1" fontId="29" fillId="11" borderId="8" xfId="0" applyNumberFormat="1" applyFont="1" applyFill="1" applyBorder="1" applyAlignment="1" applyProtection="1">
      <alignment horizontal="left"/>
      <protection locked="0"/>
    </xf>
    <xf numFmtId="0" fontId="55" fillId="0" borderId="8" xfId="0" applyFont="1" applyBorder="1" applyAlignment="1" applyProtection="1">
      <alignment horizontal="left"/>
      <protection locked="0"/>
    </xf>
    <xf numFmtId="0" fontId="18" fillId="0" borderId="11" xfId="0" applyFont="1" applyBorder="1" applyAlignment="1">
      <alignment horizontal="left" vertical="center" indent="1"/>
    </xf>
    <xf numFmtId="174" fontId="18" fillId="0" borderId="11" xfId="0" applyNumberFormat="1" applyFont="1" applyBorder="1" applyAlignment="1">
      <alignment horizontal="left" vertical="center" indent="1"/>
    </xf>
    <xf numFmtId="0" fontId="16" fillId="0" borderId="11" xfId="0" applyFont="1" applyBorder="1"/>
    <xf numFmtId="0" fontId="17" fillId="0" borderId="11" xfId="0" applyFont="1" applyBorder="1"/>
    <xf numFmtId="3" fontId="16" fillId="0" borderId="11" xfId="0" applyNumberFormat="1" applyFont="1" applyBorder="1"/>
    <xf numFmtId="0" fontId="17" fillId="0" borderId="16" xfId="0" applyFont="1" applyBorder="1" applyAlignment="1">
      <alignment horizontal="center"/>
    </xf>
    <xf numFmtId="0" fontId="65" fillId="0" borderId="0" xfId="11" applyFont="1" applyAlignment="1">
      <alignment horizontal="left"/>
    </xf>
    <xf numFmtId="0" fontId="59" fillId="0" borderId="0" xfId="11" applyAlignment="1">
      <alignment horizontal="center"/>
    </xf>
    <xf numFmtId="0" fontId="0" fillId="0" borderId="11" xfId="0" applyBorder="1"/>
    <xf numFmtId="0" fontId="35" fillId="0" borderId="11" xfId="0" applyFont="1" applyBorder="1" applyAlignment="1">
      <alignment horizontal="center" vertical="center"/>
    </xf>
    <xf numFmtId="0" fontId="0" fillId="0" borderId="14" xfId="0" applyBorder="1"/>
    <xf numFmtId="0" fontId="0" fillId="0" borderId="16" xfId="0" applyBorder="1"/>
    <xf numFmtId="0" fontId="44" fillId="12" borderId="11" xfId="0" applyFont="1" applyFill="1" applyBorder="1" applyAlignment="1">
      <alignment horizontal="center" vertical="center" wrapText="1"/>
    </xf>
    <xf numFmtId="0" fontId="17" fillId="0" borderId="14" xfId="0" applyFont="1" applyBorder="1" applyAlignment="1">
      <alignment horizontal="centerContinuous" vertical="center" wrapText="1"/>
    </xf>
    <xf numFmtId="0" fontId="35" fillId="0" borderId="0" xfId="0" applyFont="1" applyAlignment="1">
      <alignment horizontal="centerContinuous" vertical="center" wrapText="1"/>
    </xf>
    <xf numFmtId="0" fontId="35" fillId="0" borderId="0" xfId="0" applyFont="1"/>
    <xf numFmtId="0" fontId="17" fillId="0" borderId="0" xfId="0" applyFont="1" applyAlignment="1">
      <alignment horizontal="center"/>
    </xf>
    <xf numFmtId="180" fontId="35" fillId="0" borderId="0" xfId="0" applyNumberFormat="1" applyFont="1"/>
    <xf numFmtId="180" fontId="35" fillId="0" borderId="16" xfId="0" applyNumberFormat="1" applyFont="1" applyBorder="1"/>
    <xf numFmtId="0" fontId="16" fillId="0" borderId="14" xfId="0" applyFont="1" applyBorder="1"/>
    <xf numFmtId="180" fontId="35" fillId="0" borderId="20" xfId="0" applyNumberFormat="1" applyFont="1" applyBorder="1"/>
    <xf numFmtId="180" fontId="35" fillId="0" borderId="21" xfId="0" applyNumberFormat="1" applyFont="1" applyBorder="1"/>
    <xf numFmtId="0" fontId="17" fillId="0" borderId="0" xfId="0" applyFont="1"/>
    <xf numFmtId="180" fontId="17" fillId="0" borderId="0" xfId="0" applyNumberFormat="1" applyFont="1"/>
    <xf numFmtId="180" fontId="17" fillId="0" borderId="16" xfId="0" applyNumberFormat="1" applyFont="1" applyBorder="1"/>
    <xf numFmtId="180" fontId="17" fillId="0" borderId="34" xfId="0" applyNumberFormat="1" applyFont="1" applyBorder="1"/>
    <xf numFmtId="180" fontId="17" fillId="0" borderId="37" xfId="0" applyNumberFormat="1" applyFont="1" applyBorder="1"/>
    <xf numFmtId="181" fontId="17" fillId="0" borderId="0" xfId="0" applyNumberFormat="1" applyFont="1"/>
    <xf numFmtId="181" fontId="17" fillId="0" borderId="16" xfId="0" applyNumberFormat="1" applyFont="1" applyBorder="1"/>
    <xf numFmtId="0" fontId="17" fillId="0" borderId="0" xfId="0" applyFont="1" applyAlignment="1">
      <alignment horizontal="centerContinuous" vertical="center" wrapText="1"/>
    </xf>
    <xf numFmtId="180" fontId="77" fillId="0" borderId="0" xfId="0" applyNumberFormat="1" applyFont="1"/>
    <xf numFmtId="180" fontId="77" fillId="0" borderId="16" xfId="0" applyNumberFormat="1" applyFont="1" applyBorder="1"/>
    <xf numFmtId="180" fontId="35" fillId="0" borderId="34" xfId="0" applyNumberFormat="1" applyFont="1" applyBorder="1"/>
    <xf numFmtId="180" fontId="35" fillId="0" borderId="37" xfId="0" applyNumberFormat="1" applyFont="1" applyBorder="1"/>
    <xf numFmtId="181" fontId="17" fillId="0" borderId="34" xfId="0" applyNumberFormat="1" applyFont="1" applyBorder="1"/>
    <xf numFmtId="181" fontId="17" fillId="0" borderId="37" xfId="0" applyNumberFormat="1" applyFont="1" applyBorder="1"/>
    <xf numFmtId="0" fontId="17" fillId="0" borderId="20" xfId="0" applyFont="1" applyBorder="1"/>
    <xf numFmtId="0" fontId="35" fillId="0" borderId="20" xfId="0" applyFont="1" applyBorder="1"/>
    <xf numFmtId="181" fontId="17" fillId="0" borderId="20" xfId="0" applyNumberFormat="1" applyFont="1" applyBorder="1"/>
    <xf numFmtId="181" fontId="17" fillId="0" borderId="21" xfId="0" applyNumberFormat="1" applyFont="1" applyBorder="1"/>
    <xf numFmtId="0" fontId="35" fillId="12" borderId="0" xfId="0" applyFont="1" applyFill="1"/>
    <xf numFmtId="180" fontId="35" fillId="12" borderId="0" xfId="0" applyNumberFormat="1" applyFont="1" applyFill="1"/>
    <xf numFmtId="180" fontId="35" fillId="12" borderId="16" xfId="0" applyNumberFormat="1" applyFont="1" applyFill="1" applyBorder="1"/>
    <xf numFmtId="0" fontId="76" fillId="12" borderId="0" xfId="0" applyFont="1" applyFill="1"/>
    <xf numFmtId="180" fontId="76" fillId="12" borderId="0" xfId="0" applyNumberFormat="1" applyFont="1" applyFill="1"/>
    <xf numFmtId="180" fontId="76" fillId="12" borderId="16" xfId="0" applyNumberFormat="1" applyFont="1" applyFill="1" applyBorder="1"/>
    <xf numFmtId="0" fontId="53" fillId="0" borderId="11" xfId="0" applyFont="1" applyBorder="1"/>
    <xf numFmtId="3" fontId="53" fillId="0" borderId="11" xfId="0" applyNumberFormat="1" applyFont="1" applyBorder="1"/>
    <xf numFmtId="0" fontId="74" fillId="0" borderId="11" xfId="0" applyFont="1" applyBorder="1"/>
    <xf numFmtId="0" fontId="74" fillId="0" borderId="0" xfId="0" applyFont="1"/>
    <xf numFmtId="3" fontId="74" fillId="0" borderId="11" xfId="0" applyNumberFormat="1" applyFont="1" applyBorder="1"/>
    <xf numFmtId="37" fontId="16" fillId="0" borderId="11" xfId="0" applyNumberFormat="1" applyFont="1" applyBorder="1"/>
    <xf numFmtId="37" fontId="17" fillId="0" borderId="11" xfId="0" applyNumberFormat="1" applyFont="1" applyBorder="1"/>
    <xf numFmtId="3" fontId="17" fillId="0" borderId="11" xfId="0" applyNumberFormat="1" applyFont="1" applyBorder="1"/>
    <xf numFmtId="0" fontId="53" fillId="0" borderId="11" xfId="0" applyFont="1" applyBorder="1" applyAlignment="1">
      <alignment horizontal="right"/>
    </xf>
    <xf numFmtId="0" fontId="17" fillId="0" borderId="11" xfId="0" applyFont="1" applyBorder="1" applyAlignment="1">
      <alignment wrapText="1"/>
    </xf>
    <xf numFmtId="0" fontId="16" fillId="0" borderId="11" xfId="0" applyFont="1" applyFill="1" applyBorder="1"/>
    <xf numFmtId="0" fontId="17" fillId="0" borderId="11" xfId="0" applyFont="1" applyFill="1" applyBorder="1"/>
    <xf numFmtId="3" fontId="53" fillId="0" borderId="11" xfId="0" applyNumberFormat="1" applyFont="1" applyBorder="1" applyAlignment="1">
      <alignment horizontal="right"/>
    </xf>
    <xf numFmtId="3" fontId="53" fillId="0" borderId="11" xfId="1" applyNumberFormat="1" applyFont="1" applyBorder="1" applyAlignment="1">
      <alignment horizontal="right"/>
    </xf>
    <xf numFmtId="3" fontId="53" fillId="0" borderId="0" xfId="0" applyNumberFormat="1" applyFont="1" applyAlignment="1">
      <alignment horizontal="right"/>
    </xf>
    <xf numFmtId="3" fontId="53" fillId="0" borderId="33" xfId="0" applyNumberFormat="1" applyFont="1" applyBorder="1" applyAlignment="1">
      <alignment horizontal="right"/>
    </xf>
    <xf numFmtId="3" fontId="77" fillId="0" borderId="11" xfId="0" applyNumberFormat="1" applyFont="1" applyBorder="1" applyAlignment="1">
      <alignment horizontal="right"/>
    </xf>
    <xf numFmtId="3" fontId="78" fillId="0" borderId="11" xfId="0" applyNumberFormat="1" applyFont="1" applyBorder="1" applyAlignment="1">
      <alignment horizontal="right"/>
    </xf>
    <xf numFmtId="3" fontId="60" fillId="0" borderId="11" xfId="0" applyNumberFormat="1" applyFont="1" applyBorder="1" applyAlignment="1">
      <alignment horizontal="right"/>
    </xf>
    <xf numFmtId="3" fontId="74" fillId="0" borderId="11" xfId="0" applyNumberFormat="1" applyFont="1" applyBorder="1" applyAlignment="1">
      <alignment horizontal="right"/>
    </xf>
    <xf numFmtId="3" fontId="78" fillId="0" borderId="11" xfId="0" applyNumberFormat="1" applyFont="1" applyBorder="1"/>
    <xf numFmtId="37" fontId="78" fillId="0" borderId="11" xfId="0" applyNumberFormat="1" applyFont="1" applyFill="1" applyBorder="1"/>
    <xf numFmtId="0" fontId="9" fillId="4" borderId="0" xfId="2" applyFill="1"/>
    <xf numFmtId="0" fontId="79" fillId="0" borderId="0" xfId="2" applyFont="1" applyAlignment="1">
      <alignment horizontal="center"/>
    </xf>
    <xf numFmtId="170" fontId="79" fillId="0" borderId="0" xfId="13" applyNumberFormat="1" applyFont="1" applyFill="1" applyBorder="1" applyAlignment="1">
      <alignment horizontal="center"/>
    </xf>
    <xf numFmtId="170" fontId="79" fillId="0" borderId="0" xfId="2" applyNumberFormat="1" applyFont="1" applyAlignment="1">
      <alignment horizontal="center"/>
    </xf>
    <xf numFmtId="4" fontId="9" fillId="0" borderId="0" xfId="2" applyNumberFormat="1"/>
    <xf numFmtId="0" fontId="44" fillId="12" borderId="0" xfId="2" applyFont="1" applyFill="1" applyAlignment="1">
      <alignment horizontal="center" vertical="center" wrapText="1"/>
    </xf>
    <xf numFmtId="4" fontId="53" fillId="0" borderId="11" xfId="2" applyNumberFormat="1" applyFont="1" applyBorder="1" applyAlignment="1">
      <alignment horizontal="center"/>
    </xf>
    <xf numFmtId="0" fontId="53" fillId="4" borderId="0" xfId="2" applyFont="1" applyFill="1"/>
    <xf numFmtId="0" fontId="44" fillId="12" borderId="0" xfId="2" applyFont="1" applyFill="1" applyAlignment="1">
      <alignment horizontal="center" vertical="center"/>
    </xf>
    <xf numFmtId="0" fontId="81" fillId="0" borderId="11" xfId="2" applyFont="1" applyBorder="1" applyAlignment="1">
      <alignment horizontal="center" vertical="center" wrapText="1"/>
    </xf>
    <xf numFmtId="3" fontId="53" fillId="0" borderId="11" xfId="2" applyNumberFormat="1" applyFont="1" applyBorder="1" applyAlignment="1">
      <alignment horizontal="center"/>
    </xf>
    <xf numFmtId="0" fontId="82" fillId="4" borderId="0" xfId="2" applyFont="1" applyFill="1" applyAlignment="1">
      <alignment horizontal="left"/>
    </xf>
    <xf numFmtId="0" fontId="81" fillId="0" borderId="0" xfId="2" applyFont="1" applyAlignment="1">
      <alignment horizontal="center" vertical="center" wrapText="1"/>
    </xf>
    <xf numFmtId="183" fontId="53" fillId="4" borderId="0" xfId="14" applyFont="1" applyFill="1" applyBorder="1"/>
    <xf numFmtId="0" fontId="44" fillId="12" borderId="11" xfId="2" applyFont="1" applyFill="1" applyBorder="1" applyAlignment="1">
      <alignment horizontal="center" vertical="center" wrapText="1"/>
    </xf>
    <xf numFmtId="0" fontId="83" fillId="0" borderId="0" xfId="2" applyFont="1" applyAlignment="1">
      <alignment horizontal="center"/>
    </xf>
    <xf numFmtId="170" fontId="83" fillId="0" borderId="0" xfId="13" applyNumberFormat="1" applyFont="1" applyFill="1" applyBorder="1" applyAlignment="1">
      <alignment horizontal="center"/>
    </xf>
    <xf numFmtId="170" fontId="83" fillId="0" borderId="0" xfId="2" applyNumberFormat="1" applyFont="1" applyAlignment="1">
      <alignment horizontal="center"/>
    </xf>
    <xf numFmtId="0" fontId="53" fillId="12" borderId="11" xfId="2" applyFont="1" applyFill="1" applyBorder="1" applyAlignment="1">
      <alignment horizontal="center"/>
    </xf>
    <xf numFmtId="170" fontId="53" fillId="12" borderId="11" xfId="13" applyNumberFormat="1" applyFont="1" applyFill="1" applyBorder="1" applyAlignment="1">
      <alignment horizontal="center"/>
    </xf>
    <xf numFmtId="170" fontId="53" fillId="12" borderId="11" xfId="2" applyNumberFormat="1" applyFont="1" applyFill="1" applyBorder="1" applyAlignment="1">
      <alignment horizontal="center"/>
    </xf>
    <xf numFmtId="0" fontId="53" fillId="0" borderId="0" xfId="2" applyFont="1" applyAlignment="1">
      <alignment horizontal="center"/>
    </xf>
    <xf numFmtId="170" fontId="53" fillId="0" borderId="0" xfId="13" applyNumberFormat="1" applyFont="1" applyFill="1" applyBorder="1" applyAlignment="1">
      <alignment horizontal="center"/>
    </xf>
    <xf numFmtId="170" fontId="53" fillId="0" borderId="0" xfId="2" applyNumberFormat="1" applyFont="1" applyAlignment="1">
      <alignment horizontal="center"/>
    </xf>
    <xf numFmtId="172" fontId="84" fillId="0" borderId="11" xfId="13" applyFont="1" applyFill="1" applyBorder="1" applyAlignment="1">
      <alignment horizontal="center"/>
    </xf>
    <xf numFmtId="9" fontId="53" fillId="0" borderId="11" xfId="12" applyFont="1" applyFill="1" applyBorder="1" applyAlignment="1">
      <alignment horizontal="center"/>
    </xf>
    <xf numFmtId="182" fontId="84" fillId="0" borderId="11" xfId="12" applyNumberFormat="1" applyFont="1" applyFill="1" applyBorder="1" applyAlignment="1">
      <alignment horizontal="center"/>
    </xf>
    <xf numFmtId="0" fontId="84" fillId="0" borderId="11" xfId="14" applyNumberFormat="1" applyFont="1" applyFill="1" applyBorder="1" applyAlignment="1">
      <alignment horizontal="center"/>
    </xf>
    <xf numFmtId="0" fontId="30" fillId="0" borderId="38" xfId="0" applyFont="1" applyBorder="1" applyAlignment="1">
      <alignment horizontal="center"/>
    </xf>
    <xf numFmtId="0" fontId="77" fillId="0" borderId="38" xfId="0" applyFont="1" applyBorder="1" applyAlignment="1">
      <alignment horizontal="center"/>
    </xf>
    <xf numFmtId="0" fontId="30" fillId="0" borderId="27" xfId="0" applyFont="1" applyBorder="1" applyAlignment="1">
      <alignment horizontal="center"/>
    </xf>
    <xf numFmtId="0" fontId="77" fillId="0" borderId="27" xfId="0" applyFont="1" applyBorder="1" applyAlignment="1">
      <alignment horizontal="center"/>
    </xf>
    <xf numFmtId="0" fontId="2" fillId="0" borderId="13" xfId="0" applyFont="1" applyBorder="1" applyAlignment="1">
      <alignment horizontal="left"/>
    </xf>
    <xf numFmtId="0" fontId="2" fillId="0" borderId="15" xfId="0" applyFont="1" applyBorder="1" applyAlignment="1">
      <alignment horizontal="left"/>
    </xf>
    <xf numFmtId="0" fontId="2" fillId="0" borderId="0" xfId="0" applyFont="1" applyBorder="1" applyAlignment="1">
      <alignment horizontal="left"/>
    </xf>
    <xf numFmtId="0" fontId="85" fillId="0" borderId="0" xfId="0" applyFont="1" applyBorder="1" applyAlignment="1">
      <alignment horizontal="left"/>
    </xf>
    <xf numFmtId="0" fontId="2" fillId="0" borderId="16" xfId="0" applyFont="1" applyBorder="1" applyAlignment="1">
      <alignment horizontal="left"/>
    </xf>
    <xf numFmtId="0" fontId="2" fillId="0" borderId="14" xfId="0" applyFont="1" applyBorder="1" applyAlignment="1">
      <alignment horizontal="left"/>
    </xf>
    <xf numFmtId="0" fontId="18" fillId="0" borderId="11" xfId="0" applyFont="1" applyBorder="1" applyAlignment="1">
      <alignment horizontal="left" vertical="center"/>
    </xf>
    <xf numFmtId="0" fontId="16" fillId="0" borderId="11" xfId="0" applyFont="1" applyBorder="1" applyAlignment="1">
      <alignment horizontal="left" vertical="center"/>
    </xf>
    <xf numFmtId="0" fontId="86" fillId="0" borderId="11" xfId="0" applyFont="1" applyBorder="1" applyAlignment="1">
      <alignment horizontal="left" vertical="center"/>
    </xf>
    <xf numFmtId="167" fontId="30" fillId="0" borderId="11" xfId="0" applyNumberFormat="1" applyFont="1" applyBorder="1" applyAlignment="1">
      <alignment horizontal="left" vertical="center"/>
    </xf>
    <xf numFmtId="14" fontId="30" fillId="0" borderId="11" xfId="0" applyNumberFormat="1" applyFont="1" applyBorder="1" applyAlignment="1">
      <alignment horizontal="left"/>
    </xf>
    <xf numFmtId="0" fontId="12" fillId="0" borderId="11" xfId="0" applyFont="1" applyBorder="1" applyAlignment="1">
      <alignment horizontal="left" vertical="center"/>
    </xf>
    <xf numFmtId="184" fontId="12" fillId="0" borderId="11" xfId="0" applyNumberFormat="1" applyFont="1" applyBorder="1" applyAlignment="1">
      <alignment horizontal="left" vertical="center"/>
    </xf>
    <xf numFmtId="184" fontId="12" fillId="0" borderId="11" xfId="0" applyNumberFormat="1" applyFont="1" applyBorder="1" applyAlignment="1">
      <alignment horizontal="center" vertical="center"/>
    </xf>
    <xf numFmtId="170" fontId="12" fillId="0" borderId="11" xfId="1" applyNumberFormat="1" applyFont="1" applyBorder="1" applyAlignment="1">
      <alignment horizontal="left" vertical="center"/>
    </xf>
    <xf numFmtId="185" fontId="12" fillId="0" borderId="11" xfId="0" applyNumberFormat="1" applyFont="1" applyBorder="1" applyAlignment="1">
      <alignment horizontal="left" vertical="center"/>
    </xf>
    <xf numFmtId="2" fontId="12" fillId="0" borderId="11" xfId="0" applyNumberFormat="1" applyFont="1" applyBorder="1" applyAlignment="1">
      <alignment horizontal="center" vertical="center"/>
    </xf>
    <xf numFmtId="167" fontId="12" fillId="0" borderId="11" xfId="0" applyNumberFormat="1" applyFont="1" applyBorder="1" applyAlignment="1">
      <alignment horizontal="left" vertical="center"/>
    </xf>
    <xf numFmtId="185" fontId="12" fillId="0" borderId="11" xfId="0" applyNumberFormat="1" applyFont="1" applyBorder="1" applyAlignment="1">
      <alignment horizontal="center" vertical="center"/>
    </xf>
    <xf numFmtId="167" fontId="12" fillId="0" borderId="11" xfId="1" applyNumberFormat="1" applyFont="1" applyBorder="1" applyAlignment="1">
      <alignment horizontal="left" vertical="center"/>
    </xf>
    <xf numFmtId="185" fontId="35" fillId="12" borderId="11" xfId="0" applyNumberFormat="1" applyFont="1" applyFill="1" applyBorder="1" applyAlignment="1">
      <alignment horizontal="center" vertical="center"/>
    </xf>
    <xf numFmtId="0" fontId="29" fillId="12" borderId="11" xfId="0" applyFont="1" applyFill="1" applyBorder="1" applyAlignment="1">
      <alignment horizontal="center" vertical="center"/>
    </xf>
    <xf numFmtId="0" fontId="29" fillId="12" borderId="11" xfId="0" applyFont="1" applyFill="1" applyBorder="1" applyAlignment="1">
      <alignment horizontal="center" vertical="center" wrapText="1"/>
    </xf>
    <xf numFmtId="0" fontId="53" fillId="12" borderId="0" xfId="0" applyFont="1" applyFill="1"/>
    <xf numFmtId="0" fontId="88" fillId="0" borderId="0" xfId="0" applyFont="1"/>
    <xf numFmtId="9" fontId="89" fillId="0" borderId="0" xfId="3" applyFont="1" applyFill="1" applyBorder="1" applyAlignment="1">
      <alignment vertical="center"/>
    </xf>
    <xf numFmtId="167" fontId="53" fillId="0" borderId="0" xfId="0" applyNumberFormat="1" applyFont="1" applyAlignment="1">
      <alignment vertical="center"/>
    </xf>
    <xf numFmtId="0" fontId="56" fillId="12" borderId="41" xfId="0" applyFont="1" applyFill="1" applyBorder="1" applyAlignment="1">
      <alignment vertical="center" wrapText="1"/>
    </xf>
    <xf numFmtId="0" fontId="56" fillId="12" borderId="41" xfId="0" applyFont="1" applyFill="1" applyBorder="1" applyAlignment="1">
      <alignment horizontal="center" vertical="center" wrapText="1"/>
    </xf>
    <xf numFmtId="0" fontId="56" fillId="12" borderId="42" xfId="0" applyFont="1" applyFill="1" applyBorder="1" applyAlignment="1">
      <alignment horizontal="center" vertical="center" wrapText="1"/>
    </xf>
    <xf numFmtId="0" fontId="60" fillId="0" borderId="0" xfId="0" applyFont="1" applyAlignment="1">
      <alignment vertical="center"/>
    </xf>
    <xf numFmtId="167" fontId="74" fillId="0" borderId="0" xfId="0" applyNumberFormat="1" applyFont="1" applyAlignment="1">
      <alignment vertical="center"/>
    </xf>
    <xf numFmtId="0" fontId="15" fillId="0" borderId="0" xfId="0" applyFont="1" applyAlignment="1">
      <alignment horizontal="left" vertical="center"/>
    </xf>
    <xf numFmtId="0" fontId="74" fillId="0" borderId="0" xfId="0" applyFont="1" applyAlignment="1">
      <alignment vertical="center"/>
    </xf>
    <xf numFmtId="10" fontId="74" fillId="0" borderId="0" xfId="0" applyNumberFormat="1" applyFont="1" applyAlignment="1">
      <alignment vertical="center"/>
    </xf>
    <xf numFmtId="10" fontId="74" fillId="0" borderId="0" xfId="0" applyNumberFormat="1" applyFont="1"/>
    <xf numFmtId="0" fontId="90" fillId="0" borderId="0" xfId="0" applyFont="1" applyAlignment="1">
      <alignment horizontal="center" vertical="center"/>
    </xf>
    <xf numFmtId="0" fontId="28" fillId="12" borderId="0" xfId="0" applyFont="1" applyFill="1" applyAlignment="1">
      <alignment horizontal="left" vertical="center" indent="1"/>
    </xf>
    <xf numFmtId="0" fontId="28" fillId="12" borderId="39" xfId="0" applyFont="1" applyFill="1" applyBorder="1" applyAlignment="1">
      <alignment horizontal="left" vertical="center" indent="1"/>
    </xf>
    <xf numFmtId="9" fontId="28" fillId="12" borderId="39" xfId="0" applyNumberFormat="1" applyFont="1" applyFill="1" applyBorder="1" applyAlignment="1">
      <alignment horizontal="center" vertical="center" wrapText="1"/>
    </xf>
    <xf numFmtId="0" fontId="47" fillId="0" borderId="0" xfId="0" applyFont="1" applyAlignment="1">
      <alignment horizontal="center" vertical="center"/>
    </xf>
    <xf numFmtId="170" fontId="18" fillId="0" borderId="11" xfId="0" applyNumberFormat="1" applyFont="1" applyBorder="1" applyAlignment="1">
      <alignment horizontal="left" vertical="center" indent="1"/>
    </xf>
    <xf numFmtId="170" fontId="15" fillId="0" borderId="11" xfId="0" applyNumberFormat="1" applyFont="1" applyBorder="1" applyAlignment="1">
      <alignment horizontal="left" vertical="center" indent="1"/>
    </xf>
    <xf numFmtId="170" fontId="15" fillId="0" borderId="11" xfId="1" applyNumberFormat="1" applyFont="1" applyBorder="1" applyAlignment="1">
      <alignment horizontal="left" vertical="center" indent="1"/>
    </xf>
    <xf numFmtId="170" fontId="18" fillId="0" borderId="11" xfId="0" applyNumberFormat="1" applyFont="1" applyBorder="1" applyAlignment="1">
      <alignment horizontal="center" vertical="center"/>
    </xf>
    <xf numFmtId="9" fontId="18" fillId="0" borderId="11" xfId="3" applyFont="1" applyBorder="1" applyAlignment="1">
      <alignment horizontal="center" vertical="center"/>
    </xf>
    <xf numFmtId="9" fontId="18" fillId="0" borderId="0" xfId="3" applyFont="1" applyBorder="1"/>
    <xf numFmtId="0" fontId="18" fillId="0" borderId="0" xfId="0" applyFont="1"/>
    <xf numFmtId="0" fontId="91" fillId="0" borderId="0" xfId="0" applyFont="1"/>
    <xf numFmtId="0" fontId="33" fillId="0" borderId="43" xfId="0" applyFont="1" applyBorder="1" applyAlignment="1">
      <alignment horizontal="left" vertical="center" indent="1"/>
    </xf>
    <xf numFmtId="170" fontId="33" fillId="0" borderId="43" xfId="0" applyNumberFormat="1" applyFont="1" applyBorder="1" applyAlignment="1">
      <alignment horizontal="left" vertical="center" indent="1"/>
    </xf>
    <xf numFmtId="164" fontId="33" fillId="0" borderId="43" xfId="1" applyFont="1" applyBorder="1" applyAlignment="1">
      <alignment horizontal="left" vertical="center" indent="1"/>
    </xf>
    <xf numFmtId="170" fontId="18" fillId="0" borderId="44" xfId="0" applyNumberFormat="1" applyFont="1" applyBorder="1" applyAlignment="1">
      <alignment horizontal="center" vertical="center"/>
    </xf>
    <xf numFmtId="9" fontId="18" fillId="0" borderId="44" xfId="3" applyFont="1" applyBorder="1" applyAlignment="1">
      <alignment horizontal="center" vertical="center"/>
    </xf>
    <xf numFmtId="0" fontId="15" fillId="0" borderId="0" xfId="0" applyFont="1"/>
    <xf numFmtId="0" fontId="33" fillId="0" borderId="36" xfId="0" applyFont="1" applyBorder="1" applyAlignment="1">
      <alignment horizontal="left" vertical="center" indent="1"/>
    </xf>
    <xf numFmtId="170" fontId="33" fillId="0" borderId="36" xfId="0" applyNumberFormat="1" applyFont="1" applyBorder="1" applyAlignment="1">
      <alignment horizontal="left" vertical="center" indent="1"/>
    </xf>
    <xf numFmtId="164" fontId="33" fillId="0" borderId="36" xfId="1" applyFont="1" applyBorder="1" applyAlignment="1">
      <alignment horizontal="left" vertical="center" indent="1"/>
    </xf>
    <xf numFmtId="0" fontId="74" fillId="0" borderId="11" xfId="2" applyFont="1" applyBorder="1" applyAlignment="1" applyProtection="1">
      <alignment horizontal="center"/>
      <protection locked="0"/>
    </xf>
    <xf numFmtId="172" fontId="35" fillId="0" borderId="11" xfId="2" applyNumberFormat="1" applyFont="1" applyBorder="1" applyProtection="1">
      <protection locked="0"/>
    </xf>
    <xf numFmtId="9" fontId="35" fillId="0" borderId="11" xfId="2" applyNumberFormat="1" applyFont="1" applyBorder="1" applyProtection="1">
      <protection locked="0"/>
    </xf>
    <xf numFmtId="172" fontId="35" fillId="0" borderId="11" xfId="2" applyNumberFormat="1" applyFont="1" applyBorder="1"/>
    <xf numFmtId="9" fontId="35" fillId="0" borderId="11" xfId="2" applyNumberFormat="1" applyFont="1" applyBorder="1"/>
    <xf numFmtId="0" fontId="35" fillId="0" borderId="11" xfId="2" applyFont="1" applyBorder="1"/>
    <xf numFmtId="175" fontId="35" fillId="0" borderId="11" xfId="2" applyNumberFormat="1" applyFont="1" applyBorder="1"/>
    <xf numFmtId="0" fontId="76" fillId="12" borderId="11" xfId="2" applyFont="1" applyFill="1" applyBorder="1"/>
    <xf numFmtId="175" fontId="76" fillId="12" borderId="11" xfId="2" applyNumberFormat="1" applyFont="1" applyFill="1" applyBorder="1"/>
    <xf numFmtId="0" fontId="92" fillId="0" borderId="0" xfId="11" applyFont="1" applyAlignment="1">
      <alignment horizontal="center"/>
    </xf>
    <xf numFmtId="176" fontId="62" fillId="0" borderId="0" xfId="11" applyNumberFormat="1" applyFont="1"/>
    <xf numFmtId="170" fontId="59" fillId="0" borderId="0" xfId="11" applyNumberFormat="1"/>
    <xf numFmtId="177" fontId="64" fillId="0" borderId="0" xfId="11" applyNumberFormat="1" applyFont="1"/>
    <xf numFmtId="0" fontId="93" fillId="0" borderId="0" xfId="11" applyFont="1" applyAlignment="1">
      <alignment wrapText="1"/>
    </xf>
    <xf numFmtId="176" fontId="59" fillId="0" borderId="0" xfId="11" applyNumberFormat="1"/>
    <xf numFmtId="0" fontId="28" fillId="12" borderId="0" xfId="0" applyFont="1" applyFill="1"/>
    <xf numFmtId="0" fontId="28" fillId="12" borderId="0" xfId="0" applyFont="1" applyFill="1" applyAlignment="1">
      <alignment vertical="center"/>
    </xf>
    <xf numFmtId="0" fontId="94" fillId="0" borderId="0" xfId="11" applyFont="1"/>
    <xf numFmtId="0" fontId="56" fillId="12" borderId="45" xfId="0" applyFont="1" applyFill="1" applyBorder="1" applyAlignment="1">
      <alignment horizontal="center" vertical="center"/>
    </xf>
    <xf numFmtId="0" fontId="56" fillId="12" borderId="0" xfId="0" applyFont="1" applyFill="1" applyAlignment="1">
      <alignment horizontal="center" vertical="center"/>
    </xf>
    <xf numFmtId="0" fontId="56" fillId="12" borderId="0" xfId="0" applyFont="1" applyFill="1" applyAlignment="1">
      <alignment horizontal="left" vertical="center"/>
    </xf>
    <xf numFmtId="0" fontId="56" fillId="12" borderId="0" xfId="0" quotePrefix="1" applyFont="1" applyFill="1" applyAlignment="1">
      <alignment horizontal="center" vertical="center"/>
    </xf>
    <xf numFmtId="170" fontId="56" fillId="12" borderId="0" xfId="0" applyNumberFormat="1" applyFont="1" applyFill="1" applyAlignment="1">
      <alignment horizontal="center" vertical="center"/>
    </xf>
    <xf numFmtId="16" fontId="95" fillId="0" borderId="0" xfId="0" applyNumberFormat="1" applyFont="1" applyAlignment="1">
      <alignment horizontal="right" vertical="center" indent="1"/>
    </xf>
    <xf numFmtId="0" fontId="95" fillId="0" borderId="0" xfId="0" applyFont="1" applyAlignment="1">
      <alignment horizontal="left" vertical="center" indent="1"/>
    </xf>
    <xf numFmtId="0" fontId="95" fillId="0" borderId="0" xfId="0" applyFont="1" applyAlignment="1">
      <alignment horizontal="center" vertical="center"/>
    </xf>
    <xf numFmtId="170" fontId="95" fillId="0" borderId="0" xfId="0" applyNumberFormat="1" applyFont="1" applyAlignment="1">
      <alignment horizontal="left" vertical="center" indent="1"/>
    </xf>
    <xf numFmtId="170" fontId="95" fillId="0" borderId="0" xfId="0" applyNumberFormat="1" applyFont="1" applyAlignment="1">
      <alignment horizontal="center" vertical="center"/>
    </xf>
    <xf numFmtId="0" fontId="95" fillId="0" borderId="0" xfId="0" applyFont="1" applyAlignment="1">
      <alignment horizontal="right" vertical="center" indent="1"/>
    </xf>
    <xf numFmtId="0" fontId="96" fillId="0" borderId="0" xfId="0" applyFont="1" applyAlignment="1">
      <alignment horizontal="left" vertical="center" indent="1"/>
    </xf>
    <xf numFmtId="0" fontId="44" fillId="10" borderId="46" xfId="0" applyFont="1" applyFill="1" applyBorder="1" applyAlignment="1">
      <alignment horizontal="center" vertical="center"/>
    </xf>
    <xf numFmtId="0" fontId="53" fillId="0" borderId="47" xfId="0" applyFont="1" applyBorder="1"/>
    <xf numFmtId="14" fontId="53" fillId="0" borderId="11" xfId="0" applyNumberFormat="1" applyFont="1" applyBorder="1"/>
    <xf numFmtId="0" fontId="53" fillId="0" borderId="48" xfId="0" applyFont="1" applyBorder="1"/>
    <xf numFmtId="167" fontId="74" fillId="0" borderId="11" xfId="0" applyNumberFormat="1" applyFont="1" applyBorder="1" applyAlignment="1">
      <alignment horizontal="center"/>
    </xf>
    <xf numFmtId="0" fontId="74" fillId="0" borderId="11" xfId="0" applyFont="1" applyFill="1" applyBorder="1"/>
    <xf numFmtId="167" fontId="11" fillId="0" borderId="11" xfId="0" applyNumberFormat="1" applyFont="1" applyBorder="1"/>
    <xf numFmtId="167" fontId="11" fillId="0" borderId="11" xfId="0" applyNumberFormat="1" applyFont="1" applyBorder="1" applyAlignment="1" applyProtection="1">
      <alignment horizontal="center" vertical="center"/>
      <protection locked="0"/>
    </xf>
    <xf numFmtId="167" fontId="10" fillId="0" borderId="11" xfId="0" applyNumberFormat="1" applyFont="1" applyBorder="1" applyAlignment="1">
      <alignment horizontal="center" vertical="center"/>
    </xf>
    <xf numFmtId="167" fontId="44" fillId="10" borderId="49" xfId="0" applyNumberFormat="1" applyFont="1" applyFill="1" applyBorder="1" applyAlignment="1">
      <alignment horizontal="center" vertical="center"/>
    </xf>
    <xf numFmtId="167" fontId="53" fillId="4" borderId="11" xfId="0" applyNumberFormat="1" applyFont="1" applyFill="1" applyBorder="1" applyAlignment="1">
      <alignment horizontal="center"/>
    </xf>
    <xf numFmtId="0" fontId="35" fillId="0" borderId="11" xfId="0" applyFont="1" applyBorder="1" applyAlignment="1">
      <alignment horizontal="right" vertical="center" indent="1"/>
    </xf>
    <xf numFmtId="0" fontId="35" fillId="0" borderId="11" xfId="0" applyFont="1" applyBorder="1" applyAlignment="1">
      <alignment horizontal="left" vertical="center" indent="1"/>
    </xf>
    <xf numFmtId="170" fontId="35" fillId="0" borderId="11" xfId="0" applyNumberFormat="1" applyFont="1" applyBorder="1" applyAlignment="1">
      <alignment horizontal="left" vertical="center" indent="1"/>
    </xf>
    <xf numFmtId="16" fontId="35" fillId="0" borderId="11" xfId="0" applyNumberFormat="1" applyFont="1" applyBorder="1" applyAlignment="1">
      <alignment horizontal="right" vertical="center" indent="1"/>
    </xf>
    <xf numFmtId="0" fontId="35" fillId="0" borderId="11" xfId="0" applyFont="1" applyBorder="1" applyAlignment="1">
      <alignment horizontal="left" vertical="center" wrapText="1" indent="1"/>
    </xf>
    <xf numFmtId="170" fontId="35" fillId="4" borderId="11" xfId="0" applyNumberFormat="1" applyFont="1" applyFill="1" applyBorder="1" applyAlignment="1">
      <alignment horizontal="center" vertical="center"/>
    </xf>
    <xf numFmtId="0" fontId="35" fillId="4" borderId="11" xfId="0" applyFont="1" applyFill="1" applyBorder="1" applyAlignment="1">
      <alignment horizontal="right" vertical="center" indent="1"/>
    </xf>
    <xf numFmtId="0" fontId="35" fillId="4" borderId="11" xfId="0" applyFont="1" applyFill="1" applyBorder="1" applyAlignment="1">
      <alignment horizontal="left" vertical="center" indent="1"/>
    </xf>
    <xf numFmtId="0" fontId="35" fillId="4" borderId="11" xfId="0" applyFont="1" applyFill="1" applyBorder="1" applyAlignment="1">
      <alignment horizontal="center" vertical="center"/>
    </xf>
    <xf numFmtId="170" fontId="35" fillId="4" borderId="11" xfId="0" applyNumberFormat="1" applyFont="1" applyFill="1" applyBorder="1" applyAlignment="1">
      <alignment horizontal="left" vertical="center" indent="1"/>
    </xf>
    <xf numFmtId="167" fontId="74" fillId="0" borderId="0" xfId="0" applyNumberFormat="1" applyFont="1" applyAlignment="1"/>
    <xf numFmtId="10" fontId="74" fillId="0" borderId="0" xfId="0" applyNumberFormat="1" applyFont="1" applyAlignment="1"/>
    <xf numFmtId="0" fontId="35" fillId="0" borderId="12" xfId="0" applyFont="1" applyBorder="1" applyAlignment="1">
      <alignment horizontal="left" vertical="center" wrapText="1"/>
    </xf>
    <xf numFmtId="0" fontId="35" fillId="0" borderId="13" xfId="0" applyFont="1" applyBorder="1" applyAlignment="1">
      <alignment horizontal="left" vertical="center" wrapText="1"/>
    </xf>
    <xf numFmtId="0" fontId="35" fillId="0" borderId="15" xfId="0" applyFont="1" applyBorder="1" applyAlignment="1">
      <alignment horizontal="left" vertical="center" wrapText="1"/>
    </xf>
    <xf numFmtId="0" fontId="35" fillId="0" borderId="14" xfId="0" applyFont="1" applyBorder="1" applyAlignment="1">
      <alignment horizontal="left" vertical="center" wrapText="1"/>
    </xf>
    <xf numFmtId="0" fontId="35" fillId="0" borderId="0" xfId="0" applyFont="1" applyBorder="1" applyAlignment="1">
      <alignment horizontal="left" vertical="center" wrapText="1"/>
    </xf>
    <xf numFmtId="0" fontId="35" fillId="0" borderId="16" xfId="0" applyFont="1" applyBorder="1" applyAlignment="1">
      <alignment horizontal="left" vertical="center" wrapText="1"/>
    </xf>
    <xf numFmtId="0" fontId="35" fillId="0" borderId="19" xfId="0" applyFont="1" applyBorder="1" applyAlignment="1">
      <alignment horizontal="left" vertical="center" wrapText="1"/>
    </xf>
    <xf numFmtId="0" fontId="35" fillId="0" borderId="20" xfId="0" applyFont="1" applyBorder="1" applyAlignment="1">
      <alignment horizontal="left" vertical="center" wrapText="1"/>
    </xf>
    <xf numFmtId="0" fontId="35" fillId="0" borderId="21" xfId="0" applyFont="1" applyBorder="1" applyAlignment="1">
      <alignment horizontal="left" vertical="center" wrapText="1"/>
    </xf>
    <xf numFmtId="0" fontId="97" fillId="0" borderId="12" xfId="0" applyFont="1" applyBorder="1" applyAlignment="1">
      <alignment horizontal="left" vertical="center" wrapText="1"/>
    </xf>
    <xf numFmtId="0" fontId="97" fillId="0" borderId="13" xfId="0" applyFont="1" applyBorder="1" applyAlignment="1">
      <alignment horizontal="left" vertical="center" wrapText="1"/>
    </xf>
    <xf numFmtId="0" fontId="97" fillId="0" borderId="15" xfId="0" applyFont="1" applyBorder="1" applyAlignment="1">
      <alignment horizontal="left" vertical="center" wrapText="1"/>
    </xf>
    <xf numFmtId="0" fontId="97" fillId="0" borderId="19" xfId="0" applyFont="1" applyBorder="1" applyAlignment="1">
      <alignment horizontal="left" vertical="center" wrapText="1"/>
    </xf>
    <xf numFmtId="0" fontId="97" fillId="0" borderId="20" xfId="0" applyFont="1" applyBorder="1" applyAlignment="1">
      <alignment horizontal="left" vertical="center" wrapText="1"/>
    </xf>
    <xf numFmtId="0" fontId="97" fillId="0" borderId="21" xfId="0" applyFont="1" applyBorder="1" applyAlignment="1">
      <alignment horizontal="left" vertical="center" wrapText="1"/>
    </xf>
    <xf numFmtId="0" fontId="73" fillId="0" borderId="11" xfId="0" applyFont="1" applyBorder="1" applyAlignment="1">
      <alignment horizontal="center" vertical="center"/>
    </xf>
    <xf numFmtId="0" fontId="18" fillId="0" borderId="11" xfId="0" applyFont="1" applyBorder="1" applyAlignment="1">
      <alignment horizontal="center"/>
    </xf>
    <xf numFmtId="0" fontId="29" fillId="11" borderId="11" xfId="0" applyFont="1" applyFill="1" applyBorder="1" applyAlignment="1" applyProtection="1">
      <alignment horizontal="center"/>
      <protection locked="0"/>
    </xf>
    <xf numFmtId="0" fontId="55" fillId="0" borderId="8" xfId="0" applyFont="1" applyBorder="1" applyAlignment="1">
      <alignment horizontal="center"/>
    </xf>
    <xf numFmtId="0" fontId="55" fillId="0" borderId="9" xfId="0" applyFont="1" applyBorder="1" applyAlignment="1">
      <alignment horizontal="center"/>
    </xf>
    <xf numFmtId="0" fontId="17" fillId="4" borderId="12" xfId="0" applyFont="1" applyFill="1" applyBorder="1" applyAlignment="1">
      <alignment horizontal="center" wrapText="1"/>
    </xf>
    <xf numFmtId="0" fontId="17" fillId="4" borderId="13" xfId="0" applyFont="1" applyFill="1" applyBorder="1" applyAlignment="1">
      <alignment horizontal="center"/>
    </xf>
    <xf numFmtId="0" fontId="17" fillId="4" borderId="15" xfId="0" applyFont="1" applyFill="1" applyBorder="1" applyAlignment="1">
      <alignment horizontal="center"/>
    </xf>
    <xf numFmtId="0" fontId="17" fillId="4" borderId="14" xfId="0" applyFont="1" applyFill="1" applyBorder="1" applyAlignment="1">
      <alignment horizontal="center"/>
    </xf>
    <xf numFmtId="0" fontId="17" fillId="4" borderId="0" xfId="0" applyFont="1" applyFill="1" applyBorder="1" applyAlignment="1">
      <alignment horizontal="center"/>
    </xf>
    <xf numFmtId="0" fontId="17" fillId="4" borderId="16" xfId="0" applyFont="1" applyFill="1" applyBorder="1" applyAlignment="1">
      <alignment horizontal="center"/>
    </xf>
    <xf numFmtId="0" fontId="17" fillId="4" borderId="19" xfId="0" applyFont="1" applyFill="1" applyBorder="1" applyAlignment="1">
      <alignment horizontal="center"/>
    </xf>
    <xf numFmtId="0" fontId="17" fillId="4" borderId="20" xfId="0" applyFont="1" applyFill="1" applyBorder="1" applyAlignment="1">
      <alignment horizontal="center"/>
    </xf>
    <xf numFmtId="0" fontId="17" fillId="4" borderId="21" xfId="0" applyFont="1" applyFill="1" applyBorder="1" applyAlignment="1">
      <alignment horizontal="center"/>
    </xf>
    <xf numFmtId="0" fontId="17" fillId="0" borderId="12" xfId="0" applyFont="1" applyBorder="1" applyAlignment="1">
      <alignment horizontal="center" wrapText="1"/>
    </xf>
    <xf numFmtId="0" fontId="17" fillId="0" borderId="13" xfId="0" applyFont="1" applyBorder="1" applyAlignment="1">
      <alignment horizontal="center"/>
    </xf>
    <xf numFmtId="0" fontId="17" fillId="0" borderId="15" xfId="0" applyFont="1" applyBorder="1" applyAlignment="1">
      <alignment horizontal="center"/>
    </xf>
    <xf numFmtId="0" fontId="17" fillId="0" borderId="14" xfId="0" applyFont="1" applyBorder="1" applyAlignment="1">
      <alignment horizontal="center"/>
    </xf>
    <xf numFmtId="0" fontId="17" fillId="0" borderId="0" xfId="0" applyFont="1" applyBorder="1" applyAlignment="1">
      <alignment horizontal="center"/>
    </xf>
    <xf numFmtId="0" fontId="17" fillId="0" borderId="16" xfId="0" applyFont="1" applyBorder="1" applyAlignment="1">
      <alignment horizontal="center"/>
    </xf>
    <xf numFmtId="0" fontId="17" fillId="0" borderId="19" xfId="0" applyFont="1" applyBorder="1" applyAlignment="1">
      <alignment horizontal="center"/>
    </xf>
    <xf numFmtId="0" fontId="17" fillId="0" borderId="20" xfId="0" applyFont="1" applyBorder="1" applyAlignment="1">
      <alignment horizontal="center"/>
    </xf>
    <xf numFmtId="0" fontId="17" fillId="0" borderId="21" xfId="0" applyFont="1" applyBorder="1" applyAlignment="1">
      <alignment horizontal="center"/>
    </xf>
    <xf numFmtId="0" fontId="44" fillId="12" borderId="14" xfId="0" applyFont="1" applyFill="1" applyBorder="1" applyAlignment="1">
      <alignment horizontal="center" vertical="center" wrapText="1"/>
    </xf>
    <xf numFmtId="0" fontId="44" fillId="12" borderId="0" xfId="0" applyFont="1" applyFill="1" applyBorder="1" applyAlignment="1">
      <alignment horizontal="center" vertical="center" wrapText="1"/>
    </xf>
    <xf numFmtId="0" fontId="75" fillId="0" borderId="12"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14" xfId="0" applyFont="1" applyBorder="1" applyAlignment="1">
      <alignment horizontal="center" vertical="center" wrapText="1"/>
    </xf>
    <xf numFmtId="0" fontId="75" fillId="0" borderId="0" xfId="0" applyFont="1" applyAlignment="1">
      <alignment horizontal="center" vertical="center" wrapText="1"/>
    </xf>
    <xf numFmtId="0" fontId="75" fillId="0" borderId="16" xfId="0" applyFont="1" applyBorder="1" applyAlignment="1">
      <alignment horizontal="center" vertical="center" wrapText="1"/>
    </xf>
    <xf numFmtId="0" fontId="44" fillId="12" borderId="8" xfId="0" applyFont="1" applyFill="1" applyBorder="1" applyAlignment="1">
      <alignment horizontal="center" vertical="center" wrapText="1"/>
    </xf>
    <xf numFmtId="0" fontId="44" fillId="12" borderId="9" xfId="0" applyFont="1" applyFill="1" applyBorder="1" applyAlignment="1">
      <alignment horizontal="center" vertical="center" wrapText="1"/>
    </xf>
    <xf numFmtId="0" fontId="44" fillId="12" borderId="10" xfId="0" applyFont="1" applyFill="1" applyBorder="1" applyAlignment="1">
      <alignment horizontal="center" vertical="center" wrapText="1"/>
    </xf>
    <xf numFmtId="0" fontId="76" fillId="12" borderId="8" xfId="0" applyFont="1" applyFill="1" applyBorder="1" applyAlignment="1">
      <alignment horizontal="center"/>
    </xf>
    <xf numFmtId="0" fontId="76" fillId="12" borderId="9" xfId="0" applyFont="1" applyFill="1" applyBorder="1" applyAlignment="1">
      <alignment horizontal="center"/>
    </xf>
    <xf numFmtId="0" fontId="76" fillId="12" borderId="10" xfId="0" applyFont="1" applyFill="1" applyBorder="1" applyAlignment="1">
      <alignment horizontal="center"/>
    </xf>
    <xf numFmtId="0" fontId="70" fillId="10" borderId="11" xfId="0" applyFont="1" applyFill="1" applyBorder="1" applyAlignment="1" applyProtection="1">
      <alignment horizontal="center"/>
      <protection hidden="1"/>
    </xf>
    <xf numFmtId="0" fontId="69" fillId="10" borderId="11" xfId="0" applyFont="1" applyFill="1" applyBorder="1" applyAlignment="1" applyProtection="1">
      <alignment horizontal="center" vertical="center"/>
      <protection hidden="1"/>
    </xf>
    <xf numFmtId="0" fontId="37" fillId="0" borderId="0" xfId="0" applyFont="1" applyBorder="1" applyAlignment="1">
      <alignment horizontal="center"/>
    </xf>
    <xf numFmtId="0" fontId="37" fillId="0" borderId="16" xfId="0" applyFont="1" applyBorder="1" applyAlignment="1">
      <alignment horizontal="center"/>
    </xf>
    <xf numFmtId="0" fontId="80" fillId="4" borderId="11" xfId="2" applyFont="1" applyFill="1" applyBorder="1" applyAlignment="1">
      <alignment horizontal="center"/>
    </xf>
    <xf numFmtId="0" fontId="84" fillId="4" borderId="11" xfId="2" applyFont="1" applyFill="1" applyBorder="1" applyAlignment="1">
      <alignment horizontal="center"/>
    </xf>
    <xf numFmtId="0" fontId="29" fillId="10" borderId="0" xfId="0" applyFont="1" applyFill="1" applyAlignment="1">
      <alignment horizontal="center" vertical="center"/>
    </xf>
    <xf numFmtId="0" fontId="29" fillId="10" borderId="0" xfId="0" applyFont="1" applyFill="1" applyBorder="1" applyAlignment="1">
      <alignment horizontal="center" vertical="center"/>
    </xf>
    <xf numFmtId="0" fontId="34" fillId="10" borderId="0" xfId="0" applyFont="1" applyFill="1" applyAlignment="1">
      <alignment horizontal="left" vertical="center"/>
    </xf>
    <xf numFmtId="0" fontId="41" fillId="10" borderId="8" xfId="0" applyFont="1" applyFill="1" applyBorder="1" applyAlignment="1">
      <alignment horizontal="center"/>
    </xf>
    <xf numFmtId="0" fontId="41" fillId="10" borderId="9" xfId="0" applyFont="1" applyFill="1" applyBorder="1" applyAlignment="1">
      <alignment horizontal="center"/>
    </xf>
    <xf numFmtId="0" fontId="41" fillId="10" borderId="10" xfId="0" applyFont="1" applyFill="1" applyBorder="1" applyAlignment="1">
      <alignment horizontal="center"/>
    </xf>
    <xf numFmtId="0" fontId="53" fillId="0" borderId="8" xfId="0" applyFont="1" applyBorder="1" applyAlignment="1">
      <alignment horizontal="center"/>
    </xf>
    <xf numFmtId="0" fontId="53" fillId="0" borderId="10" xfId="0" applyFont="1" applyBorder="1" applyAlignment="1">
      <alignment horizontal="center"/>
    </xf>
    <xf numFmtId="0" fontId="50" fillId="7" borderId="29" xfId="0" applyFont="1" applyFill="1" applyBorder="1" applyAlignment="1">
      <alignment horizontal="left" vertical="center"/>
    </xf>
    <xf numFmtId="0" fontId="50" fillId="7" borderId="0" xfId="0" applyFont="1" applyFill="1" applyAlignment="1">
      <alignment horizontal="left" vertical="center"/>
    </xf>
    <xf numFmtId="0" fontId="54" fillId="10" borderId="0" xfId="0" applyFont="1" applyFill="1" applyAlignment="1">
      <alignment horizontal="center" vertical="center"/>
    </xf>
    <xf numFmtId="170" fontId="72" fillId="12" borderId="39" xfId="0" applyNumberFormat="1" applyFont="1" applyFill="1" applyBorder="1" applyAlignment="1">
      <alignment horizontal="center" vertical="center" wrapText="1"/>
    </xf>
    <xf numFmtId="170" fontId="72" fillId="12" borderId="40" xfId="0" applyNumberFormat="1" applyFont="1" applyFill="1" applyBorder="1" applyAlignment="1">
      <alignment horizontal="center" vertical="center" wrapText="1"/>
    </xf>
    <xf numFmtId="9" fontId="72" fillId="12" borderId="39" xfId="3" applyFont="1" applyFill="1" applyBorder="1" applyAlignment="1">
      <alignment horizontal="center" vertical="center" wrapText="1"/>
    </xf>
    <xf numFmtId="9" fontId="72" fillId="12" borderId="40" xfId="3" applyFont="1" applyFill="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14" fontId="16" fillId="0" borderId="8" xfId="0" applyNumberFormat="1" applyFont="1" applyBorder="1" applyAlignment="1">
      <alignment horizontal="center" vertical="center"/>
    </xf>
    <xf numFmtId="14" fontId="16" fillId="0" borderId="9" xfId="0" applyNumberFormat="1" applyFont="1" applyBorder="1" applyAlignment="1">
      <alignment horizontal="center" vertical="center"/>
    </xf>
    <xf numFmtId="14" fontId="16" fillId="0" borderId="10" xfId="0" applyNumberFormat="1" applyFont="1" applyBorder="1" applyAlignment="1">
      <alignment horizontal="center" vertical="center"/>
    </xf>
    <xf numFmtId="0" fontId="87" fillId="0" borderId="0" xfId="2" applyFont="1" applyAlignment="1">
      <alignment horizontal="center"/>
    </xf>
    <xf numFmtId="0" fontId="87" fillId="0" borderId="20" xfId="2" applyFont="1" applyBorder="1" applyAlignment="1">
      <alignment horizontal="center"/>
    </xf>
    <xf numFmtId="0" fontId="18" fillId="0" borderId="11" xfId="0" applyFont="1" applyBorder="1" applyAlignment="1">
      <alignment horizontal="center" vertical="center"/>
    </xf>
    <xf numFmtId="0" fontId="72" fillId="9" borderId="11" xfId="0" applyFont="1" applyFill="1" applyBorder="1" applyAlignment="1">
      <alignment horizontal="center" vertical="center"/>
    </xf>
    <xf numFmtId="0" fontId="58" fillId="0" borderId="0" xfId="0" applyFont="1" applyAlignment="1">
      <alignment horizontal="center" vertical="center"/>
    </xf>
    <xf numFmtId="0" fontId="74" fillId="0" borderId="8" xfId="2" applyFont="1" applyBorder="1" applyAlignment="1" applyProtection="1">
      <alignment horizontal="center"/>
      <protection locked="0"/>
    </xf>
    <xf numFmtId="0" fontId="74" fillId="0" borderId="9" xfId="2" applyFont="1" applyBorder="1" applyAlignment="1" applyProtection="1">
      <alignment horizontal="center"/>
      <protection locked="0"/>
    </xf>
    <xf numFmtId="0" fontId="74" fillId="0" borderId="10" xfId="2" applyFont="1" applyBorder="1" applyAlignment="1" applyProtection="1">
      <alignment horizontal="center"/>
      <protection locked="0"/>
    </xf>
    <xf numFmtId="0" fontId="35" fillId="0" borderId="8" xfId="2" applyFont="1" applyBorder="1" applyAlignment="1" applyProtection="1">
      <alignment horizontal="center"/>
      <protection locked="0"/>
    </xf>
    <xf numFmtId="0" fontId="35" fillId="0" borderId="9" xfId="2" applyFont="1" applyBorder="1" applyAlignment="1" applyProtection="1">
      <alignment horizontal="center"/>
      <protection locked="0"/>
    </xf>
    <xf numFmtId="0" fontId="35" fillId="0" borderId="10" xfId="2" applyFont="1" applyBorder="1" applyAlignment="1" applyProtection="1">
      <alignment horizontal="center"/>
      <protection locked="0"/>
    </xf>
    <xf numFmtId="174" fontId="18" fillId="0" borderId="11" xfId="0" applyNumberFormat="1" applyFont="1" applyBorder="1" applyAlignment="1">
      <alignment horizontal="center" vertical="center"/>
    </xf>
    <xf numFmtId="0" fontId="59" fillId="0" borderId="0" xfId="11" applyAlignment="1">
      <alignment horizontal="center"/>
    </xf>
    <xf numFmtId="0" fontId="92" fillId="0" borderId="0" xfId="11" applyFont="1" applyAlignment="1">
      <alignment horizontal="center"/>
    </xf>
    <xf numFmtId="0" fontId="65" fillId="0" borderId="0" xfId="11" applyFont="1" applyAlignment="1">
      <alignment horizontal="left"/>
    </xf>
    <xf numFmtId="0" fontId="68" fillId="0" borderId="0" xfId="11" applyFont="1" applyAlignment="1">
      <alignment horizontal="center" wrapText="1"/>
    </xf>
  </cellXfs>
  <cellStyles count="15">
    <cellStyle name="Date Input" xfId="5"/>
    <cellStyle name="Date Input Label" xfId="4"/>
    <cellStyle name="Excel Built-in Normal" xfId="11"/>
    <cellStyle name="Grand" xfId="8"/>
    <cellStyle name="Grand 2" xfId="10"/>
    <cellStyle name="Grand Ruled" xfId="9"/>
    <cellStyle name="Millares 2" xfId="14"/>
    <cellStyle name="Moneda" xfId="1" builtinId="4"/>
    <cellStyle name="Moneda 2" xfId="13"/>
    <cellStyle name="Normal" xfId="0" builtinId="0"/>
    <cellStyle name="Normal 2" xfId="2"/>
    <cellStyle name="Porcentaje" xfId="3" builtinId="5"/>
    <cellStyle name="Porcentaje 2" xfId="12"/>
    <cellStyle name="Ratio" xfId="7"/>
    <cellStyle name="Ratio Label" xfId="6"/>
  </cellStyles>
  <dxfs count="87">
    <dxf>
      <font>
        <b val="0"/>
        <i val="0"/>
        <strike val="0"/>
        <condense val="0"/>
        <extend val="0"/>
        <outline val="0"/>
        <shadow val="0"/>
        <u val="none"/>
        <vertAlign val="baseline"/>
        <sz val="11"/>
        <color auto="1"/>
        <name val="Times New Roman"/>
        <scheme val="none"/>
      </font>
      <numFmt numFmtId="185" formatCode="&quot;$&quot;#,##0.00_);[Red]\(&quot;$&quot;#,##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Times New Roman"/>
        <scheme val="none"/>
      </font>
      <numFmt numFmtId="167" formatCode="&quot;$&quot;#,##0.00"/>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Times New Roman"/>
        <scheme val="none"/>
      </font>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Times New Roman"/>
        <scheme val="none"/>
      </font>
      <numFmt numFmtId="185" formatCode="&quot;$&quot;#,##0.00_);[Red]\(&quot;$&quot;#,##0.00\)"/>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Times New Roman"/>
        <scheme val="none"/>
      </font>
      <numFmt numFmtId="170" formatCode="&quot;$&quot;\ #,##0.00"/>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Times New Roman"/>
        <scheme val="none"/>
      </font>
      <numFmt numFmtId="184"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Times New Roman"/>
        <scheme val="none"/>
      </font>
      <numFmt numFmtId="184" formatCode="dd/mm/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bottom style="thin">
          <color theme="1" tint="0.499984740745262"/>
        </bottom>
      </border>
    </dxf>
    <dxf>
      <font>
        <strike val="0"/>
        <outline val="0"/>
        <shadow val="0"/>
        <u val="none"/>
        <vertAlign val="baseline"/>
        <name val="Times New Roman"/>
        <scheme val="none"/>
      </font>
    </dxf>
    <dxf>
      <border>
        <bottom style="thin">
          <color indexed="64"/>
        </bottom>
      </border>
    </dxf>
    <dxf>
      <font>
        <b/>
        <i val="0"/>
        <strike val="0"/>
        <condense val="0"/>
        <extend val="0"/>
        <outline val="0"/>
        <shadow val="0"/>
        <u val="none"/>
        <vertAlign val="baseline"/>
        <sz val="12"/>
        <color theme="0"/>
        <name val="Times New Roman"/>
        <scheme val="none"/>
      </font>
      <fill>
        <patternFill patternType="solid">
          <fgColor indexed="64"/>
          <bgColor rgb="FF002060"/>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theme="1" tint="0.24994659260841701"/>
      </font>
      <fill>
        <gradientFill type="path" left="0.5" right="0.5" top="0.5" bottom="0.5">
          <stop position="0">
            <color theme="0"/>
          </stop>
          <stop position="1">
            <color rgb="FFFF3300"/>
          </stop>
        </gradientFill>
      </fill>
    </dxf>
    <dxf>
      <fill>
        <gradientFill type="path" left="0.5" right="0.5" top="0.5" bottom="0.5">
          <stop position="0">
            <color theme="0"/>
          </stop>
          <stop position="1">
            <color rgb="FF33CC33"/>
          </stop>
        </gradientFill>
      </fill>
    </dxf>
    <dxf>
      <font>
        <color theme="1" tint="0.24994659260841701"/>
      </font>
      <fill>
        <gradientFill type="path" left="0.5" right="0.5" top="0.5" bottom="0.5">
          <stop position="0">
            <color theme="0"/>
          </stop>
          <stop position="1">
            <color rgb="FFFF3300"/>
          </stop>
        </gradientFill>
      </fill>
    </dxf>
    <dxf>
      <fill>
        <gradientFill type="path" left="0.5" right="0.5" top="0.5" bottom="0.5">
          <stop position="0">
            <color theme="0"/>
          </stop>
          <stop position="1">
            <color rgb="FF33CC33"/>
          </stop>
        </gradientFill>
      </fill>
    </dxf>
    <dxf>
      <font>
        <color indexed="10"/>
      </font>
    </dxf>
    <dxf>
      <font>
        <b/>
        <i val="0"/>
        <strike val="0"/>
        <condense val="0"/>
        <extend val="0"/>
        <outline val="0"/>
        <shadow val="0"/>
        <u val="none"/>
        <vertAlign val="baseline"/>
        <sz val="12"/>
        <color theme="1" tint="0.34998626667073579"/>
        <name val="Times New Roman"/>
        <scheme val="none"/>
      </font>
      <numFmt numFmtId="170" formatCode="&quot;$&quot;\ #,##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tint="0.34998626667073579"/>
        <name val="Times New Roman"/>
        <scheme val="none"/>
      </font>
      <numFmt numFmtId="170" formatCode="&quot;$&quot;\ #,##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tint="0.34998626667073579"/>
        <name val="Times New Roman"/>
        <scheme val="none"/>
      </font>
      <numFmt numFmtId="170" formatCode="&quot;$&quot;\ #,##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tint="0.34998626667073579"/>
        <name val="Times New Roman"/>
        <scheme val="none"/>
      </font>
      <numFmt numFmtId="170" formatCode="&quot;$&quot;\ #,##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tint="0.34998626667073579"/>
        <name val="Times New Roman"/>
        <scheme val="none"/>
      </font>
      <numFmt numFmtId="170" formatCode="&quot;$&quot;\ #,##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tint="0.34998626667073579"/>
        <name val="Times New Roman"/>
        <scheme val="none"/>
      </font>
      <numFmt numFmtId="170" formatCode="&quot;$&quot;\ #,##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tint="0.34998626667073579"/>
        <name val="Times New Roman"/>
        <scheme val="none"/>
      </font>
      <numFmt numFmtId="170" formatCode="&quot;$&quot;\ #,##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tint="0.34998626667073579"/>
        <name val="Times New Roman"/>
        <scheme val="none"/>
      </font>
      <numFmt numFmtId="170" formatCode="&quot;$&quot;\ #,##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tint="0.34998626667073579"/>
        <name val="Times New Roman"/>
        <scheme val="none"/>
      </font>
      <numFmt numFmtId="170" formatCode="&quot;$&quot;\ #,##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tint="0.34998626667073579"/>
        <name val="Times New Roman"/>
        <scheme val="none"/>
      </font>
      <numFmt numFmtId="170" formatCode="&quot;$&quot;\ #,##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tint="0.34998626667073579"/>
        <name val="Times New Roman"/>
        <scheme val="none"/>
      </font>
      <numFmt numFmtId="170" formatCode="&quot;$&quot;\ #,##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tint="0.34998626667073579"/>
        <name val="Times New Roman"/>
        <scheme val="none"/>
      </font>
      <numFmt numFmtId="170" formatCode="&quot;$&quot;\ #,##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tint="0.34998626667073579"/>
        <name val="Times New Roman"/>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tint="0.34998626667073579"/>
        <name val="Times New Roman"/>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tint="0.34998626667073579"/>
        <name val="Times New Roman"/>
        <scheme val="none"/>
      </font>
      <numFmt numFmtId="170" formatCode="&quot;$&quot;\ #,##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tint="0.34998626667073579"/>
        <name val="Times New Roman"/>
        <scheme val="none"/>
      </font>
      <numFmt numFmtId="170" formatCode="&quot;$&quot;\ #,##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tint="0.34998626667073579"/>
        <name val="Times New Roman"/>
        <scheme val="none"/>
      </font>
      <numFmt numFmtId="170" formatCode="&quot;$&quot;\ #,##0.00"/>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tint="0.34998626667073579"/>
        <name val="Times New Roman"/>
        <scheme val="none"/>
      </font>
      <numFmt numFmtId="170" formatCode="&quot;$&quot;\ #,##0.00"/>
      <fill>
        <patternFill>
          <fgColor indexed="64"/>
          <bgColor theme="0"/>
        </patternFill>
      </fill>
      <alignment horizontal="left" vertical="center" textRotation="0" wrapText="0" indent="1"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tint="0.34998626667073579"/>
        <name val="Times New Roman"/>
        <scheme val="none"/>
      </font>
      <numFmt numFmtId="170" formatCode="&quot;$&quot;\ #,##0.00"/>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tint="0.34998626667073579"/>
        <name val="Times New Roman"/>
        <scheme val="none"/>
      </font>
      <numFmt numFmtId="170" formatCode="&quot;$&quot;\ #,##0.00"/>
      <fill>
        <patternFill>
          <fgColor indexed="64"/>
          <bgColor theme="0"/>
        </patternFill>
      </fill>
      <alignment horizontal="left" vertical="center" textRotation="0" wrapText="0" indent="1"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tint="0.34998626667073579"/>
        <name val="Times New Roman"/>
        <scheme val="none"/>
      </font>
      <numFmt numFmtId="186" formatCode="dd/mm/yyyy"/>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tint="0.34998626667073579"/>
        <name val="Times New Roman"/>
        <scheme val="none"/>
      </font>
      <numFmt numFmtId="186" formatCode="dd/mm/yyyy"/>
      <fill>
        <patternFill>
          <fgColor indexed="64"/>
          <bgColor theme="0"/>
        </patternFill>
      </fill>
      <alignment horizontal="left" vertical="center" textRotation="0" wrapText="0" indent="1"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tint="0.34998626667073579"/>
        <name val="Times New Roman"/>
        <scheme val="none"/>
      </font>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tint="0.34998626667073579"/>
        <name val="Times New Roman"/>
        <scheme val="none"/>
      </font>
      <fill>
        <patternFill>
          <fgColor indexed="64"/>
          <bgColor theme="0"/>
        </patternFill>
      </fill>
      <alignment horizontal="left" vertical="center" textRotation="0" wrapText="0" indent="1"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tint="0.34998626667073579"/>
        <name val="Times New Roman"/>
        <scheme val="none"/>
      </font>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tint="0.34998626667073579"/>
        <name val="Times New Roman"/>
        <scheme val="none"/>
      </font>
      <fill>
        <patternFill>
          <fgColor indexed="64"/>
          <bgColor theme="0"/>
        </patternFill>
      </fill>
      <alignment horizontal="left" vertical="center" textRotation="0" wrapText="0" indent="1"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tint="0.34998626667073579"/>
        <name val="Times New Roman"/>
        <scheme val="none"/>
      </font>
      <numFmt numFmtId="170" formatCode="&quot;$&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medium">
          <color theme="0"/>
        </left>
        <right style="medium">
          <color theme="0"/>
        </right>
        <top/>
        <bottom/>
      </border>
    </dxf>
    <dxf>
      <border outline="0">
        <top style="medium">
          <color rgb="FFE4F8FF"/>
        </top>
      </border>
    </dxf>
    <dxf>
      <font>
        <b val="0"/>
        <i val="0"/>
        <strike val="0"/>
        <condense val="0"/>
        <extend val="0"/>
        <outline val="0"/>
        <shadow val="0"/>
        <u val="none"/>
        <vertAlign val="baseline"/>
        <sz val="12"/>
        <color theme="1" tint="0.34998626667073579"/>
        <name val="Times New Roman"/>
        <scheme val="none"/>
      </font>
      <numFmt numFmtId="187" formatCode="&quot;$&quot;\ #.##000"/>
      <fill>
        <patternFill patternType="solid">
          <fgColor indexed="64"/>
          <bgColor theme="0" tint="-4.9989318521683403E-2"/>
        </patternFill>
      </fill>
      <alignment horizontal="left" vertical="center" textRotation="0" wrapText="0" indent="1" justifyLastLine="0" shrinkToFit="0" readingOrder="0"/>
    </dxf>
    <dxf>
      <font>
        <b/>
        <i val="0"/>
        <strike val="0"/>
        <condense val="0"/>
        <extend val="0"/>
        <outline val="0"/>
        <shadow val="0"/>
        <u val="none"/>
        <vertAlign val="baseline"/>
        <sz val="12"/>
        <color theme="0"/>
        <name val="Times New Roman"/>
        <scheme val="none"/>
      </font>
      <fill>
        <patternFill patternType="solid">
          <fgColor indexed="64"/>
          <bgColor theme="3"/>
        </patternFill>
      </fill>
      <alignment horizontal="center" vertical="center" textRotation="0" wrapText="0" indent="0" justifyLastLine="0" shrinkToFit="0" readingOrder="0"/>
    </dxf>
    <dxf>
      <border>
        <left style="thin">
          <color auto="1"/>
        </left>
        <right style="thin">
          <color auto="1"/>
        </right>
        <top style="thin">
          <color auto="1"/>
        </top>
        <bottom style="thin">
          <color auto="1"/>
        </bottom>
        <vertical/>
        <horizontal/>
      </border>
    </dxf>
    <dxf>
      <fill>
        <patternFill>
          <bgColor theme="0" tint="-4.9989318521683403E-2"/>
        </patternFill>
      </fill>
    </dxf>
    <dxf>
      <border>
        <left style="thin">
          <color auto="1"/>
        </left>
        <right style="thin">
          <color auto="1"/>
        </right>
        <top style="thin">
          <color auto="1"/>
        </top>
        <bottom style="thin">
          <color auto="1"/>
        </bottom>
        <vertical/>
        <horizontal/>
      </border>
    </dxf>
    <dxf>
      <fill>
        <patternFill patternType="none">
          <bgColor auto="1"/>
        </patternFill>
      </fill>
      <border>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4"/>
        <color theme="1"/>
        <name val="Times New Roman"/>
        <scheme val="none"/>
      </font>
      <numFmt numFmtId="170" formatCode="&quot;$&quot;\ #,##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4"/>
        <color theme="1" tint="0.34998626667073579"/>
        <name val="Times New Roman"/>
        <scheme val="none"/>
      </font>
      <numFmt numFmtId="170" formatCode="&quot;$&quot;\ #,##0.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tint="0.34998626667073579"/>
        <name val="Times New Roman"/>
        <scheme val="none"/>
      </font>
      <numFmt numFmtId="170" formatCode="&quot;$&quot;\ #,##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theme="1" tint="0.34998626667073579"/>
        <name val="Times New Roman"/>
        <scheme val="none"/>
      </font>
      <numFmt numFmtId="165"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theme="1" tint="0.34998626667073579"/>
        <name val="Times New Roman"/>
        <scheme val="none"/>
      </font>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theme="1" tint="0.34998626667073579"/>
        <name val="Times New Roman"/>
        <scheme val="none"/>
      </font>
      <numFmt numFmtId="186" formatCode="dd/mm/yyyy"/>
      <alignment horizontal="left" vertical="center" textRotation="0" wrapText="0" indent="1"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dxf>
    <dxf>
      <border>
        <bottom style="thin">
          <color indexed="64"/>
        </bottom>
      </border>
    </dxf>
    <dxf>
      <font>
        <b/>
        <i val="0"/>
        <strike val="0"/>
        <condense val="0"/>
        <extend val="0"/>
        <outline val="0"/>
        <shadow val="0"/>
        <u val="none"/>
        <vertAlign val="baseline"/>
        <sz val="14"/>
        <color theme="0"/>
        <name val="Times New Roman"/>
        <scheme val="none"/>
      </font>
      <fill>
        <patternFill patternType="solid">
          <fgColor indexed="64"/>
          <bgColor theme="3"/>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4"/>
        <color theme="1" tint="0.34998626667073579"/>
        <name val="Times New Roman"/>
        <scheme val="none"/>
      </font>
      <numFmt numFmtId="170" formatCode="&quot;$&quot;\ #,##0.00"/>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theme="1" tint="0.34998626667073579"/>
        <name val="Times New Roman"/>
        <scheme val="none"/>
      </font>
      <numFmt numFmtId="170" formatCode="&quot;$&quot;\ #,##0.00"/>
      <fill>
        <patternFill patternType="solid">
          <fgColor indexed="64"/>
          <bgColor theme="0" tint="-4.9989318521683403E-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tint="-4.9989318521683403E-2"/>
        </patternFill>
      </fill>
    </dxf>
    <dxf>
      <border>
        <bottom style="thin">
          <color indexed="64"/>
        </bottom>
      </border>
    </dxf>
    <dxf>
      <font>
        <b/>
        <i val="0"/>
        <strike val="0"/>
        <condense val="0"/>
        <extend val="0"/>
        <outline val="0"/>
        <shadow val="0"/>
        <u val="none"/>
        <vertAlign val="baseline"/>
        <sz val="14"/>
        <color theme="0"/>
        <name val="Times New Roman"/>
        <scheme val="none"/>
      </font>
      <fill>
        <patternFill patternType="solid">
          <fgColor indexed="64"/>
          <bgColor theme="3"/>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4"/>
        <color theme="1" tint="0.34998626667073579"/>
        <name val="Times New Roman"/>
        <scheme val="none"/>
      </font>
      <numFmt numFmtId="170" formatCode="&quot;$&quot;\ #,##0.00"/>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theme="1" tint="0.34998626667073579"/>
        <name val="Times New Roman"/>
        <scheme val="none"/>
      </font>
      <numFmt numFmtId="165" formatCode="000"/>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595959"/>
        <name val="Times New Roman"/>
        <scheme val="none"/>
      </font>
      <alignment horizontal="center" vertical="center" textRotation="0" wrapText="0" indent="0" justifyLastLine="0" shrinkToFit="0" readingOrder="0"/>
    </dxf>
    <dxf>
      <border>
        <bottom style="thin">
          <color indexed="64"/>
        </bottom>
      </border>
    </dxf>
    <dxf>
      <font>
        <b/>
        <i val="0"/>
        <strike val="0"/>
        <condense val="0"/>
        <extend val="0"/>
        <outline val="0"/>
        <shadow val="0"/>
        <u val="none"/>
        <vertAlign val="baseline"/>
        <sz val="14"/>
        <color theme="0"/>
        <name val="Times New Roman"/>
        <scheme val="none"/>
      </font>
      <fill>
        <patternFill patternType="solid">
          <fgColor indexed="64"/>
          <bgColor theme="3"/>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top style="medium">
          <color rgb="FF000000"/>
        </top>
      </border>
    </dxf>
    <dxf>
      <border>
        <top/>
        <bottom/>
        <vertical style="medium">
          <color rgb="FF000000"/>
        </vertical>
        <horizontal style="thin">
          <color rgb="FFBFBFBF"/>
        </horizontal>
      </border>
    </dxf>
  </dxfs>
  <tableStyles count="1" defaultTableStyle="TableStyleMedium2" defaultPivotStyle="PivotStyleLight16">
    <tableStyle name="Custom Table Style" pivot="0" count="2">
      <tableStyleElement type="wholeTable" dxfId="86"/>
      <tableStyleElement type="totalRow" dxfId="85"/>
    </tableStyle>
  </tableStyles>
  <colors>
    <mruColors>
      <color rgb="FF1A59E3"/>
      <color rgb="FFE33D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AR"/>
              <a:t>Proporción en Caja</a:t>
            </a:r>
          </a:p>
        </c:rich>
      </c:tx>
      <c:layout>
        <c:manualLayout>
          <c:xMode val="edge"/>
          <c:yMode val="edge"/>
          <c:x val="1.4617891513560804E-2"/>
          <c:y val="9.2592592592592587E-3"/>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pieChart>
        <c:varyColors val="1"/>
        <c:ser>
          <c:idx val="0"/>
          <c:order val="0"/>
          <c:tx>
            <c:strRef>
              <c:f>'3. Control de caja'!$L$8</c:f>
              <c:strCache>
                <c:ptCount val="1"/>
                <c:pt idx="0">
                  <c:v>SALDO</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06D4-426C-8E58-EF8B875B9334}"/>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06D4-426C-8E58-EF8B875B9334}"/>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06D4-426C-8E58-EF8B875B9334}"/>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06D4-426C-8E58-EF8B875B9334}"/>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06D4-426C-8E58-EF8B875B9334}"/>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'3. Control de caja'!$K$9:$K$13</c:f>
              <c:strCache>
                <c:ptCount val="5"/>
                <c:pt idx="0">
                  <c:v>Saldo en Efectivo</c:v>
                </c:pt>
                <c:pt idx="1">
                  <c:v>Saldo en Banco</c:v>
                </c:pt>
                <c:pt idx="2">
                  <c:v>Saldo en Mercado Pago</c:v>
                </c:pt>
                <c:pt idx="3">
                  <c:v>Saldo en Paypal</c:v>
                </c:pt>
                <c:pt idx="4">
                  <c:v>Saldo en Otros</c:v>
                </c:pt>
              </c:strCache>
            </c:strRef>
          </c:cat>
          <c:val>
            <c:numRef>
              <c:f>'3. Control de caja'!$L$9:$L$13</c:f>
              <c:numCache>
                <c:formatCode>"$"\ #,##0.00</c:formatCode>
                <c:ptCount val="5"/>
                <c:pt idx="0">
                  <c:v>1500</c:v>
                </c:pt>
                <c:pt idx="1">
                  <c:v>1300</c:v>
                </c:pt>
                <c:pt idx="2">
                  <c:v>1500</c:v>
                </c:pt>
                <c:pt idx="3">
                  <c:v>0</c:v>
                </c:pt>
                <c:pt idx="4">
                  <c:v>0</c:v>
                </c:pt>
              </c:numCache>
            </c:numRef>
          </c:val>
          <c:extLst>
            <c:ext xmlns:c16="http://schemas.microsoft.com/office/drawing/2014/chart" uri="{C3380CC4-5D6E-409C-BE32-E72D297353CC}">
              <c16:uniqueId val="{0000000A-06D4-426C-8E58-EF8B875B9334}"/>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0</xdr:row>
      <xdr:rowOff>73025</xdr:rowOff>
    </xdr:from>
    <xdr:to>
      <xdr:col>3</xdr:col>
      <xdr:colOff>666750</xdr:colOff>
      <xdr:row>4</xdr:row>
      <xdr:rowOff>19050</xdr:rowOff>
    </xdr:to>
    <xdr:pic>
      <xdr:nvPicPr>
        <xdr:cNvPr id="2" name="Imagen 1">
          <a:extLst>
            <a:ext uri="{FF2B5EF4-FFF2-40B4-BE49-F238E27FC236}">
              <a16:creationId xmlns:a16="http://schemas.microsoft.com/office/drawing/2014/main" id="{555CD0BE-6B11-496C-A3C9-9C482B12DBC0}"/>
            </a:ext>
          </a:extLst>
        </xdr:cNvPr>
        <xdr:cNvPicPr>
          <a:picLocks noChangeAspect="1"/>
        </xdr:cNvPicPr>
      </xdr:nvPicPr>
      <xdr:blipFill rotWithShape="1">
        <a:blip xmlns:r="http://schemas.openxmlformats.org/officeDocument/2006/relationships" r:embed="rId1"/>
        <a:srcRect l="27041" t="22533" r="56071" b="59960"/>
        <a:stretch/>
      </xdr:blipFill>
      <xdr:spPr>
        <a:xfrm>
          <a:off x="4000500" y="73025"/>
          <a:ext cx="1362075" cy="7461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104775</xdr:colOff>
      <xdr:row>2</xdr:row>
      <xdr:rowOff>9525</xdr:rowOff>
    </xdr:from>
    <xdr:to>
      <xdr:col>8</xdr:col>
      <xdr:colOff>845439</xdr:colOff>
      <xdr:row>5</xdr:row>
      <xdr:rowOff>123825</xdr:rowOff>
    </xdr:to>
    <xdr:pic>
      <xdr:nvPicPr>
        <xdr:cNvPr id="3" name="Imagen 2">
          <a:extLst>
            <a:ext uri="{FF2B5EF4-FFF2-40B4-BE49-F238E27FC236}">
              <a16:creationId xmlns:a16="http://schemas.microsoft.com/office/drawing/2014/main" id="{42DC600D-685A-45FD-9477-D6FCCC2E56BE}"/>
            </a:ext>
          </a:extLst>
        </xdr:cNvPr>
        <xdr:cNvPicPr>
          <a:picLocks noChangeAspect="1"/>
        </xdr:cNvPicPr>
      </xdr:nvPicPr>
      <xdr:blipFill rotWithShape="1">
        <a:blip xmlns:r="http://schemas.openxmlformats.org/officeDocument/2006/relationships" r:embed="rId1"/>
        <a:srcRect l="27041" t="22533" r="56071" b="59960"/>
        <a:stretch/>
      </xdr:blipFill>
      <xdr:spPr>
        <a:xfrm>
          <a:off x="9448800" y="9525"/>
          <a:ext cx="2407539" cy="6762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871347</xdr:colOff>
      <xdr:row>1</xdr:row>
      <xdr:rowOff>1</xdr:rowOff>
    </xdr:to>
    <xdr:pic>
      <xdr:nvPicPr>
        <xdr:cNvPr id="2" name="Imagen 1">
          <a:extLst>
            <a:ext uri="{FF2B5EF4-FFF2-40B4-BE49-F238E27FC236}">
              <a16:creationId xmlns:a16="http://schemas.microsoft.com/office/drawing/2014/main" id="{40547E18-2A34-4216-83DE-23AA7BD8D3B0}"/>
            </a:ext>
          </a:extLst>
        </xdr:cNvPr>
        <xdr:cNvPicPr>
          <a:picLocks noChangeAspect="1"/>
        </xdr:cNvPicPr>
      </xdr:nvPicPr>
      <xdr:blipFill rotWithShape="1">
        <a:blip xmlns:r="http://schemas.openxmlformats.org/officeDocument/2006/relationships" r:embed="rId1"/>
        <a:srcRect l="27041" t="22533" r="56071" b="59960"/>
        <a:stretch/>
      </xdr:blipFill>
      <xdr:spPr>
        <a:xfrm>
          <a:off x="0" y="1"/>
          <a:ext cx="2814447" cy="7810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161925</xdr:colOff>
      <xdr:row>1</xdr:row>
      <xdr:rowOff>9525</xdr:rowOff>
    </xdr:from>
    <xdr:to>
      <xdr:col>6</xdr:col>
      <xdr:colOff>1276350</xdr:colOff>
      <xdr:row>1</xdr:row>
      <xdr:rowOff>685800</xdr:rowOff>
    </xdr:to>
    <xdr:pic>
      <xdr:nvPicPr>
        <xdr:cNvPr id="2" name="Imagen 1">
          <a:extLst>
            <a:ext uri="{FF2B5EF4-FFF2-40B4-BE49-F238E27FC236}">
              <a16:creationId xmlns:a16="http://schemas.microsoft.com/office/drawing/2014/main" id="{ECAD4A1A-7602-468E-BFC2-509F9F32ADCB}"/>
            </a:ext>
          </a:extLst>
        </xdr:cNvPr>
        <xdr:cNvPicPr>
          <a:picLocks noChangeAspect="1"/>
        </xdr:cNvPicPr>
      </xdr:nvPicPr>
      <xdr:blipFill rotWithShape="1">
        <a:blip xmlns:r="http://schemas.openxmlformats.org/officeDocument/2006/relationships" r:embed="rId1"/>
        <a:srcRect l="27041" t="22533" r="56071" b="59960"/>
        <a:stretch/>
      </xdr:blipFill>
      <xdr:spPr>
        <a:xfrm>
          <a:off x="8143875" y="200025"/>
          <a:ext cx="2571750" cy="676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85725</xdr:colOff>
      <xdr:row>7</xdr:row>
      <xdr:rowOff>19049</xdr:rowOff>
    </xdr:to>
    <xdr:sp macro="" textlink="">
      <xdr:nvSpPr>
        <xdr:cNvPr id="2" name="Text Box 4">
          <a:extLst>
            <a:ext uri="{FF2B5EF4-FFF2-40B4-BE49-F238E27FC236}">
              <a16:creationId xmlns:a16="http://schemas.microsoft.com/office/drawing/2014/main" id="{F0240E21-6BB9-45E6-9B79-9695F9C8A153}"/>
            </a:ext>
          </a:extLst>
        </xdr:cNvPr>
        <xdr:cNvSpPr txBox="1">
          <a:spLocks noChangeArrowheads="1"/>
        </xdr:cNvSpPr>
      </xdr:nvSpPr>
      <xdr:spPr bwMode="auto">
        <a:xfrm>
          <a:off x="6610350" y="221932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xdr:row>
      <xdr:rowOff>152400</xdr:rowOff>
    </xdr:from>
    <xdr:to>
      <xdr:col>0</xdr:col>
      <xdr:colOff>85725</xdr:colOff>
      <xdr:row>5</xdr:row>
      <xdr:rowOff>180976</xdr:rowOff>
    </xdr:to>
    <xdr:sp macro="" textlink="">
      <xdr:nvSpPr>
        <xdr:cNvPr id="3" name="Text Box 5">
          <a:extLst>
            <a:ext uri="{FF2B5EF4-FFF2-40B4-BE49-F238E27FC236}">
              <a16:creationId xmlns:a16="http://schemas.microsoft.com/office/drawing/2014/main" id="{0713E629-B480-4990-AE1B-9500D58C4EFF}"/>
            </a:ext>
          </a:extLst>
        </xdr:cNvPr>
        <xdr:cNvSpPr txBox="1">
          <a:spLocks noChangeArrowheads="1"/>
        </xdr:cNvSpPr>
      </xdr:nvSpPr>
      <xdr:spPr bwMode="auto">
        <a:xfrm>
          <a:off x="6610350" y="1666875"/>
          <a:ext cx="85725" cy="2190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11</xdr:row>
      <xdr:rowOff>57150</xdr:rowOff>
    </xdr:from>
    <xdr:to>
      <xdr:col>0</xdr:col>
      <xdr:colOff>85725</xdr:colOff>
      <xdr:row>12</xdr:row>
      <xdr:rowOff>65632</xdr:rowOff>
    </xdr:to>
    <xdr:sp macro="" textlink="">
      <xdr:nvSpPr>
        <xdr:cNvPr id="4" name="Text Box 6">
          <a:extLst>
            <a:ext uri="{FF2B5EF4-FFF2-40B4-BE49-F238E27FC236}">
              <a16:creationId xmlns:a16="http://schemas.microsoft.com/office/drawing/2014/main" id="{4350F9BB-39C9-47C5-AA05-F3C21DEDB2FD}"/>
            </a:ext>
          </a:extLst>
        </xdr:cNvPr>
        <xdr:cNvSpPr txBox="1">
          <a:spLocks noChangeArrowheads="1"/>
        </xdr:cNvSpPr>
      </xdr:nvSpPr>
      <xdr:spPr bwMode="auto">
        <a:xfrm>
          <a:off x="6610350" y="3228975"/>
          <a:ext cx="85725" cy="198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133350</xdr:colOff>
      <xdr:row>0</xdr:row>
      <xdr:rowOff>0</xdr:rowOff>
    </xdr:from>
    <xdr:to>
      <xdr:col>5</xdr:col>
      <xdr:colOff>666750</xdr:colOff>
      <xdr:row>1</xdr:row>
      <xdr:rowOff>176653</xdr:rowOff>
    </xdr:to>
    <xdr:sp macro="" textlink="">
      <xdr:nvSpPr>
        <xdr:cNvPr id="5" name="Text Box 17">
          <a:extLst>
            <a:ext uri="{FF2B5EF4-FFF2-40B4-BE49-F238E27FC236}">
              <a16:creationId xmlns:a16="http://schemas.microsoft.com/office/drawing/2014/main" id="{A5291367-C495-4FCB-8E1A-48A4EC18D788}"/>
            </a:ext>
          </a:extLst>
        </xdr:cNvPr>
        <xdr:cNvSpPr txBox="1">
          <a:spLocks noChangeArrowheads="1"/>
        </xdr:cNvSpPr>
      </xdr:nvSpPr>
      <xdr:spPr bwMode="auto">
        <a:xfrm>
          <a:off x="2419350" y="0"/>
          <a:ext cx="2571750" cy="367153"/>
        </a:xfrm>
        <a:prstGeom prst="rect">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36576" tIns="27432" rIns="36576" bIns="0" anchor="ctr" upright="1"/>
        <a:lstStyle/>
        <a:p>
          <a:pPr algn="ctr" rtl="0">
            <a:defRPr sz="1000"/>
          </a:pPr>
          <a:r>
            <a:rPr lang="es-PE" sz="1050" b="1">
              <a:solidFill>
                <a:sysClr val="windowText" lastClr="000000"/>
              </a:solidFill>
              <a:latin typeface="Times New Roman" panose="02020603050405020304" pitchFamily="18" charset="0"/>
              <a:cs typeface="Times New Roman" panose="02020603050405020304" pitchFamily="18" charset="0"/>
            </a:rPr>
            <a:t>Balance</a:t>
          </a:r>
          <a:r>
            <a:rPr lang="es-PE" sz="1050" b="1" baseline="0">
              <a:solidFill>
                <a:sysClr val="windowText" lastClr="000000"/>
              </a:solidFill>
              <a:latin typeface="Times New Roman" panose="02020603050405020304" pitchFamily="18" charset="0"/>
              <a:cs typeface="Times New Roman" panose="02020603050405020304" pitchFamily="18" charset="0"/>
            </a:rPr>
            <a:t> General</a:t>
          </a:r>
          <a:endParaRPr lang="es-PE" sz="105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oneCellAnchor>
    <xdr:from>
      <xdr:col>0</xdr:col>
      <xdr:colOff>0</xdr:colOff>
      <xdr:row>5</xdr:row>
      <xdr:rowOff>0</xdr:rowOff>
    </xdr:from>
    <xdr:ext cx="85725" cy="219076"/>
    <xdr:sp macro="" textlink="">
      <xdr:nvSpPr>
        <xdr:cNvPr id="6" name="Text Box 5">
          <a:extLst>
            <a:ext uri="{FF2B5EF4-FFF2-40B4-BE49-F238E27FC236}">
              <a16:creationId xmlns:a16="http://schemas.microsoft.com/office/drawing/2014/main" id="{789EA5DE-8EE9-4D30-8265-5D428D5EFBAC}"/>
            </a:ext>
          </a:extLst>
        </xdr:cNvPr>
        <xdr:cNvSpPr txBox="1">
          <a:spLocks noChangeArrowheads="1"/>
        </xdr:cNvSpPr>
      </xdr:nvSpPr>
      <xdr:spPr bwMode="auto">
        <a:xfrm>
          <a:off x="6610350" y="1924050"/>
          <a:ext cx="85725" cy="2190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0</xdr:row>
      <xdr:rowOff>0</xdr:rowOff>
    </xdr:from>
    <xdr:to>
      <xdr:col>2</xdr:col>
      <xdr:colOff>714375</xdr:colOff>
      <xdr:row>3</xdr:row>
      <xdr:rowOff>133350</xdr:rowOff>
    </xdr:to>
    <xdr:pic>
      <xdr:nvPicPr>
        <xdr:cNvPr id="11" name="Imagen 10">
          <a:extLst>
            <a:ext uri="{FF2B5EF4-FFF2-40B4-BE49-F238E27FC236}">
              <a16:creationId xmlns:a16="http://schemas.microsoft.com/office/drawing/2014/main" id="{BBB73770-6913-4539-9D60-965133E5E072}"/>
            </a:ext>
          </a:extLst>
        </xdr:cNvPr>
        <xdr:cNvPicPr>
          <a:picLocks noChangeAspect="1"/>
        </xdr:cNvPicPr>
      </xdr:nvPicPr>
      <xdr:blipFill rotWithShape="1">
        <a:blip xmlns:r="http://schemas.openxmlformats.org/officeDocument/2006/relationships" r:embed="rId1"/>
        <a:srcRect l="27041" t="22533" r="56071" b="59960"/>
        <a:stretch/>
      </xdr:blipFill>
      <xdr:spPr>
        <a:xfrm>
          <a:off x="0" y="0"/>
          <a:ext cx="2238375" cy="704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0</xdr:row>
      <xdr:rowOff>28576</xdr:rowOff>
    </xdr:from>
    <xdr:to>
      <xdr:col>3</xdr:col>
      <xdr:colOff>1019175</xdr:colOff>
      <xdr:row>2</xdr:row>
      <xdr:rowOff>180976</xdr:rowOff>
    </xdr:to>
    <xdr:pic>
      <xdr:nvPicPr>
        <xdr:cNvPr id="2" name="Imagen 1">
          <a:extLst>
            <a:ext uri="{FF2B5EF4-FFF2-40B4-BE49-F238E27FC236}">
              <a16:creationId xmlns:a16="http://schemas.microsoft.com/office/drawing/2014/main" id="{AB1ADF05-2E00-4687-B55D-5A5138D8412E}"/>
            </a:ext>
          </a:extLst>
        </xdr:cNvPr>
        <xdr:cNvPicPr>
          <a:picLocks noChangeAspect="1"/>
        </xdr:cNvPicPr>
      </xdr:nvPicPr>
      <xdr:blipFill rotWithShape="1">
        <a:blip xmlns:r="http://schemas.openxmlformats.org/officeDocument/2006/relationships" r:embed="rId1"/>
        <a:srcRect l="27041" t="22533" r="56071" b="59960"/>
        <a:stretch/>
      </xdr:blipFill>
      <xdr:spPr>
        <a:xfrm>
          <a:off x="2609850" y="28576"/>
          <a:ext cx="2971800" cy="723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40821</xdr:colOff>
      <xdr:row>0</xdr:row>
      <xdr:rowOff>192314</xdr:rowOff>
    </xdr:from>
    <xdr:to>
      <xdr:col>4</xdr:col>
      <xdr:colOff>966560</xdr:colOff>
      <xdr:row>0</xdr:row>
      <xdr:rowOff>941160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63071" y="192314"/>
          <a:ext cx="5338989" cy="748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400" b="1">
              <a:solidFill>
                <a:schemeClr val="bg1"/>
              </a:solidFill>
              <a:latin typeface="Times New Roman" panose="02020603050405020304" pitchFamily="18" charset="0"/>
              <a:cs typeface="Times New Roman" panose="02020603050405020304" pitchFamily="18" charset="0"/>
            </a:rPr>
            <a:t>Control de caja</a:t>
          </a:r>
        </a:p>
      </xdr:txBody>
    </xdr:sp>
    <xdr:clientData/>
  </xdr:twoCellAnchor>
  <xdr:twoCellAnchor editAs="absolute">
    <xdr:from>
      <xdr:col>10</xdr:col>
      <xdr:colOff>1884590</xdr:colOff>
      <xdr:row>0</xdr:row>
      <xdr:rowOff>197757</xdr:rowOff>
    </xdr:from>
    <xdr:to>
      <xdr:col>12</xdr:col>
      <xdr:colOff>429648</xdr:colOff>
      <xdr:row>0</xdr:row>
      <xdr:rowOff>935718</xdr:rowOff>
    </xdr:to>
    <xdr:sp macro="" textlink="">
      <xdr:nvSpPr>
        <xdr:cNvPr id="4" name="TextBox 2">
          <a:extLst>
            <a:ext uri="{FF2B5EF4-FFF2-40B4-BE49-F238E27FC236}">
              <a16:creationId xmlns:a16="http://schemas.microsoft.com/office/drawing/2014/main" id="{00000000-0008-0000-0100-000004000000}"/>
            </a:ext>
          </a:extLst>
        </xdr:cNvPr>
        <xdr:cNvSpPr txBox="1"/>
      </xdr:nvSpPr>
      <xdr:spPr>
        <a:xfrm>
          <a:off x="11393715" y="197757"/>
          <a:ext cx="3180558" cy="737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lang="en-US" sz="1600" b="1">
            <a:solidFill>
              <a:srgbClr val="FFEFE7"/>
            </a:solidFill>
            <a:latin typeface="Arial Rounded MT Bold" panose="020F0704030504030204" pitchFamily="34" charset="77"/>
            <a:ea typeface="Apple Symbols" panose="02000000000000000000" pitchFamily="2" charset="-79"/>
            <a:cs typeface="Apple Symbols" panose="02000000000000000000" pitchFamily="2" charset="-79"/>
          </a:endParaRPr>
        </a:p>
      </xdr:txBody>
    </xdr:sp>
    <xdr:clientData/>
  </xdr:twoCellAnchor>
  <xdr:twoCellAnchor editAs="absolute">
    <xdr:from>
      <xdr:col>8</xdr:col>
      <xdr:colOff>210456</xdr:colOff>
      <xdr:row>14</xdr:row>
      <xdr:rowOff>98423</xdr:rowOff>
    </xdr:from>
    <xdr:to>
      <xdr:col>12</xdr:col>
      <xdr:colOff>700313</xdr:colOff>
      <xdr:row>29</xdr:row>
      <xdr:rowOff>75594</xdr:rowOff>
    </xdr:to>
    <xdr:graphicFrame macro="">
      <xdr:nvGraphicFramePr>
        <xdr:cNvPr id="6" name="Gráfico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635000</xdr:colOff>
      <xdr:row>0</xdr:row>
      <xdr:rowOff>15875</xdr:rowOff>
    </xdr:from>
    <xdr:to>
      <xdr:col>12</xdr:col>
      <xdr:colOff>911224</xdr:colOff>
      <xdr:row>0</xdr:row>
      <xdr:rowOff>962010</xdr:rowOff>
    </xdr:to>
    <xdr:pic>
      <xdr:nvPicPr>
        <xdr:cNvPr id="5" name="Imagen 4">
          <a:extLst>
            <a:ext uri="{FF2B5EF4-FFF2-40B4-BE49-F238E27FC236}">
              <a16:creationId xmlns:a16="http://schemas.microsoft.com/office/drawing/2014/main" id="{039C5046-ABFB-485F-99D4-4FFF5D03B7E5}"/>
            </a:ext>
          </a:extLst>
        </xdr:cNvPr>
        <xdr:cNvPicPr>
          <a:picLocks noChangeAspect="1"/>
        </xdr:cNvPicPr>
      </xdr:nvPicPr>
      <xdr:blipFill rotWithShape="1">
        <a:blip xmlns:r="http://schemas.openxmlformats.org/officeDocument/2006/relationships" r:embed="rId2"/>
        <a:srcRect l="27041" t="22533" r="56071" b="59960"/>
        <a:stretch/>
      </xdr:blipFill>
      <xdr:spPr>
        <a:xfrm>
          <a:off x="12715875" y="206375"/>
          <a:ext cx="2349499" cy="9461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104776</xdr:colOff>
      <xdr:row>0</xdr:row>
      <xdr:rowOff>19050</xdr:rowOff>
    </xdr:from>
    <xdr:to>
      <xdr:col>2</xdr:col>
      <xdr:colOff>1962150</xdr:colOff>
      <xdr:row>4</xdr:row>
      <xdr:rowOff>76200</xdr:rowOff>
    </xdr:to>
    <xdr:pic>
      <xdr:nvPicPr>
        <xdr:cNvPr id="2" name="Imagen 1">
          <a:extLst>
            <a:ext uri="{FF2B5EF4-FFF2-40B4-BE49-F238E27FC236}">
              <a16:creationId xmlns:a16="http://schemas.microsoft.com/office/drawing/2014/main" id="{2925E552-4353-49FF-B657-97B51B46657E}"/>
            </a:ext>
          </a:extLst>
        </xdr:cNvPr>
        <xdr:cNvPicPr>
          <a:picLocks noChangeAspect="1"/>
        </xdr:cNvPicPr>
      </xdr:nvPicPr>
      <xdr:blipFill rotWithShape="1">
        <a:blip xmlns:r="http://schemas.openxmlformats.org/officeDocument/2006/relationships" r:embed="rId1"/>
        <a:srcRect l="27041" t="22533" r="56071" b="59960"/>
        <a:stretch/>
      </xdr:blipFill>
      <xdr:spPr>
        <a:xfrm>
          <a:off x="3409951" y="19050"/>
          <a:ext cx="1857374" cy="857250"/>
        </a:xfrm>
        <a:prstGeom prst="rect">
          <a:avLst/>
        </a:prstGeom>
      </xdr:spPr>
    </xdr:pic>
    <xdr:clientData/>
  </xdr:twoCellAnchor>
  <xdr:twoCellAnchor editAs="oneCell">
    <xdr:from>
      <xdr:col>3</xdr:col>
      <xdr:colOff>47625</xdr:colOff>
      <xdr:row>4</xdr:row>
      <xdr:rowOff>123824</xdr:rowOff>
    </xdr:from>
    <xdr:to>
      <xdr:col>4</xdr:col>
      <xdr:colOff>1181100</xdr:colOff>
      <xdr:row>8</xdr:row>
      <xdr:rowOff>114299</xdr:rowOff>
    </xdr:to>
    <xdr:pic>
      <xdr:nvPicPr>
        <xdr:cNvPr id="3" name="Imagen 2">
          <a:extLst>
            <a:ext uri="{FF2B5EF4-FFF2-40B4-BE49-F238E27FC236}">
              <a16:creationId xmlns:a16="http://schemas.microsoft.com/office/drawing/2014/main" id="{5E4E6E00-F0E9-4C41-84D4-1D309A89D65D}"/>
            </a:ext>
          </a:extLst>
        </xdr:cNvPr>
        <xdr:cNvPicPr>
          <a:picLocks noChangeAspect="1"/>
        </xdr:cNvPicPr>
      </xdr:nvPicPr>
      <xdr:blipFill rotWithShape="1">
        <a:blip xmlns:r="http://schemas.openxmlformats.org/officeDocument/2006/relationships" r:embed="rId1"/>
        <a:srcRect l="27041" t="22533" r="56071" b="59960"/>
        <a:stretch/>
      </xdr:blipFill>
      <xdr:spPr>
        <a:xfrm>
          <a:off x="5353050" y="923924"/>
          <a:ext cx="2333625" cy="7905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845343</xdr:colOff>
      <xdr:row>0</xdr:row>
      <xdr:rowOff>0</xdr:rowOff>
    </xdr:from>
    <xdr:to>
      <xdr:col>10</xdr:col>
      <xdr:colOff>542445</xdr:colOff>
      <xdr:row>1</xdr:row>
      <xdr:rowOff>642937</xdr:rowOff>
    </xdr:to>
    <xdr:pic>
      <xdr:nvPicPr>
        <xdr:cNvPr id="2" name="Imagen 1">
          <a:extLst>
            <a:ext uri="{FF2B5EF4-FFF2-40B4-BE49-F238E27FC236}">
              <a16:creationId xmlns:a16="http://schemas.microsoft.com/office/drawing/2014/main" id="{64071B98-E698-4D07-989C-AF870BA26127}"/>
            </a:ext>
          </a:extLst>
        </xdr:cNvPr>
        <xdr:cNvPicPr>
          <a:picLocks noChangeAspect="1"/>
        </xdr:cNvPicPr>
      </xdr:nvPicPr>
      <xdr:blipFill rotWithShape="1">
        <a:blip xmlns:r="http://schemas.openxmlformats.org/officeDocument/2006/relationships" r:embed="rId1"/>
        <a:srcRect l="27041" t="22533" r="56071" b="59960"/>
        <a:stretch/>
      </xdr:blipFill>
      <xdr:spPr>
        <a:xfrm>
          <a:off x="13025437" y="0"/>
          <a:ext cx="2161696" cy="83343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9526</xdr:rowOff>
    </xdr:from>
    <xdr:to>
      <xdr:col>1</xdr:col>
      <xdr:colOff>628650</xdr:colOff>
      <xdr:row>5</xdr:row>
      <xdr:rowOff>5078</xdr:rowOff>
    </xdr:to>
    <xdr:pic>
      <xdr:nvPicPr>
        <xdr:cNvPr id="2" name="Imagen 1">
          <a:extLst>
            <a:ext uri="{FF2B5EF4-FFF2-40B4-BE49-F238E27FC236}">
              <a16:creationId xmlns:a16="http://schemas.microsoft.com/office/drawing/2014/main" id="{D94947A0-F58D-4B68-9C91-1DD1A4491F76}"/>
            </a:ext>
          </a:extLst>
        </xdr:cNvPr>
        <xdr:cNvPicPr>
          <a:picLocks noChangeAspect="1"/>
        </xdr:cNvPicPr>
      </xdr:nvPicPr>
      <xdr:blipFill rotWithShape="1">
        <a:blip xmlns:r="http://schemas.openxmlformats.org/officeDocument/2006/relationships" r:embed="rId1"/>
        <a:srcRect l="27041" t="22533" r="56071" b="59960"/>
        <a:stretch/>
      </xdr:blipFill>
      <xdr:spPr>
        <a:xfrm>
          <a:off x="0" y="304801"/>
          <a:ext cx="1809750" cy="75755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2324100</xdr:colOff>
      <xdr:row>0</xdr:row>
      <xdr:rowOff>687655</xdr:rowOff>
    </xdr:to>
    <xdr:pic>
      <xdr:nvPicPr>
        <xdr:cNvPr id="2" name="Imagen 1">
          <a:extLst>
            <a:ext uri="{FF2B5EF4-FFF2-40B4-BE49-F238E27FC236}">
              <a16:creationId xmlns:a16="http://schemas.microsoft.com/office/drawing/2014/main" id="{DE041BFA-6DA3-449E-92AF-435660BFCD64}"/>
            </a:ext>
          </a:extLst>
        </xdr:cNvPr>
        <xdr:cNvPicPr>
          <a:picLocks noChangeAspect="1"/>
        </xdr:cNvPicPr>
      </xdr:nvPicPr>
      <xdr:blipFill rotWithShape="1">
        <a:blip xmlns:r="http://schemas.openxmlformats.org/officeDocument/2006/relationships" r:embed="rId1"/>
        <a:srcRect l="27041" t="22533" r="56071" b="59960"/>
        <a:stretch/>
      </xdr:blipFill>
      <xdr:spPr>
        <a:xfrm>
          <a:off x="0" y="0"/>
          <a:ext cx="2324100" cy="68765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942975</xdr:colOff>
      <xdr:row>1</xdr:row>
      <xdr:rowOff>57149</xdr:rowOff>
    </xdr:from>
    <xdr:to>
      <xdr:col>8</xdr:col>
      <xdr:colOff>123825</xdr:colOff>
      <xdr:row>7</xdr:row>
      <xdr:rowOff>19487</xdr:rowOff>
    </xdr:to>
    <xdr:pic>
      <xdr:nvPicPr>
        <xdr:cNvPr id="2" name="Imagen 1">
          <a:extLst>
            <a:ext uri="{FF2B5EF4-FFF2-40B4-BE49-F238E27FC236}">
              <a16:creationId xmlns:a16="http://schemas.microsoft.com/office/drawing/2014/main" id="{A0155840-A33E-4524-A100-C6F0FA416A83}"/>
            </a:ext>
          </a:extLst>
        </xdr:cNvPr>
        <xdr:cNvPicPr>
          <a:picLocks noChangeAspect="1"/>
        </xdr:cNvPicPr>
      </xdr:nvPicPr>
      <xdr:blipFill rotWithShape="1">
        <a:blip xmlns:r="http://schemas.openxmlformats.org/officeDocument/2006/relationships" r:embed="rId1"/>
        <a:srcRect l="27041" t="22533" r="56071" b="59960"/>
        <a:stretch/>
      </xdr:blipFill>
      <xdr:spPr>
        <a:xfrm>
          <a:off x="7115175" y="752474"/>
          <a:ext cx="2933700" cy="1400613"/>
        </a:xfrm>
        <a:prstGeom prst="rect">
          <a:avLst/>
        </a:prstGeom>
      </xdr:spPr>
    </xdr:pic>
    <xdr:clientData/>
  </xdr:twoCellAnchor>
  <xdr:twoCellAnchor editAs="absolute">
    <xdr:from>
      <xdr:col>1</xdr:col>
      <xdr:colOff>0</xdr:colOff>
      <xdr:row>0</xdr:row>
      <xdr:rowOff>0</xdr:rowOff>
    </xdr:from>
    <xdr:to>
      <xdr:col>4</xdr:col>
      <xdr:colOff>944563</xdr:colOff>
      <xdr:row>1</xdr:row>
      <xdr:rowOff>46038</xdr:rowOff>
    </xdr:to>
    <xdr:sp macro="" textlink="">
      <xdr:nvSpPr>
        <xdr:cNvPr id="3" name="TextBox 1">
          <a:extLst>
            <a:ext uri="{FF2B5EF4-FFF2-40B4-BE49-F238E27FC236}">
              <a16:creationId xmlns:a16="http://schemas.microsoft.com/office/drawing/2014/main" id="{EC27816F-A006-4EDD-9179-64A877178086}"/>
            </a:ext>
          </a:extLst>
        </xdr:cNvPr>
        <xdr:cNvSpPr txBox="1"/>
      </xdr:nvSpPr>
      <xdr:spPr>
        <a:xfrm>
          <a:off x="180975" y="0"/>
          <a:ext cx="5326063" cy="741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400" b="1">
              <a:solidFill>
                <a:schemeClr val="bg1"/>
              </a:solidFill>
              <a:latin typeface="Times New Roman" panose="02020603050405020304" pitchFamily="18" charset="0"/>
              <a:cs typeface="Times New Roman" panose="02020603050405020304" pitchFamily="18" charset="0"/>
            </a:rPr>
            <a:t>Análisis de Cartera</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Downloads/hoja-de-balance-en-exc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C/Downloads/PlanFinancier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C/Downloads/planilla-de-excel-de-gestion-de-carte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de balance"/>
      <sheetName val="hoja-de-balance-en-excel"/>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Índice"/>
      <sheetName val="Manual-Guía"/>
      <sheetName val="1.Datos Básicos"/>
      <sheetName val="2.Activos de Partida"/>
      <sheetName val="3.Pasivos de Partida"/>
      <sheetName val="4.Plan de Inversiones"/>
      <sheetName val="5.Cuadro Amortización Contable"/>
      <sheetName val="6. Cuadro Préstamos Participat."/>
      <sheetName val="7. Cuadro Leasing"/>
      <sheetName val="6.1.Leasing Inicial"/>
      <sheetName val="6.2.Leasing 1"/>
      <sheetName val="6.2.Leasing 2"/>
      <sheetName val="6.3.Leasing 3"/>
      <sheetName val="6.4.Leasing 4"/>
      <sheetName val="6.5.Leasing 5"/>
      <sheetName val="8. Cuadro Préstamos Financ."/>
      <sheetName val="7.1.Crédito Inicial 1"/>
      <sheetName val="7.2.Crédito 1"/>
      <sheetName val="7.2. Credito Inicial 2"/>
      <sheetName val="7.3.Crédito 2"/>
      <sheetName val="7.4.Crédito 3"/>
      <sheetName val="7.5.Crédito 4"/>
      <sheetName val="7.5.Crédito 5"/>
      <sheetName val="P P1"/>
      <sheetName val="P P2"/>
      <sheetName val="P P3"/>
      <sheetName val="P P4"/>
      <sheetName val="9.Ventas y Costes Var. (Ej 1º)"/>
      <sheetName val="10.RRHH (Ej. 1º y Evolución)"/>
      <sheetName val="11.P y G (Ej. 1º)"/>
      <sheetName val="12.Cobros y Pagos"/>
      <sheetName val="13.Tesorería (Ej. 1º)"/>
      <sheetName val="14. Resumen P y G (5 Ejerc.)"/>
      <sheetName val="15.Resumen Balances (5 Ejerc.)"/>
      <sheetName val="16.Ratios Básicos"/>
      <sheetName val="17.Resum. Indicadores-Objetivos"/>
      <sheetName val="EOAF"/>
      <sheetName val="Datos Gráficos"/>
    </sheetNames>
    <sheetDataSet>
      <sheetData sheetId="0" refreshError="1"/>
      <sheetData sheetId="1" refreshError="1"/>
      <sheetData sheetId="2" refreshError="1"/>
      <sheetData sheetId="3"/>
      <sheetData sheetId="4"/>
      <sheetData sheetId="5">
        <row r="29">
          <cell r="B29">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4">
          <cell r="C4" t="str">
            <v>Enero</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artera"/>
    </sheetNames>
    <sheetDataSet>
      <sheetData sheetId="0">
        <row r="10">
          <cell r="D10">
            <v>90</v>
          </cell>
          <cell r="E10">
            <v>49</v>
          </cell>
          <cell r="F10">
            <v>29</v>
          </cell>
          <cell r="G10">
            <v>4439</v>
          </cell>
          <cell r="H10">
            <v>56.99</v>
          </cell>
          <cell r="I10">
            <v>5129.1000000000004</v>
          </cell>
        </row>
        <row r="11">
          <cell r="D11">
            <v>30</v>
          </cell>
          <cell r="E11">
            <v>21.56</v>
          </cell>
          <cell r="F11">
            <v>13</v>
          </cell>
          <cell r="G11">
            <v>659.8</v>
          </cell>
          <cell r="H11">
            <v>19.13</v>
          </cell>
          <cell r="I11">
            <v>573.9</v>
          </cell>
        </row>
        <row r="12">
          <cell r="D12">
            <v>90</v>
          </cell>
          <cell r="E12">
            <v>7.01</v>
          </cell>
          <cell r="F12">
            <v>26</v>
          </cell>
          <cell r="G12">
            <v>656.9</v>
          </cell>
          <cell r="H12">
            <v>7.56</v>
          </cell>
          <cell r="I12">
            <v>680.4</v>
          </cell>
        </row>
      </sheetData>
    </sheetDataSet>
  </externalBook>
</externalLink>
</file>

<file path=xl/tables/table1.xml><?xml version="1.0" encoding="utf-8"?>
<table xmlns="http://schemas.openxmlformats.org/spreadsheetml/2006/main" id="4" name="Formas_pago" displayName="Formas_pago" ref="B5:C10" totalsRowShown="0" headerRowDxfId="84" dataDxfId="82" headerRowBorderDxfId="83" tableBorderDxfId="81" totalsRowBorderDxfId="80">
  <autoFilter ref="B5:C10">
    <filterColumn colId="0" hiddenButton="1"/>
    <filterColumn colId="1" hiddenButton="1"/>
  </autoFilter>
  <tableColumns count="2">
    <tableColumn id="1" name="Nro." dataDxfId="79"/>
    <tableColumn id="2" name="Tipo de Caja" dataDxfId="78"/>
  </tableColumns>
  <tableStyleInfo showFirstColumn="0" showLastColumn="0" showRowStripes="1" showColumnStripes="0"/>
</table>
</file>

<file path=xl/tables/table2.xml><?xml version="1.0" encoding="utf-8"?>
<table xmlns="http://schemas.openxmlformats.org/spreadsheetml/2006/main" id="6" name="Saldos" displayName="Saldos" ref="K8:L13" totalsRowShown="0" headerRowDxfId="77" dataDxfId="75" headerRowBorderDxfId="76" tableBorderDxfId="74" totalsRowBorderDxfId="73">
  <autoFilter ref="K8:L13">
    <filterColumn colId="0" hiddenButton="1"/>
    <filterColumn colId="1" hiddenButton="1"/>
  </autoFilter>
  <tableColumns count="2">
    <tableColumn id="1" name="TIPO DE CAJA" dataDxfId="72">
      <calculatedColumnFormula>IF(C6="","",CONCATENATE("Saldo en ",C6))</calculatedColumnFormula>
    </tableColumn>
    <tableColumn id="2" name="SALDO" dataDxfId="71">
      <calculatedColumnFormula>SUMIF(Movimientos[CÓDIGO],B6,Movimientos[ENTRADAS])-SUMIF(Movimientos[CÓDIGO],B6,Movimientos[SALIDAS])</calculatedColumnFormula>
    </tableColumn>
  </tableColumns>
  <tableStyleInfo showFirstColumn="0" showLastColumn="0" showRowStripes="1" showColumnStripes="0"/>
</table>
</file>

<file path=xl/tables/table3.xml><?xml version="1.0" encoding="utf-8"?>
<table xmlns="http://schemas.openxmlformats.org/spreadsheetml/2006/main" id="3" name="Movimientos" displayName="Movimientos" ref="B14:G31" totalsRowShown="0" headerRowDxfId="70" dataDxfId="68" headerRowBorderDxfId="69" tableBorderDxfId="67" totalsRowBorderDxfId="66">
  <autoFilter ref="B14:G31">
    <filterColumn colId="0" hiddenButton="1"/>
    <filterColumn colId="1" hiddenButton="1"/>
    <filterColumn colId="2" hiddenButton="1"/>
    <filterColumn colId="3" hiddenButton="1"/>
    <filterColumn colId="4" hiddenButton="1"/>
    <filterColumn colId="5" hiddenButton="1"/>
  </autoFilter>
  <tableColumns count="6">
    <tableColumn id="1" name="FECHA" dataDxfId="65"/>
    <tableColumn id="2" name="CONCEPTO" dataDxfId="64"/>
    <tableColumn id="3" name="CÓDIGO" dataDxfId="63"/>
    <tableColumn id="4" name="ENTRADAS" dataDxfId="62"/>
    <tableColumn id="5" name="SALIDAS" dataDxfId="61"/>
    <tableColumn id="6" name="SALDO" dataDxfId="60">
      <calculatedColumnFormula>IFERROR(IF(Movimientos[[#This Row],[CÓDIGO]]="","",Movimientos[[#This Row],[ENTRADAS]]-Movimientos[[#This Row],[SALIDAS]]+G14),Movimientos[[#This Row],[ENTRADAS]]-Movimientos[[#This Row],[SALIDAS]])</calculatedColumnFormula>
    </tableColumn>
  </tableColumns>
  <tableStyleInfo showFirstColumn="0" showLastColumn="0" showRowStripes="1" showColumnStripes="0"/>
</table>
</file>

<file path=xl/tables/table4.xml><?xml version="1.0" encoding="utf-8"?>
<table xmlns="http://schemas.openxmlformats.org/spreadsheetml/2006/main" id="33" name="Facturas" displayName="Facturas" ref="A14:M23" totalsRowCount="1" headerRowDxfId="55" dataDxfId="54" totalsRowDxfId="52" tableBorderDxfId="53">
  <tableColumns count="13">
    <tableColumn id="1" name="CLIENTE" totalsRowLabel="TOTAL" dataDxfId="51" totalsRowDxfId="50"/>
    <tableColumn id="2" name="FACTURA" dataDxfId="49" totalsRowDxfId="48"/>
    <tableColumn id="3" name="FECHA" dataDxfId="47" totalsRowDxfId="46"/>
    <tableColumn id="4" name="VALOR" dataDxfId="45" totalsRowDxfId="44"/>
    <tableColumn id="5" name="ABONOS" dataDxfId="43" totalsRowDxfId="42"/>
    <tableColumn id="6" name="SALDO" totalsRowFunction="sum" dataDxfId="41" totalsRowDxfId="40">
      <calculatedColumnFormula>IF(D15="","",+D15-E15)</calculatedColumnFormula>
    </tableColumn>
    <tableColumn id="7" name="DÍAS DE MORA" dataDxfId="39" totalsRowDxfId="38">
      <calculatedColumnFormula>IF(C15="","",$B$12-C15)</calculatedColumnFormula>
    </tableColumn>
    <tableColumn id="8" name="1 A 30 DÍAS" totalsRowFunction="sum" dataDxfId="37" totalsRowDxfId="36">
      <calculatedColumnFormula>IF(F15="","",IF($G15&lt;=30,$F15,0))</calculatedColumnFormula>
    </tableColumn>
    <tableColumn id="9" name="31 A 60 DÍAS" totalsRowFunction="sum" dataDxfId="35" totalsRowDxfId="34">
      <calculatedColumnFormula>IF(F15="","",IF(AND(G15&gt;30, G15&lt;=60),$F15,0))</calculatedColumnFormula>
    </tableColumn>
    <tableColumn id="10" name="61 A 90 DÍAS" totalsRowFunction="sum" dataDxfId="33" totalsRowDxfId="32">
      <calculatedColumnFormula>IF(F15="","",IF(AND(G15&gt;60, G15&lt;=90),$F15,0))</calculatedColumnFormula>
    </tableColumn>
    <tableColumn id="11" name="91 A 180 DÍAS" totalsRowFunction="sum" dataDxfId="31" totalsRowDxfId="30">
      <calculatedColumnFormula>IF(F15="","",IF(AND(G15&gt;90, G15&lt;=180),$F15,0))</calculatedColumnFormula>
    </tableColumn>
    <tableColumn id="12" name="181 A 360 DÍAS" totalsRowFunction="sum" dataDxfId="29" totalsRowDxfId="28">
      <calculatedColumnFormula>IF(F15="","",IF(AND(G15&gt;180, G15&lt;=360),$F15,0))</calculatedColumnFormula>
    </tableColumn>
    <tableColumn id="13" name="MÁS DE 360 DÍAS" totalsRowFunction="sum" dataDxfId="27" totalsRowDxfId="26">
      <calculatedColumnFormula>IF(F15="","",IF($G15&gt;360,$F15,0))</calculatedColumnFormula>
    </tableColumn>
  </tableColumns>
  <tableStyleInfo showFirstColumn="0" showLastColumn="0" showRowStripes="0" showColumnStripes="0"/>
</table>
</file>

<file path=xl/tables/table5.xml><?xml version="1.0" encoding="utf-8"?>
<table xmlns="http://schemas.openxmlformats.org/spreadsheetml/2006/main" id="1" name="Tabla1" displayName="Tabla1" ref="A7:Q19" totalsRowShown="0" headerRowDxfId="20" dataDxfId="18" headerRowBorderDxfId="19" tableBorderDxfId="17">
  <autoFilter ref="A7:Q19"/>
  <tableColumns count="17">
    <tableColumn id="1" name="Equipo" dataDxfId="16"/>
    <tableColumn id="2" name="Responsable" dataDxfId="15"/>
    <tableColumn id="3" name="Departamento" dataDxfId="14"/>
    <tableColumn id="4" name="Sucursal" dataDxfId="13"/>
    <tableColumn id="5" name="Categoría" dataDxfId="12"/>
    <tableColumn id="6" name="Descripción" dataDxfId="11"/>
    <tableColumn id="7" name="Marca" dataDxfId="10"/>
    <tableColumn id="8" name="Modelo" dataDxfId="9"/>
    <tableColumn id="9" name="Serial Nº " dataDxfId="8"/>
    <tableColumn id="10" name="Nº de identificación del equipo" dataDxfId="7"/>
    <tableColumn id="11" name="Fecha de compra" dataDxfId="6"/>
    <tableColumn id="12" name="Garantía" dataDxfId="5"/>
    <tableColumn id="13" name="Precio de compra" dataDxfId="4" dataCellStyle="Moneda"/>
    <tableColumn id="14" name="Condición" dataDxfId="3"/>
    <tableColumn id="15" name="Antigüedad (Años)" dataDxfId="2">
      <calculatedColumnFormula>IF(K8="","",DATEDIF(K8,TODAY(),"Y"))</calculatedColumnFormula>
    </tableColumn>
    <tableColumn id="16" name="Valor Actual" dataDxfId="1"/>
    <tableColumn id="17" name="Estado Garantía" dataDxfId="0">
      <calculatedColumnFormula>IF(L8="","",IF(L8&lt;TODAY(),"Vencida","Vigente"))</calculatedColumnFormula>
    </tableColumn>
  </tableColumns>
  <tableStyleInfo name="TableStyleLight12"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3.bin"/><Relationship Id="rId5" Type="http://schemas.openxmlformats.org/officeDocument/2006/relationships/table" Target="../tables/table3.xm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3.vml"/><Relationship Id="rId1" Type="http://schemas.openxmlformats.org/officeDocument/2006/relationships/drawing" Target="../drawings/drawing6.xml"/><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3"/>
  <sheetViews>
    <sheetView showGridLines="0" tabSelected="1" zoomScaleNormal="100" workbookViewId="0">
      <selection sqref="A1:B1"/>
    </sheetView>
  </sheetViews>
  <sheetFormatPr baseColWidth="10" defaultRowHeight="15" x14ac:dyDescent="0.25"/>
  <cols>
    <col min="1" max="1" width="30.7109375" customWidth="1"/>
    <col min="2" max="2" width="28.28515625" customWidth="1"/>
  </cols>
  <sheetData>
    <row r="1" spans="1:4" ht="15.75" x14ac:dyDescent="0.25">
      <c r="A1" s="430" t="s">
        <v>207</v>
      </c>
      <c r="B1" s="431"/>
      <c r="C1" s="428"/>
      <c r="D1" s="428"/>
    </row>
    <row r="2" spans="1:4" ht="15.75" x14ac:dyDescent="0.25">
      <c r="A2" s="196" t="s">
        <v>17</v>
      </c>
      <c r="B2" s="197" t="s">
        <v>18</v>
      </c>
      <c r="C2" s="428"/>
      <c r="D2" s="428"/>
    </row>
    <row r="3" spans="1:4" ht="15.75" x14ac:dyDescent="0.25">
      <c r="A3" s="196"/>
      <c r="B3" s="198"/>
      <c r="C3" s="428"/>
      <c r="D3" s="428"/>
    </row>
    <row r="4" spans="1:4" ht="15.75" x14ac:dyDescent="0.25">
      <c r="A4" s="196" t="s">
        <v>19</v>
      </c>
      <c r="B4" s="199">
        <v>2021</v>
      </c>
      <c r="C4" s="428"/>
      <c r="D4" s="428"/>
    </row>
    <row r="5" spans="1:4" ht="15.75" x14ac:dyDescent="0.25">
      <c r="A5" s="196"/>
      <c r="B5" s="200"/>
      <c r="C5" s="428"/>
      <c r="D5" s="428"/>
    </row>
    <row r="6" spans="1:4" ht="15.75" x14ac:dyDescent="0.25">
      <c r="A6" s="196" t="s">
        <v>20</v>
      </c>
      <c r="B6" s="429" t="s">
        <v>21</v>
      </c>
      <c r="C6" s="429"/>
      <c r="D6" s="429"/>
    </row>
    <row r="7" spans="1:4" x14ac:dyDescent="0.25">
      <c r="A7" s="441" t="s">
        <v>208</v>
      </c>
      <c r="B7" s="442"/>
      <c r="C7" s="442"/>
      <c r="D7" s="443"/>
    </row>
    <row r="8" spans="1:4" x14ac:dyDescent="0.25">
      <c r="A8" s="444"/>
      <c r="B8" s="445"/>
      <c r="C8" s="445"/>
      <c r="D8" s="446"/>
    </row>
    <row r="9" spans="1:4" x14ac:dyDescent="0.25">
      <c r="A9" s="444"/>
      <c r="B9" s="445"/>
      <c r="C9" s="445"/>
      <c r="D9" s="446"/>
    </row>
    <row r="10" spans="1:4" x14ac:dyDescent="0.25">
      <c r="A10" s="444"/>
      <c r="B10" s="445"/>
      <c r="C10" s="445"/>
      <c r="D10" s="446"/>
    </row>
    <row r="11" spans="1:4" x14ac:dyDescent="0.25">
      <c r="A11" s="447"/>
      <c r="B11" s="448"/>
      <c r="C11" s="448"/>
      <c r="D11" s="449"/>
    </row>
    <row r="12" spans="1:4" x14ac:dyDescent="0.25">
      <c r="A12" s="432" t="s">
        <v>206</v>
      </c>
      <c r="B12" s="433"/>
      <c r="C12" s="433"/>
      <c r="D12" s="434"/>
    </row>
    <row r="13" spans="1:4" x14ac:dyDescent="0.25">
      <c r="A13" s="435"/>
      <c r="B13" s="436"/>
      <c r="C13" s="436"/>
      <c r="D13" s="437"/>
    </row>
    <row r="14" spans="1:4" x14ac:dyDescent="0.25">
      <c r="A14" s="435"/>
      <c r="B14" s="436"/>
      <c r="C14" s="436"/>
      <c r="D14" s="437"/>
    </row>
    <row r="15" spans="1:4" x14ac:dyDescent="0.25">
      <c r="A15" s="435"/>
      <c r="B15" s="436"/>
      <c r="C15" s="436"/>
      <c r="D15" s="437"/>
    </row>
    <row r="16" spans="1:4" x14ac:dyDescent="0.25">
      <c r="A16" s="438"/>
      <c r="B16" s="439"/>
      <c r="C16" s="439"/>
      <c r="D16" s="440"/>
    </row>
    <row r="17" spans="1:4" ht="21" customHeight="1" x14ac:dyDescent="0.25">
      <c r="A17" s="427" t="s">
        <v>200</v>
      </c>
      <c r="B17" s="427"/>
      <c r="C17" s="427"/>
      <c r="D17" s="427"/>
    </row>
    <row r="18" spans="1:4" ht="15" customHeight="1" x14ac:dyDescent="0.25">
      <c r="A18" s="412" t="s">
        <v>392</v>
      </c>
      <c r="B18" s="413"/>
      <c r="C18" s="413"/>
      <c r="D18" s="414"/>
    </row>
    <row r="19" spans="1:4" ht="23.25" customHeight="1" x14ac:dyDescent="0.25">
      <c r="A19" s="415"/>
      <c r="B19" s="416"/>
      <c r="C19" s="416"/>
      <c r="D19" s="417"/>
    </row>
    <row r="20" spans="1:4" x14ac:dyDescent="0.25">
      <c r="A20" s="415"/>
      <c r="B20" s="416"/>
      <c r="C20" s="416"/>
      <c r="D20" s="417"/>
    </row>
    <row r="21" spans="1:4" ht="21.75" customHeight="1" x14ac:dyDescent="0.25">
      <c r="A21" s="415"/>
      <c r="B21" s="416"/>
      <c r="C21" s="416"/>
      <c r="D21" s="417"/>
    </row>
    <row r="22" spans="1:4" x14ac:dyDescent="0.25">
      <c r="A22" s="415"/>
      <c r="B22" s="416"/>
      <c r="C22" s="416"/>
      <c r="D22" s="417"/>
    </row>
    <row r="23" spans="1:4" x14ac:dyDescent="0.25">
      <c r="A23" s="415"/>
      <c r="B23" s="416"/>
      <c r="C23" s="416"/>
      <c r="D23" s="417"/>
    </row>
    <row r="24" spans="1:4" x14ac:dyDescent="0.25">
      <c r="A24" s="415"/>
      <c r="B24" s="416"/>
      <c r="C24" s="416"/>
      <c r="D24" s="417"/>
    </row>
    <row r="25" spans="1:4" x14ac:dyDescent="0.25">
      <c r="A25" s="415"/>
      <c r="B25" s="416"/>
      <c r="C25" s="416"/>
      <c r="D25" s="417"/>
    </row>
    <row r="26" spans="1:4" x14ac:dyDescent="0.25">
      <c r="A26" s="415"/>
      <c r="B26" s="416"/>
      <c r="C26" s="416"/>
      <c r="D26" s="417"/>
    </row>
    <row r="27" spans="1:4" x14ac:dyDescent="0.25">
      <c r="A27" s="415"/>
      <c r="B27" s="416"/>
      <c r="C27" s="416"/>
      <c r="D27" s="417"/>
    </row>
    <row r="28" spans="1:4" x14ac:dyDescent="0.25">
      <c r="A28" s="415"/>
      <c r="B28" s="416"/>
      <c r="C28" s="416"/>
      <c r="D28" s="417"/>
    </row>
    <row r="29" spans="1:4" x14ac:dyDescent="0.25">
      <c r="A29" s="415"/>
      <c r="B29" s="416"/>
      <c r="C29" s="416"/>
      <c r="D29" s="417"/>
    </row>
    <row r="30" spans="1:4" x14ac:dyDescent="0.25">
      <c r="A30" s="415"/>
      <c r="B30" s="416"/>
      <c r="C30" s="416"/>
      <c r="D30" s="417"/>
    </row>
    <row r="31" spans="1:4" ht="27.75" customHeight="1" x14ac:dyDescent="0.25">
      <c r="A31" s="418"/>
      <c r="B31" s="419"/>
      <c r="C31" s="419"/>
      <c r="D31" s="420"/>
    </row>
    <row r="32" spans="1:4" ht="23.25" customHeight="1" x14ac:dyDescent="0.25">
      <c r="A32" s="421" t="s">
        <v>486</v>
      </c>
      <c r="B32" s="422"/>
      <c r="C32" s="422"/>
      <c r="D32" s="423"/>
    </row>
    <row r="33" spans="1:4" ht="23.25" customHeight="1" x14ac:dyDescent="0.25">
      <c r="A33" s="424"/>
      <c r="B33" s="425"/>
      <c r="C33" s="425"/>
      <c r="D33" s="426"/>
    </row>
  </sheetData>
  <mergeCells count="8">
    <mergeCell ref="A18:D31"/>
    <mergeCell ref="A32:D33"/>
    <mergeCell ref="A17:D17"/>
    <mergeCell ref="C1:D5"/>
    <mergeCell ref="B6:D6"/>
    <mergeCell ref="A1:B1"/>
    <mergeCell ref="A12:D16"/>
    <mergeCell ref="A7:D11"/>
  </mergeCells>
  <dataValidations count="1">
    <dataValidation allowBlank="1" showInputMessage="1" sqref="B2:B6 A1:A7 A12"/>
  </dataValidation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showGridLines="0" topLeftCell="L1" workbookViewId="0">
      <selection sqref="A1:Q15"/>
    </sheetView>
  </sheetViews>
  <sheetFormatPr baseColWidth="10" defaultRowHeight="12.75" x14ac:dyDescent="0.2"/>
  <cols>
    <col min="1" max="1" width="32.28515625" style="100" customWidth="1"/>
    <col min="2" max="2" width="20.140625" style="100" customWidth="1"/>
    <col min="3" max="3" width="28.140625" style="100" customWidth="1"/>
    <col min="4" max="4" width="21" style="100" customWidth="1"/>
    <col min="5" max="5" width="21" style="100" hidden="1" customWidth="1"/>
    <col min="6" max="7" width="19.28515625" style="100" customWidth="1"/>
    <col min="8" max="8" width="25" style="100" customWidth="1"/>
    <col min="9" max="9" width="19.28515625" style="100" customWidth="1"/>
    <col min="10" max="10" width="21.7109375" style="100" customWidth="1"/>
    <col min="11" max="11" width="23" style="100" customWidth="1"/>
    <col min="12" max="12" width="27.28515625" style="100" customWidth="1"/>
    <col min="13" max="13" width="9.7109375" style="100" bestFit="1" customWidth="1"/>
    <col min="14" max="14" width="29.7109375" style="100" bestFit="1" customWidth="1"/>
    <col min="15" max="19" width="24.28515625" style="100" customWidth="1"/>
    <col min="20" max="16384" width="11.42578125" style="100"/>
  </cols>
  <sheetData>
    <row r="1" spans="1:19" x14ac:dyDescent="0.2">
      <c r="A1" s="491" t="s">
        <v>373</v>
      </c>
      <c r="B1" s="491"/>
      <c r="C1" s="491"/>
      <c r="D1" s="491"/>
      <c r="E1" s="491"/>
      <c r="F1" s="491"/>
      <c r="G1" s="491"/>
      <c r="H1" s="491"/>
      <c r="I1" s="491"/>
      <c r="J1" s="491"/>
      <c r="K1" s="491"/>
      <c r="L1" s="491"/>
      <c r="M1" s="491"/>
      <c r="N1" s="491"/>
      <c r="O1" s="491"/>
      <c r="P1" s="491"/>
      <c r="Q1" s="491"/>
    </row>
    <row r="2" spans="1:19" x14ac:dyDescent="0.2">
      <c r="A2" s="492"/>
      <c r="B2" s="492"/>
      <c r="C2" s="492"/>
      <c r="D2" s="492"/>
      <c r="E2" s="492"/>
      <c r="F2" s="492"/>
      <c r="G2" s="492"/>
      <c r="H2" s="492"/>
      <c r="I2" s="492"/>
      <c r="J2" s="492"/>
      <c r="K2" s="492"/>
      <c r="L2" s="492"/>
      <c r="M2" s="492"/>
      <c r="N2" s="492"/>
      <c r="O2" s="492"/>
      <c r="P2" s="492"/>
      <c r="Q2" s="492"/>
    </row>
    <row r="3" spans="1:19" ht="15.75" x14ac:dyDescent="0.2">
      <c r="A3" s="307" t="s">
        <v>329</v>
      </c>
      <c r="B3" s="485" t="s">
        <v>23</v>
      </c>
      <c r="C3" s="486"/>
      <c r="D3" s="487"/>
      <c r="E3" s="309" t="s">
        <v>330</v>
      </c>
      <c r="F3" s="310">
        <f>SUM(P8:P19)</f>
        <v>3100</v>
      </c>
      <c r="G3" s="301"/>
      <c r="H3" s="301"/>
      <c r="I3" s="301"/>
      <c r="J3" s="301"/>
      <c r="K3" s="301"/>
      <c r="L3" s="301"/>
      <c r="M3" s="301"/>
      <c r="N3" s="301"/>
      <c r="O3" s="301"/>
      <c r="P3" s="301"/>
      <c r="Q3" s="302"/>
      <c r="R3" s="101"/>
      <c r="S3" s="101"/>
    </row>
    <row r="4" spans="1:19" ht="15.75" x14ac:dyDescent="0.25">
      <c r="A4" s="307" t="s">
        <v>331</v>
      </c>
      <c r="B4" s="488">
        <v>44345</v>
      </c>
      <c r="C4" s="489"/>
      <c r="D4" s="490"/>
      <c r="E4" s="308"/>
      <c r="F4" s="311"/>
      <c r="G4" s="303"/>
      <c r="H4" s="304"/>
      <c r="I4" s="304"/>
      <c r="J4" s="304"/>
      <c r="K4" s="303"/>
      <c r="L4" s="303"/>
      <c r="M4" s="303"/>
      <c r="N4" s="303"/>
      <c r="O4" s="303"/>
      <c r="P4" s="303"/>
      <c r="Q4" s="305"/>
      <c r="R4" s="101"/>
      <c r="S4" s="101"/>
    </row>
    <row r="5" spans="1:19" x14ac:dyDescent="0.2">
      <c r="A5" s="306"/>
      <c r="B5" s="303"/>
      <c r="C5" s="303"/>
      <c r="D5" s="303"/>
      <c r="E5" s="303"/>
      <c r="F5" s="303"/>
      <c r="G5" s="303"/>
      <c r="H5" s="303"/>
      <c r="I5" s="303"/>
      <c r="J5" s="303"/>
      <c r="K5" s="303"/>
      <c r="L5" s="303"/>
      <c r="M5" s="303"/>
      <c r="N5" s="303"/>
      <c r="O5" s="303"/>
      <c r="P5" s="303"/>
      <c r="Q5" s="305"/>
      <c r="R5" s="101"/>
      <c r="S5" s="101"/>
    </row>
    <row r="6" spans="1:19" x14ac:dyDescent="0.2">
      <c r="A6" s="306"/>
      <c r="B6" s="303"/>
      <c r="C6" s="303"/>
      <c r="D6" s="303"/>
      <c r="E6" s="303"/>
      <c r="F6" s="303"/>
      <c r="G6" s="303"/>
      <c r="H6" s="303"/>
      <c r="I6" s="303"/>
      <c r="J6" s="303"/>
      <c r="K6" s="303"/>
      <c r="L6" s="303"/>
      <c r="M6" s="303"/>
      <c r="N6" s="303"/>
      <c r="O6" s="303"/>
      <c r="P6" s="303"/>
      <c r="Q6" s="305"/>
      <c r="R6" s="101"/>
      <c r="S6" s="101"/>
    </row>
    <row r="7" spans="1:19" ht="47.25" x14ac:dyDescent="0.2">
      <c r="A7" s="322" t="s">
        <v>332</v>
      </c>
      <c r="B7" s="322" t="s">
        <v>333</v>
      </c>
      <c r="C7" s="322" t="s">
        <v>334</v>
      </c>
      <c r="D7" s="322" t="s">
        <v>335</v>
      </c>
      <c r="E7" s="322" t="s">
        <v>336</v>
      </c>
      <c r="F7" s="322" t="s">
        <v>63</v>
      </c>
      <c r="G7" s="322" t="s">
        <v>337</v>
      </c>
      <c r="H7" s="322" t="s">
        <v>338</v>
      </c>
      <c r="I7" s="322" t="s">
        <v>339</v>
      </c>
      <c r="J7" s="322" t="s">
        <v>340</v>
      </c>
      <c r="K7" s="323" t="s">
        <v>341</v>
      </c>
      <c r="L7" s="322" t="s">
        <v>342</v>
      </c>
      <c r="M7" s="323" t="s">
        <v>343</v>
      </c>
      <c r="N7" s="322" t="s">
        <v>344</v>
      </c>
      <c r="O7" s="323" t="s">
        <v>345</v>
      </c>
      <c r="P7" s="322" t="s">
        <v>346</v>
      </c>
      <c r="Q7" s="322" t="s">
        <v>347</v>
      </c>
      <c r="R7" s="101"/>
      <c r="S7" s="101"/>
    </row>
    <row r="8" spans="1:19" ht="15" x14ac:dyDescent="0.2">
      <c r="A8" s="312" t="s">
        <v>348</v>
      </c>
      <c r="B8" s="312" t="s">
        <v>349</v>
      </c>
      <c r="C8" s="312" t="s">
        <v>350</v>
      </c>
      <c r="D8" s="312" t="s">
        <v>351</v>
      </c>
      <c r="E8" s="312" t="s">
        <v>352</v>
      </c>
      <c r="F8" s="312" t="s">
        <v>353</v>
      </c>
      <c r="G8" s="312" t="s">
        <v>354</v>
      </c>
      <c r="H8" s="312" t="s">
        <v>355</v>
      </c>
      <c r="I8" s="312">
        <v>1234567890</v>
      </c>
      <c r="J8" s="312" t="s">
        <v>356</v>
      </c>
      <c r="K8" s="313">
        <v>41631</v>
      </c>
      <c r="L8" s="314">
        <v>43162</v>
      </c>
      <c r="M8" s="315">
        <v>2100</v>
      </c>
      <c r="N8" s="316" t="s">
        <v>357</v>
      </c>
      <c r="O8" s="317">
        <f ca="1">IF(K8="","",DATEDIF(K8,TODAY(),"Y"))</f>
        <v>7</v>
      </c>
      <c r="P8" s="318">
        <v>1200</v>
      </c>
      <c r="Q8" s="321" t="str">
        <f ca="1">IF(L8="","",IF(L8&lt;TODAY(),"Vencida","Vigente"))</f>
        <v>Vencida</v>
      </c>
      <c r="R8" s="101"/>
      <c r="S8" s="101"/>
    </row>
    <row r="9" spans="1:19" ht="15" x14ac:dyDescent="0.2">
      <c r="A9" s="312" t="s">
        <v>358</v>
      </c>
      <c r="B9" s="312" t="s">
        <v>359</v>
      </c>
      <c r="C9" s="312" t="s">
        <v>360</v>
      </c>
      <c r="D9" s="312" t="s">
        <v>361</v>
      </c>
      <c r="E9" s="312" t="s">
        <v>362</v>
      </c>
      <c r="F9" s="312" t="s">
        <v>363</v>
      </c>
      <c r="G9" s="312" t="s">
        <v>364</v>
      </c>
      <c r="H9" s="312" t="s">
        <v>365</v>
      </c>
      <c r="I9" s="312">
        <v>987654321</v>
      </c>
      <c r="J9" s="312" t="s">
        <v>366</v>
      </c>
      <c r="K9" s="313">
        <v>41996</v>
      </c>
      <c r="L9" s="314">
        <v>42736</v>
      </c>
      <c r="M9" s="315">
        <v>5000</v>
      </c>
      <c r="N9" s="316" t="s">
        <v>367</v>
      </c>
      <c r="O9" s="317">
        <f t="shared" ref="O9:O18" ca="1" si="0">IF(K9="","",DATEDIF(K9,TODAY(),"Y"))</f>
        <v>6</v>
      </c>
      <c r="P9" s="318">
        <v>800</v>
      </c>
      <c r="Q9" s="321" t="str">
        <f t="shared" ref="Q9:Q18" ca="1" si="1">IF(L9="","",IF(L9&lt;TODAY(),"Vencida","Vigente"))</f>
        <v>Vencida</v>
      </c>
      <c r="R9" s="101"/>
      <c r="S9" s="101"/>
    </row>
    <row r="10" spans="1:19" ht="15" x14ac:dyDescent="0.2">
      <c r="A10" s="312" t="s">
        <v>368</v>
      </c>
      <c r="B10" s="312" t="s">
        <v>349</v>
      </c>
      <c r="C10" s="312" t="s">
        <v>350</v>
      </c>
      <c r="D10" s="312" t="s">
        <v>351</v>
      </c>
      <c r="E10" s="312" t="s">
        <v>352</v>
      </c>
      <c r="F10" s="312" t="s">
        <v>369</v>
      </c>
      <c r="G10" s="312" t="s">
        <v>370</v>
      </c>
      <c r="H10" s="312" t="s">
        <v>371</v>
      </c>
      <c r="I10" s="312">
        <v>8999121</v>
      </c>
      <c r="J10" s="312" t="s">
        <v>372</v>
      </c>
      <c r="K10" s="313">
        <v>43018</v>
      </c>
      <c r="L10" s="314">
        <v>43880</v>
      </c>
      <c r="M10" s="315">
        <v>1200</v>
      </c>
      <c r="N10" s="316" t="s">
        <v>357</v>
      </c>
      <c r="O10" s="317">
        <f t="shared" ca="1" si="0"/>
        <v>3</v>
      </c>
      <c r="P10" s="318">
        <v>1100</v>
      </c>
      <c r="Q10" s="321" t="str">
        <f t="shared" ca="1" si="1"/>
        <v>Vencida</v>
      </c>
      <c r="R10" s="101"/>
      <c r="S10" s="101"/>
    </row>
    <row r="11" spans="1:19" ht="15" x14ac:dyDescent="0.2">
      <c r="A11" s="312"/>
      <c r="B11" s="312"/>
      <c r="C11" s="312"/>
      <c r="D11" s="312"/>
      <c r="E11" s="312"/>
      <c r="F11" s="312"/>
      <c r="G11" s="312"/>
      <c r="H11" s="312"/>
      <c r="I11" s="312"/>
      <c r="J11" s="312"/>
      <c r="K11" s="313"/>
      <c r="L11" s="314"/>
      <c r="M11" s="315"/>
      <c r="N11" s="316"/>
      <c r="O11" s="317" t="str">
        <f t="shared" ca="1" si="0"/>
        <v/>
      </c>
      <c r="P11" s="318"/>
      <c r="Q11" s="319" t="str">
        <f t="shared" ca="1" si="1"/>
        <v/>
      </c>
      <c r="R11" s="101"/>
      <c r="S11" s="101"/>
    </row>
    <row r="12" spans="1:19" ht="15" x14ac:dyDescent="0.2">
      <c r="A12" s="312"/>
      <c r="B12" s="312"/>
      <c r="C12" s="312"/>
      <c r="D12" s="312"/>
      <c r="E12" s="312"/>
      <c r="F12" s="312"/>
      <c r="G12" s="312"/>
      <c r="H12" s="312"/>
      <c r="I12" s="312"/>
      <c r="J12" s="312"/>
      <c r="K12" s="313"/>
      <c r="L12" s="314"/>
      <c r="M12" s="315"/>
      <c r="N12" s="316"/>
      <c r="O12" s="317" t="str">
        <f t="shared" ca="1" si="0"/>
        <v/>
      </c>
      <c r="P12" s="318"/>
      <c r="Q12" s="319" t="str">
        <f t="shared" ca="1" si="1"/>
        <v/>
      </c>
      <c r="R12" s="101"/>
      <c r="S12" s="101"/>
    </row>
    <row r="13" spans="1:19" ht="15" x14ac:dyDescent="0.2">
      <c r="A13" s="312"/>
      <c r="B13" s="312"/>
      <c r="C13" s="312"/>
      <c r="D13" s="312"/>
      <c r="E13" s="312"/>
      <c r="F13" s="312"/>
      <c r="G13" s="312"/>
      <c r="H13" s="312"/>
      <c r="I13" s="312"/>
      <c r="J13" s="312"/>
      <c r="K13" s="313"/>
      <c r="L13" s="314"/>
      <c r="M13" s="315"/>
      <c r="N13" s="316"/>
      <c r="O13" s="317" t="str">
        <f t="shared" ca="1" si="0"/>
        <v/>
      </c>
      <c r="P13" s="318"/>
      <c r="Q13" s="319" t="str">
        <f t="shared" ca="1" si="1"/>
        <v/>
      </c>
      <c r="R13" s="101"/>
      <c r="S13" s="101"/>
    </row>
    <row r="14" spans="1:19" ht="15" x14ac:dyDescent="0.2">
      <c r="A14" s="312"/>
      <c r="B14" s="312"/>
      <c r="C14" s="312"/>
      <c r="D14" s="312"/>
      <c r="E14" s="312"/>
      <c r="F14" s="312"/>
      <c r="G14" s="312"/>
      <c r="H14" s="312"/>
      <c r="I14" s="312"/>
      <c r="J14" s="312"/>
      <c r="K14" s="313"/>
      <c r="L14" s="314"/>
      <c r="M14" s="315"/>
      <c r="N14" s="316"/>
      <c r="O14" s="317" t="str">
        <f t="shared" ca="1" si="0"/>
        <v/>
      </c>
      <c r="P14" s="318"/>
      <c r="Q14" s="319" t="str">
        <f t="shared" ca="1" si="1"/>
        <v/>
      </c>
      <c r="R14" s="101"/>
      <c r="S14" s="101"/>
    </row>
    <row r="15" spans="1:19" ht="15" x14ac:dyDescent="0.2">
      <c r="A15" s="312"/>
      <c r="B15" s="312"/>
      <c r="C15" s="312"/>
      <c r="D15" s="312"/>
      <c r="E15" s="312"/>
      <c r="F15" s="312"/>
      <c r="G15" s="312"/>
      <c r="H15" s="312"/>
      <c r="I15" s="312"/>
      <c r="J15" s="312"/>
      <c r="K15" s="313"/>
      <c r="L15" s="314"/>
      <c r="M15" s="315"/>
      <c r="N15" s="316"/>
      <c r="O15" s="317" t="str">
        <f t="shared" ca="1" si="0"/>
        <v/>
      </c>
      <c r="P15" s="318"/>
      <c r="Q15" s="319" t="str">
        <f t="shared" ca="1" si="1"/>
        <v/>
      </c>
      <c r="R15" s="101"/>
      <c r="S15" s="101"/>
    </row>
    <row r="16" spans="1:19" ht="15" x14ac:dyDescent="0.2">
      <c r="A16" s="312"/>
      <c r="B16" s="312"/>
      <c r="C16" s="312"/>
      <c r="D16" s="312"/>
      <c r="E16" s="312"/>
      <c r="F16" s="312"/>
      <c r="G16" s="312"/>
      <c r="H16" s="312"/>
      <c r="I16" s="312"/>
      <c r="J16" s="312"/>
      <c r="K16" s="313"/>
      <c r="L16" s="314"/>
      <c r="M16" s="315"/>
      <c r="N16" s="316"/>
      <c r="O16" s="317" t="str">
        <f t="shared" ca="1" si="0"/>
        <v/>
      </c>
      <c r="P16" s="318"/>
      <c r="Q16" s="319" t="str">
        <f t="shared" ca="1" si="1"/>
        <v/>
      </c>
      <c r="R16" s="101"/>
      <c r="S16" s="101"/>
    </row>
    <row r="17" spans="1:19" ht="15" x14ac:dyDescent="0.2">
      <c r="A17" s="312"/>
      <c r="B17" s="312"/>
      <c r="C17" s="312"/>
      <c r="D17" s="312"/>
      <c r="E17" s="312"/>
      <c r="F17" s="312"/>
      <c r="G17" s="312"/>
      <c r="H17" s="312"/>
      <c r="I17" s="312"/>
      <c r="J17" s="312"/>
      <c r="K17" s="313"/>
      <c r="L17" s="314"/>
      <c r="M17" s="315"/>
      <c r="N17" s="316"/>
      <c r="O17" s="317" t="str">
        <f t="shared" ca="1" si="0"/>
        <v/>
      </c>
      <c r="P17" s="318"/>
      <c r="Q17" s="319" t="str">
        <f t="shared" ca="1" si="1"/>
        <v/>
      </c>
      <c r="R17" s="101"/>
      <c r="S17" s="101"/>
    </row>
    <row r="18" spans="1:19" ht="15" x14ac:dyDescent="0.2">
      <c r="A18" s="312"/>
      <c r="B18" s="312"/>
      <c r="C18" s="312"/>
      <c r="D18" s="312"/>
      <c r="E18" s="312"/>
      <c r="F18" s="312"/>
      <c r="G18" s="312"/>
      <c r="H18" s="312"/>
      <c r="I18" s="312"/>
      <c r="J18" s="312"/>
      <c r="K18" s="313"/>
      <c r="L18" s="314"/>
      <c r="M18" s="315"/>
      <c r="N18" s="316"/>
      <c r="O18" s="317" t="str">
        <f t="shared" ca="1" si="0"/>
        <v/>
      </c>
      <c r="P18" s="318"/>
      <c r="Q18" s="319" t="str">
        <f t="shared" ca="1" si="1"/>
        <v/>
      </c>
      <c r="R18" s="101"/>
      <c r="S18" s="101"/>
    </row>
    <row r="19" spans="1:19" ht="15" x14ac:dyDescent="0.2">
      <c r="A19" s="312"/>
      <c r="B19" s="312"/>
      <c r="C19" s="312"/>
      <c r="D19" s="312"/>
      <c r="E19" s="312"/>
      <c r="F19" s="312"/>
      <c r="G19" s="312"/>
      <c r="H19" s="312"/>
      <c r="I19" s="312"/>
      <c r="J19" s="312"/>
      <c r="K19" s="313"/>
      <c r="L19" s="314"/>
      <c r="M19" s="315"/>
      <c r="N19" s="316"/>
      <c r="O19" s="317" t="str">
        <f ca="1">IF(K19="","",DATEDIF(K19,TODAY(),"Y"))</f>
        <v/>
      </c>
      <c r="P19" s="320"/>
      <c r="Q19" s="319" t="str">
        <f ca="1">IF(L19="","",IF(L19&lt;TODAY(),"Vencida","Vigente"))</f>
        <v/>
      </c>
      <c r="R19" s="101"/>
      <c r="S19" s="101"/>
    </row>
    <row r="20" spans="1:19" x14ac:dyDescent="0.2">
      <c r="A20" s="101"/>
      <c r="B20" s="101"/>
      <c r="C20" s="101"/>
      <c r="D20" s="101"/>
      <c r="E20" s="101"/>
      <c r="F20" s="101"/>
      <c r="G20" s="101"/>
      <c r="H20" s="101"/>
      <c r="I20" s="101"/>
      <c r="J20" s="101"/>
      <c r="K20" s="101"/>
      <c r="L20" s="101"/>
      <c r="M20" s="101"/>
      <c r="N20" s="101"/>
      <c r="O20" s="101"/>
      <c r="P20" s="101"/>
      <c r="Q20" s="101"/>
      <c r="R20" s="101"/>
      <c r="S20" s="101"/>
    </row>
    <row r="21" spans="1:19" x14ac:dyDescent="0.2">
      <c r="A21" s="101"/>
      <c r="B21" s="101"/>
      <c r="C21" s="101"/>
      <c r="D21" s="101"/>
      <c r="E21" s="101"/>
      <c r="F21" s="101"/>
      <c r="G21" s="101"/>
      <c r="H21" s="101"/>
      <c r="I21" s="101"/>
      <c r="J21" s="101"/>
      <c r="K21" s="101"/>
      <c r="L21" s="101"/>
      <c r="M21" s="101"/>
      <c r="N21" s="101"/>
      <c r="O21" s="101"/>
      <c r="P21" s="101"/>
      <c r="Q21" s="101"/>
      <c r="R21" s="101"/>
      <c r="S21" s="101"/>
    </row>
    <row r="22" spans="1:19" x14ac:dyDescent="0.2">
      <c r="A22" s="101"/>
      <c r="B22" s="101"/>
      <c r="C22" s="101"/>
      <c r="D22" s="101"/>
      <c r="E22" s="101"/>
      <c r="F22" s="101"/>
      <c r="G22" s="101"/>
      <c r="H22" s="101"/>
      <c r="I22" s="101"/>
      <c r="J22" s="101"/>
      <c r="K22" s="101"/>
      <c r="L22" s="101"/>
      <c r="M22" s="101"/>
      <c r="N22" s="101"/>
      <c r="O22" s="101"/>
      <c r="P22" s="101"/>
      <c r="Q22" s="101"/>
      <c r="R22" s="101"/>
      <c r="S22" s="101"/>
    </row>
  </sheetData>
  <mergeCells count="3">
    <mergeCell ref="B3:D3"/>
    <mergeCell ref="B4:D4"/>
    <mergeCell ref="A1:Q2"/>
  </mergeCells>
  <conditionalFormatting sqref="Q8:Q17 Q19">
    <cfRule type="containsText" dxfId="24" priority="3" stopIfTrue="1" operator="containsText" text="Vigente">
      <formula>NOT(ISERROR(SEARCH("Vigente",Q8)))</formula>
    </cfRule>
    <cfRule type="containsText" dxfId="23" priority="4" stopIfTrue="1" operator="containsText" text="Vencida">
      <formula>NOT(ISERROR(SEARCH("Vencida",Q8)))</formula>
    </cfRule>
  </conditionalFormatting>
  <conditionalFormatting sqref="Q18">
    <cfRule type="containsText" dxfId="22" priority="1" stopIfTrue="1" operator="containsText" text="Vigente">
      <formula>NOT(ISERROR(SEARCH("Vigente",Q18)))</formula>
    </cfRule>
    <cfRule type="containsText" dxfId="21" priority="2" stopIfTrue="1" operator="containsText" text="Vencida">
      <formula>NOT(ISERROR(SEARCH("Vencida",Q18)))</formula>
    </cfRule>
  </conditionalFormatting>
  <pageMargins left="0.7" right="0.7" top="0.75" bottom="0.75" header="0.3" footer="0.3"/>
  <drawing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election sqref="A1:G31"/>
    </sheetView>
  </sheetViews>
  <sheetFormatPr baseColWidth="10" defaultRowHeight="15.75" x14ac:dyDescent="0.25"/>
  <cols>
    <col min="1" max="1" width="20.5703125" style="14" customWidth="1"/>
    <col min="2" max="2" width="8.5703125" style="14" customWidth="1"/>
    <col min="3" max="3" width="19.140625" style="14" customWidth="1"/>
    <col min="4" max="4" width="18.28515625" style="14" customWidth="1"/>
    <col min="5" max="5" width="11.7109375" style="14" bestFit="1" customWidth="1"/>
    <col min="6" max="6" width="16.140625" style="14" bestFit="1" customWidth="1"/>
    <col min="7" max="7" width="16.7109375" style="14" customWidth="1"/>
    <col min="8" max="253" width="9.140625" style="14" customWidth="1"/>
    <col min="254" max="16384" width="11.42578125" style="14"/>
  </cols>
  <sheetData>
    <row r="1" spans="1:14" ht="61.5" customHeight="1" x14ac:dyDescent="0.25">
      <c r="A1" s="494" t="s">
        <v>119</v>
      </c>
      <c r="B1" s="494"/>
      <c r="C1" s="494"/>
      <c r="D1" s="494"/>
      <c r="E1" s="494"/>
      <c r="F1" s="494"/>
      <c r="G1" s="494"/>
    </row>
    <row r="2" spans="1:14" ht="18.75" x14ac:dyDescent="0.25">
      <c r="A2" s="180" t="s">
        <v>120</v>
      </c>
      <c r="B2" s="493" t="s">
        <v>121</v>
      </c>
      <c r="C2" s="493"/>
      <c r="D2" s="180" t="s">
        <v>120</v>
      </c>
      <c r="E2" s="493" t="s">
        <v>123</v>
      </c>
      <c r="F2" s="493"/>
      <c r="G2" s="493"/>
      <c r="J2" s="102"/>
    </row>
    <row r="3" spans="1:14" x14ac:dyDescent="0.25">
      <c r="A3" s="180" t="s">
        <v>122</v>
      </c>
      <c r="B3" s="493" t="s">
        <v>123</v>
      </c>
      <c r="C3" s="493"/>
      <c r="D3" s="180" t="s">
        <v>122</v>
      </c>
      <c r="E3" s="493" t="s">
        <v>123</v>
      </c>
      <c r="F3" s="493"/>
      <c r="G3" s="493"/>
    </row>
    <row r="4" spans="1:14" x14ac:dyDescent="0.25">
      <c r="A4" s="180" t="s">
        <v>124</v>
      </c>
      <c r="B4" s="493">
        <v>55555</v>
      </c>
      <c r="C4" s="493"/>
      <c r="D4" s="180" t="s">
        <v>124</v>
      </c>
      <c r="E4" s="493">
        <v>55555</v>
      </c>
      <c r="F4" s="493"/>
      <c r="G4" s="493"/>
    </row>
    <row r="5" spans="1:14" ht="18" customHeight="1" x14ac:dyDescent="0.25">
      <c r="A5" s="201" t="s">
        <v>125</v>
      </c>
      <c r="B5" s="201"/>
      <c r="C5" s="202">
        <f ca="1">TODAY()</f>
        <v>44377</v>
      </c>
      <c r="D5" s="202" t="s">
        <v>126</v>
      </c>
      <c r="E5" s="502">
        <v>44345</v>
      </c>
      <c r="F5" s="502"/>
      <c r="G5" s="502"/>
      <c r="L5" s="104"/>
      <c r="M5" s="495"/>
      <c r="N5" s="495"/>
    </row>
    <row r="6" spans="1:14" s="105" customFormat="1" x14ac:dyDescent="0.25">
      <c r="A6" s="496" t="s">
        <v>22</v>
      </c>
      <c r="B6" s="497"/>
      <c r="C6" s="498"/>
      <c r="D6" s="359" t="s">
        <v>127</v>
      </c>
      <c r="E6" s="359" t="s">
        <v>128</v>
      </c>
      <c r="F6" s="359" t="s">
        <v>129</v>
      </c>
      <c r="G6" s="359" t="s">
        <v>60</v>
      </c>
    </row>
    <row r="7" spans="1:14" s="105" customFormat="1" x14ac:dyDescent="0.25">
      <c r="A7" s="499" t="s">
        <v>393</v>
      </c>
      <c r="B7" s="500"/>
      <c r="C7" s="501"/>
      <c r="D7" s="360">
        <v>2390</v>
      </c>
      <c r="E7" s="361">
        <v>0.05</v>
      </c>
      <c r="F7" s="360">
        <v>2270.5</v>
      </c>
      <c r="G7" s="360">
        <v>2270.5</v>
      </c>
    </row>
    <row r="8" spans="1:14" s="105" customFormat="1" x14ac:dyDescent="0.25">
      <c r="A8" s="499" t="s">
        <v>394</v>
      </c>
      <c r="B8" s="500"/>
      <c r="C8" s="501"/>
      <c r="D8" s="360">
        <v>809</v>
      </c>
      <c r="E8" s="361">
        <v>0</v>
      </c>
      <c r="F8" s="360">
        <v>809</v>
      </c>
      <c r="G8" s="360">
        <v>809</v>
      </c>
    </row>
    <row r="9" spans="1:14" s="105" customFormat="1" x14ac:dyDescent="0.25">
      <c r="A9" s="499" t="s">
        <v>395</v>
      </c>
      <c r="B9" s="500"/>
      <c r="C9" s="501"/>
      <c r="D9" s="360">
        <v>1670</v>
      </c>
      <c r="E9" s="361">
        <v>0</v>
      </c>
      <c r="F9" s="360">
        <v>1670</v>
      </c>
      <c r="G9" s="360">
        <v>1670</v>
      </c>
    </row>
    <row r="10" spans="1:14" s="105" customFormat="1" x14ac:dyDescent="0.25">
      <c r="A10" s="499" t="s">
        <v>396</v>
      </c>
      <c r="B10" s="500"/>
      <c r="C10" s="501"/>
      <c r="D10" s="360">
        <v>1507</v>
      </c>
      <c r="E10" s="361">
        <v>0</v>
      </c>
      <c r="F10" s="360">
        <v>1507</v>
      </c>
      <c r="G10" s="360">
        <v>1507</v>
      </c>
    </row>
    <row r="11" spans="1:14" s="105" customFormat="1" x14ac:dyDescent="0.25">
      <c r="A11" s="499" t="s">
        <v>397</v>
      </c>
      <c r="B11" s="500"/>
      <c r="C11" s="501"/>
      <c r="D11" s="360">
        <v>565</v>
      </c>
      <c r="E11" s="361">
        <v>0</v>
      </c>
      <c r="F11" s="360">
        <v>565</v>
      </c>
      <c r="G11" s="360">
        <v>565</v>
      </c>
    </row>
    <row r="12" spans="1:14" s="105" customFormat="1" x14ac:dyDescent="0.25">
      <c r="A12" s="499" t="s">
        <v>398</v>
      </c>
      <c r="B12" s="500"/>
      <c r="C12" s="501"/>
      <c r="D12" s="360">
        <v>42</v>
      </c>
      <c r="E12" s="361">
        <v>0</v>
      </c>
      <c r="F12" s="360">
        <v>42</v>
      </c>
      <c r="G12" s="360">
        <v>42</v>
      </c>
    </row>
    <row r="13" spans="1:14" s="105" customFormat="1" x14ac:dyDescent="0.25">
      <c r="A13" s="499" t="s">
        <v>399</v>
      </c>
      <c r="B13" s="500"/>
      <c r="C13" s="501"/>
      <c r="D13" s="360">
        <v>106</v>
      </c>
      <c r="E13" s="361">
        <v>0</v>
      </c>
      <c r="F13" s="360">
        <v>106</v>
      </c>
      <c r="G13" s="360">
        <v>106</v>
      </c>
    </row>
    <row r="14" spans="1:14" s="105" customFormat="1" x14ac:dyDescent="0.25">
      <c r="A14" s="499" t="s">
        <v>400</v>
      </c>
      <c r="B14" s="500"/>
      <c r="C14" s="501"/>
      <c r="D14" s="360">
        <v>96</v>
      </c>
      <c r="E14" s="361">
        <v>0</v>
      </c>
      <c r="F14" s="360">
        <v>96</v>
      </c>
      <c r="G14" s="360">
        <v>96</v>
      </c>
    </row>
    <row r="15" spans="1:14" s="105" customFormat="1" x14ac:dyDescent="0.25">
      <c r="A15" s="499" t="s">
        <v>401</v>
      </c>
      <c r="B15" s="500"/>
      <c r="C15" s="501"/>
      <c r="D15" s="360">
        <v>15</v>
      </c>
      <c r="E15" s="361">
        <v>0</v>
      </c>
      <c r="F15" s="360">
        <v>15</v>
      </c>
      <c r="G15" s="360">
        <v>15</v>
      </c>
    </row>
    <row r="16" spans="1:14" s="105" customFormat="1" x14ac:dyDescent="0.25">
      <c r="A16" s="499" t="s">
        <v>402</v>
      </c>
      <c r="B16" s="500"/>
      <c r="C16" s="501"/>
      <c r="D16" s="360">
        <v>303</v>
      </c>
      <c r="E16" s="361">
        <v>0</v>
      </c>
      <c r="F16" s="360">
        <v>303</v>
      </c>
      <c r="G16" s="360">
        <v>303</v>
      </c>
    </row>
    <row r="17" spans="1:7" s="105" customFormat="1" x14ac:dyDescent="0.25">
      <c r="A17" s="499" t="s">
        <v>403</v>
      </c>
      <c r="B17" s="500"/>
      <c r="C17" s="501"/>
      <c r="D17" s="360">
        <v>27</v>
      </c>
      <c r="E17" s="361">
        <v>0</v>
      </c>
      <c r="F17" s="360">
        <v>27</v>
      </c>
      <c r="G17" s="360">
        <v>27</v>
      </c>
    </row>
    <row r="18" spans="1:7" s="105" customFormat="1" x14ac:dyDescent="0.25">
      <c r="A18" s="499" t="s">
        <v>404</v>
      </c>
      <c r="B18" s="500"/>
      <c r="C18" s="501"/>
      <c r="D18" s="360">
        <v>206</v>
      </c>
      <c r="E18" s="361">
        <v>0</v>
      </c>
      <c r="F18" s="360">
        <v>206</v>
      </c>
      <c r="G18" s="360">
        <v>206</v>
      </c>
    </row>
    <row r="19" spans="1:7" s="105" customFormat="1" x14ac:dyDescent="0.25">
      <c r="A19" s="499" t="s">
        <v>405</v>
      </c>
      <c r="B19" s="500"/>
      <c r="C19" s="501"/>
      <c r="D19" s="360">
        <v>6</v>
      </c>
      <c r="E19" s="361">
        <v>0</v>
      </c>
      <c r="F19" s="360">
        <v>6</v>
      </c>
      <c r="G19" s="360">
        <v>6</v>
      </c>
    </row>
    <row r="20" spans="1:7" s="105" customFormat="1" ht="18" customHeight="1" x14ac:dyDescent="0.25">
      <c r="A20" s="499" t="s">
        <v>406</v>
      </c>
      <c r="B20" s="500"/>
      <c r="C20" s="501"/>
      <c r="D20" s="360">
        <v>55</v>
      </c>
      <c r="E20" s="361">
        <v>0</v>
      </c>
      <c r="F20" s="360">
        <v>55</v>
      </c>
      <c r="G20" s="360">
        <v>55</v>
      </c>
    </row>
    <row r="21" spans="1:7" s="105" customFormat="1" ht="18" customHeight="1" x14ac:dyDescent="0.25">
      <c r="A21" s="499"/>
      <c r="B21" s="500"/>
      <c r="C21" s="501"/>
      <c r="D21" s="360">
        <v>0</v>
      </c>
      <c r="E21" s="361">
        <v>0</v>
      </c>
      <c r="F21" s="360">
        <v>0</v>
      </c>
      <c r="G21" s="360">
        <v>0</v>
      </c>
    </row>
    <row r="22" spans="1:7" ht="17.25" customHeight="1" x14ac:dyDescent="0.25">
      <c r="A22" s="499"/>
      <c r="B22" s="500"/>
      <c r="C22" s="501"/>
      <c r="D22" s="362">
        <v>0</v>
      </c>
      <c r="E22" s="363"/>
      <c r="F22" s="362">
        <v>0</v>
      </c>
      <c r="G22" s="362">
        <v>0</v>
      </c>
    </row>
    <row r="23" spans="1:7" x14ac:dyDescent="0.25">
      <c r="A23" s="499"/>
      <c r="B23" s="500"/>
      <c r="C23" s="501"/>
      <c r="D23" s="362">
        <v>0</v>
      </c>
      <c r="E23" s="363"/>
      <c r="F23" s="362">
        <v>0</v>
      </c>
      <c r="G23" s="362">
        <v>0</v>
      </c>
    </row>
    <row r="24" spans="1:7" x14ac:dyDescent="0.25">
      <c r="A24" s="499"/>
      <c r="B24" s="500"/>
      <c r="C24" s="501"/>
      <c r="D24" s="362">
        <v>0</v>
      </c>
      <c r="E24" s="363"/>
      <c r="F24" s="362">
        <v>0</v>
      </c>
      <c r="G24" s="362">
        <v>0</v>
      </c>
    </row>
    <row r="25" spans="1:7" x14ac:dyDescent="0.25">
      <c r="A25" s="499"/>
      <c r="B25" s="500"/>
      <c r="C25" s="501"/>
      <c r="D25" s="362">
        <v>0</v>
      </c>
      <c r="E25" s="363"/>
      <c r="F25" s="362">
        <v>0</v>
      </c>
      <c r="G25" s="362">
        <v>0</v>
      </c>
    </row>
    <row r="26" spans="1:7" x14ac:dyDescent="0.25">
      <c r="A26" s="499"/>
      <c r="B26" s="500"/>
      <c r="C26" s="501"/>
      <c r="D26" s="362">
        <v>0</v>
      </c>
      <c r="E26" s="363"/>
      <c r="F26" s="362">
        <v>0</v>
      </c>
      <c r="G26" s="362">
        <v>0</v>
      </c>
    </row>
    <row r="27" spans="1:7" x14ac:dyDescent="0.25">
      <c r="A27" s="499"/>
      <c r="B27" s="500"/>
      <c r="C27" s="501"/>
      <c r="D27" s="362">
        <v>0</v>
      </c>
      <c r="E27" s="363"/>
      <c r="F27" s="362">
        <v>0</v>
      </c>
      <c r="G27" s="362">
        <v>0</v>
      </c>
    </row>
    <row r="28" spans="1:7" x14ac:dyDescent="0.25">
      <c r="A28" s="499"/>
      <c r="B28" s="500"/>
      <c r="C28" s="501"/>
      <c r="D28" s="364"/>
      <c r="E28" s="366" t="s">
        <v>130</v>
      </c>
      <c r="F28" s="366"/>
      <c r="G28" s="367">
        <v>7677.5</v>
      </c>
    </row>
    <row r="29" spans="1:7" x14ac:dyDescent="0.25">
      <c r="A29" s="499"/>
      <c r="B29" s="500"/>
      <c r="C29" s="501"/>
      <c r="D29" s="364"/>
      <c r="E29" s="366" t="s">
        <v>131</v>
      </c>
      <c r="F29" s="363">
        <v>0.21</v>
      </c>
      <c r="G29" s="365">
        <v>1612.2749999999999</v>
      </c>
    </row>
    <row r="30" spans="1:7" x14ac:dyDescent="0.25">
      <c r="A30" s="499"/>
      <c r="B30" s="500"/>
      <c r="C30" s="501"/>
      <c r="D30" s="364"/>
      <c r="E30" s="364"/>
      <c r="F30" s="364"/>
      <c r="G30" s="364"/>
    </row>
    <row r="31" spans="1:7" x14ac:dyDescent="0.25">
      <c r="A31" s="499"/>
      <c r="B31" s="500"/>
      <c r="C31" s="501"/>
      <c r="D31" s="364"/>
      <c r="E31" s="366" t="s">
        <v>60</v>
      </c>
      <c r="F31" s="366"/>
      <c r="G31" s="367">
        <v>9289.7749999999996</v>
      </c>
    </row>
  </sheetData>
  <mergeCells count="35">
    <mergeCell ref="A28:C28"/>
    <mergeCell ref="A29:C29"/>
    <mergeCell ref="A30:C30"/>
    <mergeCell ref="A31:C31"/>
    <mergeCell ref="A22:C22"/>
    <mergeCell ref="A23:C23"/>
    <mergeCell ref="A24:C24"/>
    <mergeCell ref="A25:C25"/>
    <mergeCell ref="A26:C26"/>
    <mergeCell ref="A27:C27"/>
    <mergeCell ref="A21:C21"/>
    <mergeCell ref="A10:C10"/>
    <mergeCell ref="B4:C4"/>
    <mergeCell ref="E4:G4"/>
    <mergeCell ref="E5:G5"/>
    <mergeCell ref="A16:C16"/>
    <mergeCell ref="A17:C17"/>
    <mergeCell ref="A18:C18"/>
    <mergeCell ref="A19:C19"/>
    <mergeCell ref="A20:C20"/>
    <mergeCell ref="A11:C11"/>
    <mergeCell ref="A12:C12"/>
    <mergeCell ref="A13:C13"/>
    <mergeCell ref="A14:C14"/>
    <mergeCell ref="A15:C15"/>
    <mergeCell ref="M5:N5"/>
    <mergeCell ref="A6:C6"/>
    <mergeCell ref="A7:C7"/>
    <mergeCell ref="A8:C8"/>
    <mergeCell ref="A9:C9"/>
    <mergeCell ref="B3:C3"/>
    <mergeCell ref="E3:G3"/>
    <mergeCell ref="A1:G1"/>
    <mergeCell ref="B2:C2"/>
    <mergeCell ref="E2:G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83"/>
  <sheetViews>
    <sheetView showGridLines="0" topLeftCell="A92" workbookViewId="0">
      <selection activeCell="B2" sqref="B2:G98"/>
    </sheetView>
  </sheetViews>
  <sheetFormatPr baseColWidth="10" defaultColWidth="11.5703125" defaultRowHeight="15" x14ac:dyDescent="0.25"/>
  <cols>
    <col min="1" max="1" width="1.28515625" style="107" customWidth="1"/>
    <col min="2" max="2" width="7.140625" style="107" customWidth="1"/>
    <col min="3" max="3" width="92.42578125" style="107" customWidth="1"/>
    <col min="4" max="4" width="6.28515625" style="107" customWidth="1"/>
    <col min="5" max="5" width="12.5703125" style="107" customWidth="1"/>
    <col min="6" max="6" width="21.85546875" style="107" bestFit="1" customWidth="1"/>
    <col min="7" max="7" width="19.28515625" style="107" bestFit="1" customWidth="1"/>
    <col min="8" max="8" width="36.85546875" style="107" customWidth="1"/>
    <col min="9" max="9" width="30.42578125" style="107" customWidth="1"/>
    <col min="10" max="10" width="22.5703125" style="107" customWidth="1"/>
    <col min="11" max="11" width="21.140625" style="107" customWidth="1"/>
    <col min="12" max="12" width="12.5703125" style="107" bestFit="1" customWidth="1"/>
    <col min="13" max="13" width="26.42578125" style="107" customWidth="1"/>
    <col min="14" max="14" width="12.5703125" style="107" bestFit="1" customWidth="1"/>
    <col min="15" max="15" width="32" style="107" customWidth="1"/>
    <col min="16" max="16384" width="11.5703125" style="107"/>
  </cols>
  <sheetData>
    <row r="1" spans="2:15" ht="15" customHeight="1" x14ac:dyDescent="0.25"/>
    <row r="2" spans="2:15" customFormat="1" ht="54.95" customHeight="1" x14ac:dyDescent="0.3">
      <c r="B2" s="374"/>
      <c r="C2" s="375" t="s">
        <v>474</v>
      </c>
      <c r="D2" s="374"/>
      <c r="E2" s="374"/>
      <c r="F2" s="374"/>
      <c r="G2" s="374"/>
    </row>
    <row r="3" spans="2:15" ht="9" customHeight="1" x14ac:dyDescent="0.25">
      <c r="C3" s="504"/>
      <c r="D3" s="504"/>
    </row>
    <row r="4" spans="2:15" ht="9" customHeight="1" x14ac:dyDescent="0.25">
      <c r="C4" s="368"/>
      <c r="D4" s="368"/>
    </row>
    <row r="5" spans="2:15" ht="9" customHeight="1" x14ac:dyDescent="0.25">
      <c r="C5" s="368"/>
      <c r="D5" s="368"/>
    </row>
    <row r="6" spans="2:15" ht="9" customHeight="1" thickBot="1" x14ac:dyDescent="0.3">
      <c r="C6" s="368"/>
      <c r="D6" s="368"/>
    </row>
    <row r="7" spans="2:15" ht="15.75" thickBot="1" x14ac:dyDescent="0.3">
      <c r="B7" s="377" t="s">
        <v>132</v>
      </c>
      <c r="C7" s="377" t="s">
        <v>133</v>
      </c>
      <c r="D7" s="377" t="s">
        <v>134</v>
      </c>
      <c r="E7" s="377" t="s">
        <v>135</v>
      </c>
      <c r="F7" s="377" t="s">
        <v>136</v>
      </c>
      <c r="G7" s="377" t="s">
        <v>60</v>
      </c>
    </row>
    <row r="8" spans="2:15" ht="4.5" customHeight="1" x14ac:dyDescent="0.25">
      <c r="B8" s="376"/>
      <c r="C8" s="376"/>
      <c r="D8" s="376"/>
      <c r="E8" s="376"/>
      <c r="F8" s="376"/>
      <c r="G8" s="376"/>
      <c r="H8" s="208"/>
      <c r="I8" s="208"/>
      <c r="K8" s="208"/>
      <c r="M8" s="208"/>
      <c r="O8" s="208"/>
    </row>
    <row r="9" spans="2:15" x14ac:dyDescent="0.25">
      <c r="B9" s="378">
        <v>1</v>
      </c>
      <c r="C9" s="379" t="s">
        <v>393</v>
      </c>
      <c r="D9" s="380" t="s">
        <v>61</v>
      </c>
      <c r="E9" s="380" t="s">
        <v>61</v>
      </c>
      <c r="F9" s="380" t="s">
        <v>61</v>
      </c>
      <c r="G9" s="381">
        <f>SUM(G10:G17)</f>
        <v>2390</v>
      </c>
      <c r="H9" s="120"/>
      <c r="K9" s="113"/>
      <c r="L9" s="113"/>
      <c r="M9" s="113"/>
      <c r="O9" s="120"/>
    </row>
    <row r="10" spans="2:15" x14ac:dyDescent="0.25">
      <c r="B10" s="400" t="s">
        <v>137</v>
      </c>
      <c r="C10" s="401" t="s">
        <v>407</v>
      </c>
      <c r="D10" s="210" t="s">
        <v>408</v>
      </c>
      <c r="E10" s="210">
        <v>1</v>
      </c>
      <c r="F10" s="402">
        <v>200</v>
      </c>
      <c r="G10" s="405">
        <f>E10*F10</f>
        <v>200</v>
      </c>
      <c r="H10" s="369"/>
      <c r="I10" s="208"/>
      <c r="J10" s="121"/>
      <c r="K10" s="117"/>
      <c r="L10" s="370"/>
      <c r="M10" s="371"/>
      <c r="N10" s="370"/>
      <c r="O10" s="369"/>
    </row>
    <row r="11" spans="2:15" x14ac:dyDescent="0.25">
      <c r="B11" s="403" t="s">
        <v>138</v>
      </c>
      <c r="C11" s="401" t="s">
        <v>409</v>
      </c>
      <c r="D11" s="210" t="s">
        <v>408</v>
      </c>
      <c r="E11" s="210">
        <v>1</v>
      </c>
      <c r="F11" s="402">
        <v>300</v>
      </c>
      <c r="G11" s="405">
        <f t="shared" ref="G11:G85" si="0">E11*F11</f>
        <v>300</v>
      </c>
      <c r="H11" s="369"/>
      <c r="I11" s="208"/>
      <c r="J11" s="121"/>
      <c r="K11" s="117"/>
      <c r="L11" s="370"/>
      <c r="M11" s="371"/>
      <c r="N11" s="370"/>
      <c r="O11" s="369"/>
    </row>
    <row r="12" spans="2:15" x14ac:dyDescent="0.25">
      <c r="B12" s="400" t="s">
        <v>139</v>
      </c>
      <c r="C12" s="401" t="s">
        <v>410</v>
      </c>
      <c r="D12" s="210" t="s">
        <v>408</v>
      </c>
      <c r="E12" s="210">
        <v>1</v>
      </c>
      <c r="F12" s="402">
        <v>120</v>
      </c>
      <c r="G12" s="405">
        <f t="shared" si="0"/>
        <v>120</v>
      </c>
      <c r="H12" s="369"/>
      <c r="J12" s="121"/>
      <c r="K12" s="117"/>
      <c r="L12" s="370"/>
      <c r="M12" s="371"/>
      <c r="N12" s="370"/>
      <c r="O12" s="369"/>
    </row>
    <row r="13" spans="2:15" x14ac:dyDescent="0.25">
      <c r="B13" s="403" t="s">
        <v>140</v>
      </c>
      <c r="C13" s="401" t="s">
        <v>411</v>
      </c>
      <c r="D13" s="210" t="s">
        <v>412</v>
      </c>
      <c r="E13" s="210">
        <v>1</v>
      </c>
      <c r="F13" s="402">
        <v>50</v>
      </c>
      <c r="G13" s="405">
        <f t="shared" si="0"/>
        <v>50</v>
      </c>
      <c r="H13" s="369"/>
      <c r="I13" s="208"/>
      <c r="J13" s="121"/>
      <c r="K13" s="117"/>
      <c r="L13" s="370"/>
      <c r="M13" s="371"/>
      <c r="N13" s="370"/>
      <c r="O13" s="369"/>
    </row>
    <row r="14" spans="2:15" x14ac:dyDescent="0.25">
      <c r="B14" s="400" t="s">
        <v>141</v>
      </c>
      <c r="C14" s="401" t="s">
        <v>413</v>
      </c>
      <c r="D14" s="210" t="s">
        <v>408</v>
      </c>
      <c r="E14" s="210">
        <v>1</v>
      </c>
      <c r="F14" s="402">
        <v>200</v>
      </c>
      <c r="G14" s="405">
        <f t="shared" si="0"/>
        <v>200</v>
      </c>
      <c r="H14" s="369"/>
      <c r="I14" s="208"/>
      <c r="J14" s="121"/>
      <c r="K14" s="117"/>
      <c r="L14" s="370"/>
      <c r="M14" s="371"/>
      <c r="N14" s="370"/>
      <c r="O14" s="369"/>
    </row>
    <row r="15" spans="2:15" x14ac:dyDescent="0.25">
      <c r="B15" s="403" t="s">
        <v>142</v>
      </c>
      <c r="C15" s="401" t="s">
        <v>414</v>
      </c>
      <c r="D15" s="210" t="s">
        <v>408</v>
      </c>
      <c r="E15" s="210">
        <v>1</v>
      </c>
      <c r="F15" s="402">
        <v>1220</v>
      </c>
      <c r="G15" s="405">
        <f t="shared" si="0"/>
        <v>1220</v>
      </c>
      <c r="H15" s="369"/>
      <c r="I15" s="208"/>
      <c r="J15" s="121"/>
      <c r="K15" s="117"/>
      <c r="L15" s="370"/>
      <c r="M15" s="371"/>
      <c r="N15" s="370"/>
      <c r="O15" s="369"/>
    </row>
    <row r="16" spans="2:15" x14ac:dyDescent="0.25">
      <c r="B16" s="400" t="s">
        <v>143</v>
      </c>
      <c r="C16" s="401" t="s">
        <v>415</v>
      </c>
      <c r="D16" s="210" t="s">
        <v>412</v>
      </c>
      <c r="E16" s="210">
        <v>1</v>
      </c>
      <c r="F16" s="402">
        <v>100</v>
      </c>
      <c r="G16" s="405">
        <f t="shared" si="0"/>
        <v>100</v>
      </c>
      <c r="H16" s="369"/>
      <c r="I16" s="208"/>
      <c r="J16" s="121"/>
      <c r="K16" s="117"/>
      <c r="L16" s="370"/>
      <c r="M16" s="371"/>
      <c r="N16" s="370"/>
      <c r="O16" s="369"/>
    </row>
    <row r="17" spans="2:15" x14ac:dyDescent="0.25">
      <c r="B17" s="403" t="s">
        <v>144</v>
      </c>
      <c r="C17" s="401" t="s">
        <v>416</v>
      </c>
      <c r="D17" s="210" t="s">
        <v>412</v>
      </c>
      <c r="E17" s="210">
        <v>1</v>
      </c>
      <c r="F17" s="402">
        <v>200</v>
      </c>
      <c r="G17" s="405">
        <f t="shared" si="0"/>
        <v>200</v>
      </c>
      <c r="H17" s="369"/>
      <c r="I17" s="208"/>
      <c r="J17" s="121"/>
      <c r="K17" s="117"/>
      <c r="L17" s="370"/>
      <c r="M17" s="371"/>
      <c r="N17" s="370"/>
      <c r="O17" s="369"/>
    </row>
    <row r="18" spans="2:15" x14ac:dyDescent="0.25">
      <c r="B18" s="382"/>
      <c r="C18" s="383"/>
      <c r="D18" s="384"/>
      <c r="E18" s="384"/>
      <c r="F18" s="385"/>
      <c r="G18" s="386"/>
      <c r="H18" s="369"/>
      <c r="I18" s="208"/>
      <c r="J18" s="121"/>
      <c r="K18" s="117"/>
      <c r="L18" s="370"/>
      <c r="M18" s="371"/>
      <c r="N18" s="370"/>
      <c r="O18" s="369"/>
    </row>
    <row r="19" spans="2:15" x14ac:dyDescent="0.25">
      <c r="B19" s="378">
        <v>2</v>
      </c>
      <c r="C19" s="379" t="s">
        <v>394</v>
      </c>
      <c r="D19" s="378"/>
      <c r="E19" s="378"/>
      <c r="F19" s="378"/>
      <c r="G19" s="381">
        <f>SUM(G20:G24)</f>
        <v>809</v>
      </c>
      <c r="H19" s="369"/>
      <c r="I19" s="208"/>
      <c r="J19" s="121"/>
      <c r="K19" s="117"/>
      <c r="L19" s="370"/>
      <c r="M19" s="371"/>
      <c r="N19" s="370"/>
      <c r="O19" s="369"/>
    </row>
    <row r="20" spans="2:15" x14ac:dyDescent="0.25">
      <c r="B20" s="400" t="s">
        <v>145</v>
      </c>
      <c r="C20" s="401" t="s">
        <v>417</v>
      </c>
      <c r="D20" s="210" t="s">
        <v>412</v>
      </c>
      <c r="E20" s="210">
        <v>1</v>
      </c>
      <c r="F20" s="402">
        <v>300</v>
      </c>
      <c r="G20" s="405">
        <f t="shared" si="0"/>
        <v>300</v>
      </c>
      <c r="H20" s="369"/>
      <c r="I20" s="208"/>
      <c r="J20" s="121"/>
      <c r="K20" s="117"/>
      <c r="L20" s="370"/>
      <c r="M20" s="371"/>
      <c r="N20" s="370"/>
      <c r="O20" s="369"/>
    </row>
    <row r="21" spans="2:15" x14ac:dyDescent="0.25">
      <c r="B21" s="400" t="s">
        <v>146</v>
      </c>
      <c r="C21" s="401" t="s">
        <v>418</v>
      </c>
      <c r="D21" s="210" t="s">
        <v>412</v>
      </c>
      <c r="E21" s="210">
        <v>1</v>
      </c>
      <c r="F21" s="402">
        <v>200</v>
      </c>
      <c r="G21" s="405">
        <f t="shared" si="0"/>
        <v>200</v>
      </c>
      <c r="H21" s="369"/>
      <c r="I21" s="208"/>
      <c r="J21" s="121"/>
      <c r="K21" s="117"/>
      <c r="L21" s="370"/>
      <c r="M21" s="371"/>
      <c r="N21" s="370"/>
      <c r="O21" s="369"/>
    </row>
    <row r="22" spans="2:15" x14ac:dyDescent="0.25">
      <c r="B22" s="400" t="s">
        <v>147</v>
      </c>
      <c r="C22" s="404" t="s">
        <v>419</v>
      </c>
      <c r="D22" s="210" t="s">
        <v>412</v>
      </c>
      <c r="E22" s="210">
        <v>1</v>
      </c>
      <c r="F22" s="402">
        <v>122</v>
      </c>
      <c r="G22" s="405">
        <f t="shared" si="0"/>
        <v>122</v>
      </c>
      <c r="H22" s="369"/>
      <c r="I22" s="208"/>
      <c r="J22" s="121"/>
      <c r="K22" s="117"/>
      <c r="L22" s="370"/>
      <c r="M22" s="371"/>
      <c r="N22" s="370"/>
      <c r="O22" s="369"/>
    </row>
    <row r="23" spans="2:15" x14ac:dyDescent="0.25">
      <c r="B23" s="400" t="s">
        <v>148</v>
      </c>
      <c r="C23" s="401" t="s">
        <v>420</v>
      </c>
      <c r="D23" s="210" t="s">
        <v>412</v>
      </c>
      <c r="E23" s="210">
        <v>1</v>
      </c>
      <c r="F23" s="402">
        <v>88</v>
      </c>
      <c r="G23" s="405">
        <f t="shared" si="0"/>
        <v>88</v>
      </c>
      <c r="H23" s="369"/>
      <c r="I23" s="208"/>
      <c r="J23" s="121"/>
      <c r="K23" s="117"/>
      <c r="L23" s="370"/>
      <c r="M23" s="371"/>
      <c r="N23" s="370"/>
      <c r="O23" s="369"/>
    </row>
    <row r="24" spans="2:15" x14ac:dyDescent="0.25">
      <c r="B24" s="400" t="s">
        <v>149</v>
      </c>
      <c r="C24" s="401" t="s">
        <v>421</v>
      </c>
      <c r="D24" s="210" t="s">
        <v>412</v>
      </c>
      <c r="E24" s="210">
        <v>1</v>
      </c>
      <c r="F24" s="402">
        <v>99</v>
      </c>
      <c r="G24" s="405">
        <f t="shared" si="0"/>
        <v>99</v>
      </c>
      <c r="H24" s="369"/>
      <c r="I24" s="208"/>
      <c r="J24" s="121"/>
      <c r="K24" s="117"/>
      <c r="L24" s="370"/>
      <c r="M24" s="371"/>
      <c r="N24" s="370"/>
      <c r="O24" s="369"/>
    </row>
    <row r="25" spans="2:15" x14ac:dyDescent="0.25">
      <c r="B25" s="387"/>
      <c r="C25" s="383"/>
      <c r="D25" s="384"/>
      <c r="E25" s="384"/>
      <c r="F25" s="385"/>
      <c r="G25" s="386"/>
      <c r="H25" s="369"/>
      <c r="I25" s="208"/>
      <c r="J25" s="121"/>
      <c r="K25" s="117"/>
      <c r="L25" s="370"/>
      <c r="M25" s="371"/>
      <c r="N25" s="370"/>
      <c r="O25" s="369"/>
    </row>
    <row r="26" spans="2:15" x14ac:dyDescent="0.25">
      <c r="B26" s="378">
        <v>3</v>
      </c>
      <c r="C26" s="379" t="s">
        <v>395</v>
      </c>
      <c r="D26" s="378"/>
      <c r="E26" s="378"/>
      <c r="F26" s="378"/>
      <c r="G26" s="381">
        <f>SUM(G27:G31)</f>
        <v>1670</v>
      </c>
      <c r="H26" s="369"/>
      <c r="I26" s="208"/>
      <c r="J26" s="121"/>
      <c r="K26" s="117"/>
      <c r="L26" s="370"/>
      <c r="M26" s="371"/>
      <c r="N26" s="370"/>
      <c r="O26" s="369"/>
    </row>
    <row r="27" spans="2:15" x14ac:dyDescent="0.25">
      <c r="B27" s="406" t="s">
        <v>150</v>
      </c>
      <c r="C27" s="407" t="s">
        <v>422</v>
      </c>
      <c r="D27" s="408" t="s">
        <v>423</v>
      </c>
      <c r="E27" s="408">
        <v>1</v>
      </c>
      <c r="F27" s="409">
        <v>281</v>
      </c>
      <c r="G27" s="405">
        <f t="shared" si="0"/>
        <v>281</v>
      </c>
      <c r="H27" s="369"/>
      <c r="I27" s="208"/>
      <c r="J27" s="121"/>
      <c r="K27" s="117"/>
      <c r="L27" s="370"/>
      <c r="M27" s="371"/>
      <c r="N27" s="370"/>
      <c r="O27" s="369"/>
    </row>
    <row r="28" spans="2:15" x14ac:dyDescent="0.25">
      <c r="B28" s="406" t="s">
        <v>151</v>
      </c>
      <c r="C28" s="407" t="s">
        <v>424</v>
      </c>
      <c r="D28" s="408" t="s">
        <v>425</v>
      </c>
      <c r="E28" s="408">
        <v>1</v>
      </c>
      <c r="F28" s="409">
        <v>92</v>
      </c>
      <c r="G28" s="405">
        <f t="shared" si="0"/>
        <v>92</v>
      </c>
      <c r="H28" s="369"/>
      <c r="I28" s="208"/>
      <c r="J28" s="121"/>
      <c r="K28" s="117"/>
      <c r="L28" s="370"/>
      <c r="M28" s="371"/>
      <c r="N28" s="370"/>
      <c r="O28" s="369"/>
    </row>
    <row r="29" spans="2:15" x14ac:dyDescent="0.25">
      <c r="B29" s="406" t="s">
        <v>152</v>
      </c>
      <c r="C29" s="407" t="s">
        <v>426</v>
      </c>
      <c r="D29" s="408" t="s">
        <v>423</v>
      </c>
      <c r="E29" s="408">
        <v>1</v>
      </c>
      <c r="F29" s="409">
        <v>551</v>
      </c>
      <c r="G29" s="405">
        <f t="shared" si="0"/>
        <v>551</v>
      </c>
      <c r="H29" s="369"/>
      <c r="I29" s="208"/>
      <c r="J29" s="121"/>
      <c r="K29" s="117"/>
      <c r="L29" s="370"/>
      <c r="M29" s="371"/>
      <c r="N29" s="370"/>
      <c r="O29" s="369"/>
    </row>
    <row r="30" spans="2:15" x14ac:dyDescent="0.25">
      <c r="B30" s="406" t="s">
        <v>153</v>
      </c>
      <c r="C30" s="407" t="s">
        <v>427</v>
      </c>
      <c r="D30" s="408" t="s">
        <v>425</v>
      </c>
      <c r="E30" s="408">
        <v>1</v>
      </c>
      <c r="F30" s="409">
        <v>718</v>
      </c>
      <c r="G30" s="405">
        <f t="shared" si="0"/>
        <v>718</v>
      </c>
      <c r="H30" s="369"/>
      <c r="I30" s="208"/>
      <c r="J30" s="121"/>
      <c r="K30" s="117"/>
      <c r="L30" s="370"/>
      <c r="M30" s="371"/>
      <c r="N30" s="370"/>
      <c r="O30" s="369"/>
    </row>
    <row r="31" spans="2:15" x14ac:dyDescent="0.25">
      <c r="B31" s="406" t="s">
        <v>154</v>
      </c>
      <c r="C31" s="407" t="s">
        <v>428</v>
      </c>
      <c r="D31" s="408" t="s">
        <v>412</v>
      </c>
      <c r="E31" s="408">
        <v>1</v>
      </c>
      <c r="F31" s="409">
        <v>28</v>
      </c>
      <c r="G31" s="405">
        <f t="shared" si="0"/>
        <v>28</v>
      </c>
      <c r="H31" s="369"/>
      <c r="I31" s="208"/>
      <c r="J31" s="121"/>
      <c r="K31" s="117"/>
      <c r="L31" s="370"/>
      <c r="M31" s="371"/>
      <c r="N31" s="370"/>
      <c r="O31" s="369"/>
    </row>
    <row r="32" spans="2:15" x14ac:dyDescent="0.25">
      <c r="B32" s="387"/>
      <c r="C32" s="383"/>
      <c r="D32" s="384"/>
      <c r="E32" s="384"/>
      <c r="F32" s="385"/>
      <c r="G32" s="386"/>
      <c r="H32" s="369"/>
      <c r="I32" s="208"/>
      <c r="J32" s="121"/>
      <c r="K32" s="117"/>
      <c r="L32" s="370"/>
      <c r="M32" s="371"/>
      <c r="N32" s="370"/>
      <c r="O32" s="369"/>
    </row>
    <row r="33" spans="2:15" x14ac:dyDescent="0.25">
      <c r="B33" s="378">
        <v>4</v>
      </c>
      <c r="C33" s="379" t="s">
        <v>396</v>
      </c>
      <c r="D33" s="378"/>
      <c r="E33" s="378"/>
      <c r="F33" s="378"/>
      <c r="G33" s="381">
        <f>SUM(G34:G36)</f>
        <v>1507</v>
      </c>
      <c r="H33" s="120"/>
      <c r="J33" s="208"/>
      <c r="K33" s="113"/>
      <c r="L33" s="113"/>
      <c r="M33" s="113"/>
      <c r="N33" s="208"/>
      <c r="O33" s="120"/>
    </row>
    <row r="34" spans="2:15" x14ac:dyDescent="0.25">
      <c r="B34" s="406" t="s">
        <v>155</v>
      </c>
      <c r="C34" s="407" t="s">
        <v>429</v>
      </c>
      <c r="D34" s="408" t="s">
        <v>423</v>
      </c>
      <c r="E34" s="408">
        <v>1</v>
      </c>
      <c r="F34" s="409">
        <v>288</v>
      </c>
      <c r="G34" s="405">
        <f t="shared" si="0"/>
        <v>288</v>
      </c>
      <c r="H34" s="120"/>
      <c r="J34" s="208"/>
      <c r="K34" s="113"/>
      <c r="L34" s="113"/>
      <c r="M34" s="113"/>
      <c r="N34" s="208"/>
      <c r="O34" s="120"/>
    </row>
    <row r="35" spans="2:15" x14ac:dyDescent="0.25">
      <c r="B35" s="406" t="s">
        <v>156</v>
      </c>
      <c r="C35" s="407" t="s">
        <v>430</v>
      </c>
      <c r="D35" s="408" t="s">
        <v>412</v>
      </c>
      <c r="E35" s="408">
        <v>1</v>
      </c>
      <c r="F35" s="409">
        <v>899</v>
      </c>
      <c r="G35" s="405">
        <f t="shared" si="0"/>
        <v>899</v>
      </c>
      <c r="H35" s="120"/>
      <c r="J35" s="208"/>
      <c r="K35" s="113"/>
      <c r="L35" s="113"/>
      <c r="M35" s="113"/>
      <c r="N35" s="208"/>
      <c r="O35" s="120"/>
    </row>
    <row r="36" spans="2:15" x14ac:dyDescent="0.25">
      <c r="B36" s="406" t="s">
        <v>157</v>
      </c>
      <c r="C36" s="407" t="s">
        <v>431</v>
      </c>
      <c r="D36" s="408" t="s">
        <v>423</v>
      </c>
      <c r="E36" s="408">
        <v>1</v>
      </c>
      <c r="F36" s="409">
        <v>320</v>
      </c>
      <c r="G36" s="405">
        <f t="shared" si="0"/>
        <v>320</v>
      </c>
      <c r="H36" s="110"/>
      <c r="I36" s="118"/>
      <c r="J36" s="110"/>
      <c r="K36" s="110"/>
      <c r="L36" s="110"/>
      <c r="M36" s="110"/>
      <c r="N36" s="110"/>
      <c r="O36" s="110"/>
    </row>
    <row r="37" spans="2:15" x14ac:dyDescent="0.25">
      <c r="B37" s="387"/>
      <c r="C37" s="383"/>
      <c r="D37" s="384"/>
      <c r="E37" s="384"/>
      <c r="F37" s="385"/>
      <c r="G37" s="386"/>
      <c r="H37" s="110"/>
      <c r="I37" s="118"/>
      <c r="J37" s="110"/>
      <c r="K37" s="110"/>
      <c r="L37" s="110"/>
      <c r="M37" s="110"/>
      <c r="N37" s="110"/>
      <c r="O37" s="110"/>
    </row>
    <row r="38" spans="2:15" x14ac:dyDescent="0.25">
      <c r="B38" s="378">
        <v>5</v>
      </c>
      <c r="C38" s="379" t="s">
        <v>397</v>
      </c>
      <c r="D38" s="378"/>
      <c r="E38" s="378"/>
      <c r="F38" s="378"/>
      <c r="G38" s="381">
        <f>SUM(G39:G50)</f>
        <v>565</v>
      </c>
      <c r="H38" s="372"/>
      <c r="I38" s="208"/>
      <c r="J38" s="111"/>
      <c r="K38" s="111"/>
      <c r="L38" s="111"/>
      <c r="M38" s="111"/>
      <c r="N38" s="111"/>
      <c r="O38" s="111"/>
    </row>
    <row r="39" spans="2:15" x14ac:dyDescent="0.25">
      <c r="B39" s="408" t="s">
        <v>158</v>
      </c>
      <c r="C39" s="407" t="s">
        <v>432</v>
      </c>
      <c r="D39" s="408" t="s">
        <v>412</v>
      </c>
      <c r="E39" s="408">
        <v>1</v>
      </c>
      <c r="F39" s="409">
        <v>50</v>
      </c>
      <c r="G39" s="405">
        <f t="shared" si="0"/>
        <v>50</v>
      </c>
      <c r="H39" s="111"/>
      <c r="I39" s="208"/>
      <c r="J39" s="111"/>
      <c r="K39" s="111"/>
      <c r="L39" s="111"/>
      <c r="M39" s="111"/>
      <c r="N39" s="111"/>
      <c r="O39" s="111"/>
    </row>
    <row r="40" spans="2:15" x14ac:dyDescent="0.25">
      <c r="B40" s="408" t="s">
        <v>159</v>
      </c>
      <c r="C40" s="407" t="s">
        <v>433</v>
      </c>
      <c r="D40" s="408" t="s">
        <v>412</v>
      </c>
      <c r="E40" s="408">
        <v>1</v>
      </c>
      <c r="F40" s="409">
        <v>60</v>
      </c>
      <c r="G40" s="405">
        <f t="shared" si="0"/>
        <v>60</v>
      </c>
      <c r="H40" s="111"/>
      <c r="I40" s="208"/>
      <c r="J40" s="111"/>
      <c r="K40" s="111"/>
      <c r="L40" s="111"/>
      <c r="M40" s="111"/>
      <c r="N40" s="111"/>
      <c r="O40" s="111"/>
    </row>
    <row r="41" spans="2:15" x14ac:dyDescent="0.25">
      <c r="B41" s="408" t="s">
        <v>160</v>
      </c>
      <c r="C41" s="407" t="s">
        <v>434</v>
      </c>
      <c r="D41" s="408" t="s">
        <v>412</v>
      </c>
      <c r="E41" s="408">
        <v>1</v>
      </c>
      <c r="F41" s="409">
        <v>70</v>
      </c>
      <c r="G41" s="405">
        <f t="shared" si="0"/>
        <v>70</v>
      </c>
      <c r="H41" s="111"/>
      <c r="I41" s="208"/>
      <c r="J41" s="111"/>
      <c r="K41" s="111"/>
      <c r="L41" s="111"/>
      <c r="M41" s="111"/>
      <c r="N41" s="111"/>
      <c r="O41" s="111"/>
    </row>
    <row r="42" spans="2:15" x14ac:dyDescent="0.25">
      <c r="B42" s="408" t="s">
        <v>161</v>
      </c>
      <c r="C42" s="407" t="s">
        <v>435</v>
      </c>
      <c r="D42" s="408" t="s">
        <v>412</v>
      </c>
      <c r="E42" s="408">
        <v>1</v>
      </c>
      <c r="F42" s="409">
        <v>50</v>
      </c>
      <c r="G42" s="405">
        <f t="shared" si="0"/>
        <v>50</v>
      </c>
      <c r="H42" s="111"/>
      <c r="I42" s="208"/>
      <c r="J42" s="111"/>
      <c r="K42" s="111"/>
      <c r="L42" s="111"/>
      <c r="M42" s="111"/>
      <c r="N42" s="111"/>
      <c r="O42" s="111"/>
    </row>
    <row r="43" spans="2:15" x14ac:dyDescent="0.25">
      <c r="B43" s="408" t="s">
        <v>162</v>
      </c>
      <c r="C43" s="407" t="s">
        <v>436</v>
      </c>
      <c r="D43" s="408" t="s">
        <v>423</v>
      </c>
      <c r="E43" s="408">
        <v>1</v>
      </c>
      <c r="F43" s="409">
        <v>43</v>
      </c>
      <c r="G43" s="405">
        <f t="shared" si="0"/>
        <v>43</v>
      </c>
      <c r="H43" s="111"/>
      <c r="I43" s="208"/>
      <c r="J43" s="111"/>
      <c r="K43" s="111"/>
      <c r="L43" s="111"/>
      <c r="M43" s="111"/>
      <c r="N43" s="111"/>
      <c r="O43" s="111"/>
    </row>
    <row r="44" spans="2:15" x14ac:dyDescent="0.25">
      <c r="B44" s="408" t="s">
        <v>163</v>
      </c>
      <c r="C44" s="407" t="s">
        <v>437</v>
      </c>
      <c r="D44" s="408" t="s">
        <v>423</v>
      </c>
      <c r="E44" s="408">
        <v>1</v>
      </c>
      <c r="F44" s="409">
        <v>11</v>
      </c>
      <c r="G44" s="405">
        <f t="shared" si="0"/>
        <v>11</v>
      </c>
      <c r="H44" s="111"/>
      <c r="I44" s="208"/>
      <c r="J44" s="111"/>
      <c r="K44" s="111"/>
      <c r="L44" s="111"/>
      <c r="M44" s="111"/>
      <c r="N44" s="111"/>
      <c r="O44" s="111"/>
    </row>
    <row r="45" spans="2:15" x14ac:dyDescent="0.25">
      <c r="B45" s="408" t="s">
        <v>164</v>
      </c>
      <c r="C45" s="407" t="s">
        <v>438</v>
      </c>
      <c r="D45" s="408" t="s">
        <v>423</v>
      </c>
      <c r="E45" s="408">
        <v>1</v>
      </c>
      <c r="F45" s="409">
        <v>23</v>
      </c>
      <c r="G45" s="405">
        <f t="shared" si="0"/>
        <v>23</v>
      </c>
      <c r="H45" s="111"/>
      <c r="I45" s="208"/>
      <c r="J45" s="111"/>
      <c r="K45" s="111"/>
      <c r="L45" s="111"/>
      <c r="M45" s="111"/>
      <c r="N45" s="111"/>
      <c r="O45" s="111"/>
    </row>
    <row r="46" spans="2:15" x14ac:dyDescent="0.25">
      <c r="B46" s="408" t="s">
        <v>165</v>
      </c>
      <c r="C46" s="407" t="s">
        <v>439</v>
      </c>
      <c r="D46" s="408" t="s">
        <v>412</v>
      </c>
      <c r="E46" s="408">
        <v>1</v>
      </c>
      <c r="F46" s="409">
        <v>89</v>
      </c>
      <c r="G46" s="405">
        <f t="shared" si="0"/>
        <v>89</v>
      </c>
      <c r="H46" s="111"/>
      <c r="I46" s="208"/>
      <c r="J46" s="111"/>
      <c r="K46" s="111"/>
      <c r="L46" s="111"/>
      <c r="M46" s="111"/>
      <c r="N46" s="111"/>
      <c r="O46" s="111"/>
    </row>
    <row r="47" spans="2:15" x14ac:dyDescent="0.25">
      <c r="B47" s="408" t="s">
        <v>166</v>
      </c>
      <c r="C47" s="407" t="s">
        <v>440</v>
      </c>
      <c r="D47" s="408" t="s">
        <v>412</v>
      </c>
      <c r="E47" s="408">
        <v>1</v>
      </c>
      <c r="F47" s="409">
        <v>92</v>
      </c>
      <c r="G47" s="405">
        <f t="shared" si="0"/>
        <v>92</v>
      </c>
      <c r="H47" s="111"/>
      <c r="I47" s="208"/>
      <c r="J47" s="111"/>
      <c r="K47" s="111"/>
      <c r="L47" s="111"/>
      <c r="M47" s="111"/>
      <c r="N47" s="111"/>
      <c r="O47" s="111"/>
    </row>
    <row r="48" spans="2:15" x14ac:dyDescent="0.25">
      <c r="B48" s="408" t="s">
        <v>167</v>
      </c>
      <c r="C48" s="407" t="s">
        <v>441</v>
      </c>
      <c r="D48" s="408" t="s">
        <v>412</v>
      </c>
      <c r="E48" s="408">
        <v>1</v>
      </c>
      <c r="F48" s="409">
        <v>11</v>
      </c>
      <c r="G48" s="405">
        <f t="shared" si="0"/>
        <v>11</v>
      </c>
      <c r="H48" s="111"/>
      <c r="I48" s="208"/>
      <c r="J48" s="111"/>
      <c r="K48" s="111"/>
      <c r="L48" s="111"/>
      <c r="M48" s="111"/>
      <c r="N48" s="111"/>
      <c r="O48" s="111"/>
    </row>
    <row r="49" spans="2:15" x14ac:dyDescent="0.25">
      <c r="B49" s="408" t="s">
        <v>168</v>
      </c>
      <c r="C49" s="407" t="s">
        <v>442</v>
      </c>
      <c r="D49" s="408" t="s">
        <v>423</v>
      </c>
      <c r="E49" s="408">
        <v>1</v>
      </c>
      <c r="F49" s="409">
        <v>54</v>
      </c>
      <c r="G49" s="405">
        <f t="shared" si="0"/>
        <v>54</v>
      </c>
      <c r="H49" s="111"/>
      <c r="I49" s="208"/>
      <c r="J49" s="111"/>
      <c r="K49" s="111"/>
      <c r="L49" s="111"/>
      <c r="M49" s="111"/>
      <c r="N49" s="111"/>
      <c r="O49" s="111"/>
    </row>
    <row r="50" spans="2:15" x14ac:dyDescent="0.25">
      <c r="B50" s="408" t="s">
        <v>169</v>
      </c>
      <c r="C50" s="407" t="s">
        <v>443</v>
      </c>
      <c r="D50" s="408" t="s">
        <v>423</v>
      </c>
      <c r="E50" s="408">
        <v>1</v>
      </c>
      <c r="F50" s="409">
        <v>12</v>
      </c>
      <c r="G50" s="405">
        <f t="shared" si="0"/>
        <v>12</v>
      </c>
      <c r="H50" s="111"/>
      <c r="I50" s="208"/>
      <c r="J50" s="111"/>
      <c r="K50" s="111"/>
      <c r="L50" s="111"/>
      <c r="M50" s="111"/>
      <c r="N50" s="111"/>
      <c r="O50" s="111"/>
    </row>
    <row r="51" spans="2:15" x14ac:dyDescent="0.25">
      <c r="B51" s="384"/>
      <c r="C51" s="383"/>
      <c r="D51" s="384"/>
      <c r="E51" s="384"/>
      <c r="F51" s="385"/>
      <c r="G51" s="386"/>
      <c r="H51" s="111"/>
      <c r="I51" s="208"/>
      <c r="J51" s="111"/>
      <c r="K51" s="111"/>
      <c r="L51" s="111"/>
      <c r="M51" s="111"/>
      <c r="N51" s="111"/>
      <c r="O51" s="111"/>
    </row>
    <row r="52" spans="2:15" x14ac:dyDescent="0.25">
      <c r="B52" s="378">
        <v>6</v>
      </c>
      <c r="C52" s="379" t="s">
        <v>398</v>
      </c>
      <c r="D52" s="378"/>
      <c r="E52" s="378"/>
      <c r="F52" s="378"/>
      <c r="G52" s="381">
        <f>SUM(G53:G54)</f>
        <v>42</v>
      </c>
      <c r="H52" s="110"/>
      <c r="I52" s="118"/>
      <c r="J52" s="373"/>
      <c r="K52" s="110"/>
      <c r="L52" s="110"/>
      <c r="M52" s="110"/>
      <c r="N52" s="110"/>
      <c r="O52" s="110"/>
    </row>
    <row r="53" spans="2:15" x14ac:dyDescent="0.25">
      <c r="B53" s="408" t="s">
        <v>170</v>
      </c>
      <c r="C53" s="407" t="s">
        <v>475</v>
      </c>
      <c r="D53" s="408" t="s">
        <v>412</v>
      </c>
      <c r="E53" s="408">
        <v>1</v>
      </c>
      <c r="F53" s="409">
        <v>21</v>
      </c>
      <c r="G53" s="405">
        <f t="shared" si="0"/>
        <v>21</v>
      </c>
      <c r="H53" s="110"/>
      <c r="I53" s="118"/>
      <c r="J53" s="373"/>
      <c r="K53" s="110"/>
      <c r="L53" s="110"/>
      <c r="M53" s="110"/>
      <c r="N53" s="110"/>
      <c r="O53" s="110"/>
    </row>
    <row r="54" spans="2:15" x14ac:dyDescent="0.25">
      <c r="B54" s="408" t="s">
        <v>171</v>
      </c>
      <c r="C54" s="407" t="s">
        <v>476</v>
      </c>
      <c r="D54" s="408" t="s">
        <v>423</v>
      </c>
      <c r="E54" s="408">
        <v>1</v>
      </c>
      <c r="F54" s="409">
        <v>21</v>
      </c>
      <c r="G54" s="405">
        <f t="shared" si="0"/>
        <v>21</v>
      </c>
      <c r="H54" s="110"/>
      <c r="I54" s="118"/>
      <c r="J54" s="373"/>
      <c r="K54" s="110"/>
      <c r="L54" s="110"/>
      <c r="M54" s="110"/>
      <c r="N54" s="110"/>
      <c r="O54" s="110"/>
    </row>
    <row r="55" spans="2:15" x14ac:dyDescent="0.25">
      <c r="B55" s="384"/>
      <c r="C55" s="388"/>
      <c r="D55" s="384"/>
      <c r="E55" s="384"/>
      <c r="F55" s="385"/>
      <c r="G55" s="386"/>
      <c r="H55" s="110"/>
      <c r="I55" s="118"/>
      <c r="J55" s="373"/>
      <c r="K55" s="110"/>
      <c r="L55" s="110"/>
      <c r="M55" s="110"/>
      <c r="N55" s="110"/>
      <c r="O55" s="110"/>
    </row>
    <row r="56" spans="2:15" x14ac:dyDescent="0.25">
      <c r="B56" s="378">
        <v>7</v>
      </c>
      <c r="C56" s="379" t="s">
        <v>399</v>
      </c>
      <c r="D56" s="378"/>
      <c r="E56" s="378"/>
      <c r="F56" s="378"/>
      <c r="G56" s="381">
        <f>SUM(G57:G59)</f>
        <v>106</v>
      </c>
      <c r="H56" s="110"/>
      <c r="I56" s="118"/>
      <c r="J56" s="373"/>
      <c r="K56" s="110"/>
      <c r="L56" s="110"/>
      <c r="M56" s="110"/>
      <c r="N56" s="110"/>
      <c r="O56" s="110"/>
    </row>
    <row r="57" spans="2:15" x14ac:dyDescent="0.25">
      <c r="B57" s="408" t="s">
        <v>172</v>
      </c>
      <c r="C57" s="407" t="s">
        <v>444</v>
      </c>
      <c r="D57" s="408" t="s">
        <v>412</v>
      </c>
      <c r="E57" s="408">
        <v>1</v>
      </c>
      <c r="F57" s="409">
        <v>44</v>
      </c>
      <c r="G57" s="405">
        <f t="shared" si="0"/>
        <v>44</v>
      </c>
      <c r="H57" s="110"/>
      <c r="I57" s="118"/>
      <c r="J57" s="373"/>
      <c r="K57" s="110"/>
      <c r="L57" s="110"/>
      <c r="M57" s="110"/>
      <c r="N57" s="110"/>
      <c r="O57" s="110"/>
    </row>
    <row r="58" spans="2:15" x14ac:dyDescent="0.25">
      <c r="B58" s="408" t="s">
        <v>173</v>
      </c>
      <c r="C58" s="407" t="s">
        <v>445</v>
      </c>
      <c r="D58" s="408" t="s">
        <v>412</v>
      </c>
      <c r="E58" s="408">
        <v>1</v>
      </c>
      <c r="F58" s="409">
        <v>21</v>
      </c>
      <c r="G58" s="405">
        <f t="shared" si="0"/>
        <v>21</v>
      </c>
      <c r="H58" s="110"/>
      <c r="I58" s="118"/>
      <c r="J58" s="373"/>
      <c r="K58" s="110"/>
      <c r="L58" s="110"/>
      <c r="M58" s="110"/>
      <c r="N58" s="110"/>
      <c r="O58" s="110"/>
    </row>
    <row r="59" spans="2:15" x14ac:dyDescent="0.25">
      <c r="B59" s="408" t="s">
        <v>174</v>
      </c>
      <c r="C59" s="407" t="s">
        <v>446</v>
      </c>
      <c r="D59" s="408" t="s">
        <v>412</v>
      </c>
      <c r="E59" s="408">
        <v>1</v>
      </c>
      <c r="F59" s="409">
        <v>41</v>
      </c>
      <c r="G59" s="405">
        <f t="shared" si="0"/>
        <v>41</v>
      </c>
      <c r="H59" s="110"/>
      <c r="I59" s="118"/>
      <c r="J59" s="373"/>
      <c r="K59" s="110"/>
      <c r="L59" s="110"/>
      <c r="M59" s="110"/>
      <c r="N59" s="110"/>
      <c r="O59" s="110"/>
    </row>
    <row r="60" spans="2:15" x14ac:dyDescent="0.25">
      <c r="B60" s="384"/>
      <c r="C60" s="383"/>
      <c r="D60" s="384"/>
      <c r="E60" s="384"/>
      <c r="F60" s="385"/>
      <c r="G60" s="386"/>
      <c r="H60" s="110"/>
      <c r="I60" s="118"/>
      <c r="J60" s="373"/>
      <c r="K60" s="110"/>
      <c r="L60" s="110"/>
      <c r="M60" s="110"/>
      <c r="N60" s="110"/>
      <c r="O60" s="110"/>
    </row>
    <row r="61" spans="2:15" x14ac:dyDescent="0.25">
      <c r="B61" s="378">
        <v>8</v>
      </c>
      <c r="C61" s="379" t="s">
        <v>400</v>
      </c>
      <c r="D61" s="378"/>
      <c r="E61" s="378"/>
      <c r="F61" s="378"/>
      <c r="G61" s="381">
        <f>SUM(G62:G65)</f>
        <v>96</v>
      </c>
      <c r="H61" s="110"/>
      <c r="I61" s="118"/>
      <c r="J61" s="373"/>
      <c r="K61" s="110"/>
      <c r="L61" s="110"/>
      <c r="M61" s="110"/>
      <c r="N61" s="110"/>
      <c r="O61" s="110"/>
    </row>
    <row r="62" spans="2:15" x14ac:dyDescent="0.25">
      <c r="B62" s="408" t="s">
        <v>175</v>
      </c>
      <c r="C62" s="407" t="s">
        <v>447</v>
      </c>
      <c r="D62" s="408" t="s">
        <v>412</v>
      </c>
      <c r="E62" s="408">
        <v>1</v>
      </c>
      <c r="F62" s="409">
        <v>41</v>
      </c>
      <c r="G62" s="405">
        <f t="shared" si="0"/>
        <v>41</v>
      </c>
      <c r="H62" s="110"/>
      <c r="I62" s="118"/>
      <c r="J62" s="373"/>
      <c r="K62" s="110"/>
      <c r="L62" s="110"/>
      <c r="M62" s="110"/>
      <c r="N62" s="110"/>
      <c r="O62" s="110"/>
    </row>
    <row r="63" spans="2:15" x14ac:dyDescent="0.25">
      <c r="B63" s="408" t="s">
        <v>176</v>
      </c>
      <c r="C63" s="407" t="s">
        <v>448</v>
      </c>
      <c r="D63" s="408" t="s">
        <v>412</v>
      </c>
      <c r="E63" s="408">
        <v>1</v>
      </c>
      <c r="F63" s="409">
        <v>22</v>
      </c>
      <c r="G63" s="405">
        <f t="shared" si="0"/>
        <v>22</v>
      </c>
      <c r="H63" s="110"/>
      <c r="I63" s="118"/>
      <c r="J63" s="373"/>
      <c r="K63" s="110"/>
      <c r="L63" s="110"/>
      <c r="M63" s="110"/>
      <c r="N63" s="110"/>
      <c r="O63" s="110"/>
    </row>
    <row r="64" spans="2:15" x14ac:dyDescent="0.25">
      <c r="B64" s="408" t="s">
        <v>177</v>
      </c>
      <c r="C64" s="407" t="s">
        <v>449</v>
      </c>
      <c r="D64" s="408" t="s">
        <v>450</v>
      </c>
      <c r="E64" s="408">
        <v>1</v>
      </c>
      <c r="F64" s="409">
        <v>12</v>
      </c>
      <c r="G64" s="405">
        <f t="shared" si="0"/>
        <v>12</v>
      </c>
      <c r="H64" s="110"/>
      <c r="I64" s="118"/>
      <c r="J64" s="373"/>
      <c r="K64" s="110"/>
      <c r="L64" s="110"/>
      <c r="M64" s="110"/>
      <c r="N64" s="110"/>
      <c r="O64" s="110"/>
    </row>
    <row r="65" spans="2:15" x14ac:dyDescent="0.25">
      <c r="B65" s="408" t="s">
        <v>178</v>
      </c>
      <c r="C65" s="407" t="s">
        <v>451</v>
      </c>
      <c r="D65" s="408" t="s">
        <v>412</v>
      </c>
      <c r="E65" s="408">
        <v>1</v>
      </c>
      <c r="F65" s="409">
        <v>21</v>
      </c>
      <c r="G65" s="405">
        <f t="shared" si="0"/>
        <v>21</v>
      </c>
      <c r="H65" s="110"/>
      <c r="I65" s="118"/>
      <c r="J65" s="373"/>
      <c r="K65" s="110"/>
      <c r="L65" s="110"/>
      <c r="M65" s="110"/>
      <c r="N65" s="110"/>
      <c r="O65" s="110"/>
    </row>
    <row r="66" spans="2:15" x14ac:dyDescent="0.25">
      <c r="B66" s="384"/>
      <c r="C66" s="383"/>
      <c r="D66" s="384"/>
      <c r="E66" s="384"/>
      <c r="F66" s="385"/>
      <c r="G66" s="386"/>
      <c r="H66" s="110"/>
      <c r="I66" s="118"/>
      <c r="J66" s="373"/>
      <c r="K66" s="110"/>
      <c r="L66" s="110"/>
      <c r="M66" s="110"/>
      <c r="N66" s="110"/>
      <c r="O66" s="110"/>
    </row>
    <row r="67" spans="2:15" x14ac:dyDescent="0.25">
      <c r="B67" s="378">
        <v>9</v>
      </c>
      <c r="C67" s="379" t="s">
        <v>401</v>
      </c>
      <c r="D67" s="378"/>
      <c r="E67" s="378"/>
      <c r="F67" s="378"/>
      <c r="G67" s="381">
        <f>SUM(G68)</f>
        <v>15</v>
      </c>
      <c r="H67" s="110"/>
      <c r="I67" s="118"/>
      <c r="J67" s="373"/>
      <c r="K67" s="110"/>
      <c r="L67" s="110"/>
      <c r="M67" s="110"/>
      <c r="N67" s="110"/>
      <c r="O67" s="110"/>
    </row>
    <row r="68" spans="2:15" x14ac:dyDescent="0.25">
      <c r="B68" s="408" t="s">
        <v>179</v>
      </c>
      <c r="C68" s="407" t="s">
        <v>452</v>
      </c>
      <c r="D68" s="408" t="s">
        <v>412</v>
      </c>
      <c r="E68" s="408">
        <v>1</v>
      </c>
      <c r="F68" s="409">
        <v>15</v>
      </c>
      <c r="G68" s="405">
        <f t="shared" si="0"/>
        <v>15</v>
      </c>
      <c r="H68" s="110"/>
      <c r="I68" s="118"/>
      <c r="J68" s="373"/>
      <c r="K68" s="110"/>
      <c r="L68" s="110"/>
      <c r="M68" s="110"/>
      <c r="N68" s="110"/>
      <c r="O68" s="110"/>
    </row>
    <row r="69" spans="2:15" x14ac:dyDescent="0.25">
      <c r="B69" s="384"/>
      <c r="C69" s="383"/>
      <c r="D69" s="384"/>
      <c r="E69" s="384"/>
      <c r="F69" s="385"/>
      <c r="G69" s="386"/>
      <c r="H69" s="110"/>
      <c r="I69" s="118"/>
      <c r="J69" s="373"/>
      <c r="K69" s="110"/>
      <c r="L69" s="110"/>
      <c r="M69" s="110"/>
      <c r="N69" s="110"/>
      <c r="O69" s="110"/>
    </row>
    <row r="70" spans="2:15" x14ac:dyDescent="0.25">
      <c r="B70" s="378">
        <v>10</v>
      </c>
      <c r="C70" s="379" t="s">
        <v>402</v>
      </c>
      <c r="D70" s="378"/>
      <c r="E70" s="378"/>
      <c r="F70" s="378"/>
      <c r="G70" s="381">
        <f>SUM(G71:G77)</f>
        <v>303</v>
      </c>
      <c r="H70" s="110"/>
      <c r="I70" s="118"/>
      <c r="J70" s="373"/>
      <c r="K70" s="110"/>
      <c r="L70" s="110"/>
      <c r="M70" s="110"/>
      <c r="N70" s="110"/>
      <c r="O70" s="110"/>
    </row>
    <row r="71" spans="2:15" x14ac:dyDescent="0.25">
      <c r="B71" s="408" t="s">
        <v>180</v>
      </c>
      <c r="C71" s="407" t="s">
        <v>453</v>
      </c>
      <c r="D71" s="408" t="s">
        <v>425</v>
      </c>
      <c r="E71" s="408">
        <v>1</v>
      </c>
      <c r="F71" s="409">
        <v>55</v>
      </c>
      <c r="G71" s="405">
        <f t="shared" si="0"/>
        <v>55</v>
      </c>
      <c r="H71" s="110"/>
      <c r="I71" s="118"/>
      <c r="J71" s="373"/>
      <c r="K71" s="110"/>
      <c r="L71" s="110"/>
      <c r="M71" s="110"/>
      <c r="N71" s="110"/>
      <c r="O71" s="110"/>
    </row>
    <row r="72" spans="2:15" x14ac:dyDescent="0.25">
      <c r="B72" s="408" t="s">
        <v>181</v>
      </c>
      <c r="C72" s="407" t="s">
        <v>454</v>
      </c>
      <c r="D72" s="408" t="s">
        <v>425</v>
      </c>
      <c r="E72" s="408">
        <v>1</v>
      </c>
      <c r="F72" s="409">
        <v>22</v>
      </c>
      <c r="G72" s="405">
        <f t="shared" si="0"/>
        <v>22</v>
      </c>
      <c r="H72" s="110"/>
      <c r="I72" s="118"/>
      <c r="J72" s="373"/>
      <c r="K72" s="110"/>
      <c r="L72" s="110"/>
      <c r="M72" s="110"/>
      <c r="N72" s="110"/>
      <c r="O72" s="110"/>
    </row>
    <row r="73" spans="2:15" x14ac:dyDescent="0.25">
      <c r="B73" s="408" t="s">
        <v>182</v>
      </c>
      <c r="C73" s="407" t="s">
        <v>455</v>
      </c>
      <c r="D73" s="408" t="s">
        <v>425</v>
      </c>
      <c r="E73" s="408">
        <v>1</v>
      </c>
      <c r="F73" s="409">
        <v>1</v>
      </c>
      <c r="G73" s="405">
        <f t="shared" si="0"/>
        <v>1</v>
      </c>
      <c r="H73" s="110"/>
      <c r="I73" s="118"/>
      <c r="J73" s="373"/>
      <c r="K73" s="110"/>
      <c r="L73" s="110"/>
      <c r="M73" s="110"/>
      <c r="N73" s="110"/>
      <c r="O73" s="110"/>
    </row>
    <row r="74" spans="2:15" x14ac:dyDescent="0.25">
      <c r="B74" s="408" t="s">
        <v>183</v>
      </c>
      <c r="C74" s="407" t="s">
        <v>456</v>
      </c>
      <c r="D74" s="408" t="s">
        <v>425</v>
      </c>
      <c r="E74" s="408">
        <v>1</v>
      </c>
      <c r="F74" s="409">
        <v>2</v>
      </c>
      <c r="G74" s="405">
        <f t="shared" si="0"/>
        <v>2</v>
      </c>
      <c r="H74" s="110"/>
      <c r="I74" s="118"/>
      <c r="J74" s="373"/>
      <c r="K74" s="110"/>
      <c r="L74" s="110"/>
      <c r="M74" s="110"/>
      <c r="N74" s="110"/>
      <c r="O74" s="110"/>
    </row>
    <row r="75" spans="2:15" x14ac:dyDescent="0.25">
      <c r="B75" s="408" t="s">
        <v>184</v>
      </c>
      <c r="C75" s="407" t="s">
        <v>457</v>
      </c>
      <c r="D75" s="408" t="s">
        <v>425</v>
      </c>
      <c r="E75" s="408">
        <v>1</v>
      </c>
      <c r="F75" s="409">
        <v>4</v>
      </c>
      <c r="G75" s="405">
        <f t="shared" si="0"/>
        <v>4</v>
      </c>
      <c r="H75" s="110"/>
      <c r="I75" s="118"/>
      <c r="J75" s="373"/>
      <c r="K75" s="110"/>
      <c r="L75" s="110"/>
      <c r="M75" s="110"/>
      <c r="N75" s="110"/>
      <c r="O75" s="110"/>
    </row>
    <row r="76" spans="2:15" x14ac:dyDescent="0.25">
      <c r="B76" s="408" t="s">
        <v>185</v>
      </c>
      <c r="C76" s="407" t="s">
        <v>458</v>
      </c>
      <c r="D76" s="408" t="s">
        <v>425</v>
      </c>
      <c r="E76" s="408">
        <v>1</v>
      </c>
      <c r="F76" s="409">
        <v>99</v>
      </c>
      <c r="G76" s="405">
        <f t="shared" si="0"/>
        <v>99</v>
      </c>
      <c r="H76" s="110"/>
      <c r="I76" s="118"/>
      <c r="J76" s="373"/>
      <c r="K76" s="110"/>
      <c r="L76" s="110"/>
      <c r="M76" s="110"/>
      <c r="N76" s="110"/>
      <c r="O76" s="110"/>
    </row>
    <row r="77" spans="2:15" x14ac:dyDescent="0.25">
      <c r="B77" s="408" t="s">
        <v>186</v>
      </c>
      <c r="C77" s="407" t="s">
        <v>459</v>
      </c>
      <c r="D77" s="408" t="s">
        <v>425</v>
      </c>
      <c r="E77" s="408">
        <v>1</v>
      </c>
      <c r="F77" s="409">
        <v>120</v>
      </c>
      <c r="G77" s="405">
        <f t="shared" si="0"/>
        <v>120</v>
      </c>
      <c r="H77" s="110"/>
      <c r="I77" s="118"/>
      <c r="J77" s="373"/>
      <c r="K77" s="110"/>
      <c r="L77" s="110"/>
      <c r="M77" s="110"/>
      <c r="N77" s="110"/>
      <c r="O77" s="110"/>
    </row>
    <row r="78" spans="2:15" x14ac:dyDescent="0.25">
      <c r="B78" s="384"/>
      <c r="C78" s="383"/>
      <c r="D78" s="384"/>
      <c r="E78" s="384"/>
      <c r="F78" s="385"/>
      <c r="G78" s="386"/>
      <c r="H78" s="110"/>
      <c r="I78" s="118"/>
      <c r="J78" s="373"/>
      <c r="K78" s="110"/>
      <c r="L78" s="110"/>
      <c r="M78" s="110"/>
      <c r="N78" s="110"/>
      <c r="O78" s="110"/>
    </row>
    <row r="79" spans="2:15" x14ac:dyDescent="0.25">
      <c r="B79" s="378">
        <v>11</v>
      </c>
      <c r="C79" s="379" t="s">
        <v>403</v>
      </c>
      <c r="D79" s="378"/>
      <c r="E79" s="378"/>
      <c r="F79" s="378"/>
      <c r="G79" s="381">
        <f>SUM(G80:G81)</f>
        <v>27</v>
      </c>
      <c r="H79" s="110"/>
      <c r="I79" s="118"/>
      <c r="J79" s="373"/>
      <c r="K79" s="110"/>
      <c r="L79" s="110"/>
      <c r="M79" s="110"/>
      <c r="N79" s="110"/>
      <c r="O79" s="110"/>
    </row>
    <row r="80" spans="2:15" x14ac:dyDescent="0.25">
      <c r="B80" s="408" t="s">
        <v>187</v>
      </c>
      <c r="C80" s="407" t="s">
        <v>460</v>
      </c>
      <c r="D80" s="408" t="s">
        <v>423</v>
      </c>
      <c r="E80" s="408">
        <v>1</v>
      </c>
      <c r="F80" s="409">
        <v>15</v>
      </c>
      <c r="G80" s="405">
        <f t="shared" si="0"/>
        <v>15</v>
      </c>
      <c r="H80" s="110"/>
      <c r="I80" s="118"/>
      <c r="J80" s="373"/>
      <c r="K80" s="110"/>
      <c r="L80" s="110"/>
      <c r="M80" s="110"/>
      <c r="N80" s="110"/>
      <c r="O80" s="110"/>
    </row>
    <row r="81" spans="2:15" x14ac:dyDescent="0.25">
      <c r="B81" s="408" t="s">
        <v>188</v>
      </c>
      <c r="C81" s="407" t="s">
        <v>461</v>
      </c>
      <c r="D81" s="408" t="s">
        <v>462</v>
      </c>
      <c r="E81" s="408">
        <v>1</v>
      </c>
      <c r="F81" s="409">
        <v>12</v>
      </c>
      <c r="G81" s="405">
        <f t="shared" si="0"/>
        <v>12</v>
      </c>
      <c r="H81" s="110"/>
      <c r="I81" s="118"/>
      <c r="J81" s="373"/>
      <c r="K81" s="110"/>
      <c r="L81" s="110"/>
      <c r="M81" s="110"/>
      <c r="N81" s="110"/>
      <c r="O81" s="110"/>
    </row>
    <row r="82" spans="2:15" x14ac:dyDescent="0.25">
      <c r="B82" s="384"/>
      <c r="C82" s="383"/>
      <c r="D82" s="384"/>
      <c r="E82" s="384"/>
      <c r="F82" s="385"/>
      <c r="G82" s="386"/>
      <c r="H82" s="110"/>
      <c r="I82" s="118"/>
      <c r="J82" s="373"/>
      <c r="K82" s="110"/>
      <c r="L82" s="110"/>
      <c r="M82" s="110"/>
      <c r="N82" s="110"/>
      <c r="O82" s="110"/>
    </row>
    <row r="83" spans="2:15" x14ac:dyDescent="0.25">
      <c r="B83" s="378">
        <v>12</v>
      </c>
      <c r="C83" s="379" t="s">
        <v>404</v>
      </c>
      <c r="D83" s="378"/>
      <c r="E83" s="378"/>
      <c r="F83" s="378"/>
      <c r="G83" s="381">
        <f>SUM(G84:G91)</f>
        <v>206</v>
      </c>
      <c r="H83" s="110"/>
      <c r="I83" s="118"/>
      <c r="J83" s="373"/>
      <c r="K83" s="110"/>
      <c r="L83" s="110"/>
      <c r="M83" s="110"/>
      <c r="N83" s="110"/>
      <c r="O83" s="110"/>
    </row>
    <row r="84" spans="2:15" x14ac:dyDescent="0.25">
      <c r="B84" s="408" t="s">
        <v>189</v>
      </c>
      <c r="C84" s="407" t="s">
        <v>463</v>
      </c>
      <c r="D84" s="408" t="s">
        <v>423</v>
      </c>
      <c r="E84" s="408">
        <v>1</v>
      </c>
      <c r="F84" s="409">
        <v>12</v>
      </c>
      <c r="G84" s="405">
        <f t="shared" si="0"/>
        <v>12</v>
      </c>
      <c r="H84" s="110"/>
      <c r="I84" s="118"/>
      <c r="J84" s="373"/>
      <c r="K84" s="110"/>
      <c r="L84" s="110"/>
      <c r="M84" s="110"/>
      <c r="N84" s="110"/>
      <c r="O84" s="110"/>
    </row>
    <row r="85" spans="2:15" x14ac:dyDescent="0.25">
      <c r="B85" s="408" t="s">
        <v>190</v>
      </c>
      <c r="C85" s="407" t="s">
        <v>464</v>
      </c>
      <c r="D85" s="408" t="s">
        <v>425</v>
      </c>
      <c r="E85" s="408">
        <v>1</v>
      </c>
      <c r="F85" s="409">
        <v>12</v>
      </c>
      <c r="G85" s="405">
        <f t="shared" si="0"/>
        <v>12</v>
      </c>
      <c r="H85" s="110"/>
      <c r="I85" s="118"/>
      <c r="J85" s="373"/>
      <c r="K85" s="110"/>
      <c r="L85" s="110"/>
      <c r="M85" s="110"/>
      <c r="N85" s="110"/>
      <c r="O85" s="110"/>
    </row>
    <row r="86" spans="2:15" x14ac:dyDescent="0.25">
      <c r="B86" s="408" t="s">
        <v>191</v>
      </c>
      <c r="C86" s="407" t="s">
        <v>465</v>
      </c>
      <c r="D86" s="408" t="s">
        <v>425</v>
      </c>
      <c r="E86" s="408">
        <v>1</v>
      </c>
      <c r="F86" s="409">
        <v>19</v>
      </c>
      <c r="G86" s="405">
        <f t="shared" ref="G86:G98" si="1">E86*F86</f>
        <v>19</v>
      </c>
      <c r="H86" s="110"/>
      <c r="I86" s="118"/>
      <c r="J86" s="373"/>
      <c r="K86" s="110"/>
      <c r="L86" s="110"/>
      <c r="M86" s="110"/>
      <c r="N86" s="110"/>
      <c r="O86" s="110"/>
    </row>
    <row r="87" spans="2:15" x14ac:dyDescent="0.25">
      <c r="B87" s="408" t="s">
        <v>192</v>
      </c>
      <c r="C87" s="407" t="s">
        <v>466</v>
      </c>
      <c r="D87" s="408" t="s">
        <v>425</v>
      </c>
      <c r="E87" s="408">
        <v>1</v>
      </c>
      <c r="F87" s="409">
        <v>29</v>
      </c>
      <c r="G87" s="405">
        <f t="shared" si="1"/>
        <v>29</v>
      </c>
      <c r="H87" s="110"/>
      <c r="I87" s="118"/>
      <c r="J87" s="373"/>
      <c r="K87" s="110"/>
      <c r="L87" s="110"/>
      <c r="M87" s="110"/>
      <c r="N87" s="110"/>
      <c r="O87" s="110"/>
    </row>
    <row r="88" spans="2:15" x14ac:dyDescent="0.25">
      <c r="B88" s="408" t="s">
        <v>193</v>
      </c>
      <c r="C88" s="407" t="s">
        <v>467</v>
      </c>
      <c r="D88" s="408" t="s">
        <v>425</v>
      </c>
      <c r="E88" s="408">
        <v>1</v>
      </c>
      <c r="F88" s="409">
        <v>77</v>
      </c>
      <c r="G88" s="405">
        <f t="shared" si="1"/>
        <v>77</v>
      </c>
      <c r="H88" s="110"/>
      <c r="I88" s="118"/>
      <c r="J88" s="373"/>
      <c r="K88" s="110"/>
      <c r="L88" s="110"/>
      <c r="M88" s="110"/>
      <c r="N88" s="110"/>
      <c r="O88" s="110"/>
    </row>
    <row r="89" spans="2:15" x14ac:dyDescent="0.25">
      <c r="B89" s="408" t="s">
        <v>194</v>
      </c>
      <c r="C89" s="407" t="s">
        <v>468</v>
      </c>
      <c r="D89" s="408" t="s">
        <v>425</v>
      </c>
      <c r="E89" s="408">
        <v>1</v>
      </c>
      <c r="F89" s="409">
        <v>12</v>
      </c>
      <c r="G89" s="405">
        <f t="shared" si="1"/>
        <v>12</v>
      </c>
      <c r="H89" s="110"/>
      <c r="I89" s="118"/>
      <c r="J89" s="373"/>
      <c r="K89" s="110"/>
      <c r="L89" s="110"/>
      <c r="M89" s="110"/>
      <c r="N89" s="110"/>
      <c r="O89" s="110"/>
    </row>
    <row r="90" spans="2:15" x14ac:dyDescent="0.25">
      <c r="B90" s="408" t="s">
        <v>195</v>
      </c>
      <c r="C90" s="407" t="s">
        <v>469</v>
      </c>
      <c r="D90" s="408" t="s">
        <v>425</v>
      </c>
      <c r="E90" s="408">
        <v>1</v>
      </c>
      <c r="F90" s="409">
        <v>33</v>
      </c>
      <c r="G90" s="405">
        <f t="shared" si="1"/>
        <v>33</v>
      </c>
      <c r="H90" s="110"/>
      <c r="I90" s="118"/>
      <c r="J90" s="373"/>
      <c r="K90" s="110"/>
      <c r="L90" s="110"/>
      <c r="M90" s="110"/>
      <c r="N90" s="110"/>
      <c r="O90" s="110"/>
    </row>
    <row r="91" spans="2:15" x14ac:dyDescent="0.25">
      <c r="B91" s="408" t="s">
        <v>196</v>
      </c>
      <c r="C91" s="407" t="s">
        <v>470</v>
      </c>
      <c r="D91" s="408" t="s">
        <v>425</v>
      </c>
      <c r="E91" s="408">
        <v>1</v>
      </c>
      <c r="F91" s="409">
        <v>12</v>
      </c>
      <c r="G91" s="405">
        <f t="shared" si="1"/>
        <v>12</v>
      </c>
      <c r="H91" s="110"/>
      <c r="I91" s="118"/>
      <c r="J91" s="373"/>
      <c r="K91" s="110"/>
      <c r="L91" s="110"/>
      <c r="M91" s="110"/>
      <c r="N91" s="110"/>
      <c r="O91" s="110"/>
    </row>
    <row r="92" spans="2:15" x14ac:dyDescent="0.25">
      <c r="B92" s="384"/>
      <c r="C92" s="383"/>
      <c r="D92" s="384"/>
      <c r="E92" s="384"/>
      <c r="F92" s="385"/>
      <c r="G92" s="386"/>
      <c r="H92" s="110"/>
      <c r="I92" s="118"/>
      <c r="J92" s="373"/>
      <c r="K92" s="110"/>
      <c r="L92" s="110"/>
      <c r="M92" s="110"/>
      <c r="N92" s="110"/>
      <c r="O92" s="110"/>
    </row>
    <row r="93" spans="2:15" x14ac:dyDescent="0.25">
      <c r="B93" s="378">
        <v>13</v>
      </c>
      <c r="C93" s="379" t="s">
        <v>405</v>
      </c>
      <c r="D93" s="378"/>
      <c r="E93" s="378"/>
      <c r="F93" s="378"/>
      <c r="G93" s="381">
        <f>SUM(G94:G95)</f>
        <v>6</v>
      </c>
      <c r="H93" s="110"/>
      <c r="I93" s="118"/>
      <c r="J93" s="373"/>
      <c r="K93" s="110"/>
      <c r="L93" s="110"/>
      <c r="M93" s="110"/>
      <c r="N93" s="110"/>
      <c r="O93" s="110"/>
    </row>
    <row r="94" spans="2:15" x14ac:dyDescent="0.25">
      <c r="B94" s="408" t="s">
        <v>197</v>
      </c>
      <c r="C94" s="407" t="s">
        <v>471</v>
      </c>
      <c r="D94" s="408" t="s">
        <v>412</v>
      </c>
      <c r="E94" s="408">
        <v>1</v>
      </c>
      <c r="F94" s="409">
        <v>5</v>
      </c>
      <c r="G94" s="405">
        <f t="shared" si="1"/>
        <v>5</v>
      </c>
      <c r="H94" s="110"/>
      <c r="I94" s="118"/>
      <c r="J94" s="373"/>
      <c r="K94" s="110"/>
      <c r="L94" s="110"/>
      <c r="M94" s="110"/>
      <c r="N94" s="110"/>
      <c r="O94" s="110"/>
    </row>
    <row r="95" spans="2:15" x14ac:dyDescent="0.25">
      <c r="B95" s="408" t="s">
        <v>198</v>
      </c>
      <c r="C95" s="407" t="s">
        <v>472</v>
      </c>
      <c r="D95" s="408" t="s">
        <v>412</v>
      </c>
      <c r="E95" s="408">
        <v>1</v>
      </c>
      <c r="F95" s="409">
        <v>1</v>
      </c>
      <c r="G95" s="405">
        <f t="shared" si="1"/>
        <v>1</v>
      </c>
      <c r="H95" s="110"/>
      <c r="I95" s="118"/>
      <c r="J95" s="373"/>
      <c r="K95" s="110"/>
      <c r="L95" s="110"/>
      <c r="M95" s="110"/>
      <c r="N95" s="110"/>
      <c r="O95" s="110"/>
    </row>
    <row r="96" spans="2:15" x14ac:dyDescent="0.25">
      <c r="B96" s="384"/>
      <c r="C96" s="383"/>
      <c r="D96" s="384"/>
      <c r="E96" s="384"/>
      <c r="F96" s="385"/>
      <c r="G96" s="386"/>
      <c r="H96" s="110"/>
      <c r="I96" s="118"/>
      <c r="J96" s="373"/>
      <c r="K96" s="110"/>
      <c r="L96" s="110"/>
      <c r="M96" s="110"/>
      <c r="N96" s="110"/>
      <c r="O96" s="110"/>
    </row>
    <row r="97" spans="2:15" x14ac:dyDescent="0.25">
      <c r="B97" s="378">
        <v>14</v>
      </c>
      <c r="C97" s="379" t="s">
        <v>406</v>
      </c>
      <c r="D97" s="378"/>
      <c r="E97" s="378"/>
      <c r="F97" s="378"/>
      <c r="G97" s="381">
        <f>SUM(G98)</f>
        <v>55</v>
      </c>
      <c r="H97" s="110"/>
      <c r="I97" s="118"/>
      <c r="J97" s="373"/>
      <c r="K97" s="110"/>
      <c r="L97" s="110"/>
      <c r="M97" s="110"/>
      <c r="N97" s="110"/>
      <c r="O97" s="110"/>
    </row>
    <row r="98" spans="2:15" x14ac:dyDescent="0.25">
      <c r="B98" s="408" t="s">
        <v>199</v>
      </c>
      <c r="C98" s="407" t="s">
        <v>406</v>
      </c>
      <c r="D98" s="408" t="s">
        <v>473</v>
      </c>
      <c r="E98" s="408">
        <v>1</v>
      </c>
      <c r="F98" s="409">
        <v>55</v>
      </c>
      <c r="G98" s="405">
        <f t="shared" si="1"/>
        <v>55</v>
      </c>
      <c r="H98" s="110"/>
      <c r="I98" s="118"/>
      <c r="J98" s="373"/>
      <c r="K98" s="110"/>
      <c r="L98" s="110"/>
      <c r="M98" s="110"/>
      <c r="N98" s="110"/>
      <c r="O98" s="110"/>
    </row>
    <row r="99" spans="2:15" x14ac:dyDescent="0.25">
      <c r="D99" s="108"/>
      <c r="E99" s="109"/>
      <c r="F99" s="110"/>
      <c r="G99" s="110"/>
      <c r="H99" s="110"/>
      <c r="I99" s="108"/>
      <c r="J99" s="110"/>
      <c r="K99" s="110"/>
      <c r="L99" s="110"/>
      <c r="M99" s="110"/>
      <c r="N99" s="110"/>
      <c r="O99" s="110"/>
    </row>
    <row r="100" spans="2:15" x14ac:dyDescent="0.25">
      <c r="D100" s="208"/>
      <c r="E100" s="109"/>
      <c r="F100" s="110"/>
      <c r="G100" s="111"/>
      <c r="H100" s="110"/>
      <c r="I100" s="208"/>
      <c r="J100" s="112"/>
      <c r="K100" s="112"/>
      <c r="L100" s="111"/>
      <c r="M100" s="110"/>
      <c r="N100" s="111"/>
      <c r="O100" s="110"/>
    </row>
    <row r="101" spans="2:15" x14ac:dyDescent="0.25">
      <c r="C101" s="208"/>
      <c r="D101" s="208"/>
      <c r="E101" s="109"/>
      <c r="F101" s="113"/>
      <c r="G101" s="208"/>
      <c r="H101" s="113"/>
      <c r="J101" s="208"/>
      <c r="K101" s="113"/>
      <c r="L101" s="113"/>
      <c r="M101" s="113"/>
      <c r="N101" s="208"/>
      <c r="O101" s="113"/>
    </row>
    <row r="102" spans="2:15" x14ac:dyDescent="0.25">
      <c r="C102" s="114"/>
      <c r="D102" s="115"/>
      <c r="E102" s="116"/>
      <c r="F102" s="110"/>
      <c r="G102" s="111"/>
      <c r="H102" s="110"/>
      <c r="I102" s="115"/>
      <c r="J102" s="110"/>
      <c r="K102" s="110"/>
      <c r="L102" s="117"/>
      <c r="M102" s="110"/>
      <c r="N102" s="111"/>
      <c r="O102" s="110"/>
    </row>
    <row r="103" spans="2:15" x14ac:dyDescent="0.25">
      <c r="D103" s="118"/>
      <c r="E103" s="109"/>
      <c r="F103" s="110"/>
      <c r="G103" s="110"/>
      <c r="H103" s="110"/>
      <c r="I103" s="118"/>
      <c r="J103" s="110"/>
      <c r="K103" s="110"/>
      <c r="L103" s="110"/>
      <c r="M103" s="110"/>
      <c r="N103" s="110"/>
      <c r="O103" s="110"/>
    </row>
    <row r="104" spans="2:15" x14ac:dyDescent="0.25">
      <c r="D104" s="118"/>
      <c r="E104" s="109"/>
      <c r="F104" s="110"/>
      <c r="G104" s="110"/>
      <c r="H104" s="110"/>
      <c r="I104" s="118"/>
      <c r="J104" s="110"/>
      <c r="K104" s="110"/>
      <c r="L104" s="110"/>
      <c r="M104" s="110"/>
      <c r="N104" s="110"/>
      <c r="O104" s="110"/>
    </row>
    <row r="105" spans="2:15" x14ac:dyDescent="0.25">
      <c r="D105" s="119"/>
      <c r="E105" s="109"/>
      <c r="F105" s="110"/>
      <c r="G105" s="110"/>
      <c r="H105" s="110"/>
      <c r="I105" s="119"/>
      <c r="J105" s="110"/>
      <c r="K105" s="110"/>
      <c r="L105" s="110"/>
      <c r="M105" s="110"/>
      <c r="N105" s="110"/>
      <c r="O105" s="110"/>
    </row>
    <row r="106" spans="2:15" x14ac:dyDescent="0.25">
      <c r="D106" s="119"/>
      <c r="E106" s="109"/>
      <c r="F106" s="110"/>
      <c r="G106" s="110"/>
      <c r="H106" s="110"/>
      <c r="I106" s="119"/>
      <c r="J106" s="110"/>
      <c r="K106" s="110"/>
      <c r="L106" s="110"/>
      <c r="M106" s="110"/>
      <c r="N106" s="110"/>
      <c r="O106" s="110"/>
    </row>
    <row r="107" spans="2:15" x14ac:dyDescent="0.25">
      <c r="D107" s="119"/>
      <c r="E107" s="109"/>
      <c r="F107" s="110"/>
      <c r="G107" s="111"/>
      <c r="H107" s="111"/>
      <c r="I107" s="119"/>
      <c r="J107" s="111"/>
      <c r="K107" s="110"/>
      <c r="L107" s="111"/>
      <c r="M107" s="110"/>
      <c r="N107" s="111"/>
      <c r="O107" s="111"/>
    </row>
    <row r="108" spans="2:15" x14ac:dyDescent="0.25">
      <c r="C108" s="208"/>
      <c r="D108" s="208"/>
      <c r="E108" s="109"/>
      <c r="F108" s="113"/>
      <c r="G108" s="208"/>
      <c r="H108" s="113"/>
      <c r="J108" s="208"/>
      <c r="K108" s="113"/>
      <c r="L108" s="113"/>
      <c r="M108" s="113"/>
      <c r="N108" s="208"/>
      <c r="O108" s="113"/>
    </row>
    <row r="109" spans="2:15" x14ac:dyDescent="0.25">
      <c r="D109" s="119"/>
      <c r="E109" s="109"/>
      <c r="F109" s="110"/>
      <c r="G109" s="110"/>
      <c r="H109" s="110"/>
      <c r="I109" s="119"/>
      <c r="J109" s="110"/>
      <c r="K109" s="110"/>
      <c r="L109" s="110"/>
      <c r="M109" s="110"/>
      <c r="N109" s="110"/>
      <c r="O109" s="110"/>
    </row>
    <row r="110" spans="2:15" x14ac:dyDescent="0.25">
      <c r="D110" s="119"/>
      <c r="E110" s="109"/>
      <c r="F110" s="110"/>
      <c r="G110" s="110"/>
      <c r="H110" s="110"/>
      <c r="I110" s="119"/>
      <c r="J110" s="110"/>
      <c r="K110" s="110"/>
      <c r="L110" s="110"/>
      <c r="M110" s="110"/>
      <c r="N110" s="110"/>
      <c r="O110" s="110"/>
    </row>
    <row r="111" spans="2:15" x14ac:dyDescent="0.25">
      <c r="D111" s="119"/>
      <c r="E111" s="109"/>
      <c r="F111" s="110"/>
      <c r="G111" s="110"/>
      <c r="H111" s="110"/>
      <c r="I111" s="119"/>
      <c r="J111" s="110"/>
      <c r="K111" s="110"/>
      <c r="L111" s="110"/>
      <c r="M111" s="110"/>
      <c r="N111" s="110"/>
      <c r="O111" s="110"/>
    </row>
    <row r="112" spans="2:15" x14ac:dyDescent="0.25">
      <c r="D112" s="208"/>
      <c r="E112" s="109"/>
      <c r="F112" s="110"/>
      <c r="G112" s="111"/>
      <c r="H112" s="110"/>
      <c r="I112" s="208"/>
      <c r="J112" s="111"/>
      <c r="K112" s="110"/>
      <c r="L112" s="111"/>
      <c r="M112" s="110"/>
      <c r="N112" s="111"/>
      <c r="O112" s="110"/>
    </row>
    <row r="113" spans="3:15" x14ac:dyDescent="0.25">
      <c r="C113" s="208"/>
      <c r="D113" s="208"/>
      <c r="E113" s="109"/>
      <c r="F113" s="120"/>
      <c r="G113" s="208"/>
      <c r="H113" s="120"/>
      <c r="J113" s="208"/>
      <c r="K113" s="120"/>
      <c r="L113" s="120"/>
      <c r="M113" s="120"/>
      <c r="N113" s="208"/>
      <c r="O113" s="120"/>
    </row>
    <row r="114" spans="3:15" x14ac:dyDescent="0.25">
      <c r="D114" s="108"/>
      <c r="E114" s="109"/>
      <c r="F114" s="110"/>
      <c r="G114" s="110"/>
      <c r="H114" s="110"/>
      <c r="I114" s="108"/>
      <c r="J114" s="110"/>
      <c r="K114" s="110"/>
      <c r="L114" s="110"/>
      <c r="M114" s="110"/>
      <c r="N114" s="110"/>
      <c r="O114" s="110"/>
    </row>
    <row r="115" spans="3:15" x14ac:dyDescent="0.25">
      <c r="D115" s="208"/>
      <c r="E115" s="109"/>
      <c r="F115" s="110"/>
      <c r="G115" s="121"/>
      <c r="H115" s="110"/>
      <c r="I115" s="208"/>
      <c r="J115" s="122"/>
      <c r="K115" s="110"/>
      <c r="L115" s="121"/>
      <c r="M115" s="110"/>
      <c r="N115" s="121"/>
      <c r="O115" s="110"/>
    </row>
    <row r="116" spans="3:15" x14ac:dyDescent="0.25">
      <c r="C116" s="208"/>
      <c r="D116" s="208"/>
      <c r="E116" s="109"/>
      <c r="F116" s="113"/>
      <c r="G116" s="208"/>
      <c r="H116" s="113"/>
      <c r="J116" s="208"/>
      <c r="K116" s="113"/>
      <c r="L116" s="113"/>
      <c r="M116" s="113"/>
      <c r="N116" s="208"/>
      <c r="O116" s="113"/>
    </row>
    <row r="117" spans="3:15" x14ac:dyDescent="0.25">
      <c r="D117" s="108"/>
      <c r="E117" s="109"/>
      <c r="F117" s="110"/>
      <c r="G117" s="110"/>
      <c r="H117" s="110"/>
      <c r="I117" s="108"/>
      <c r="J117" s="110"/>
      <c r="K117" s="110"/>
      <c r="L117" s="110"/>
      <c r="M117" s="110"/>
      <c r="N117" s="110"/>
      <c r="O117" s="110"/>
    </row>
    <row r="118" spans="3:15" x14ac:dyDescent="0.25">
      <c r="D118" s="108"/>
      <c r="E118" s="109"/>
      <c r="F118" s="110"/>
      <c r="G118" s="110"/>
      <c r="H118" s="110"/>
      <c r="I118" s="108"/>
      <c r="J118" s="110"/>
      <c r="K118" s="110"/>
      <c r="L118" s="110"/>
      <c r="M118" s="110"/>
      <c r="N118" s="110"/>
      <c r="O118" s="110"/>
    </row>
    <row r="119" spans="3:15" x14ac:dyDescent="0.25">
      <c r="D119" s="108"/>
      <c r="E119" s="109"/>
      <c r="F119" s="123"/>
      <c r="G119" s="123"/>
      <c r="H119" s="123"/>
      <c r="J119" s="123"/>
      <c r="K119" s="123"/>
      <c r="L119" s="123"/>
      <c r="M119" s="123"/>
      <c r="N119" s="123"/>
      <c r="O119" s="123"/>
    </row>
    <row r="120" spans="3:15" x14ac:dyDescent="0.25">
      <c r="D120" s="108"/>
      <c r="E120" s="109"/>
      <c r="F120" s="123"/>
      <c r="G120" s="123"/>
      <c r="H120" s="123"/>
      <c r="J120" s="123"/>
      <c r="K120" s="123"/>
      <c r="L120" s="123"/>
      <c r="M120" s="123"/>
      <c r="N120" s="123"/>
      <c r="O120" s="123"/>
    </row>
    <row r="121" spans="3:15" x14ac:dyDescent="0.25">
      <c r="D121" s="108"/>
      <c r="E121" s="109"/>
      <c r="F121" s="123"/>
      <c r="G121" s="123"/>
      <c r="H121" s="123"/>
      <c r="J121" s="123"/>
      <c r="K121" s="123"/>
      <c r="L121" s="123"/>
      <c r="M121" s="123"/>
      <c r="N121" s="123"/>
      <c r="O121" s="123"/>
    </row>
    <row r="122" spans="3:15" ht="15.75" x14ac:dyDescent="0.25">
      <c r="C122" s="505"/>
      <c r="D122" s="505"/>
      <c r="E122" s="124"/>
      <c r="F122" s="120"/>
      <c r="G122" s="123"/>
      <c r="H122" s="120"/>
      <c r="J122" s="123"/>
      <c r="K122" s="120"/>
      <c r="L122" s="120"/>
      <c r="M122" s="120"/>
      <c r="N122" s="123"/>
      <c r="O122" s="120"/>
    </row>
    <row r="123" spans="3:15" ht="15.75" x14ac:dyDescent="0.25">
      <c r="C123" s="207"/>
      <c r="D123" s="208"/>
      <c r="E123" s="109"/>
      <c r="F123" s="122"/>
      <c r="G123" s="208"/>
      <c r="H123" s="122"/>
      <c r="J123" s="208"/>
      <c r="K123" s="122"/>
      <c r="L123" s="125"/>
      <c r="M123" s="122"/>
      <c r="N123" s="208"/>
      <c r="O123" s="122"/>
    </row>
    <row r="124" spans="3:15" x14ac:dyDescent="0.25">
      <c r="D124" s="118"/>
      <c r="E124" s="109"/>
      <c r="F124" s="110"/>
      <c r="G124" s="110"/>
      <c r="H124" s="110"/>
      <c r="I124" s="118"/>
      <c r="J124" s="110"/>
      <c r="K124" s="110"/>
      <c r="L124" s="110"/>
      <c r="M124" s="110"/>
      <c r="N124" s="110"/>
      <c r="O124" s="110"/>
    </row>
    <row r="125" spans="3:15" x14ac:dyDescent="0.25">
      <c r="D125" s="118"/>
      <c r="E125" s="109"/>
      <c r="F125" s="110"/>
      <c r="G125" s="110"/>
      <c r="H125" s="110"/>
      <c r="I125" s="118"/>
      <c r="J125" s="110"/>
      <c r="K125" s="110"/>
      <c r="L125" s="110"/>
      <c r="M125" s="110"/>
      <c r="N125" s="110"/>
      <c r="O125" s="110"/>
    </row>
    <row r="126" spans="3:15" x14ac:dyDescent="0.25">
      <c r="D126" s="118"/>
      <c r="E126" s="109"/>
      <c r="F126" s="110"/>
      <c r="G126" s="110"/>
      <c r="H126" s="110"/>
      <c r="I126" s="118"/>
      <c r="J126" s="110"/>
      <c r="K126" s="110"/>
      <c r="L126" s="110"/>
      <c r="M126" s="110"/>
      <c r="N126" s="110"/>
      <c r="O126" s="110"/>
    </row>
    <row r="127" spans="3:15" ht="18.75" x14ac:dyDescent="0.3">
      <c r="C127" s="126"/>
      <c r="E127" s="127"/>
      <c r="F127" s="128"/>
      <c r="H127" s="128"/>
      <c r="I127" s="129"/>
      <c r="K127" s="128"/>
      <c r="L127" s="130"/>
      <c r="M127" s="128"/>
      <c r="O127" s="128"/>
    </row>
    <row r="129" spans="3:13" ht="18.75" customHeight="1" x14ac:dyDescent="0.25"/>
    <row r="130" spans="3:13" ht="16.5" customHeight="1" x14ac:dyDescent="0.25">
      <c r="C130" s="131"/>
      <c r="D130" s="131"/>
      <c r="E130" s="132"/>
      <c r="F130" s="133"/>
      <c r="G130" s="133"/>
      <c r="H130" s="133"/>
    </row>
    <row r="131" spans="3:13" ht="15.75" x14ac:dyDescent="0.25">
      <c r="C131" s="131"/>
      <c r="D131" s="131"/>
      <c r="E131" s="132"/>
      <c r="F131" s="133"/>
      <c r="G131" s="133"/>
      <c r="H131" s="133"/>
    </row>
    <row r="132" spans="3:13" ht="15.75" x14ac:dyDescent="0.25">
      <c r="C132" s="131"/>
      <c r="D132" s="131"/>
      <c r="E132" s="134"/>
      <c r="F132" s="135"/>
      <c r="G132" s="135"/>
      <c r="H132" s="135"/>
    </row>
    <row r="133" spans="3:13" ht="15.75" x14ac:dyDescent="0.25">
      <c r="C133" s="131"/>
      <c r="D133" s="131"/>
      <c r="E133" s="134"/>
      <c r="F133" s="135"/>
      <c r="G133" s="135"/>
      <c r="H133" s="135"/>
    </row>
    <row r="134" spans="3:13" ht="15.75" x14ac:dyDescent="0.25">
      <c r="C134" s="131"/>
      <c r="D134" s="131"/>
      <c r="E134" s="134"/>
      <c r="F134" s="135"/>
      <c r="G134" s="135"/>
      <c r="H134" s="135"/>
    </row>
    <row r="135" spans="3:13" ht="15.75" x14ac:dyDescent="0.25">
      <c r="C135" s="131"/>
      <c r="D135" s="131"/>
      <c r="E135" s="134"/>
      <c r="F135" s="135"/>
      <c r="G135" s="135"/>
      <c r="H135" s="135"/>
    </row>
    <row r="136" spans="3:13" ht="15.75" x14ac:dyDescent="0.25">
      <c r="C136" s="136"/>
      <c r="D136" s="136"/>
      <c r="E136" s="137"/>
      <c r="F136" s="138"/>
      <c r="G136" s="135"/>
      <c r="H136" s="135"/>
      <c r="I136" s="139"/>
      <c r="J136" s="139"/>
      <c r="K136" s="139"/>
      <c r="L136" s="506"/>
      <c r="M136" s="506"/>
    </row>
    <row r="137" spans="3:13" ht="15.75" x14ac:dyDescent="0.25">
      <c r="C137" s="136"/>
      <c r="D137" s="136"/>
      <c r="E137" s="137"/>
      <c r="F137" s="138"/>
      <c r="G137" s="135"/>
      <c r="H137" s="135"/>
      <c r="I137" s="139"/>
      <c r="J137" s="139"/>
      <c r="K137" s="139"/>
      <c r="L137" s="506"/>
      <c r="M137" s="506"/>
    </row>
    <row r="138" spans="3:13" ht="15.75" x14ac:dyDescent="0.25">
      <c r="C138" s="136"/>
      <c r="D138" s="136"/>
      <c r="E138" s="137"/>
      <c r="F138" s="135"/>
      <c r="G138" s="135"/>
      <c r="H138" s="135"/>
      <c r="I138" s="139"/>
      <c r="J138" s="139"/>
      <c r="K138" s="139"/>
      <c r="L138" s="506"/>
      <c r="M138" s="506"/>
    </row>
    <row r="139" spans="3:13" ht="15.75" x14ac:dyDescent="0.25">
      <c r="C139" s="136"/>
      <c r="D139" s="136"/>
      <c r="E139" s="137"/>
      <c r="F139" s="135"/>
      <c r="G139" s="135"/>
      <c r="H139" s="135"/>
      <c r="I139" s="139"/>
      <c r="J139" s="139"/>
      <c r="K139" s="139"/>
      <c r="L139" s="506"/>
      <c r="M139" s="506"/>
    </row>
    <row r="140" spans="3:13" ht="15.75" x14ac:dyDescent="0.25">
      <c r="C140" s="131"/>
      <c r="D140" s="131"/>
      <c r="E140" s="134"/>
      <c r="F140" s="135"/>
      <c r="G140" s="135"/>
      <c r="H140" s="135"/>
      <c r="I140" s="140"/>
      <c r="J140" s="140"/>
      <c r="K140" s="140"/>
    </row>
    <row r="141" spans="3:13" ht="15.75" x14ac:dyDescent="0.25">
      <c r="C141" s="131"/>
      <c r="D141" s="131"/>
      <c r="E141" s="134"/>
      <c r="F141" s="135"/>
      <c r="G141" s="135"/>
      <c r="H141" s="135"/>
      <c r="I141" s="140"/>
      <c r="J141" s="140"/>
      <c r="K141" s="140"/>
    </row>
    <row r="142" spans="3:13" ht="15.75" x14ac:dyDescent="0.25">
      <c r="C142" s="131"/>
      <c r="D142" s="131"/>
      <c r="E142" s="134"/>
      <c r="F142" s="135"/>
      <c r="G142" s="135"/>
      <c r="H142" s="135"/>
    </row>
    <row r="143" spans="3:13" ht="15.75" x14ac:dyDescent="0.25">
      <c r="C143" s="131"/>
      <c r="D143" s="131"/>
      <c r="E143" s="134"/>
      <c r="F143" s="135"/>
      <c r="G143" s="135"/>
      <c r="H143" s="135"/>
    </row>
    <row r="144" spans="3:13" ht="15.75" x14ac:dyDescent="0.25">
      <c r="C144" s="136"/>
      <c r="D144" s="136"/>
      <c r="E144" s="137"/>
      <c r="F144" s="135"/>
      <c r="G144" s="135"/>
      <c r="H144" s="135"/>
    </row>
    <row r="145" spans="3:8" ht="15.75" x14ac:dyDescent="0.25">
      <c r="C145" s="136"/>
      <c r="D145" s="136"/>
      <c r="E145" s="137"/>
      <c r="F145" s="135"/>
      <c r="G145" s="135"/>
      <c r="H145" s="135"/>
    </row>
    <row r="146" spans="3:8" ht="15.75" x14ac:dyDescent="0.25">
      <c r="C146" s="131"/>
      <c r="D146" s="131"/>
      <c r="E146" s="134"/>
      <c r="F146" s="133"/>
      <c r="G146" s="133"/>
      <c r="H146" s="133"/>
    </row>
    <row r="147" spans="3:8" ht="15.75" x14ac:dyDescent="0.25">
      <c r="C147" s="131"/>
      <c r="D147" s="131"/>
      <c r="E147" s="134"/>
      <c r="F147" s="133"/>
      <c r="G147" s="133"/>
      <c r="H147" s="133"/>
    </row>
    <row r="148" spans="3:8" ht="15.75" x14ac:dyDescent="0.25">
      <c r="C148" s="131"/>
      <c r="D148" s="131"/>
      <c r="E148" s="134"/>
      <c r="F148" s="140"/>
      <c r="G148" s="140"/>
      <c r="H148" s="140"/>
    </row>
    <row r="149" spans="3:8" ht="15.75" x14ac:dyDescent="0.25">
      <c r="C149" s="131"/>
      <c r="D149" s="131"/>
      <c r="E149" s="134"/>
      <c r="F149" s="140"/>
      <c r="G149" s="140"/>
      <c r="H149" s="140"/>
    </row>
    <row r="150" spans="3:8" ht="15.75" x14ac:dyDescent="0.25">
      <c r="C150" s="131"/>
      <c r="D150" s="131"/>
      <c r="E150" s="134"/>
      <c r="F150" s="133"/>
      <c r="G150" s="133"/>
      <c r="H150" s="133"/>
    </row>
    <row r="151" spans="3:8" ht="15.75" x14ac:dyDescent="0.25">
      <c r="C151" s="131"/>
      <c r="D151" s="131"/>
      <c r="E151" s="134"/>
      <c r="F151" s="133"/>
      <c r="G151" s="133"/>
      <c r="H151" s="133"/>
    </row>
    <row r="152" spans="3:8" ht="15.75" x14ac:dyDescent="0.25">
      <c r="C152" s="131"/>
      <c r="D152" s="131"/>
      <c r="E152" s="134"/>
      <c r="F152" s="140"/>
      <c r="G152" s="135"/>
      <c r="H152" s="135"/>
    </row>
    <row r="153" spans="3:8" ht="15.75" x14ac:dyDescent="0.25">
      <c r="C153" s="131"/>
      <c r="D153" s="131"/>
      <c r="E153" s="134"/>
      <c r="F153" s="140"/>
      <c r="G153" s="135"/>
      <c r="H153" s="135"/>
    </row>
    <row r="154" spans="3:8" ht="15.75" x14ac:dyDescent="0.25">
      <c r="C154" s="131"/>
      <c r="D154" s="131"/>
      <c r="E154" s="134"/>
      <c r="F154" s="135"/>
      <c r="G154" s="135"/>
      <c r="H154" s="135"/>
    </row>
    <row r="155" spans="3:8" ht="15.75" x14ac:dyDescent="0.25">
      <c r="C155" s="131"/>
      <c r="D155" s="131"/>
      <c r="E155" s="134"/>
      <c r="F155" s="135"/>
      <c r="G155" s="135"/>
      <c r="H155" s="135"/>
    </row>
    <row r="156" spans="3:8" ht="15.75" x14ac:dyDescent="0.25">
      <c r="C156" s="131"/>
      <c r="D156" s="131"/>
      <c r="E156" s="134"/>
      <c r="F156" s="141"/>
      <c r="G156" s="141"/>
      <c r="H156" s="141"/>
    </row>
    <row r="157" spans="3:8" ht="15.75" x14ac:dyDescent="0.25">
      <c r="C157" s="131"/>
      <c r="D157" s="131"/>
      <c r="E157" s="134"/>
      <c r="F157" s="141"/>
      <c r="G157" s="141"/>
      <c r="H157" s="141"/>
    </row>
    <row r="158" spans="3:8" ht="15.75" x14ac:dyDescent="0.25">
      <c r="C158" s="131"/>
      <c r="D158" s="131"/>
      <c r="E158" s="134"/>
      <c r="F158" s="135"/>
      <c r="G158" s="135"/>
      <c r="H158" s="135"/>
    </row>
    <row r="159" spans="3:8" ht="15.75" x14ac:dyDescent="0.25">
      <c r="C159" s="131"/>
      <c r="D159" s="131"/>
      <c r="E159" s="134"/>
      <c r="F159" s="135"/>
      <c r="G159" s="135"/>
      <c r="H159" s="135"/>
    </row>
    <row r="160" spans="3:8" x14ac:dyDescent="0.25">
      <c r="C160" s="503"/>
      <c r="D160" s="503"/>
      <c r="E160" s="208"/>
      <c r="F160" s="208"/>
      <c r="G160" s="503"/>
      <c r="H160" s="503"/>
    </row>
    <row r="161" spans="3:8" ht="15" customHeight="1" x14ac:dyDescent="0.25">
      <c r="C161" s="131"/>
      <c r="D161" s="131"/>
      <c r="E161" s="131"/>
      <c r="F161" s="131"/>
      <c r="G161" s="131"/>
      <c r="H161" s="131"/>
    </row>
    <row r="162" spans="3:8" ht="15" customHeight="1" x14ac:dyDescent="0.25">
      <c r="C162" s="131"/>
      <c r="D162" s="131"/>
      <c r="E162" s="131"/>
      <c r="F162" s="131"/>
      <c r="G162" s="131"/>
      <c r="H162" s="131"/>
    </row>
    <row r="163" spans="3:8" ht="15" customHeight="1" x14ac:dyDescent="0.25">
      <c r="C163" s="131"/>
      <c r="D163" s="131"/>
      <c r="E163" s="131"/>
      <c r="F163" s="131"/>
      <c r="G163" s="131"/>
      <c r="H163" s="131"/>
    </row>
    <row r="164" spans="3:8" ht="15" customHeight="1" x14ac:dyDescent="0.25">
      <c r="C164" s="131"/>
      <c r="D164" s="131"/>
      <c r="E164" s="131"/>
      <c r="F164" s="131"/>
      <c r="G164" s="131"/>
      <c r="H164" s="131"/>
    </row>
    <row r="165" spans="3:8" ht="15" customHeight="1" x14ac:dyDescent="0.25">
      <c r="C165" s="131"/>
      <c r="D165" s="131"/>
      <c r="E165" s="131"/>
      <c r="F165" s="131"/>
      <c r="G165" s="131"/>
      <c r="H165" s="131"/>
    </row>
    <row r="166" spans="3:8" ht="15" customHeight="1" x14ac:dyDescent="0.25">
      <c r="C166" s="131"/>
      <c r="D166" s="131"/>
      <c r="E166" s="131"/>
      <c r="F166" s="131"/>
      <c r="G166" s="131"/>
      <c r="H166" s="131"/>
    </row>
    <row r="167" spans="3:8" ht="15" customHeight="1" x14ac:dyDescent="0.25">
      <c r="C167" s="131"/>
      <c r="D167" s="131"/>
      <c r="E167" s="131"/>
      <c r="F167" s="131"/>
      <c r="G167" s="131"/>
      <c r="H167" s="131"/>
    </row>
    <row r="168" spans="3:8" ht="15" customHeight="1" x14ac:dyDescent="0.25">
      <c r="C168" s="131"/>
      <c r="D168" s="131"/>
      <c r="E168" s="131"/>
      <c r="F168" s="131"/>
      <c r="G168" s="131"/>
      <c r="H168" s="131"/>
    </row>
    <row r="169" spans="3:8" ht="15" customHeight="1" x14ac:dyDescent="0.25">
      <c r="C169" s="131"/>
      <c r="D169" s="131"/>
      <c r="E169" s="131"/>
      <c r="F169" s="131"/>
      <c r="G169" s="131"/>
      <c r="H169" s="131"/>
    </row>
    <row r="170" spans="3:8" ht="15" customHeight="1" x14ac:dyDescent="0.25">
      <c r="C170" s="131"/>
      <c r="D170" s="131"/>
      <c r="E170" s="131"/>
      <c r="F170" s="131"/>
      <c r="G170" s="131"/>
      <c r="H170" s="131"/>
    </row>
    <row r="171" spans="3:8" ht="15" customHeight="1" x14ac:dyDescent="0.25">
      <c r="C171" s="131"/>
      <c r="D171" s="131"/>
      <c r="E171" s="131"/>
      <c r="F171" s="131"/>
      <c r="G171" s="131"/>
      <c r="H171" s="131"/>
    </row>
    <row r="172" spans="3:8" ht="15" customHeight="1" x14ac:dyDescent="0.25">
      <c r="C172" s="131"/>
      <c r="D172" s="131"/>
      <c r="E172" s="131"/>
      <c r="F172" s="131"/>
      <c r="G172" s="131"/>
      <c r="H172" s="131"/>
    </row>
    <row r="173" spans="3:8" ht="15" customHeight="1" x14ac:dyDescent="0.25">
      <c r="C173" s="131"/>
      <c r="D173" s="131"/>
      <c r="E173" s="131"/>
      <c r="F173" s="131"/>
      <c r="G173" s="131"/>
      <c r="H173" s="131"/>
    </row>
    <row r="174" spans="3:8" ht="15" customHeight="1" x14ac:dyDescent="0.25">
      <c r="C174" s="131"/>
      <c r="D174" s="131"/>
      <c r="E174" s="131"/>
      <c r="F174" s="131"/>
      <c r="G174" s="131"/>
      <c r="H174" s="131"/>
    </row>
    <row r="175" spans="3:8" ht="15" customHeight="1" x14ac:dyDescent="0.25">
      <c r="C175" s="131"/>
      <c r="D175" s="131"/>
      <c r="E175" s="131"/>
      <c r="F175" s="131"/>
      <c r="G175" s="131"/>
      <c r="H175" s="131"/>
    </row>
    <row r="176" spans="3:8" ht="15" customHeight="1" x14ac:dyDescent="0.25">
      <c r="C176" s="131"/>
      <c r="D176" s="131"/>
      <c r="E176" s="131"/>
      <c r="F176" s="131"/>
      <c r="G176" s="131"/>
      <c r="H176" s="131"/>
    </row>
    <row r="177" spans="3:8" ht="15" customHeight="1" x14ac:dyDescent="0.25">
      <c r="C177" s="131"/>
      <c r="D177" s="131"/>
      <c r="E177" s="131"/>
      <c r="F177" s="131"/>
      <c r="G177" s="131"/>
      <c r="H177" s="131"/>
    </row>
    <row r="178" spans="3:8" ht="15" customHeight="1" x14ac:dyDescent="0.25">
      <c r="C178" s="131"/>
      <c r="D178" s="131"/>
      <c r="E178" s="131"/>
      <c r="F178" s="131"/>
      <c r="G178" s="131"/>
      <c r="H178" s="131"/>
    </row>
    <row r="179" spans="3:8" ht="15" customHeight="1" x14ac:dyDescent="0.25">
      <c r="C179" s="131"/>
      <c r="D179" s="131"/>
      <c r="E179" s="131"/>
      <c r="F179" s="131"/>
      <c r="G179" s="131"/>
      <c r="H179" s="131"/>
    </row>
    <row r="180" spans="3:8" ht="15" customHeight="1" x14ac:dyDescent="0.25">
      <c r="C180" s="131"/>
      <c r="D180" s="131"/>
      <c r="E180" s="131"/>
      <c r="F180" s="131"/>
      <c r="G180" s="131"/>
      <c r="H180" s="131"/>
    </row>
    <row r="181" spans="3:8" ht="15" customHeight="1" x14ac:dyDescent="0.25">
      <c r="C181" s="131"/>
      <c r="D181" s="131"/>
      <c r="E181" s="131"/>
      <c r="F181" s="131"/>
      <c r="G181" s="131"/>
      <c r="H181" s="131"/>
    </row>
    <row r="182" spans="3:8" ht="15" customHeight="1" x14ac:dyDescent="0.25">
      <c r="C182" s="131"/>
      <c r="D182" s="131"/>
      <c r="E182" s="131"/>
      <c r="F182" s="131"/>
      <c r="G182" s="131"/>
      <c r="H182" s="131"/>
    </row>
    <row r="183" spans="3:8" ht="15" customHeight="1" x14ac:dyDescent="0.25">
      <c r="C183" s="131"/>
      <c r="D183" s="131"/>
      <c r="E183" s="131"/>
      <c r="F183" s="131"/>
      <c r="G183" s="131"/>
      <c r="H183" s="131"/>
    </row>
  </sheetData>
  <mergeCells count="6">
    <mergeCell ref="C160:D160"/>
    <mergeCell ref="G160:H160"/>
    <mergeCell ref="C3:D3"/>
    <mergeCell ref="C122:D122"/>
    <mergeCell ref="L136:M137"/>
    <mergeCell ref="L138:M13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5"/>
  <sheetViews>
    <sheetView showGridLines="0" topLeftCell="A53" zoomScaleNormal="100" workbookViewId="0">
      <selection activeCell="A40" sqref="A40:F66"/>
    </sheetView>
  </sheetViews>
  <sheetFormatPr baseColWidth="10" defaultRowHeight="15" x14ac:dyDescent="0.25"/>
  <cols>
    <col min="3" max="3" width="24.42578125" customWidth="1"/>
    <col min="4" max="4" width="19.140625" bestFit="1" customWidth="1"/>
    <col min="5" max="5" width="19.85546875" bestFit="1" customWidth="1"/>
    <col min="6" max="6" width="19" bestFit="1" customWidth="1"/>
  </cols>
  <sheetData>
    <row r="1" spans="1:6" x14ac:dyDescent="0.25">
      <c r="A1" s="452"/>
      <c r="B1" s="453"/>
      <c r="C1" s="453"/>
      <c r="D1" s="453"/>
      <c r="E1" s="453"/>
      <c r="F1" s="454"/>
    </row>
    <row r="2" spans="1:6" x14ac:dyDescent="0.25">
      <c r="A2" s="455"/>
      <c r="B2" s="456"/>
      <c r="C2" s="456"/>
      <c r="D2" s="456"/>
      <c r="E2" s="456"/>
      <c r="F2" s="457"/>
    </row>
    <row r="3" spans="1:6" x14ac:dyDescent="0.25">
      <c r="A3" s="455"/>
      <c r="B3" s="456"/>
      <c r="C3" s="456"/>
      <c r="D3" s="456"/>
      <c r="E3" s="456"/>
      <c r="F3" s="457"/>
    </row>
    <row r="4" spans="1:6" x14ac:dyDescent="0.25">
      <c r="A4" s="211"/>
      <c r="F4" s="212"/>
    </row>
    <row r="5" spans="1:6" x14ac:dyDescent="0.25">
      <c r="A5" s="458" t="s">
        <v>202</v>
      </c>
      <c r="B5" s="459"/>
      <c r="C5" s="460"/>
      <c r="D5" s="213" t="s">
        <v>213</v>
      </c>
      <c r="E5" s="213" t="s">
        <v>214</v>
      </c>
      <c r="F5" s="213" t="s">
        <v>215</v>
      </c>
    </row>
    <row r="6" spans="1:6" x14ac:dyDescent="0.25">
      <c r="A6" s="214"/>
      <c r="B6" s="215"/>
      <c r="C6" s="216"/>
      <c r="D6" s="217"/>
      <c r="E6" s="217"/>
      <c r="F6" s="206"/>
    </row>
    <row r="7" spans="1:6" x14ac:dyDescent="0.25">
      <c r="A7" s="458" t="s">
        <v>216</v>
      </c>
      <c r="B7" s="460"/>
      <c r="C7" s="461"/>
      <c r="D7" s="462"/>
      <c r="E7" s="462"/>
      <c r="F7" s="463"/>
    </row>
    <row r="8" spans="1:6" x14ac:dyDescent="0.25">
      <c r="A8" s="51"/>
      <c r="B8" s="216"/>
      <c r="C8" s="216"/>
      <c r="D8" s="217"/>
      <c r="E8" s="217"/>
      <c r="F8" s="206"/>
    </row>
    <row r="9" spans="1:6" x14ac:dyDescent="0.25">
      <c r="A9" s="51" t="s">
        <v>12</v>
      </c>
      <c r="B9" s="216"/>
      <c r="C9" s="216"/>
      <c r="D9" s="218">
        <v>24540307</v>
      </c>
      <c r="E9" s="218">
        <v>13706035.119999999</v>
      </c>
      <c r="F9" s="219">
        <v>1843954.89</v>
      </c>
    </row>
    <row r="10" spans="1:6" x14ac:dyDescent="0.25">
      <c r="A10" s="220" t="s">
        <v>217</v>
      </c>
      <c r="B10" s="216"/>
      <c r="C10" s="216"/>
      <c r="D10" s="218">
        <v>0</v>
      </c>
      <c r="E10" s="218">
        <v>0</v>
      </c>
      <c r="F10" s="219">
        <v>0</v>
      </c>
    </row>
    <row r="11" spans="1:6" x14ac:dyDescent="0.25">
      <c r="A11" s="51" t="s">
        <v>218</v>
      </c>
      <c r="B11" s="216"/>
      <c r="C11" s="216"/>
      <c r="D11" s="218">
        <v>78959881</v>
      </c>
      <c r="E11" s="218">
        <v>82728760.739999995</v>
      </c>
      <c r="F11" s="219">
        <v>2162076.08</v>
      </c>
    </row>
    <row r="12" spans="1:6" x14ac:dyDescent="0.25">
      <c r="A12" s="51" t="s">
        <v>219</v>
      </c>
      <c r="B12" s="216"/>
      <c r="C12" s="216"/>
      <c r="D12" s="218">
        <v>0</v>
      </c>
      <c r="E12" s="218">
        <v>0</v>
      </c>
      <c r="F12" s="219">
        <v>0</v>
      </c>
    </row>
    <row r="13" spans="1:6" x14ac:dyDescent="0.25">
      <c r="A13" s="51" t="s">
        <v>220</v>
      </c>
      <c r="B13" s="216"/>
      <c r="C13" s="216"/>
      <c r="D13" s="218">
        <v>0</v>
      </c>
      <c r="E13" s="218">
        <v>0</v>
      </c>
      <c r="F13" s="219">
        <v>0</v>
      </c>
    </row>
    <row r="14" spans="1:6" x14ac:dyDescent="0.25">
      <c r="A14" s="51" t="s">
        <v>221</v>
      </c>
      <c r="B14" s="216"/>
      <c r="C14" s="216"/>
      <c r="D14" s="218">
        <v>0</v>
      </c>
      <c r="E14" s="218">
        <v>0</v>
      </c>
      <c r="F14" s="219">
        <v>0</v>
      </c>
    </row>
    <row r="15" spans="1:6" x14ac:dyDescent="0.25">
      <c r="A15" s="51" t="s">
        <v>222</v>
      </c>
      <c r="B15" s="216"/>
      <c r="C15" s="216"/>
      <c r="D15" s="218">
        <v>0</v>
      </c>
      <c r="E15" s="218">
        <v>0</v>
      </c>
      <c r="F15" s="219">
        <v>0</v>
      </c>
    </row>
    <row r="16" spans="1:6" x14ac:dyDescent="0.25">
      <c r="A16" s="51" t="s">
        <v>24</v>
      </c>
      <c r="B16" s="216"/>
      <c r="C16" s="216"/>
      <c r="D16" s="221">
        <v>0</v>
      </c>
      <c r="E16" s="221">
        <v>0</v>
      </c>
      <c r="F16" s="222">
        <v>0</v>
      </c>
    </row>
    <row r="17" spans="1:6" x14ac:dyDescent="0.25">
      <c r="A17" s="51"/>
      <c r="B17" s="223" t="s">
        <v>223</v>
      </c>
      <c r="C17" s="216"/>
      <c r="D17" s="224">
        <f>SUM(D9:D16)</f>
        <v>103500188</v>
      </c>
      <c r="E17" s="224">
        <f>SUM(E9:E16)</f>
        <v>96434795.859999999</v>
      </c>
      <c r="F17" s="225">
        <f>SUM(F9:F16)</f>
        <v>4006030.9699999997</v>
      </c>
    </row>
    <row r="18" spans="1:6" x14ac:dyDescent="0.25">
      <c r="A18" s="51" t="s">
        <v>224</v>
      </c>
      <c r="B18" s="216"/>
      <c r="C18" s="216"/>
      <c r="D18" s="221"/>
      <c r="E18" s="221"/>
      <c r="F18" s="222"/>
    </row>
    <row r="19" spans="1:6" x14ac:dyDescent="0.25">
      <c r="A19" s="51"/>
      <c r="B19" s="223" t="s">
        <v>225</v>
      </c>
      <c r="C19" s="216"/>
      <c r="D19" s="224">
        <f>SUM(D17:D18)</f>
        <v>103500188</v>
      </c>
      <c r="E19" s="224">
        <f>SUM(E17:E18)</f>
        <v>96434795.859999999</v>
      </c>
      <c r="F19" s="225">
        <f>SUM(F17:F18)</f>
        <v>4006030.9699999997</v>
      </c>
    </row>
    <row r="20" spans="1:6" x14ac:dyDescent="0.25">
      <c r="A20" s="51"/>
      <c r="B20" s="216"/>
      <c r="C20" s="216"/>
      <c r="D20" s="218"/>
      <c r="E20" s="218"/>
      <c r="F20" s="219"/>
    </row>
    <row r="21" spans="1:6" x14ac:dyDescent="0.25">
      <c r="A21" s="51" t="s">
        <v>25</v>
      </c>
      <c r="B21" s="216"/>
      <c r="C21" s="216"/>
      <c r="D21" s="218">
        <v>0</v>
      </c>
      <c r="E21" s="218">
        <v>0</v>
      </c>
      <c r="F21" s="219">
        <v>0</v>
      </c>
    </row>
    <row r="22" spans="1:6" x14ac:dyDescent="0.25">
      <c r="A22" s="51" t="s">
        <v>226</v>
      </c>
      <c r="B22" s="216"/>
      <c r="C22" s="216"/>
      <c r="D22" s="218">
        <v>0</v>
      </c>
      <c r="E22" s="218">
        <v>0</v>
      </c>
      <c r="F22" s="219">
        <v>0</v>
      </c>
    </row>
    <row r="23" spans="1:6" x14ac:dyDescent="0.25">
      <c r="A23" s="51" t="s">
        <v>227</v>
      </c>
      <c r="B23" s="216"/>
      <c r="C23" s="216"/>
      <c r="D23" s="218">
        <v>305314886</v>
      </c>
      <c r="E23" s="218">
        <v>322470195.94</v>
      </c>
      <c r="F23" s="219">
        <v>315634806.45999998</v>
      </c>
    </row>
    <row r="24" spans="1:6" x14ac:dyDescent="0.25">
      <c r="A24" s="51" t="s">
        <v>228</v>
      </c>
      <c r="B24" s="216"/>
      <c r="C24" s="216"/>
      <c r="D24" s="218">
        <v>0</v>
      </c>
      <c r="E24" s="218">
        <v>0</v>
      </c>
      <c r="F24" s="219">
        <v>0</v>
      </c>
    </row>
    <row r="25" spans="1:6" x14ac:dyDescent="0.25">
      <c r="A25" s="51" t="s">
        <v>229</v>
      </c>
      <c r="B25" s="216"/>
      <c r="C25" s="216"/>
      <c r="D25" s="218">
        <v>0</v>
      </c>
      <c r="E25" s="218">
        <v>0</v>
      </c>
      <c r="F25" s="219">
        <v>0</v>
      </c>
    </row>
    <row r="26" spans="1:6" x14ac:dyDescent="0.25">
      <c r="A26" s="51" t="s">
        <v>230</v>
      </c>
      <c r="B26" s="216"/>
      <c r="C26" s="216"/>
      <c r="D26" s="221">
        <v>0</v>
      </c>
      <c r="E26" s="221">
        <v>0</v>
      </c>
      <c r="F26" s="222">
        <v>0</v>
      </c>
    </row>
    <row r="27" spans="1:6" x14ac:dyDescent="0.25">
      <c r="A27" s="51"/>
      <c r="B27" s="223" t="s">
        <v>231</v>
      </c>
      <c r="C27" s="216"/>
      <c r="D27" s="224">
        <f>SUM(D21:D26)</f>
        <v>305314886</v>
      </c>
      <c r="E27" s="224">
        <f>SUM(E21:E26)</f>
        <v>322470195.94</v>
      </c>
      <c r="F27" s="225">
        <f>SUM(F21:F26)</f>
        <v>315634806.45999998</v>
      </c>
    </row>
    <row r="28" spans="1:6" x14ac:dyDescent="0.25">
      <c r="A28" s="51" t="s">
        <v>232</v>
      </c>
      <c r="B28" s="216"/>
      <c r="C28" s="216"/>
      <c r="D28" s="221"/>
      <c r="E28" s="221"/>
      <c r="F28" s="222"/>
    </row>
    <row r="29" spans="1:6" x14ac:dyDescent="0.25">
      <c r="A29" s="51"/>
      <c r="B29" s="223" t="s">
        <v>233</v>
      </c>
      <c r="C29" s="216"/>
      <c r="D29" s="224">
        <f>SUM(D27:D28)</f>
        <v>305314886</v>
      </c>
      <c r="E29" s="224">
        <f>SUM(E27:E28)</f>
        <v>322470195.94</v>
      </c>
      <c r="F29" s="225">
        <f>SUM(F27:F28)</f>
        <v>315634806.45999998</v>
      </c>
    </row>
    <row r="30" spans="1:6" x14ac:dyDescent="0.25">
      <c r="A30" s="51"/>
      <c r="B30" s="216"/>
      <c r="C30" s="216"/>
      <c r="D30" s="218"/>
      <c r="E30" s="218"/>
      <c r="F30" s="219"/>
    </row>
    <row r="31" spans="1:6" x14ac:dyDescent="0.25">
      <c r="A31" s="51"/>
      <c r="B31" s="216"/>
      <c r="C31" s="216"/>
      <c r="D31" s="218"/>
      <c r="E31" s="218"/>
      <c r="F31" s="219"/>
    </row>
    <row r="32" spans="1:6" x14ac:dyDescent="0.25">
      <c r="A32" s="51" t="s">
        <v>234</v>
      </c>
      <c r="B32" s="216"/>
      <c r="C32" s="216"/>
      <c r="D32" s="218">
        <v>0</v>
      </c>
      <c r="E32" s="218">
        <v>0</v>
      </c>
      <c r="F32" s="219">
        <v>0</v>
      </c>
    </row>
    <row r="33" spans="1:6" x14ac:dyDescent="0.25">
      <c r="A33" s="51" t="s">
        <v>235</v>
      </c>
      <c r="B33" s="216"/>
      <c r="C33" s="216"/>
      <c r="D33" s="218">
        <v>0</v>
      </c>
      <c r="E33" s="218">
        <v>0</v>
      </c>
      <c r="F33" s="219">
        <v>0</v>
      </c>
    </row>
    <row r="34" spans="1:6" x14ac:dyDescent="0.25">
      <c r="A34" s="51" t="s">
        <v>236</v>
      </c>
      <c r="B34" s="216"/>
      <c r="C34" s="216"/>
      <c r="D34" s="218">
        <v>0</v>
      </c>
      <c r="E34" s="218">
        <v>0</v>
      </c>
      <c r="F34" s="219">
        <v>0</v>
      </c>
    </row>
    <row r="35" spans="1:6" x14ac:dyDescent="0.25">
      <c r="A35" s="51" t="s">
        <v>237</v>
      </c>
      <c r="B35" s="216"/>
      <c r="C35" s="216"/>
      <c r="D35" s="221">
        <v>0</v>
      </c>
      <c r="E35" s="221">
        <v>0</v>
      </c>
      <c r="F35" s="222">
        <v>0</v>
      </c>
    </row>
    <row r="36" spans="1:6" ht="15.75" thickBot="1" x14ac:dyDescent="0.3">
      <c r="A36" s="51"/>
      <c r="B36" s="223" t="s">
        <v>238</v>
      </c>
      <c r="C36" s="216"/>
      <c r="D36" s="226">
        <f>SUM(D32:D35)</f>
        <v>0</v>
      </c>
      <c r="E36" s="226">
        <f>SUM(E32:E35)</f>
        <v>0</v>
      </c>
      <c r="F36" s="227">
        <f>SUM(F32:F35)</f>
        <v>0</v>
      </c>
    </row>
    <row r="37" spans="1:6" x14ac:dyDescent="0.25">
      <c r="A37" s="51"/>
      <c r="B37" s="223" t="s">
        <v>239</v>
      </c>
      <c r="C37" s="216"/>
      <c r="D37" s="228">
        <f>SUM(D17+D27+D36)</f>
        <v>408815074</v>
      </c>
      <c r="E37" s="228">
        <f>SUM(E17+E27+E36)</f>
        <v>418904991.80000001</v>
      </c>
      <c r="F37" s="229">
        <f>SUM(F17+F27+F36)</f>
        <v>319640837.43000001</v>
      </c>
    </row>
    <row r="38" spans="1:6" x14ac:dyDescent="0.25">
      <c r="A38" s="51"/>
      <c r="B38" s="223" t="s">
        <v>240</v>
      </c>
      <c r="C38" s="216"/>
      <c r="D38" s="228">
        <f>D19+D29+D36</f>
        <v>408815074</v>
      </c>
      <c r="E38" s="228">
        <f>SUM(E19+E29+E36)</f>
        <v>418904991.80000001</v>
      </c>
      <c r="F38" s="229">
        <f>SUM(F19+F29+F36)</f>
        <v>319640837.43000001</v>
      </c>
    </row>
    <row r="39" spans="1:6" x14ac:dyDescent="0.25">
      <c r="A39" s="51"/>
      <c r="B39" s="216"/>
      <c r="C39" s="216"/>
      <c r="D39" s="218"/>
      <c r="E39" s="218"/>
      <c r="F39" s="219"/>
    </row>
    <row r="40" spans="1:6" x14ac:dyDescent="0.25">
      <c r="A40" s="450" t="s">
        <v>241</v>
      </c>
      <c r="B40" s="451"/>
      <c r="C40" s="244"/>
      <c r="D40" s="245"/>
      <c r="E40" s="245"/>
      <c r="F40" s="246"/>
    </row>
    <row r="41" spans="1:6" x14ac:dyDescent="0.25">
      <c r="A41" s="51"/>
      <c r="B41" s="216"/>
      <c r="C41" s="216"/>
      <c r="D41" s="218"/>
      <c r="E41" s="218"/>
      <c r="F41" s="219"/>
    </row>
    <row r="42" spans="1:6" x14ac:dyDescent="0.25">
      <c r="A42" s="220" t="s">
        <v>242</v>
      </c>
      <c r="B42" s="216"/>
      <c r="C42" s="216"/>
      <c r="D42" s="218">
        <v>14302416</v>
      </c>
      <c r="E42" s="218"/>
      <c r="F42" s="219"/>
    </row>
    <row r="43" spans="1:6" x14ac:dyDescent="0.25">
      <c r="A43" s="51" t="s">
        <v>243</v>
      </c>
      <c r="B43" s="216"/>
      <c r="C43" s="216"/>
      <c r="D43" s="218">
        <v>0</v>
      </c>
      <c r="E43" s="218">
        <v>0</v>
      </c>
      <c r="F43" s="219">
        <v>0</v>
      </c>
    </row>
    <row r="44" spans="1:6" x14ac:dyDescent="0.25">
      <c r="A44" s="51" t="s">
        <v>244</v>
      </c>
      <c r="B44" s="216"/>
      <c r="C44" s="216"/>
      <c r="D44" s="218">
        <v>0</v>
      </c>
      <c r="E44" s="218">
        <v>16438808</v>
      </c>
      <c r="F44" s="219">
        <v>21842308.5</v>
      </c>
    </row>
    <row r="45" spans="1:6" x14ac:dyDescent="0.25">
      <c r="A45" s="51" t="s">
        <v>245</v>
      </c>
      <c r="B45" s="216"/>
      <c r="C45" s="216"/>
      <c r="D45" s="218">
        <v>4437000</v>
      </c>
      <c r="E45" s="218">
        <v>4958716</v>
      </c>
      <c r="F45" s="219">
        <v>1201241</v>
      </c>
    </row>
    <row r="46" spans="1:6" x14ac:dyDescent="0.25">
      <c r="A46" s="51" t="s">
        <v>246</v>
      </c>
      <c r="B46" s="216"/>
      <c r="C46" s="216"/>
      <c r="D46" s="218">
        <v>0</v>
      </c>
      <c r="E46" s="218">
        <v>0</v>
      </c>
      <c r="F46" s="219">
        <v>0</v>
      </c>
    </row>
    <row r="47" spans="1:6" x14ac:dyDescent="0.25">
      <c r="A47" s="220" t="s">
        <v>247</v>
      </c>
      <c r="B47" s="216"/>
      <c r="C47" s="216"/>
      <c r="D47" s="221">
        <v>12349161</v>
      </c>
      <c r="E47" s="221">
        <v>7404627</v>
      </c>
      <c r="F47" s="222">
        <v>5427386.3799999999</v>
      </c>
    </row>
    <row r="48" spans="1:6" x14ac:dyDescent="0.25">
      <c r="A48" s="51"/>
      <c r="B48" s="223" t="s">
        <v>248</v>
      </c>
      <c r="C48" s="216"/>
      <c r="D48" s="224">
        <f>SUM(D42:D47)</f>
        <v>31088577</v>
      </c>
      <c r="E48" s="224">
        <f>SUM(E42:E47)</f>
        <v>28802151</v>
      </c>
      <c r="F48" s="225">
        <f>SUM(F42:F47)</f>
        <v>28470935.879999999</v>
      </c>
    </row>
    <row r="49" spans="1:6" x14ac:dyDescent="0.25">
      <c r="A49" s="51"/>
      <c r="B49" s="216"/>
      <c r="C49" s="216"/>
      <c r="D49" s="218"/>
      <c r="E49" s="218"/>
      <c r="F49" s="219"/>
    </row>
    <row r="50" spans="1:6" x14ac:dyDescent="0.25">
      <c r="A50" s="51" t="s">
        <v>249</v>
      </c>
      <c r="B50" s="216"/>
      <c r="C50" s="216"/>
      <c r="D50" s="218">
        <v>0</v>
      </c>
      <c r="E50" s="218">
        <v>0</v>
      </c>
      <c r="F50" s="219">
        <v>0</v>
      </c>
    </row>
    <row r="51" spans="1:6" x14ac:dyDescent="0.25">
      <c r="A51" s="51" t="s">
        <v>250</v>
      </c>
      <c r="B51" s="216"/>
      <c r="C51" s="216"/>
      <c r="D51" s="218">
        <v>0</v>
      </c>
      <c r="E51" s="218">
        <v>0</v>
      </c>
      <c r="F51" s="219">
        <v>0</v>
      </c>
    </row>
    <row r="52" spans="1:6" x14ac:dyDescent="0.25">
      <c r="A52" s="220" t="s">
        <v>251</v>
      </c>
      <c r="B52" s="216"/>
      <c r="C52" s="216"/>
      <c r="D52" s="221">
        <v>0</v>
      </c>
      <c r="E52" s="221">
        <v>0</v>
      </c>
      <c r="F52" s="222">
        <v>0</v>
      </c>
    </row>
    <row r="53" spans="1:6" ht="15.75" thickBot="1" x14ac:dyDescent="0.3">
      <c r="A53" s="51"/>
      <c r="B53" s="223" t="s">
        <v>252</v>
      </c>
      <c r="C53" s="216"/>
      <c r="D53" s="226">
        <f>SUM(D50:D52)</f>
        <v>0</v>
      </c>
      <c r="E53" s="226">
        <f>SUM(E50:E52)</f>
        <v>0</v>
      </c>
      <c r="F53" s="227">
        <f>SUM(F50+F51+F52)</f>
        <v>0</v>
      </c>
    </row>
    <row r="54" spans="1:6" x14ac:dyDescent="0.25">
      <c r="A54" s="51"/>
      <c r="B54" s="223" t="s">
        <v>253</v>
      </c>
      <c r="C54" s="216"/>
      <c r="D54" s="228">
        <f>SUM(D53+D48)</f>
        <v>31088577</v>
      </c>
      <c r="E54" s="228">
        <f>SUM(E48+E53)</f>
        <v>28802151</v>
      </c>
      <c r="F54" s="229">
        <f>SUM(F48+F53)</f>
        <v>28470935.879999999</v>
      </c>
    </row>
    <row r="55" spans="1:6" x14ac:dyDescent="0.25">
      <c r="A55" s="51"/>
      <c r="B55" s="216"/>
      <c r="C55" s="216"/>
      <c r="D55" s="218"/>
      <c r="E55" s="218"/>
      <c r="F55" s="219"/>
    </row>
    <row r="56" spans="1:6" x14ac:dyDescent="0.25">
      <c r="A56" s="450" t="s">
        <v>254</v>
      </c>
      <c r="B56" s="451"/>
      <c r="C56" s="241"/>
      <c r="D56" s="242"/>
      <c r="E56" s="242"/>
      <c r="F56" s="243"/>
    </row>
    <row r="57" spans="1:6" x14ac:dyDescent="0.25">
      <c r="A57" s="214"/>
      <c r="B57" s="230"/>
      <c r="C57" s="216"/>
      <c r="D57" s="218"/>
      <c r="E57" s="218"/>
      <c r="F57" s="219"/>
    </row>
    <row r="58" spans="1:6" x14ac:dyDescent="0.25">
      <c r="A58" s="51" t="s">
        <v>255</v>
      </c>
      <c r="B58" s="216"/>
      <c r="C58" s="216"/>
      <c r="D58" s="218">
        <v>29827136</v>
      </c>
      <c r="E58" s="218">
        <v>24520362</v>
      </c>
      <c r="F58" s="219">
        <v>24520362</v>
      </c>
    </row>
    <row r="59" spans="1:6" x14ac:dyDescent="0.25">
      <c r="A59" s="51" t="s">
        <v>256</v>
      </c>
      <c r="B59" s="216"/>
      <c r="C59" s="216"/>
      <c r="D59" s="218">
        <v>0</v>
      </c>
      <c r="E59" s="218">
        <v>5306774</v>
      </c>
      <c r="F59" s="219">
        <v>5306774</v>
      </c>
    </row>
    <row r="60" spans="1:6" x14ac:dyDescent="0.25">
      <c r="A60" s="220" t="s">
        <v>257</v>
      </c>
      <c r="B60" s="216"/>
      <c r="C60" s="216"/>
      <c r="D60" s="218">
        <v>177482225</v>
      </c>
      <c r="E60" s="231">
        <v>175763039</v>
      </c>
      <c r="F60" s="232">
        <v>188139383.22999999</v>
      </c>
    </row>
    <row r="61" spans="1:6" x14ac:dyDescent="0.25">
      <c r="A61" s="220" t="s">
        <v>258</v>
      </c>
      <c r="B61" s="216"/>
      <c r="C61" s="216"/>
      <c r="D61" s="218">
        <f>+D85</f>
        <v>0</v>
      </c>
      <c r="E61" s="231">
        <f>+E85</f>
        <v>0</v>
      </c>
      <c r="F61" s="232">
        <v>-121903925.68000001</v>
      </c>
    </row>
    <row r="62" spans="1:6" x14ac:dyDescent="0.25">
      <c r="A62" s="220" t="s">
        <v>259</v>
      </c>
      <c r="B62" s="216"/>
      <c r="C62" s="216"/>
      <c r="D62" s="218">
        <v>36000000</v>
      </c>
      <c r="E62" s="218">
        <v>36000000</v>
      </c>
      <c r="F62" s="219">
        <v>36000000</v>
      </c>
    </row>
    <row r="63" spans="1:6" x14ac:dyDescent="0.25">
      <c r="A63" s="220" t="s">
        <v>260</v>
      </c>
      <c r="B63" s="216"/>
      <c r="C63" s="216"/>
      <c r="D63" s="218">
        <v>35726750</v>
      </c>
      <c r="E63" s="218">
        <v>35726750</v>
      </c>
      <c r="F63" s="219">
        <v>35726750</v>
      </c>
    </row>
    <row r="64" spans="1:6" ht="15.75" thickBot="1" x14ac:dyDescent="0.3">
      <c r="A64" s="220" t="s">
        <v>261</v>
      </c>
      <c r="B64" s="216"/>
      <c r="C64" s="216"/>
      <c r="D64" s="233">
        <v>123380558</v>
      </c>
      <c r="E64" s="233">
        <v>123380558</v>
      </c>
      <c r="F64" s="234">
        <v>123380558</v>
      </c>
    </row>
    <row r="65" spans="1:6" ht="15.75" thickBot="1" x14ac:dyDescent="0.3">
      <c r="A65" s="51"/>
      <c r="B65" s="223" t="s">
        <v>262</v>
      </c>
      <c r="C65" s="216"/>
      <c r="D65" s="235">
        <f>SUM(D58:D64)</f>
        <v>402416669</v>
      </c>
      <c r="E65" s="235">
        <f>SUM(E58:E64)</f>
        <v>400697483</v>
      </c>
      <c r="F65" s="236">
        <f>SUM(F58:F64)</f>
        <v>291169901.54999995</v>
      </c>
    </row>
    <row r="66" spans="1:6" x14ac:dyDescent="0.25">
      <c r="A66" s="63"/>
      <c r="B66" s="237" t="s">
        <v>263</v>
      </c>
      <c r="C66" s="238"/>
      <c r="D66" s="239">
        <f>SUM(D54+D65)</f>
        <v>433505246</v>
      </c>
      <c r="E66" s="239">
        <f>SUM(E54+E65)</f>
        <v>429499634</v>
      </c>
      <c r="F66" s="240">
        <f>SUM(F54+F65)</f>
        <v>319640837.42999995</v>
      </c>
    </row>
    <row r="67" spans="1:6" x14ac:dyDescent="0.25">
      <c r="A67" s="15"/>
    </row>
    <row r="68" spans="1:6" x14ac:dyDescent="0.25">
      <c r="A68" s="15"/>
    </row>
    <row r="69" spans="1:6" x14ac:dyDescent="0.25">
      <c r="A69" s="15"/>
    </row>
    <row r="70" spans="1:6" x14ac:dyDescent="0.25">
      <c r="A70" s="15"/>
    </row>
    <row r="71" spans="1:6" x14ac:dyDescent="0.25">
      <c r="A71" s="15"/>
    </row>
    <row r="72" spans="1:6" x14ac:dyDescent="0.25">
      <c r="A72" s="15"/>
    </row>
    <row r="73" spans="1:6" x14ac:dyDescent="0.25">
      <c r="A73" s="15"/>
    </row>
    <row r="74" spans="1:6" x14ac:dyDescent="0.25">
      <c r="A74" s="15"/>
    </row>
    <row r="75" spans="1:6" x14ac:dyDescent="0.25">
      <c r="A75" s="15"/>
    </row>
  </sheetData>
  <mergeCells count="8">
    <mergeCell ref="A40:B40"/>
    <mergeCell ref="A56:B56"/>
    <mergeCell ref="A1:F1"/>
    <mergeCell ref="A2:F2"/>
    <mergeCell ref="A3:F3"/>
    <mergeCell ref="A5:C5"/>
    <mergeCell ref="C7:F7"/>
    <mergeCell ref="A7:B7"/>
  </mergeCells>
  <dataValidations count="25">
    <dataValidation type="custom" showInputMessage="1" showErrorMessage="1" errorTitle="Atención" error="Esta celda solo acepta formula de sumatoria de los saldos de las cuentas del Patrimonio." promptTitle="Total Patrimonio" prompt="Utilice este valor para:_x000a_a) Establecer total Pasivo más Patrimonio._x000a_b) Calcular leverage total._x000a_c) Calcular leverage a corto plazo._x000a_d) Calcular leverage financiero total._x000a_e) Calcular rendimiento del patrimonio._x000a_" sqref="D65:F65">
      <formula1>AND(D65=SUM(D58+D59+D60+D64))</formula1>
    </dataValidation>
    <dataValidation type="custom" showInputMessage="1" showErrorMessage="1" errorTitle="Atención" error="Esta celda solo acepta formula de sumatoria del total pasivo y total patrimonio." promptTitle="Total Pasivo Mas Patrimonio" prompt="Utilice este valor para:_x000a_a) Evaluar la ecuación patrimonial.  (Activo=Pasivo+Patrimonio)" sqref="E66:F66">
      <formula1>AND(E66=SUM(E54+E65))</formula1>
    </dataValidation>
    <dataValidation type="custom" showInputMessage="1" showErrorMessage="1" errorTitle="Atención" error="Esta celda solo acepta formula de sumatoria del total pasivo y total patrimonio." promptTitle="Total Pasivo Mas Patrimonio" prompt="Utilice este valor para:_x000a_a) Evaluar la ecuación patrimonial.  (Activo=Pasivo+Patrimonio)" sqref="D66">
      <formula1>AND(D66=SUM(D54+D65))</formula1>
    </dataValidation>
    <dataValidation type="custom" showInputMessage="1" showErrorMessage="1" errorTitle="Atención" error="Esta celda solo acepta formula de sumatoria de los activos fijos menos la depreciación del año." promptTitle="Activo Fijo Neto" prompt="Utilice este valor para:_x000a_a) Establecer total activo neto._x000a_b) Calcular rotación activos fijos netos." sqref="D29:F29">
      <formula1>AND(D29=SUM(D27+D28))</formula1>
    </dataValidation>
    <dataValidation type="custom" showInputMessage="1" showErrorMessage="1" errorTitle="Atención" error="Esta celda solo acepta formula de sumatoria de los activos corrientes brutos menos provisiones." promptTitle="Activo Corriente Neto" prompt="Utilice este valor para:_x000a_a) Establecer total activo neto._x000a_b) Calcular la razón corriente._x000a_c) Calcular capital de trabajo neto._x000a_d) Calcular la prueba ácida." sqref="D19:F19">
      <formula1>AND(D19=SUM(D17+D18))</formula1>
    </dataValidation>
    <dataValidation type="custom" showInputMessage="1" showErrorMessage="1" errorTitle="Atención" error="Esta celda solo acepta formula de sumatoria de los activos fijos del año." promptTitle="Activo Fijo Bruto" prompt="Utilice este valor para:_x000a_a) Establecer total activo bruto._x000a_b) Calcular activo fijo neto._x000a_c) Calcular rotación activos fijos brutos._x000a_d) Calcular rotación activos operacionales." sqref="D27:F27">
      <formula1>AND(D27=SUM(D21:D26))</formula1>
    </dataValidation>
    <dataValidation type="custom" showInputMessage="1" showErrorMessage="1" errorTitle="Atención" error="Esta celda solo acepta formula de sumatoria de los otros activos del año." promptTitle="Otros Activos" prompt="Utilice este valor para:_x000a_a) Establecer total activo bruto._x000a_b) Establecer total activo neto." sqref="D36:F36">
      <formula1>AND(D36=SUM(D32:D35))</formula1>
    </dataValidation>
    <dataValidation type="custom" showInputMessage="1" showErrorMessage="1" errorTitle="Atención" error="Esta celda solo acepta formula de sumatoria de los activos corrientes brutos del año." promptTitle="Activo Corriente Bruto" prompt="Utilice este valor para:_x000a_a) Establecer total activo bruto._x000a_b) Calcular activo corriente neto._x000a_c) Calcular rotación de activos operacionales." sqref="D17:F17">
      <formula1>AND(D17=SUM(D9+D10+D11+D12+D13+D14+D15+D16))</formula1>
    </dataValidation>
    <dataValidation type="custom" showInputMessage="1" showErrorMessage="1" errorTitle="Atención" error="Esta celda solo acepta formula de sumatoria de los pasivos corrientes del año." promptTitle="Pasivo Corriente" prompt="Utilice este valor para:_x000a_a) Establecer total pasivo._x000a_b) Calcular razón corriente._x000a_c) Calcular capital neto de trabajo._x000a_d) Calcular Prueba ácida._x000a_e) Calcular concentración de la deuda en corto plazo." sqref="D48:F48">
      <formula1>AND(D48=SUM(D42+D43+D44+D45+D46+D47))</formula1>
    </dataValidation>
    <dataValidation type="custom" showInputMessage="1" showErrorMessage="1" errorTitle="Atención" error="Esta celda solo acepta formula de sumatoria de los pasivos largo plazo del año." promptTitle="Pasivo Largo Plazo" prompt="Utilice este valor para:_x000a_a) Establecer total pasivo._x000a_b) Calcular concentración de la deuda en largo plazo." sqref="D53:F53">
      <formula1>AND(D53=SUM(D50+D51+D52))</formula1>
    </dataValidation>
    <dataValidation type="custom" showInputMessage="1" showErrorMessage="1" errorTitle="Atención" error="Esta celda solo acepta formula de sumatoria de los subtotales de los pasivos del año." promptTitle="Total Pasivo" prompt="Utilice este valor para:_x000a_a) Establecer total Pasivo más Patrimonio._x000a_b) Calcular nivel de endeudamiento._x000a_c) Calcular concentración de la deuda en el corto y largo plazo._x000a_d) Calcular Leverage total." sqref="D54:F54">
      <formula1>AND(D54=SUM(D48+D53))</formula1>
    </dataValidation>
    <dataValidation type="custom" showInputMessage="1" showErrorMessage="1" errorTitle="Atención" error="Esta celda solo acepta formula de sumatoria de los subtotales de los activos netos del año." promptTitle="Total Activo Neto" prompt="Utilice este valor para:_x000a_a) Calcular nivel de endeudamiento." sqref="D38:F38">
      <formula1>AND(D38=SUM(D19+D29+D36))</formula1>
    </dataValidation>
    <dataValidation type="custom" showInputMessage="1" showErrorMessage="1" errorTitle="Atención" error="Esta celda solo acepta formula de sumatoria de los subtotales de los activos brutos del año." promptTitle="Total Activo Bruto" prompt="Utilice este valor para:_x000a_a) Calcular rotación de activos totales._x000a_b) Calcular rendimiento del activo total." sqref="D37:F37">
      <formula1>AND(D37=SUM(D17+D27+D36))</formula1>
    </dataValidation>
    <dataValidation allowBlank="1" showInputMessage="1" showErrorMessage="1" promptTitle="Inventario Final" prompt="Recuerde que el inventario final de un año es inventario inicial del siguiente año._x000a_Utilice este valor para:_x000a_a) Establecer inventarios totales._x000a_b) Calcular costos de producción._x000a_c) Calcular rotación inventario productos en proceso." sqref="D13:F13"/>
    <dataValidation allowBlank="1" showInputMessage="1" showErrorMessage="1" promptTitle="Inventario Final" prompt="Recuerde que el inventario final de un año es inventario inicial del siguiente año._x000a_Utilice este valor para:_x000a_a) Establecer inventarios totales._x000a_b) Calcular costo de materias primas consumidas._x000a_c) Calcular rotación inventario materias primas." sqref="D14:F14"/>
    <dataValidation allowBlank="1" showInputMessage="1" showErrorMessage="1" promptTitle="Inventario Final" prompt="Recuerde que el inventario final de un año es inventario inicial del siguiente año._x000a_Utilice este valor para:_x000a_a) Establecer inventarios totales._x000a_b) Calcular costos de actividades donde consumen otros inventarios._x000a_c) Calcular rotación otros inventarios." sqref="D15:F15"/>
    <dataValidation type="whole" operator="lessThanOrEqual" allowBlank="1" showInputMessage="1" showErrorMessage="1" errorTitle="Atención" error="La depreciación acumulada en el balace general siempre corresponde a un número negativo." promptTitle="Depreciación Acumulada" prompt="a) Es el valor que se amortiza como gasto por la pérdida de valor de los activos fijos por el uso normal dentro de la empresa._x000a_b) Dentro del activo es una cuenta crédito, por tanto en el balance aparece restando." sqref="D28:F28">
      <formula1>0</formula1>
    </dataValidation>
    <dataValidation allowBlank="1" showInputMessage="1" showErrorMessage="1" promptTitle="Inventario Final" prompt="Recuerde que el inventario final de un año es inventario inicial del siguiente año._x000a_Utilice este valor para:_x000a_a) Establecer inventarios totales._x000a_b) Calcular costos de ventas._x000a_c) Calcular prueba ácida._x000a_d) Calcular rotación inventario productos terminados." sqref="D12:F12"/>
    <dataValidation type="whole" operator="lessThanOrEqual" allowBlank="1" showInputMessage="1" showErrorMessage="1" errorTitle="Atención" error="Las provisiones de cartera e inventarios aparecen en el balance general como números negativos." promptTitle="Provisión Cartera e Inventarios" prompt="a) Cuando la cartera se hace incobrable se calcula una provisión para cubrir posibles pérdidas._x000a_b) Teniendo en cuenta la clase de inventarios que se tienen, se calcula una provisión para cubrir pérdidas por deterioro y agotamiento, entre otras causas." sqref="D18:F18">
      <formula1>0</formula1>
    </dataValidation>
    <dataValidation allowBlank="1" showInputMessage="1" showErrorMessage="1" promptTitle="Cuentas por Pagar (Proveedores)" prompt="Este valor corresponde a las compras realizadas a crédito que se encuentran sin pagar al cierre del ejercicio._x000a_Utilice este valor para:_x000a_a) Establecer total pasivo corriente._x000a_b) Calcular cuentas por pagar promedio en rotación de proveedores._x000a_" sqref="D44:F44"/>
    <dataValidation allowBlank="1" showInputMessage="1" showErrorMessage="1" promptTitle="Cuentas por Cobrar (Clientes)" prompt="Este valor corresponde a las ventas hechas a crédito que se encuentran sin cobrar al cierre del ejercicio._x000a_Utilice este valor para:_x000a_a) Establecer total activo corriente._x000a_b) Calcular cuentas por cobrar promedio en rotación de cartera._x000a_" sqref="D11:F11"/>
    <dataValidation allowBlank="1" showInputMessage="1" showErrorMessage="1" promptTitle="Capital Pagado" prompt="Este valor corresponde al capital aportado por los socios de la empresa, por lo regular se mantiene constante en los diferentes años._x000a_Utilice este valor para:_x000a_a) Establecer total patrimonio_x000a_b) Calcular rendimiento del capital aportado." sqref="D58:F58"/>
    <dataValidation allowBlank="1" showInputMessage="1" showErrorMessage="1" promptTitle="Obligación Financiera CortoPlazo" prompt="Este valor corresponde al saldo de los créditos a corto plazo adquiridos con entidades bancarias._x000a_Utilice este valor para:_x000a_a) Establecer total pasivo corriente._x000a_b) Calcular endeudamiento financiero._x000a_c) Calcular leverage financiero total._x000a_" sqref="D42:F42"/>
    <dataValidation allowBlank="1" showInputMessage="1" showErrorMessage="1" promptTitle="Obligación Financiera Corriente" prompt="Este valor corresponde al valor de los créditos a largo plazo que debe pagarse en el corto plazo._x000a_Utilice este valor para:_x000a_a) Establecer total pasivo corriente._x000a_b) Calcular endeudamiento financiero._x000a_c) Calcular leverage financiero total._x000a_" sqref="D43:F43"/>
    <dataValidation allowBlank="1" showInputMessage="1" showErrorMessage="1" promptTitle="Obligación Financiera LargoPlazo" prompt="Este valor corresponde al saldo de los créditos a largo plazo adquiridos con entidades bancarias._x000a_Utilice este valor para:_x000a_a) Establecer total pasivo largo plazo._x000a_b) Calcular endeudamiento financiero._x000a_c) Calcular leverage financiero total._x000a_" sqref="D50:F50"/>
  </dataValidations>
  <pageMargins left="0.7" right="0.7" top="0.75" bottom="0.75" header="0.3" footer="0.3"/>
  <pageSetup scale="85"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topLeftCell="A31" workbookViewId="0">
      <selection sqref="A1:D48"/>
    </sheetView>
  </sheetViews>
  <sheetFormatPr baseColWidth="10" defaultRowHeight="15" x14ac:dyDescent="0.25"/>
  <cols>
    <col min="1" max="1" width="38.7109375" customWidth="1"/>
    <col min="2" max="2" width="16" customWidth="1"/>
    <col min="3" max="3" width="13.7109375" bestFit="1" customWidth="1"/>
    <col min="4" max="4" width="15.5703125" customWidth="1"/>
  </cols>
  <sheetData>
    <row r="1" spans="1:4" ht="30" customHeight="1" x14ac:dyDescent="0.25">
      <c r="A1" s="465" t="s">
        <v>204</v>
      </c>
      <c r="B1" s="464"/>
      <c r="C1" s="464"/>
      <c r="D1" s="464"/>
    </row>
    <row r="2" spans="1:4" ht="15" customHeight="1" x14ac:dyDescent="0.25">
      <c r="A2" s="465"/>
      <c r="B2" s="464"/>
      <c r="C2" s="464"/>
      <c r="D2" s="464"/>
    </row>
    <row r="3" spans="1:4" x14ac:dyDescent="0.25">
      <c r="A3" s="181" t="s">
        <v>201</v>
      </c>
      <c r="B3" s="464"/>
      <c r="C3" s="464"/>
      <c r="D3" s="464"/>
    </row>
    <row r="4" spans="1:4" x14ac:dyDescent="0.25">
      <c r="A4" s="181" t="s">
        <v>205</v>
      </c>
      <c r="B4" s="182">
        <v>2020</v>
      </c>
      <c r="C4" s="182">
        <v>2019</v>
      </c>
      <c r="D4" s="182">
        <v>2018</v>
      </c>
    </row>
    <row r="5" spans="1:4" ht="15.75" x14ac:dyDescent="0.25">
      <c r="A5" s="183" t="s">
        <v>202</v>
      </c>
      <c r="B5" s="182" t="s">
        <v>203</v>
      </c>
      <c r="C5" s="182" t="s">
        <v>203</v>
      </c>
      <c r="D5" s="182" t="s">
        <v>203</v>
      </c>
    </row>
    <row r="6" spans="1:4" x14ac:dyDescent="0.25">
      <c r="A6" s="249" t="s">
        <v>102</v>
      </c>
      <c r="B6" s="209"/>
      <c r="C6" s="209"/>
      <c r="D6" s="209"/>
    </row>
    <row r="7" spans="1:4" x14ac:dyDescent="0.25">
      <c r="A7" s="247" t="s">
        <v>264</v>
      </c>
      <c r="B7" s="259">
        <v>1735002</v>
      </c>
      <c r="C7" s="259">
        <v>116325359</v>
      </c>
      <c r="D7" s="260">
        <v>5173000</v>
      </c>
    </row>
    <row r="8" spans="1:4" x14ac:dyDescent="0.25">
      <c r="A8" s="247" t="s">
        <v>265</v>
      </c>
      <c r="B8" s="259">
        <v>226616527.28</v>
      </c>
      <c r="C8" s="259">
        <v>164337538</v>
      </c>
      <c r="D8" s="259">
        <v>282512985</v>
      </c>
    </row>
    <row r="9" spans="1:4" x14ac:dyDescent="0.25">
      <c r="A9" s="247" t="s">
        <v>266</v>
      </c>
      <c r="B9" s="261">
        <v>300000</v>
      </c>
      <c r="C9" s="262">
        <v>1050000</v>
      </c>
      <c r="D9" s="259">
        <v>1200000</v>
      </c>
    </row>
    <row r="10" spans="1:4" x14ac:dyDescent="0.25">
      <c r="A10" s="247" t="s">
        <v>268</v>
      </c>
      <c r="B10" s="259">
        <v>0</v>
      </c>
      <c r="C10" s="259">
        <v>0</v>
      </c>
      <c r="D10" s="263">
        <v>8131000</v>
      </c>
    </row>
    <row r="11" spans="1:4" x14ac:dyDescent="0.25">
      <c r="A11" s="249" t="s">
        <v>267</v>
      </c>
      <c r="B11" s="259">
        <v>228651529</v>
      </c>
      <c r="C11" s="259">
        <v>281715897</v>
      </c>
      <c r="D11" s="259">
        <v>281656685</v>
      </c>
    </row>
    <row r="12" spans="1:4" x14ac:dyDescent="0.25">
      <c r="A12" s="249" t="s">
        <v>269</v>
      </c>
      <c r="B12" s="255"/>
      <c r="C12" s="255"/>
      <c r="D12" s="255"/>
    </row>
    <row r="13" spans="1:4" x14ac:dyDescent="0.25">
      <c r="A13" s="247" t="s">
        <v>270</v>
      </c>
      <c r="B13" s="259">
        <v>17869</v>
      </c>
      <c r="C13" s="259">
        <v>21897</v>
      </c>
      <c r="D13" s="255">
        <v>0</v>
      </c>
    </row>
    <row r="14" spans="1:4" x14ac:dyDescent="0.25">
      <c r="A14" s="247" t="s">
        <v>271</v>
      </c>
      <c r="B14" s="259">
        <v>42152243</v>
      </c>
      <c r="C14" s="263">
        <v>14072</v>
      </c>
      <c r="D14" s="259">
        <v>35584649</v>
      </c>
    </row>
    <row r="15" spans="1:4" x14ac:dyDescent="0.25">
      <c r="A15" s="249" t="s">
        <v>272</v>
      </c>
      <c r="B15" s="259">
        <v>42174140</v>
      </c>
      <c r="C15" s="255">
        <v>3796</v>
      </c>
      <c r="D15" s="259">
        <v>35584649</v>
      </c>
    </row>
    <row r="16" spans="1:4" x14ac:dyDescent="0.25">
      <c r="A16" s="249" t="s">
        <v>273</v>
      </c>
      <c r="B16" s="264">
        <v>228655326</v>
      </c>
      <c r="C16" s="265">
        <v>323887037</v>
      </c>
      <c r="D16" s="266">
        <v>317241334</v>
      </c>
    </row>
    <row r="17" spans="1:4" x14ac:dyDescent="0.25">
      <c r="A17" s="249" t="s">
        <v>274</v>
      </c>
      <c r="B17" s="247"/>
      <c r="C17" s="247"/>
      <c r="D17" s="247"/>
    </row>
    <row r="18" spans="1:4" x14ac:dyDescent="0.25">
      <c r="A18" s="247" t="s">
        <v>275</v>
      </c>
      <c r="B18" s="248">
        <v>90342877</v>
      </c>
      <c r="C18" s="248">
        <v>91261076</v>
      </c>
      <c r="D18" s="248">
        <v>91706561</v>
      </c>
    </row>
    <row r="19" spans="1:4" x14ac:dyDescent="0.25">
      <c r="A19" s="247" t="s">
        <v>276</v>
      </c>
      <c r="B19" s="248">
        <v>29428914</v>
      </c>
      <c r="C19" s="248">
        <v>2902593</v>
      </c>
      <c r="D19" s="248">
        <v>2579145</v>
      </c>
    </row>
    <row r="20" spans="1:4" x14ac:dyDescent="0.25">
      <c r="A20" s="247" t="s">
        <v>277</v>
      </c>
      <c r="B20" s="247">
        <v>0</v>
      </c>
      <c r="C20" s="247">
        <v>0</v>
      </c>
      <c r="D20" s="247">
        <v>0</v>
      </c>
    </row>
    <row r="21" spans="1:4" x14ac:dyDescent="0.25">
      <c r="A21" s="247" t="s">
        <v>278</v>
      </c>
      <c r="B21" s="248">
        <v>19744474</v>
      </c>
      <c r="C21" s="248">
        <v>1360100</v>
      </c>
      <c r="D21" s="248">
        <v>13053153</v>
      </c>
    </row>
    <row r="22" spans="1:4" x14ac:dyDescent="0.25">
      <c r="A22" s="247" t="s">
        <v>279</v>
      </c>
      <c r="B22" s="248">
        <v>34489489</v>
      </c>
      <c r="C22" s="248">
        <v>3634650</v>
      </c>
      <c r="D22" s="248">
        <v>502000</v>
      </c>
    </row>
    <row r="23" spans="1:4" x14ac:dyDescent="0.25">
      <c r="A23" s="247" t="s">
        <v>280</v>
      </c>
      <c r="B23" s="248">
        <v>2000000</v>
      </c>
      <c r="C23" s="248">
        <v>711900</v>
      </c>
      <c r="D23" s="248">
        <v>1940000</v>
      </c>
    </row>
    <row r="24" spans="1:4" x14ac:dyDescent="0.25">
      <c r="A24" s="247" t="s">
        <v>281</v>
      </c>
      <c r="B24" s="248">
        <v>1301415</v>
      </c>
      <c r="C24" s="248">
        <v>615237</v>
      </c>
      <c r="D24" s="248">
        <v>4446630</v>
      </c>
    </row>
    <row r="25" spans="1:4" x14ac:dyDescent="0.25">
      <c r="A25" s="247" t="s">
        <v>282</v>
      </c>
      <c r="B25" s="248">
        <v>9167697</v>
      </c>
      <c r="C25" s="248">
        <v>57077390</v>
      </c>
      <c r="D25" s="248">
        <v>73516409</v>
      </c>
    </row>
    <row r="26" spans="1:4" x14ac:dyDescent="0.25">
      <c r="A26" s="247" t="s">
        <v>283</v>
      </c>
      <c r="B26" s="248">
        <v>657850</v>
      </c>
      <c r="C26" s="248">
        <v>360650</v>
      </c>
      <c r="D26" s="248">
        <v>337750</v>
      </c>
    </row>
    <row r="27" spans="1:4" x14ac:dyDescent="0.25">
      <c r="A27" s="247" t="s">
        <v>284</v>
      </c>
      <c r="B27" s="247">
        <v>0</v>
      </c>
      <c r="C27" s="247">
        <v>0</v>
      </c>
      <c r="D27" s="248">
        <v>3939200</v>
      </c>
    </row>
    <row r="28" spans="1:4" x14ac:dyDescent="0.25">
      <c r="A28" s="247" t="s">
        <v>285</v>
      </c>
      <c r="B28" s="248">
        <v>1657921</v>
      </c>
      <c r="C28" s="248">
        <v>22472026</v>
      </c>
      <c r="D28" s="248">
        <v>5501310</v>
      </c>
    </row>
    <row r="29" spans="1:4" x14ac:dyDescent="0.25">
      <c r="A29" s="249" t="s">
        <v>286</v>
      </c>
      <c r="B29" s="251">
        <v>188790637</v>
      </c>
      <c r="C29" s="251">
        <v>180395624</v>
      </c>
      <c r="D29" s="251">
        <v>197522164</v>
      </c>
    </row>
    <row r="30" spans="1:4" x14ac:dyDescent="0.25">
      <c r="A30" s="249" t="s">
        <v>287</v>
      </c>
      <c r="B30" s="247"/>
      <c r="C30" s="247"/>
      <c r="D30" s="247"/>
    </row>
    <row r="31" spans="1:4" x14ac:dyDescent="0.25">
      <c r="A31" s="247" t="s">
        <v>288</v>
      </c>
      <c r="B31" s="247">
        <v>0</v>
      </c>
      <c r="C31" s="247">
        <v>0</v>
      </c>
      <c r="D31" s="248">
        <v>0</v>
      </c>
    </row>
    <row r="32" spans="1:4" x14ac:dyDescent="0.25">
      <c r="A32" s="247" t="s">
        <v>289</v>
      </c>
      <c r="B32" s="248">
        <v>45173473</v>
      </c>
      <c r="C32" s="248">
        <v>49548631</v>
      </c>
      <c r="D32" s="248">
        <v>37605991</v>
      </c>
    </row>
    <row r="33" spans="1:4" x14ac:dyDescent="0.25">
      <c r="A33" s="247" t="s">
        <v>290</v>
      </c>
      <c r="B33" s="248">
        <v>1320000</v>
      </c>
      <c r="C33" s="248">
        <v>5137848</v>
      </c>
      <c r="D33" s="247">
        <v>0</v>
      </c>
    </row>
    <row r="34" spans="1:4" x14ac:dyDescent="0.25">
      <c r="A34" s="247" t="s">
        <v>291</v>
      </c>
      <c r="B34" s="248">
        <v>1743790</v>
      </c>
      <c r="C34" s="248">
        <v>3291220</v>
      </c>
      <c r="D34" s="248">
        <v>8982882</v>
      </c>
    </row>
    <row r="35" spans="1:4" x14ac:dyDescent="0.25">
      <c r="A35" s="247" t="s">
        <v>292</v>
      </c>
      <c r="B35" s="248">
        <v>2218460</v>
      </c>
      <c r="C35" s="255" t="s">
        <v>295</v>
      </c>
      <c r="D35" s="247">
        <v>0</v>
      </c>
    </row>
    <row r="36" spans="1:4" ht="18.75" customHeight="1" x14ac:dyDescent="0.25">
      <c r="A36" s="203" t="s">
        <v>276</v>
      </c>
      <c r="B36" s="205">
        <v>52586083</v>
      </c>
      <c r="C36" s="205">
        <v>28971722</v>
      </c>
      <c r="D36" s="252">
        <v>48896683</v>
      </c>
    </row>
    <row r="37" spans="1:4" x14ac:dyDescent="0.25">
      <c r="A37" s="203" t="s">
        <v>293</v>
      </c>
      <c r="B37" s="205">
        <v>5912502</v>
      </c>
      <c r="C37" s="205">
        <v>13752295</v>
      </c>
      <c r="D37" s="252">
        <v>12418416</v>
      </c>
    </row>
    <row r="38" spans="1:4" x14ac:dyDescent="0.25">
      <c r="A38" s="204" t="s">
        <v>294</v>
      </c>
      <c r="B38" s="254">
        <v>108954309</v>
      </c>
      <c r="C38" s="254">
        <v>101984079</v>
      </c>
      <c r="D38" s="253">
        <v>107903972</v>
      </c>
    </row>
    <row r="39" spans="1:4" x14ac:dyDescent="0.25">
      <c r="A39" s="204" t="s">
        <v>296</v>
      </c>
      <c r="B39" s="203"/>
      <c r="C39" s="203"/>
      <c r="D39" s="252"/>
    </row>
    <row r="40" spans="1:4" x14ac:dyDescent="0.25">
      <c r="A40" s="203" t="s">
        <v>297</v>
      </c>
      <c r="B40" s="203"/>
      <c r="C40" s="203">
        <v>0</v>
      </c>
      <c r="D40" s="252">
        <v>0</v>
      </c>
    </row>
    <row r="41" spans="1:4" x14ac:dyDescent="0.25">
      <c r="A41" s="203" t="s">
        <v>298</v>
      </c>
      <c r="B41" s="205">
        <v>13734853</v>
      </c>
      <c r="C41" s="205">
        <v>13734853</v>
      </c>
      <c r="D41" s="252">
        <v>19595705</v>
      </c>
    </row>
    <row r="42" spans="1:4" x14ac:dyDescent="0.25">
      <c r="A42" s="203" t="s">
        <v>299</v>
      </c>
      <c r="B42" s="203">
        <v>0</v>
      </c>
      <c r="C42" s="203">
        <v>0</v>
      </c>
      <c r="D42" s="252">
        <v>1250533</v>
      </c>
    </row>
    <row r="43" spans="1:4" ht="26.25" x14ac:dyDescent="0.25">
      <c r="A43" s="256" t="s">
        <v>300</v>
      </c>
      <c r="B43" s="205">
        <f>B41</f>
        <v>13734853</v>
      </c>
      <c r="C43" s="205">
        <f>C41</f>
        <v>13734853</v>
      </c>
      <c r="D43" s="252">
        <v>20945247</v>
      </c>
    </row>
    <row r="44" spans="1:4" x14ac:dyDescent="0.25">
      <c r="A44" s="204" t="s">
        <v>301</v>
      </c>
      <c r="B44" s="203"/>
      <c r="C44" s="203"/>
      <c r="D44" s="252"/>
    </row>
    <row r="45" spans="1:4" x14ac:dyDescent="0.25">
      <c r="A45" s="203" t="s">
        <v>302</v>
      </c>
      <c r="B45" s="205">
        <v>23361978</v>
      </c>
      <c r="C45" s="205">
        <v>16317604</v>
      </c>
      <c r="D45" s="252">
        <v>12619518</v>
      </c>
    </row>
    <row r="46" spans="1:4" x14ac:dyDescent="0.25">
      <c r="A46" s="257" t="s">
        <v>303</v>
      </c>
      <c r="B46" s="248">
        <v>1102400</v>
      </c>
      <c r="C46" s="248">
        <v>4418378</v>
      </c>
      <c r="D46" s="248">
        <v>2939515</v>
      </c>
    </row>
    <row r="47" spans="1:4" x14ac:dyDescent="0.25">
      <c r="A47" s="258" t="s">
        <v>304</v>
      </c>
      <c r="B47" s="251">
        <v>24646378</v>
      </c>
      <c r="C47" s="251">
        <v>20735977</v>
      </c>
      <c r="D47" s="251">
        <v>15559133</v>
      </c>
    </row>
    <row r="48" spans="1:4" x14ac:dyDescent="0.25">
      <c r="A48" s="249" t="s">
        <v>305</v>
      </c>
      <c r="B48" s="267">
        <v>98932939</v>
      </c>
      <c r="C48" s="251">
        <v>12376343</v>
      </c>
      <c r="D48" s="268">
        <v>24490172</v>
      </c>
    </row>
  </sheetData>
  <mergeCells count="2">
    <mergeCell ref="B1:D3"/>
    <mergeCell ref="A1:A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topLeftCell="A25" zoomScale="60" zoomScaleNormal="60" zoomScaleSheetLayoutView="70" workbookViewId="0">
      <selection sqref="A1:M31"/>
    </sheetView>
  </sheetViews>
  <sheetFormatPr baseColWidth="10" defaultColWidth="9.140625" defaultRowHeight="15" x14ac:dyDescent="0.25"/>
  <cols>
    <col min="1" max="1" width="3.42578125" style="1" customWidth="1"/>
    <col min="2" max="2" width="20.5703125" style="1" bestFit="1" customWidth="1"/>
    <col min="3" max="3" width="32.5703125" style="1" customWidth="1"/>
    <col min="4" max="4" width="13" style="1" customWidth="1"/>
    <col min="5" max="5" width="15.85546875" style="4" bestFit="1" customWidth="1"/>
    <col min="6" max="6" width="19.7109375" style="5" customWidth="1"/>
    <col min="7" max="7" width="14.42578125" style="6" customWidth="1"/>
    <col min="8" max="8" width="5.42578125" style="1" customWidth="1"/>
    <col min="9" max="9" width="6.140625" style="1" customWidth="1"/>
    <col min="10" max="10" width="11.140625" style="1" customWidth="1"/>
    <col min="11" max="11" width="38.5703125" style="1" bestFit="1" customWidth="1"/>
    <col min="12" max="12" width="30.85546875" style="1" customWidth="1"/>
    <col min="13" max="13" width="13.7109375" style="1" customWidth="1"/>
    <col min="14" max="16384" width="9.140625" style="1"/>
  </cols>
  <sheetData>
    <row r="1" spans="1:15" ht="75.75" customHeight="1" x14ac:dyDescent="0.25">
      <c r="A1" s="158"/>
      <c r="B1" s="159"/>
      <c r="C1" s="159"/>
      <c r="D1" s="159"/>
      <c r="E1" s="159"/>
      <c r="F1" s="159"/>
      <c r="G1" s="159"/>
      <c r="H1" s="159"/>
      <c r="I1" s="159"/>
      <c r="J1" s="159"/>
      <c r="K1" s="159"/>
      <c r="L1" s="159"/>
      <c r="M1" s="160"/>
      <c r="N1" s="2"/>
      <c r="O1" s="2"/>
    </row>
    <row r="2" spans="1:15" s="2" customFormat="1" ht="9" customHeight="1" x14ac:dyDescent="0.25">
      <c r="A2" s="37"/>
      <c r="B2" s="38"/>
      <c r="C2" s="38"/>
      <c r="D2" s="38"/>
      <c r="E2" s="38"/>
      <c r="F2" s="38"/>
      <c r="G2" s="38"/>
      <c r="H2" s="38"/>
      <c r="I2" s="38"/>
      <c r="J2" s="38"/>
      <c r="K2" s="38"/>
      <c r="L2" s="38"/>
      <c r="M2" s="39"/>
    </row>
    <row r="3" spans="1:15" s="2" customFormat="1" ht="14.25" customHeight="1" thickBot="1" x14ac:dyDescent="0.3">
      <c r="A3" s="37"/>
      <c r="B3" s="38"/>
      <c r="C3" s="38"/>
      <c r="D3" s="38"/>
      <c r="E3" s="38"/>
      <c r="F3" s="38"/>
      <c r="G3" s="38"/>
      <c r="H3" s="38"/>
      <c r="I3" s="38"/>
      <c r="J3" s="38"/>
      <c r="K3" s="38"/>
      <c r="L3" s="38"/>
      <c r="M3" s="39"/>
    </row>
    <row r="4" spans="1:15" ht="20.25" x14ac:dyDescent="0.25">
      <c r="A4" s="40"/>
      <c r="B4" s="195"/>
      <c r="C4" s="42"/>
      <c r="D4" s="42"/>
      <c r="E4" s="41"/>
      <c r="F4" s="42"/>
      <c r="G4" s="43"/>
      <c r="H4" s="42"/>
      <c r="I4" s="44"/>
      <c r="J4" s="45"/>
      <c r="K4" s="45"/>
      <c r="L4" s="45"/>
      <c r="M4" s="46"/>
      <c r="N4" s="3"/>
      <c r="O4" s="2"/>
    </row>
    <row r="5" spans="1:15" ht="26.25" customHeight="1" x14ac:dyDescent="0.25">
      <c r="A5" s="40"/>
      <c r="B5" s="167" t="s">
        <v>5</v>
      </c>
      <c r="C5" s="185" t="s">
        <v>10</v>
      </c>
      <c r="D5" s="42"/>
      <c r="E5" s="163" t="s">
        <v>7</v>
      </c>
      <c r="F5" s="162">
        <v>500</v>
      </c>
      <c r="G5" s="43"/>
      <c r="H5" s="42"/>
      <c r="I5" s="47"/>
      <c r="J5" s="42"/>
      <c r="K5" s="190" t="s">
        <v>9</v>
      </c>
      <c r="L5" s="162">
        <f>SUM(Saldos[SALDO])</f>
        <v>4300</v>
      </c>
      <c r="M5" s="48"/>
      <c r="N5" s="3"/>
      <c r="O5" s="2"/>
    </row>
    <row r="6" spans="1:15" ht="18.75" x14ac:dyDescent="0.3">
      <c r="A6" s="40"/>
      <c r="B6" s="191">
        <v>1</v>
      </c>
      <c r="C6" s="192" t="s">
        <v>12</v>
      </c>
      <c r="D6" s="42"/>
      <c r="E6" s="163" t="s">
        <v>8</v>
      </c>
      <c r="F6" s="162">
        <v>4500</v>
      </c>
      <c r="G6" s="43"/>
      <c r="H6" s="42"/>
      <c r="I6" s="47"/>
      <c r="J6" s="466" t="str">
        <f>IF(F6="","",IF(L5&gt;F6,"Se superó el máximo a mantener en caja en un monto equivalente a "&amp;TEXT(L5-F6,"#.##"),IF(L5&lt;F5,"La caja es inferior a su mínimo tolerable en un monto equivalente a "&amp;TEXT(F5-L5,"#.##"),"")))</f>
        <v/>
      </c>
      <c r="K6" s="466"/>
      <c r="L6" s="466"/>
      <c r="M6" s="467"/>
    </row>
    <row r="7" spans="1:15" ht="18.75" x14ac:dyDescent="0.25">
      <c r="A7" s="40"/>
      <c r="B7" s="191">
        <v>2</v>
      </c>
      <c r="C7" s="192" t="s">
        <v>13</v>
      </c>
      <c r="D7" s="42"/>
      <c r="E7" s="42"/>
      <c r="F7" s="42"/>
      <c r="G7" s="43"/>
      <c r="H7" s="42"/>
      <c r="I7" s="47"/>
      <c r="J7" s="42"/>
      <c r="K7" s="42"/>
      <c r="L7" s="42"/>
      <c r="M7" s="48"/>
    </row>
    <row r="8" spans="1:15" ht="18.75" x14ac:dyDescent="0.25">
      <c r="A8" s="40"/>
      <c r="B8" s="191">
        <v>3</v>
      </c>
      <c r="C8" s="192" t="s">
        <v>14</v>
      </c>
      <c r="D8" s="42"/>
      <c r="E8" s="42"/>
      <c r="F8" s="42"/>
      <c r="G8" s="43"/>
      <c r="H8" s="42"/>
      <c r="I8" s="47"/>
      <c r="J8" s="42"/>
      <c r="K8" s="167" t="s">
        <v>11</v>
      </c>
      <c r="L8" s="185" t="s">
        <v>4</v>
      </c>
      <c r="M8" s="48"/>
    </row>
    <row r="9" spans="1:15" ht="18.75" x14ac:dyDescent="0.25">
      <c r="A9" s="49"/>
      <c r="B9" s="191">
        <v>4</v>
      </c>
      <c r="C9" s="192" t="s">
        <v>15</v>
      </c>
      <c r="D9" s="42"/>
      <c r="E9" s="42"/>
      <c r="F9" s="42"/>
      <c r="G9" s="43"/>
      <c r="H9" s="42"/>
      <c r="I9" s="47"/>
      <c r="J9" s="42"/>
      <c r="K9" s="186" t="str">
        <f t="shared" ref="K9:K13" si="0">IF(C6="","",CONCATENATE("Saldo en ",C6))</f>
        <v>Saldo en Efectivo</v>
      </c>
      <c r="L9" s="187">
        <f>SUMIF(Movimientos[CÓDIGO],B6,Movimientos[ENTRADAS])-SUMIF(Movimientos[CÓDIGO],B6,Movimientos[SALIDAS])</f>
        <v>1500</v>
      </c>
      <c r="M9" s="48"/>
    </row>
    <row r="10" spans="1:15" ht="18.75" x14ac:dyDescent="0.25">
      <c r="A10" s="49"/>
      <c r="B10" s="193">
        <v>5</v>
      </c>
      <c r="C10" s="194" t="s">
        <v>16</v>
      </c>
      <c r="D10" s="42"/>
      <c r="E10" s="50"/>
      <c r="F10" s="42"/>
      <c r="G10" s="42"/>
      <c r="H10" s="42"/>
      <c r="I10" s="47"/>
      <c r="J10" s="42"/>
      <c r="K10" s="186" t="str">
        <f t="shared" si="0"/>
        <v>Saldo en Banco</v>
      </c>
      <c r="L10" s="187">
        <f>SUMIF(Movimientos[CÓDIGO],B7,Movimientos[ENTRADAS])-SUMIF(Movimientos[CÓDIGO],B7,Movimientos[SALIDAS])</f>
        <v>1300</v>
      </c>
      <c r="M10" s="48"/>
    </row>
    <row r="11" spans="1:15" ht="20.25" customHeight="1" x14ac:dyDescent="0.25">
      <c r="A11" s="51"/>
      <c r="B11" s="52"/>
      <c r="C11" s="53"/>
      <c r="D11" s="42"/>
      <c r="E11" s="54"/>
      <c r="F11" s="55"/>
      <c r="G11" s="43"/>
      <c r="H11" s="42"/>
      <c r="I11" s="47"/>
      <c r="J11" s="42"/>
      <c r="K11" s="186" t="str">
        <f t="shared" si="0"/>
        <v>Saldo en Mercado Pago</v>
      </c>
      <c r="L11" s="187">
        <f>SUMIF(Movimientos[CÓDIGO],B8,Movimientos[ENTRADAS])-SUMIF(Movimientos[CÓDIGO],B8,Movimientos[SALIDAS])</f>
        <v>1500</v>
      </c>
      <c r="M11" s="48"/>
    </row>
    <row r="12" spans="1:15" s="13" customFormat="1" ht="20.25" customHeight="1" x14ac:dyDescent="0.25">
      <c r="A12" s="51"/>
      <c r="B12" s="52"/>
      <c r="C12" s="53"/>
      <c r="D12" s="42"/>
      <c r="E12" s="54"/>
      <c r="F12" s="55"/>
      <c r="G12" s="43"/>
      <c r="H12" s="42"/>
      <c r="I12" s="47"/>
      <c r="J12" s="42"/>
      <c r="K12" s="186" t="str">
        <f t="shared" si="0"/>
        <v>Saldo en Paypal</v>
      </c>
      <c r="L12" s="187">
        <f>SUMIF(Movimientos[CÓDIGO],B9,Movimientos[ENTRADAS])-SUMIF(Movimientos[CÓDIGO],B9,Movimientos[SALIDAS])</f>
        <v>0</v>
      </c>
      <c r="M12" s="48"/>
    </row>
    <row r="13" spans="1:15" ht="20.25" x14ac:dyDescent="0.25">
      <c r="A13" s="51"/>
      <c r="B13" s="41"/>
      <c r="C13" s="42"/>
      <c r="D13" s="42"/>
      <c r="E13" s="54"/>
      <c r="F13" s="55"/>
      <c r="G13" s="43"/>
      <c r="H13" s="42"/>
      <c r="I13" s="47"/>
      <c r="J13" s="42"/>
      <c r="K13" s="188" t="str">
        <f t="shared" si="0"/>
        <v>Saldo en Otros</v>
      </c>
      <c r="L13" s="189">
        <f>SUMIF(Movimientos[CÓDIGO],B10,Movimientos[ENTRADAS])-SUMIF(Movimientos[CÓDIGO],B10,Movimientos[SALIDAS])</f>
        <v>0</v>
      </c>
      <c r="M13" s="48"/>
    </row>
    <row r="14" spans="1:15" ht="28.5" customHeight="1" thickBot="1" x14ac:dyDescent="0.3">
      <c r="A14" s="51"/>
      <c r="B14" s="167" t="s">
        <v>0</v>
      </c>
      <c r="C14" s="168" t="s">
        <v>1</v>
      </c>
      <c r="D14" s="168" t="s">
        <v>6</v>
      </c>
      <c r="E14" s="168" t="s">
        <v>2</v>
      </c>
      <c r="F14" s="168" t="s">
        <v>3</v>
      </c>
      <c r="G14" s="169" t="s">
        <v>4</v>
      </c>
      <c r="H14" s="42"/>
      <c r="I14" s="47"/>
      <c r="J14" s="42"/>
      <c r="K14" s="184" t="str">
        <f t="shared" ref="K14" si="1">IF(C11="","",CONCATENATE("Saldo en ",IF(C11="","",C11)))</f>
        <v/>
      </c>
      <c r="L14" s="42"/>
      <c r="M14" s="48"/>
    </row>
    <row r="15" spans="1:15" ht="19.5" thickBot="1" x14ac:dyDescent="0.3">
      <c r="A15" s="51"/>
      <c r="B15" s="170">
        <v>44345</v>
      </c>
      <c r="C15" s="103" t="s">
        <v>209</v>
      </c>
      <c r="D15" s="161">
        <v>1</v>
      </c>
      <c r="E15" s="162">
        <v>3000</v>
      </c>
      <c r="F15" s="162"/>
      <c r="G15" s="176">
        <f>IFERROR(IF(Movimientos[[#This Row],[CÓDIGO]]="","",Movimientos[[#This Row],[ENTRADAS]]-Movimientos[[#This Row],[SALIDAS]]+G14),Movimientos[[#This Row],[ENTRADAS]]-Movimientos[[#This Row],[SALIDAS]])</f>
        <v>3000</v>
      </c>
      <c r="H15" s="42"/>
      <c r="I15" s="47"/>
      <c r="J15" s="56" t="str">
        <f>IF(C13="","",CONCATENATE("Saldo en ",IF(C13="","",C13)))</f>
        <v/>
      </c>
      <c r="K15" s="56"/>
      <c r="L15" s="42"/>
      <c r="M15" s="48"/>
    </row>
    <row r="16" spans="1:15" ht="18.75" x14ac:dyDescent="0.25">
      <c r="A16" s="51"/>
      <c r="B16" s="170">
        <v>44346</v>
      </c>
      <c r="C16" s="103" t="s">
        <v>210</v>
      </c>
      <c r="D16" s="161">
        <v>2</v>
      </c>
      <c r="E16" s="162">
        <v>1300</v>
      </c>
      <c r="F16" s="162"/>
      <c r="G16" s="176">
        <f>IFERROR(IF(Movimientos[[#This Row],[CÓDIGO]]="","",Movimientos[[#This Row],[ENTRADAS]]-Movimientos[[#This Row],[SALIDAS]]+G15),Movimientos[[#This Row],[ENTRADAS]]-Movimientos[[#This Row],[SALIDAS]])</f>
        <v>4300</v>
      </c>
      <c r="H16" s="42"/>
      <c r="I16" s="47"/>
      <c r="J16" s="53"/>
      <c r="K16" s="53"/>
      <c r="L16" s="42"/>
      <c r="M16" s="48"/>
    </row>
    <row r="17" spans="1:14" ht="18.75" x14ac:dyDescent="0.25">
      <c r="A17" s="51"/>
      <c r="B17" s="170">
        <v>44347</v>
      </c>
      <c r="C17" s="103" t="s">
        <v>211</v>
      </c>
      <c r="D17" s="161">
        <v>1</v>
      </c>
      <c r="E17" s="162"/>
      <c r="F17" s="162">
        <v>1500</v>
      </c>
      <c r="G17" s="176">
        <f>IFERROR(IF(Movimientos[[#This Row],[CÓDIGO]]="","",Movimientos[[#This Row],[ENTRADAS]]-Movimientos[[#This Row],[SALIDAS]]+G16),Movimientos[[#This Row],[ENTRADAS]]-Movimientos[[#This Row],[SALIDAS]])</f>
        <v>2800</v>
      </c>
      <c r="H17" s="42"/>
      <c r="I17" s="47"/>
      <c r="J17" s="53"/>
      <c r="K17" s="53"/>
      <c r="L17" s="42"/>
      <c r="M17" s="48"/>
    </row>
    <row r="18" spans="1:14" ht="18.75" x14ac:dyDescent="0.25">
      <c r="A18" s="51"/>
      <c r="B18" s="170">
        <v>44348</v>
      </c>
      <c r="C18" s="103" t="s">
        <v>212</v>
      </c>
      <c r="D18" s="161">
        <v>3</v>
      </c>
      <c r="E18" s="162">
        <v>1500</v>
      </c>
      <c r="F18" s="162"/>
      <c r="G18" s="176">
        <f>IFERROR(IF(Movimientos[[#This Row],[CÓDIGO]]="","",Movimientos[[#This Row],[ENTRADAS]]-Movimientos[[#This Row],[SALIDAS]]+G17),Movimientos[[#This Row],[ENTRADAS]]-Movimientos[[#This Row],[SALIDAS]])</f>
        <v>4300</v>
      </c>
      <c r="H18" s="42"/>
      <c r="I18" s="47"/>
      <c r="J18" s="42"/>
      <c r="K18" s="42"/>
      <c r="L18" s="42"/>
      <c r="M18" s="48"/>
    </row>
    <row r="19" spans="1:14" ht="18.75" x14ac:dyDescent="0.25">
      <c r="A19" s="51"/>
      <c r="B19" s="170"/>
      <c r="C19" s="103"/>
      <c r="D19" s="161"/>
      <c r="E19" s="162"/>
      <c r="F19" s="162"/>
      <c r="G19" s="176" t="str">
        <f>IFERROR(IF(Movimientos[[#This Row],[CÓDIGO]]="","",Movimientos[[#This Row],[ENTRADAS]]-Movimientos[[#This Row],[SALIDAS]]+G18),Movimientos[[#This Row],[ENTRADAS]]-Movimientos[[#This Row],[SALIDAS]])</f>
        <v/>
      </c>
      <c r="H19" s="57"/>
      <c r="I19" s="58"/>
      <c r="J19" s="42"/>
      <c r="K19" s="42"/>
      <c r="L19" s="42"/>
      <c r="M19" s="48"/>
    </row>
    <row r="20" spans="1:14" ht="18.75" x14ac:dyDescent="0.25">
      <c r="A20" s="51"/>
      <c r="B20" s="170"/>
      <c r="C20" s="103"/>
      <c r="D20" s="161"/>
      <c r="E20" s="162"/>
      <c r="F20" s="162"/>
      <c r="G20" s="176" t="str">
        <f>IFERROR(IF(Movimientos[[#This Row],[CÓDIGO]]="","",Movimientos[[#This Row],[ENTRADAS]]-Movimientos[[#This Row],[SALIDAS]]+G19),Movimientos[[#This Row],[ENTRADAS]]-Movimientos[[#This Row],[SALIDAS]])</f>
        <v/>
      </c>
      <c r="H20" s="57"/>
      <c r="I20" s="58"/>
      <c r="J20" s="42"/>
      <c r="K20" s="42"/>
      <c r="L20" s="42"/>
      <c r="M20" s="48"/>
    </row>
    <row r="21" spans="1:14" ht="18.75" x14ac:dyDescent="0.25">
      <c r="A21" s="51"/>
      <c r="B21" s="170"/>
      <c r="C21" s="103"/>
      <c r="D21" s="161"/>
      <c r="E21" s="162"/>
      <c r="F21" s="162"/>
      <c r="G21" s="176" t="str">
        <f>IFERROR(IF(Movimientos[[#This Row],[CÓDIGO]]="","",Movimientos[[#This Row],[ENTRADAS]]-Movimientos[[#This Row],[SALIDAS]]+G20),Movimientos[[#This Row],[ENTRADAS]]-Movimientos[[#This Row],[SALIDAS]])</f>
        <v/>
      </c>
      <c r="H21" s="57"/>
      <c r="I21" s="58"/>
      <c r="J21" s="42"/>
      <c r="K21" s="42"/>
      <c r="L21" s="42"/>
      <c r="M21" s="48"/>
    </row>
    <row r="22" spans="1:14" ht="18.75" x14ac:dyDescent="0.25">
      <c r="A22" s="51"/>
      <c r="B22" s="170"/>
      <c r="C22" s="103"/>
      <c r="D22" s="161"/>
      <c r="E22" s="162"/>
      <c r="F22" s="162"/>
      <c r="G22" s="176" t="str">
        <f>IFERROR(IF(Movimientos[[#This Row],[CÓDIGO]]="","",Movimientos[[#This Row],[ENTRADAS]]-Movimientos[[#This Row],[SALIDAS]]+G21),Movimientos[[#This Row],[ENTRADAS]]-Movimientos[[#This Row],[SALIDAS]])</f>
        <v/>
      </c>
      <c r="H22" s="42"/>
      <c r="I22" s="47"/>
      <c r="J22" s="42"/>
      <c r="K22" s="42"/>
      <c r="L22" s="42"/>
      <c r="M22" s="48"/>
    </row>
    <row r="23" spans="1:14" ht="18.75" x14ac:dyDescent="0.25">
      <c r="A23" s="51"/>
      <c r="B23" s="170"/>
      <c r="C23" s="103"/>
      <c r="D23" s="161"/>
      <c r="E23" s="162"/>
      <c r="F23" s="162"/>
      <c r="G23" s="176" t="str">
        <f>IFERROR(IF(Movimientos[[#This Row],[CÓDIGO]]="","",Movimientos[[#This Row],[ENTRADAS]]-Movimientos[[#This Row],[SALIDAS]]+G22),Movimientos[[#This Row],[ENTRADAS]]-Movimientos[[#This Row],[SALIDAS]])</f>
        <v/>
      </c>
      <c r="H23" s="42"/>
      <c r="I23" s="47"/>
      <c r="J23" s="42"/>
      <c r="K23" s="42"/>
      <c r="L23" s="42"/>
      <c r="M23" s="48"/>
    </row>
    <row r="24" spans="1:14" ht="18.75" x14ac:dyDescent="0.25">
      <c r="A24" s="51"/>
      <c r="B24" s="170"/>
      <c r="C24" s="103"/>
      <c r="D24" s="161"/>
      <c r="E24" s="162"/>
      <c r="F24" s="162"/>
      <c r="G24" s="176" t="str">
        <f>IFERROR(IF(Movimientos[[#This Row],[CÓDIGO]]="","",Movimientos[[#This Row],[ENTRADAS]]-Movimientos[[#This Row],[SALIDAS]]+G23),Movimientos[[#This Row],[ENTRADAS]]-Movimientos[[#This Row],[SALIDAS]])</f>
        <v/>
      </c>
      <c r="H24" s="42"/>
      <c r="I24" s="47"/>
      <c r="J24" s="42"/>
      <c r="K24" s="42"/>
      <c r="L24" s="42"/>
      <c r="M24" s="48"/>
    </row>
    <row r="25" spans="1:14" ht="18.75" x14ac:dyDescent="0.25">
      <c r="A25" s="59"/>
      <c r="B25" s="171"/>
      <c r="C25" s="164"/>
      <c r="D25" s="165"/>
      <c r="E25" s="166"/>
      <c r="F25" s="166"/>
      <c r="G25" s="177" t="str">
        <f>IFERROR(IF(Movimientos[[#This Row],[CÓDIGO]]="","",Movimientos[[#This Row],[ENTRADAS]]-Movimientos[[#This Row],[SALIDAS]]+G24),Movimientos[[#This Row],[ENTRADAS]]-Movimientos[[#This Row],[SALIDAS]])</f>
        <v/>
      </c>
      <c r="H25" s="42"/>
      <c r="I25" s="47"/>
      <c r="J25" s="42"/>
      <c r="K25" s="42"/>
      <c r="L25" s="42"/>
      <c r="M25" s="48"/>
    </row>
    <row r="26" spans="1:14" ht="18.75" x14ac:dyDescent="0.25">
      <c r="A26" s="59"/>
      <c r="B26" s="171"/>
      <c r="C26" s="164"/>
      <c r="D26" s="165"/>
      <c r="E26" s="166"/>
      <c r="F26" s="166"/>
      <c r="G26" s="177" t="str">
        <f>IFERROR(IF(Movimientos[[#This Row],[CÓDIGO]]="","",Movimientos[[#This Row],[ENTRADAS]]-Movimientos[[#This Row],[SALIDAS]]+G25),Movimientos[[#This Row],[ENTRADAS]]-Movimientos[[#This Row],[SALIDAS]])</f>
        <v/>
      </c>
      <c r="H26" s="42"/>
      <c r="I26" s="47"/>
      <c r="J26" s="42"/>
      <c r="K26" s="42"/>
      <c r="L26" s="42"/>
      <c r="M26" s="48"/>
    </row>
    <row r="27" spans="1:14" ht="18.75" x14ac:dyDescent="0.25">
      <c r="A27" s="59"/>
      <c r="B27" s="171"/>
      <c r="C27" s="164"/>
      <c r="D27" s="165"/>
      <c r="E27" s="166"/>
      <c r="F27" s="166"/>
      <c r="G27" s="177" t="str">
        <f>IFERROR(IF(Movimientos[[#This Row],[CÓDIGO]]="","",Movimientos[[#This Row],[ENTRADAS]]-Movimientos[[#This Row],[SALIDAS]]+G26),Movimientos[[#This Row],[ENTRADAS]]-Movimientos[[#This Row],[SALIDAS]])</f>
        <v/>
      </c>
      <c r="H27" s="42"/>
      <c r="I27" s="47"/>
      <c r="J27" s="42"/>
      <c r="K27" s="42"/>
      <c r="L27" s="42"/>
      <c r="M27" s="48"/>
    </row>
    <row r="28" spans="1:14" ht="18.75" x14ac:dyDescent="0.25">
      <c r="A28" s="51"/>
      <c r="B28" s="171"/>
      <c r="C28" s="164"/>
      <c r="D28" s="165"/>
      <c r="E28" s="166"/>
      <c r="F28" s="166"/>
      <c r="G28" s="177" t="str">
        <f>IFERROR(IF(Movimientos[[#This Row],[CÓDIGO]]="","",Movimientos[[#This Row],[ENTRADAS]]-Movimientos[[#This Row],[SALIDAS]]+G27),Movimientos[[#This Row],[ENTRADAS]]-Movimientos[[#This Row],[SALIDAS]])</f>
        <v/>
      </c>
      <c r="H28" s="42"/>
      <c r="I28" s="47"/>
      <c r="J28" s="42"/>
      <c r="K28" s="42"/>
      <c r="L28" s="42"/>
      <c r="M28" s="48"/>
    </row>
    <row r="29" spans="1:14" ht="19.5" thickBot="1" x14ac:dyDescent="0.3">
      <c r="A29" s="51"/>
      <c r="B29" s="171"/>
      <c r="C29" s="164"/>
      <c r="D29" s="165"/>
      <c r="E29" s="166"/>
      <c r="F29" s="166"/>
      <c r="G29" s="177" t="str">
        <f>IFERROR(IF(Movimientos[[#This Row],[CÓDIGO]]="","",Movimientos[[#This Row],[ENTRADAS]]-Movimientos[[#This Row],[SALIDAS]]+G28),Movimientos[[#This Row],[ENTRADAS]]-Movimientos[[#This Row],[SALIDAS]])</f>
        <v/>
      </c>
      <c r="H29" s="42"/>
      <c r="I29" s="60"/>
      <c r="J29" s="61"/>
      <c r="K29" s="61"/>
      <c r="L29" s="61"/>
      <c r="M29" s="62"/>
    </row>
    <row r="30" spans="1:14" ht="18.75" x14ac:dyDescent="0.25">
      <c r="A30" s="51"/>
      <c r="B30" s="171"/>
      <c r="C30" s="164"/>
      <c r="D30" s="165"/>
      <c r="E30" s="166"/>
      <c r="F30" s="166"/>
      <c r="G30" s="177" t="str">
        <f>IFERROR(IF(Movimientos[[#This Row],[CÓDIGO]]="","",Movimientos[[#This Row],[ENTRADAS]]-Movimientos[[#This Row],[SALIDAS]]+G29),Movimientos[[#This Row],[ENTRADAS]]-Movimientos[[#This Row],[SALIDAS]])</f>
        <v/>
      </c>
      <c r="H30" s="38"/>
      <c r="I30" s="38"/>
      <c r="J30" s="38"/>
      <c r="K30" s="38"/>
      <c r="L30" s="38"/>
      <c r="M30" s="39"/>
      <c r="N30" s="2"/>
    </row>
    <row r="31" spans="1:14" ht="26.25" customHeight="1" x14ac:dyDescent="0.25">
      <c r="A31" s="63"/>
      <c r="B31" s="172"/>
      <c r="C31" s="173"/>
      <c r="D31" s="174"/>
      <c r="E31" s="175"/>
      <c r="F31" s="175"/>
      <c r="G31" s="178" t="str">
        <f>IFERROR(IF(Movimientos[[#This Row],[CÓDIGO]]="","",Movimientos[[#This Row],[ENTRADAS]]-Movimientos[[#This Row],[SALIDAS]]+G30),Movimientos[[#This Row],[ENTRADAS]]-Movimientos[[#This Row],[SALIDAS]])</f>
        <v/>
      </c>
      <c r="H31" s="64"/>
      <c r="I31" s="64"/>
      <c r="J31" s="64"/>
      <c r="K31" s="64"/>
      <c r="L31" s="64"/>
      <c r="M31" s="65"/>
      <c r="N31" s="2"/>
    </row>
    <row r="32" spans="1:14" x14ac:dyDescent="0.25">
      <c r="B32" s="7"/>
      <c r="C32" s="8"/>
      <c r="D32" s="9"/>
      <c r="E32" s="10"/>
      <c r="F32" s="11"/>
      <c r="G32" s="12"/>
      <c r="H32" s="2"/>
      <c r="I32" s="2"/>
      <c r="J32" s="2"/>
      <c r="K32" s="2"/>
      <c r="L32" s="2"/>
      <c r="M32" s="2"/>
      <c r="N32" s="2"/>
    </row>
    <row r="33" spans="2:14" x14ac:dyDescent="0.25">
      <c r="B33" s="7"/>
      <c r="C33" s="8"/>
      <c r="D33" s="9"/>
      <c r="E33" s="10"/>
      <c r="F33" s="11"/>
      <c r="G33" s="12"/>
      <c r="H33" s="2"/>
      <c r="I33" s="2"/>
      <c r="J33" s="2"/>
      <c r="K33" s="2"/>
      <c r="L33" s="2"/>
      <c r="M33" s="2"/>
      <c r="N33" s="2"/>
    </row>
    <row r="34" spans="2:14" x14ac:dyDescent="0.25">
      <c r="B34" s="7"/>
      <c r="C34" s="8"/>
      <c r="D34" s="9"/>
      <c r="E34" s="10"/>
      <c r="F34" s="11"/>
      <c r="G34" s="12"/>
      <c r="H34" s="2"/>
      <c r="I34" s="2"/>
      <c r="J34" s="2"/>
      <c r="K34" s="2"/>
      <c r="L34" s="2"/>
      <c r="M34" s="2"/>
      <c r="N34" s="2"/>
    </row>
    <row r="35" spans="2:14" x14ac:dyDescent="0.25">
      <c r="B35" s="7"/>
      <c r="C35" s="8"/>
      <c r="D35" s="9"/>
      <c r="E35" s="10"/>
      <c r="F35" s="11"/>
      <c r="G35" s="12"/>
      <c r="H35" s="2"/>
      <c r="I35" s="2"/>
      <c r="J35" s="2"/>
      <c r="K35" s="2"/>
      <c r="L35" s="2"/>
      <c r="M35" s="2"/>
      <c r="N35" s="2"/>
    </row>
    <row r="36" spans="2:14" x14ac:dyDescent="0.25">
      <c r="B36" s="7"/>
      <c r="C36" s="8"/>
      <c r="D36" s="9"/>
      <c r="E36" s="10"/>
      <c r="F36" s="11"/>
      <c r="G36" s="12"/>
      <c r="H36" s="2"/>
      <c r="I36" s="2"/>
      <c r="J36" s="2"/>
      <c r="K36" s="2"/>
      <c r="L36" s="2"/>
      <c r="M36" s="2"/>
      <c r="N36" s="2"/>
    </row>
    <row r="37" spans="2:14" x14ac:dyDescent="0.25">
      <c r="B37" s="7"/>
      <c r="C37" s="8"/>
      <c r="D37" s="9"/>
      <c r="E37" s="10"/>
      <c r="F37" s="11"/>
      <c r="G37" s="12"/>
      <c r="H37" s="2"/>
      <c r="I37" s="2"/>
      <c r="J37" s="2"/>
      <c r="K37" s="2"/>
      <c r="L37" s="2"/>
      <c r="M37" s="2"/>
      <c r="N37" s="2"/>
    </row>
    <row r="38" spans="2:14" x14ac:dyDescent="0.25">
      <c r="B38" s="7"/>
      <c r="C38" s="8"/>
      <c r="D38" s="9"/>
      <c r="E38" s="10"/>
      <c r="F38" s="11"/>
      <c r="G38" s="12"/>
      <c r="H38" s="2"/>
      <c r="I38" s="2"/>
      <c r="J38" s="2"/>
      <c r="K38" s="2"/>
      <c r="L38" s="2"/>
      <c r="M38" s="2"/>
      <c r="N38" s="2"/>
    </row>
    <row r="39" spans="2:14" x14ac:dyDescent="0.25">
      <c r="B39" s="7"/>
      <c r="C39" s="8"/>
      <c r="D39" s="9"/>
      <c r="E39" s="10"/>
      <c r="F39" s="11"/>
      <c r="G39" s="12"/>
      <c r="H39" s="2"/>
      <c r="I39" s="2"/>
      <c r="J39" s="2"/>
      <c r="K39" s="2"/>
      <c r="L39" s="2"/>
      <c r="M39" s="2"/>
      <c r="N39" s="2"/>
    </row>
    <row r="40" spans="2:14" x14ac:dyDescent="0.25">
      <c r="B40" s="7"/>
      <c r="C40" s="8"/>
      <c r="D40" s="9"/>
      <c r="E40" s="10"/>
      <c r="F40" s="11"/>
      <c r="G40" s="12"/>
      <c r="H40" s="2"/>
      <c r="I40" s="2"/>
      <c r="J40" s="2"/>
      <c r="K40" s="2"/>
      <c r="L40" s="2"/>
      <c r="M40" s="2"/>
      <c r="N40" s="2"/>
    </row>
    <row r="41" spans="2:14" x14ac:dyDescent="0.25">
      <c r="B41" s="7"/>
      <c r="C41" s="8"/>
      <c r="D41" s="9"/>
      <c r="E41" s="10"/>
      <c r="F41" s="11"/>
      <c r="G41" s="12"/>
      <c r="H41" s="2"/>
      <c r="I41" s="2"/>
      <c r="J41" s="2"/>
      <c r="K41" s="2"/>
      <c r="L41" s="2"/>
      <c r="M41" s="2"/>
      <c r="N41" s="2"/>
    </row>
    <row r="42" spans="2:14" x14ac:dyDescent="0.25">
      <c r="B42" s="7"/>
      <c r="C42" s="8"/>
      <c r="D42" s="9"/>
      <c r="E42" s="10"/>
      <c r="F42" s="11"/>
      <c r="G42" s="12"/>
      <c r="H42" s="2"/>
      <c r="I42" s="2"/>
      <c r="J42" s="2"/>
      <c r="K42" s="2"/>
      <c r="L42" s="2"/>
      <c r="M42" s="2"/>
      <c r="N42" s="2"/>
    </row>
    <row r="43" spans="2:14" x14ac:dyDescent="0.25">
      <c r="B43" s="7"/>
      <c r="C43" s="8"/>
      <c r="D43" s="9"/>
      <c r="E43" s="10"/>
      <c r="F43" s="11"/>
      <c r="G43" s="12"/>
      <c r="H43" s="2"/>
      <c r="I43" s="2"/>
      <c r="J43" s="2"/>
      <c r="K43" s="2"/>
      <c r="L43" s="2"/>
      <c r="M43" s="2"/>
      <c r="N43" s="2"/>
    </row>
    <row r="44" spans="2:14" x14ac:dyDescent="0.25">
      <c r="B44" s="7"/>
      <c r="C44" s="8"/>
      <c r="D44" s="9"/>
      <c r="E44" s="10"/>
      <c r="F44" s="11"/>
      <c r="G44" s="12"/>
    </row>
    <row r="45" spans="2:14" x14ac:dyDescent="0.25">
      <c r="B45" s="7"/>
      <c r="C45" s="8"/>
      <c r="D45" s="9"/>
      <c r="E45" s="10"/>
      <c r="F45" s="11"/>
      <c r="G45" s="12"/>
    </row>
    <row r="46" spans="2:14" x14ac:dyDescent="0.25">
      <c r="B46" s="7"/>
      <c r="C46" s="8"/>
      <c r="D46" s="9"/>
      <c r="E46" s="10"/>
      <c r="F46" s="11"/>
      <c r="G46" s="12"/>
    </row>
    <row r="47" spans="2:14" x14ac:dyDescent="0.25">
      <c r="B47" s="7"/>
      <c r="C47" s="8"/>
      <c r="D47" s="9"/>
      <c r="E47" s="10"/>
      <c r="F47" s="11"/>
      <c r="G47" s="12"/>
    </row>
    <row r="48" spans="2:14" x14ac:dyDescent="0.25">
      <c r="B48" s="7"/>
      <c r="C48" s="8"/>
      <c r="D48" s="9"/>
      <c r="E48" s="10"/>
      <c r="F48" s="11"/>
      <c r="G48" s="12"/>
    </row>
    <row r="49" spans="2:7" x14ac:dyDescent="0.25">
      <c r="B49" s="7"/>
      <c r="C49" s="8"/>
      <c r="D49" s="9"/>
      <c r="E49" s="10"/>
      <c r="F49" s="11"/>
      <c r="G49" s="12"/>
    </row>
    <row r="50" spans="2:7" x14ac:dyDescent="0.25">
      <c r="B50" s="7"/>
      <c r="C50" s="8"/>
      <c r="D50" s="9"/>
      <c r="E50" s="10"/>
      <c r="F50" s="11"/>
      <c r="G50" s="12"/>
    </row>
    <row r="51" spans="2:7" x14ac:dyDescent="0.25">
      <c r="B51" s="7"/>
      <c r="C51" s="8"/>
      <c r="D51" s="9"/>
      <c r="E51" s="10"/>
      <c r="F51" s="11"/>
      <c r="G51" s="12"/>
    </row>
    <row r="52" spans="2:7" x14ac:dyDescent="0.25">
      <c r="B52" s="7"/>
      <c r="C52" s="8"/>
      <c r="D52" s="9"/>
      <c r="E52" s="10"/>
      <c r="F52" s="11"/>
      <c r="G52" s="12"/>
    </row>
    <row r="53" spans="2:7" x14ac:dyDescent="0.25">
      <c r="B53" s="7"/>
      <c r="C53" s="8"/>
      <c r="D53" s="9"/>
      <c r="E53" s="10"/>
      <c r="F53" s="11"/>
      <c r="G53" s="12"/>
    </row>
    <row r="54" spans="2:7" x14ac:dyDescent="0.25">
      <c r="B54" s="7"/>
      <c r="C54" s="8"/>
      <c r="D54" s="9"/>
      <c r="E54" s="10"/>
      <c r="F54" s="11"/>
      <c r="G54" s="12"/>
    </row>
    <row r="55" spans="2:7" x14ac:dyDescent="0.25">
      <c r="B55" s="7"/>
      <c r="C55" s="8"/>
      <c r="D55" s="9"/>
      <c r="E55" s="10"/>
      <c r="F55" s="11"/>
      <c r="G55" s="12"/>
    </row>
    <row r="56" spans="2:7" x14ac:dyDescent="0.25">
      <c r="B56" s="7"/>
      <c r="C56" s="8"/>
      <c r="D56" s="9"/>
      <c r="E56" s="10"/>
      <c r="F56" s="11"/>
      <c r="G56" s="12"/>
    </row>
    <row r="57" spans="2:7" x14ac:dyDescent="0.25">
      <c r="B57" s="7"/>
      <c r="C57" s="8"/>
      <c r="D57" s="9"/>
      <c r="E57" s="10"/>
      <c r="F57" s="11"/>
      <c r="G57" s="12"/>
    </row>
    <row r="58" spans="2:7" x14ac:dyDescent="0.25">
      <c r="B58" s="7"/>
      <c r="C58" s="8"/>
      <c r="D58" s="9"/>
      <c r="E58" s="10"/>
      <c r="F58" s="11"/>
      <c r="G58" s="12"/>
    </row>
    <row r="59" spans="2:7" x14ac:dyDescent="0.25">
      <c r="B59" s="7"/>
      <c r="C59" s="8"/>
      <c r="D59" s="9"/>
      <c r="E59" s="10"/>
      <c r="F59" s="11"/>
      <c r="G59" s="12"/>
    </row>
    <row r="60" spans="2:7" x14ac:dyDescent="0.25">
      <c r="B60" s="7"/>
      <c r="C60" s="8"/>
      <c r="D60" s="9"/>
      <c r="E60" s="10"/>
      <c r="F60" s="11"/>
      <c r="G60" s="12"/>
    </row>
    <row r="61" spans="2:7" x14ac:dyDescent="0.25">
      <c r="B61" s="7"/>
      <c r="C61" s="8"/>
      <c r="D61" s="9"/>
      <c r="E61" s="10"/>
      <c r="F61" s="11"/>
      <c r="G61" s="12"/>
    </row>
    <row r="62" spans="2:7" x14ac:dyDescent="0.25">
      <c r="B62" s="7"/>
      <c r="C62" s="8"/>
      <c r="D62" s="9"/>
      <c r="E62" s="10"/>
      <c r="F62" s="11"/>
      <c r="G62" s="12"/>
    </row>
    <row r="63" spans="2:7" x14ac:dyDescent="0.25">
      <c r="B63" s="7"/>
      <c r="C63" s="8"/>
      <c r="D63" s="9"/>
      <c r="E63" s="10"/>
      <c r="F63" s="11"/>
      <c r="G63" s="12"/>
    </row>
    <row r="64" spans="2:7" x14ac:dyDescent="0.25">
      <c r="B64" s="7"/>
      <c r="C64" s="8"/>
      <c r="D64" s="9"/>
      <c r="E64" s="10"/>
      <c r="F64" s="11"/>
      <c r="G64" s="12"/>
    </row>
    <row r="65" spans="2:7" x14ac:dyDescent="0.25">
      <c r="B65" s="7"/>
      <c r="C65" s="8"/>
      <c r="D65" s="9"/>
      <c r="E65" s="10"/>
      <c r="F65" s="11"/>
      <c r="G65" s="12"/>
    </row>
    <row r="66" spans="2:7" x14ac:dyDescent="0.25">
      <c r="B66" s="7"/>
      <c r="C66" s="8"/>
      <c r="D66" s="9"/>
      <c r="E66" s="10"/>
      <c r="F66" s="11"/>
      <c r="G66" s="12"/>
    </row>
    <row r="67" spans="2:7" x14ac:dyDescent="0.25">
      <c r="B67" s="7"/>
      <c r="C67" s="8"/>
      <c r="D67" s="9"/>
      <c r="E67" s="10"/>
      <c r="F67" s="11"/>
      <c r="G67" s="12"/>
    </row>
    <row r="68" spans="2:7" x14ac:dyDescent="0.25">
      <c r="B68" s="7"/>
      <c r="C68" s="8"/>
      <c r="D68" s="9"/>
      <c r="E68" s="10"/>
      <c r="F68" s="11"/>
      <c r="G68" s="12"/>
    </row>
    <row r="69" spans="2:7" x14ac:dyDescent="0.25">
      <c r="B69" s="7"/>
      <c r="C69" s="8"/>
      <c r="D69" s="9"/>
      <c r="E69" s="10"/>
      <c r="F69" s="11"/>
      <c r="G69" s="12"/>
    </row>
    <row r="70" spans="2:7" x14ac:dyDescent="0.25">
      <c r="B70" s="7"/>
      <c r="C70" s="8"/>
      <c r="D70" s="9"/>
      <c r="E70" s="10"/>
      <c r="F70" s="11"/>
      <c r="G70" s="12"/>
    </row>
    <row r="71" spans="2:7" x14ac:dyDescent="0.25">
      <c r="B71" s="7"/>
      <c r="C71" s="8"/>
      <c r="D71" s="9"/>
      <c r="E71" s="10"/>
      <c r="F71" s="11"/>
      <c r="G71" s="12"/>
    </row>
    <row r="72" spans="2:7" x14ac:dyDescent="0.25">
      <c r="B72" s="7"/>
      <c r="C72" s="8"/>
      <c r="D72" s="9"/>
      <c r="E72" s="10"/>
      <c r="F72" s="11"/>
      <c r="G72" s="12"/>
    </row>
    <row r="73" spans="2:7" x14ac:dyDescent="0.25">
      <c r="B73" s="7"/>
      <c r="C73" s="8"/>
      <c r="D73" s="9"/>
      <c r="E73" s="10"/>
      <c r="F73" s="11"/>
      <c r="G73" s="12"/>
    </row>
  </sheetData>
  <mergeCells count="1">
    <mergeCell ref="J6:M6"/>
  </mergeCells>
  <pageMargins left="0.7" right="0.7" top="0.75" bottom="0.75" header="0.3" footer="0.3"/>
  <pageSetup orientation="portrait" r:id="rId1"/>
  <ignoredErrors>
    <ignoredError sqref="J15" calculatedColumn="1"/>
  </ignoredErrors>
  <drawing r:id="rId2"/>
  <tableParts count="3">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0"/>
  <sheetViews>
    <sheetView showGridLines="0" workbookViewId="0">
      <selection sqref="A1:E19"/>
    </sheetView>
  </sheetViews>
  <sheetFormatPr baseColWidth="10" defaultColWidth="11.42578125" defaultRowHeight="15.75" x14ac:dyDescent="0.25"/>
  <cols>
    <col min="1" max="1" width="29" style="269" customWidth="1"/>
    <col min="2" max="2" width="20.5703125" style="269" customWidth="1"/>
    <col min="3" max="3" width="30" style="269" customWidth="1"/>
    <col min="4" max="4" width="18" style="269" bestFit="1" customWidth="1"/>
    <col min="5" max="5" width="18" style="269" customWidth="1"/>
    <col min="6" max="6" width="12.5703125" style="269" bestFit="1" customWidth="1"/>
    <col min="7" max="7" width="14.42578125" style="269" customWidth="1"/>
    <col min="8" max="8" width="13.28515625" style="269" customWidth="1"/>
    <col min="9" max="11" width="11.42578125" style="269"/>
    <col min="12" max="12" width="32.28515625" style="269" bestFit="1" customWidth="1"/>
    <col min="13" max="16384" width="11.42578125" style="269"/>
  </cols>
  <sheetData>
    <row r="1" spans="1:8" x14ac:dyDescent="0.25">
      <c r="A1" s="274" t="s">
        <v>306</v>
      </c>
      <c r="B1" s="275">
        <v>100000</v>
      </c>
      <c r="C1" s="276"/>
      <c r="D1" s="468" t="s">
        <v>307</v>
      </c>
      <c r="E1" s="468"/>
    </row>
    <row r="2" spans="1:8" x14ac:dyDescent="0.25">
      <c r="A2" s="277" t="s">
        <v>308</v>
      </c>
      <c r="B2" s="294">
        <v>0.1</v>
      </c>
      <c r="C2" s="276"/>
      <c r="D2" s="278" t="s">
        <v>309</v>
      </c>
      <c r="E2" s="293">
        <f>B1</f>
        <v>100000</v>
      </c>
    </row>
    <row r="3" spans="1:8" x14ac:dyDescent="0.25">
      <c r="A3" s="277" t="s">
        <v>310</v>
      </c>
      <c r="B3" s="279">
        <v>1</v>
      </c>
      <c r="C3" s="276"/>
      <c r="D3" s="278" t="s">
        <v>311</v>
      </c>
      <c r="E3" s="293">
        <f>SUM($B$12:$B$398)</f>
        <v>105913.67057203347</v>
      </c>
    </row>
    <row r="4" spans="1:8" x14ac:dyDescent="0.25">
      <c r="A4" s="277" t="s">
        <v>312</v>
      </c>
      <c r="B4" s="275" t="s">
        <v>313</v>
      </c>
      <c r="C4" s="276"/>
      <c r="D4" s="278" t="s">
        <v>314</v>
      </c>
      <c r="E4" s="293">
        <f>SUM($C$12:$C$398)</f>
        <v>5913.6705720334867</v>
      </c>
    </row>
    <row r="5" spans="1:8" x14ac:dyDescent="0.25">
      <c r="A5" s="277" t="s">
        <v>315</v>
      </c>
      <c r="B5" s="295">
        <f>((1+EFFECT(B2,B6))^VLOOKUP(B4,$G$7:$H$12,2,0))-1</f>
        <v>1.6666666666666607E-2</v>
      </c>
      <c r="C5" s="280"/>
      <c r="D5" s="281"/>
      <c r="E5" s="281"/>
    </row>
    <row r="6" spans="1:8" x14ac:dyDescent="0.25">
      <c r="A6" s="277" t="s">
        <v>316</v>
      </c>
      <c r="B6" s="296">
        <f>IF(B4="Mensual",12,IF(B4="Bimensual",6,IF(B4="Trimestral",4,IF(B4="Cuatrimestral",3,IF(B4="Semestral",2,1)))))</f>
        <v>6</v>
      </c>
      <c r="C6" s="280"/>
      <c r="D6" s="281"/>
      <c r="E6" s="281"/>
      <c r="G6" s="469" t="s">
        <v>323</v>
      </c>
      <c r="H6" s="469"/>
    </row>
    <row r="7" spans="1:8" x14ac:dyDescent="0.25">
      <c r="A7" s="277" t="s">
        <v>317</v>
      </c>
      <c r="B7" s="296">
        <f>B3*B6</f>
        <v>6</v>
      </c>
      <c r="C7" s="280"/>
      <c r="D7" s="276"/>
      <c r="E7" s="276"/>
      <c r="G7" s="297" t="s">
        <v>324</v>
      </c>
      <c r="H7" s="298">
        <f>360/360</f>
        <v>1</v>
      </c>
    </row>
    <row r="8" spans="1:8" x14ac:dyDescent="0.25">
      <c r="A8" s="276"/>
      <c r="B8" s="276"/>
      <c r="C8" s="276"/>
      <c r="D8" s="276"/>
      <c r="E8" s="276"/>
      <c r="G8" s="299" t="s">
        <v>325</v>
      </c>
      <c r="H8" s="300">
        <f>180/360</f>
        <v>0.5</v>
      </c>
    </row>
    <row r="9" spans="1:8" x14ac:dyDescent="0.25">
      <c r="A9" s="276"/>
      <c r="B9" s="282"/>
      <c r="C9" s="282"/>
      <c r="D9" s="276"/>
      <c r="E9" s="276"/>
      <c r="G9" s="299" t="s">
        <v>326</v>
      </c>
      <c r="H9" s="300">
        <f>120/360</f>
        <v>0.33333333333333331</v>
      </c>
    </row>
    <row r="10" spans="1:8" ht="26.25" customHeight="1" x14ac:dyDescent="0.25">
      <c r="A10" s="283" t="s">
        <v>318</v>
      </c>
      <c r="B10" s="283" t="s">
        <v>319</v>
      </c>
      <c r="C10" s="283" t="s">
        <v>320</v>
      </c>
      <c r="D10" s="283" t="s">
        <v>321</v>
      </c>
      <c r="E10" s="283" t="s">
        <v>322</v>
      </c>
      <c r="G10" s="299" t="s">
        <v>327</v>
      </c>
      <c r="H10" s="300">
        <f>90/360</f>
        <v>0.25</v>
      </c>
    </row>
    <row r="11" spans="1:8" s="14" customFormat="1" x14ac:dyDescent="0.25">
      <c r="A11" s="287">
        <v>0</v>
      </c>
      <c r="B11" s="288"/>
      <c r="C11" s="288"/>
      <c r="D11" s="289"/>
      <c r="E11" s="288">
        <f>B1</f>
        <v>100000</v>
      </c>
      <c r="G11" s="299" t="s">
        <v>313</v>
      </c>
      <c r="H11" s="300">
        <f>60/360</f>
        <v>0.16666666666666666</v>
      </c>
    </row>
    <row r="12" spans="1:8" x14ac:dyDescent="0.25">
      <c r="A12" s="290">
        <f>IF(OR(A11=$B$7,A11=""),"",IF(ISNUMBER(A11),A11+1,1))</f>
        <v>1</v>
      </c>
      <c r="B12" s="291">
        <f t="shared" ref="B12:B75" si="0">IF(A12&gt;$B$7,"",PMT($B$5,$B$7,$B$1)*-1)</f>
        <v>17652.278428672245</v>
      </c>
      <c r="C12" s="291">
        <f>IF(A12&gt;$B$7,"",$B$5*E11)</f>
        <v>1666.6666666666608</v>
      </c>
      <c r="D12" s="292">
        <f>IF(A12&gt;$B$7,"",B12-C12)</f>
        <v>15985.611762005585</v>
      </c>
      <c r="E12" s="291">
        <f>IF(A12&gt;$B$7,"",E11-D12)</f>
        <v>84014.388237994412</v>
      </c>
      <c r="G12" s="299" t="s">
        <v>328</v>
      </c>
      <c r="H12" s="300">
        <f>30/360</f>
        <v>8.3333333333333329E-2</v>
      </c>
    </row>
    <row r="13" spans="1:8" x14ac:dyDescent="0.25">
      <c r="A13" s="290">
        <f t="shared" ref="A13:A76" si="1">IF(OR(A12=$B$7,A12=""),"",IF(ISNUMBER(A12),A12+1,1))</f>
        <v>2</v>
      </c>
      <c r="B13" s="291">
        <f t="shared" si="0"/>
        <v>17652.278428672245</v>
      </c>
      <c r="C13" s="291">
        <f t="shared" ref="C13:C76" si="2">IF(A13&gt;$B$7,"",$B$5*E12)</f>
        <v>1400.2398039665686</v>
      </c>
      <c r="D13" s="292">
        <f t="shared" ref="D13:D76" si="3">IF(A13&gt;$B$7,"",B13-C13)</f>
        <v>16252.038624705678</v>
      </c>
      <c r="E13" s="291">
        <f t="shared" ref="E13:E76" si="4">IF(A13&gt;$B$7,"",E12-D13)</f>
        <v>67762.349613288738</v>
      </c>
    </row>
    <row r="14" spans="1:8" x14ac:dyDescent="0.25">
      <c r="A14" s="290">
        <f t="shared" si="1"/>
        <v>3</v>
      </c>
      <c r="B14" s="291">
        <f t="shared" si="0"/>
        <v>17652.278428672245</v>
      </c>
      <c r="C14" s="291">
        <f t="shared" si="2"/>
        <v>1129.3724935548082</v>
      </c>
      <c r="D14" s="292">
        <f t="shared" si="3"/>
        <v>16522.905935117436</v>
      </c>
      <c r="E14" s="291">
        <f t="shared" si="4"/>
        <v>51239.443678171301</v>
      </c>
    </row>
    <row r="15" spans="1:8" x14ac:dyDescent="0.25">
      <c r="A15" s="290">
        <f t="shared" si="1"/>
        <v>4</v>
      </c>
      <c r="B15" s="291">
        <f t="shared" si="0"/>
        <v>17652.278428672245</v>
      </c>
      <c r="C15" s="291">
        <f t="shared" si="2"/>
        <v>853.99072796951862</v>
      </c>
      <c r="D15" s="292">
        <f t="shared" si="3"/>
        <v>16798.287700702727</v>
      </c>
      <c r="E15" s="291">
        <f t="shared" si="4"/>
        <v>34441.155977468574</v>
      </c>
    </row>
    <row r="16" spans="1:8" x14ac:dyDescent="0.25">
      <c r="A16" s="290">
        <f t="shared" si="1"/>
        <v>5</v>
      </c>
      <c r="B16" s="291">
        <f t="shared" si="0"/>
        <v>17652.278428672245</v>
      </c>
      <c r="C16" s="291">
        <f t="shared" si="2"/>
        <v>574.01926629114087</v>
      </c>
      <c r="D16" s="292">
        <f t="shared" si="3"/>
        <v>17078.259162381106</v>
      </c>
      <c r="E16" s="291">
        <f t="shared" si="4"/>
        <v>17362.896815087468</v>
      </c>
    </row>
    <row r="17" spans="1:5" x14ac:dyDescent="0.25">
      <c r="A17" s="290">
        <f t="shared" si="1"/>
        <v>6</v>
      </c>
      <c r="B17" s="291">
        <f t="shared" si="0"/>
        <v>17652.278428672245</v>
      </c>
      <c r="C17" s="291">
        <f t="shared" si="2"/>
        <v>289.3816135847901</v>
      </c>
      <c r="D17" s="292">
        <f t="shared" si="3"/>
        <v>17362.896815087457</v>
      </c>
      <c r="E17" s="291">
        <f t="shared" si="4"/>
        <v>1.0913936421275139E-11</v>
      </c>
    </row>
    <row r="18" spans="1:5" x14ac:dyDescent="0.25">
      <c r="A18" s="284" t="str">
        <f t="shared" si="1"/>
        <v/>
      </c>
      <c r="B18" s="285" t="str">
        <f t="shared" si="0"/>
        <v/>
      </c>
      <c r="C18" s="285" t="str">
        <f t="shared" si="2"/>
        <v/>
      </c>
      <c r="D18" s="286" t="str">
        <f t="shared" si="3"/>
        <v/>
      </c>
      <c r="E18" s="285" t="str">
        <f t="shared" si="4"/>
        <v/>
      </c>
    </row>
    <row r="19" spans="1:5" x14ac:dyDescent="0.25">
      <c r="A19" s="284" t="str">
        <f t="shared" si="1"/>
        <v/>
      </c>
      <c r="B19" s="285" t="str">
        <f t="shared" si="0"/>
        <v/>
      </c>
      <c r="C19" s="285" t="str">
        <f t="shared" si="2"/>
        <v/>
      </c>
      <c r="D19" s="286" t="str">
        <f t="shared" si="3"/>
        <v/>
      </c>
      <c r="E19" s="285" t="str">
        <f t="shared" si="4"/>
        <v/>
      </c>
    </row>
    <row r="20" spans="1:5" x14ac:dyDescent="0.25">
      <c r="A20" s="270" t="str">
        <f>IF(OR(A19=$B$7,A19=""),"",IF(ISNUMBER(A19),A19+1,1))</f>
        <v/>
      </c>
      <c r="B20" s="271" t="str">
        <f t="shared" si="0"/>
        <v/>
      </c>
      <c r="C20" s="271" t="str">
        <f>IF(A20&gt;$B$7,"",$B$5*E19)</f>
        <v/>
      </c>
      <c r="D20" s="272" t="str">
        <f t="shared" si="3"/>
        <v/>
      </c>
      <c r="E20" s="271" t="str">
        <f>IF(A20&gt;$B$7,"",E19-D20)</f>
        <v/>
      </c>
    </row>
    <row r="21" spans="1:5" x14ac:dyDescent="0.25">
      <c r="A21" s="270" t="str">
        <f t="shared" si="1"/>
        <v/>
      </c>
      <c r="B21" s="271" t="str">
        <f t="shared" si="0"/>
        <v/>
      </c>
      <c r="C21" s="271" t="str">
        <f t="shared" si="2"/>
        <v/>
      </c>
      <c r="D21" s="272" t="str">
        <f t="shared" si="3"/>
        <v/>
      </c>
      <c r="E21" s="271" t="str">
        <f t="shared" si="4"/>
        <v/>
      </c>
    </row>
    <row r="22" spans="1:5" x14ac:dyDescent="0.25">
      <c r="A22" s="270" t="str">
        <f t="shared" si="1"/>
        <v/>
      </c>
      <c r="B22" s="271" t="str">
        <f t="shared" si="0"/>
        <v/>
      </c>
      <c r="C22" s="271" t="str">
        <f t="shared" si="2"/>
        <v/>
      </c>
      <c r="D22" s="272" t="str">
        <f t="shared" si="3"/>
        <v/>
      </c>
      <c r="E22" s="271" t="str">
        <f t="shared" si="4"/>
        <v/>
      </c>
    </row>
    <row r="23" spans="1:5" x14ac:dyDescent="0.25">
      <c r="A23" s="270" t="str">
        <f t="shared" si="1"/>
        <v/>
      </c>
      <c r="B23" s="271" t="str">
        <f t="shared" si="0"/>
        <v/>
      </c>
      <c r="C23" s="271" t="str">
        <f t="shared" si="2"/>
        <v/>
      </c>
      <c r="D23" s="272" t="str">
        <f t="shared" si="3"/>
        <v/>
      </c>
      <c r="E23" s="271" t="str">
        <f t="shared" si="4"/>
        <v/>
      </c>
    </row>
    <row r="24" spans="1:5" x14ac:dyDescent="0.25">
      <c r="A24" s="270" t="str">
        <f t="shared" si="1"/>
        <v/>
      </c>
      <c r="B24" s="271" t="str">
        <f t="shared" si="0"/>
        <v/>
      </c>
      <c r="C24" s="271" t="str">
        <f t="shared" si="2"/>
        <v/>
      </c>
      <c r="D24" s="272" t="str">
        <f t="shared" si="3"/>
        <v/>
      </c>
      <c r="E24" s="271" t="str">
        <f t="shared" si="4"/>
        <v/>
      </c>
    </row>
    <row r="25" spans="1:5" x14ac:dyDescent="0.25">
      <c r="A25" s="270" t="str">
        <f t="shared" si="1"/>
        <v/>
      </c>
      <c r="B25" s="271" t="str">
        <f t="shared" si="0"/>
        <v/>
      </c>
      <c r="C25" s="271" t="str">
        <f t="shared" si="2"/>
        <v/>
      </c>
      <c r="D25" s="272" t="str">
        <f t="shared" si="3"/>
        <v/>
      </c>
      <c r="E25" s="271" t="str">
        <f t="shared" si="4"/>
        <v/>
      </c>
    </row>
    <row r="26" spans="1:5" x14ac:dyDescent="0.25">
      <c r="A26" s="270" t="str">
        <f t="shared" si="1"/>
        <v/>
      </c>
      <c r="B26" s="271" t="str">
        <f t="shared" si="0"/>
        <v/>
      </c>
      <c r="C26" s="271" t="str">
        <f t="shared" si="2"/>
        <v/>
      </c>
      <c r="D26" s="272" t="str">
        <f t="shared" si="3"/>
        <v/>
      </c>
      <c r="E26" s="271" t="str">
        <f t="shared" si="4"/>
        <v/>
      </c>
    </row>
    <row r="27" spans="1:5" x14ac:dyDescent="0.25">
      <c r="A27" s="270" t="str">
        <f t="shared" si="1"/>
        <v/>
      </c>
      <c r="B27" s="271" t="str">
        <f t="shared" si="0"/>
        <v/>
      </c>
      <c r="C27" s="271" t="str">
        <f t="shared" si="2"/>
        <v/>
      </c>
      <c r="D27" s="272" t="str">
        <f t="shared" si="3"/>
        <v/>
      </c>
      <c r="E27" s="271" t="str">
        <f t="shared" si="4"/>
        <v/>
      </c>
    </row>
    <row r="28" spans="1:5" x14ac:dyDescent="0.25">
      <c r="A28" s="270" t="str">
        <f t="shared" si="1"/>
        <v/>
      </c>
      <c r="B28" s="271" t="str">
        <f t="shared" si="0"/>
        <v/>
      </c>
      <c r="C28" s="271" t="str">
        <f t="shared" si="2"/>
        <v/>
      </c>
      <c r="D28" s="272" t="str">
        <f t="shared" si="3"/>
        <v/>
      </c>
      <c r="E28" s="271" t="str">
        <f t="shared" si="4"/>
        <v/>
      </c>
    </row>
    <row r="29" spans="1:5" x14ac:dyDescent="0.25">
      <c r="A29" s="270" t="str">
        <f t="shared" si="1"/>
        <v/>
      </c>
      <c r="B29" s="271" t="str">
        <f t="shared" si="0"/>
        <v/>
      </c>
      <c r="C29" s="271" t="str">
        <f t="shared" si="2"/>
        <v/>
      </c>
      <c r="D29" s="272" t="str">
        <f t="shared" si="3"/>
        <v/>
      </c>
      <c r="E29" s="271" t="str">
        <f t="shared" si="4"/>
        <v/>
      </c>
    </row>
    <row r="30" spans="1:5" x14ac:dyDescent="0.25">
      <c r="A30" s="270" t="str">
        <f t="shared" si="1"/>
        <v/>
      </c>
      <c r="B30" s="271" t="str">
        <f t="shared" si="0"/>
        <v/>
      </c>
      <c r="C30" s="271" t="str">
        <f t="shared" si="2"/>
        <v/>
      </c>
      <c r="D30" s="272" t="str">
        <f t="shared" si="3"/>
        <v/>
      </c>
      <c r="E30" s="271" t="str">
        <f t="shared" si="4"/>
        <v/>
      </c>
    </row>
    <row r="31" spans="1:5" ht="15" customHeight="1" x14ac:dyDescent="0.25">
      <c r="A31" s="270" t="str">
        <f t="shared" si="1"/>
        <v/>
      </c>
      <c r="B31" s="271" t="str">
        <f t="shared" si="0"/>
        <v/>
      </c>
      <c r="C31" s="271" t="str">
        <f t="shared" si="2"/>
        <v/>
      </c>
      <c r="D31" s="272" t="str">
        <f t="shared" si="3"/>
        <v/>
      </c>
      <c r="E31" s="271" t="str">
        <f t="shared" si="4"/>
        <v/>
      </c>
    </row>
    <row r="32" spans="1:5" ht="15" customHeight="1" x14ac:dyDescent="0.25">
      <c r="A32" s="270" t="str">
        <f t="shared" si="1"/>
        <v/>
      </c>
      <c r="B32" s="271" t="str">
        <f t="shared" si="0"/>
        <v/>
      </c>
      <c r="C32" s="271" t="str">
        <f t="shared" si="2"/>
        <v/>
      </c>
      <c r="D32" s="272" t="str">
        <f t="shared" si="3"/>
        <v/>
      </c>
      <c r="E32" s="271" t="str">
        <f t="shared" si="4"/>
        <v/>
      </c>
    </row>
    <row r="33" spans="1:5" ht="15" customHeight="1" x14ac:dyDescent="0.25">
      <c r="A33" s="270" t="str">
        <f t="shared" si="1"/>
        <v/>
      </c>
      <c r="B33" s="271" t="str">
        <f t="shared" si="0"/>
        <v/>
      </c>
      <c r="C33" s="271" t="str">
        <f t="shared" si="2"/>
        <v/>
      </c>
      <c r="D33" s="272" t="str">
        <f t="shared" si="3"/>
        <v/>
      </c>
      <c r="E33" s="271" t="str">
        <f t="shared" si="4"/>
        <v/>
      </c>
    </row>
    <row r="34" spans="1:5" ht="15" customHeight="1" x14ac:dyDescent="0.25">
      <c r="A34" s="270" t="str">
        <f t="shared" si="1"/>
        <v/>
      </c>
      <c r="B34" s="271" t="str">
        <f t="shared" si="0"/>
        <v/>
      </c>
      <c r="C34" s="271" t="str">
        <f t="shared" si="2"/>
        <v/>
      </c>
      <c r="D34" s="272" t="str">
        <f t="shared" si="3"/>
        <v/>
      </c>
      <c r="E34" s="271" t="str">
        <f t="shared" si="4"/>
        <v/>
      </c>
    </row>
    <row r="35" spans="1:5" ht="15" customHeight="1" x14ac:dyDescent="0.25">
      <c r="A35" s="270" t="str">
        <f t="shared" si="1"/>
        <v/>
      </c>
      <c r="B35" s="271" t="str">
        <f t="shared" si="0"/>
        <v/>
      </c>
      <c r="C35" s="271" t="str">
        <f t="shared" si="2"/>
        <v/>
      </c>
      <c r="D35" s="272" t="str">
        <f t="shared" si="3"/>
        <v/>
      </c>
      <c r="E35" s="271" t="str">
        <f t="shared" si="4"/>
        <v/>
      </c>
    </row>
    <row r="36" spans="1:5" x14ac:dyDescent="0.25">
      <c r="A36" s="270" t="str">
        <f t="shared" si="1"/>
        <v/>
      </c>
      <c r="B36" s="271" t="str">
        <f t="shared" si="0"/>
        <v/>
      </c>
      <c r="C36" s="271" t="str">
        <f t="shared" si="2"/>
        <v/>
      </c>
      <c r="D36" s="272" t="str">
        <f t="shared" si="3"/>
        <v/>
      </c>
      <c r="E36" s="271" t="str">
        <f t="shared" si="4"/>
        <v/>
      </c>
    </row>
    <row r="37" spans="1:5" x14ac:dyDescent="0.25">
      <c r="A37" s="270" t="str">
        <f t="shared" si="1"/>
        <v/>
      </c>
      <c r="B37" s="271" t="str">
        <f t="shared" si="0"/>
        <v/>
      </c>
      <c r="C37" s="271" t="str">
        <f t="shared" si="2"/>
        <v/>
      </c>
      <c r="D37" s="272" t="str">
        <f t="shared" si="3"/>
        <v/>
      </c>
      <c r="E37" s="271" t="str">
        <f t="shared" si="4"/>
        <v/>
      </c>
    </row>
    <row r="38" spans="1:5" x14ac:dyDescent="0.25">
      <c r="A38" s="270" t="str">
        <f t="shared" si="1"/>
        <v/>
      </c>
      <c r="B38" s="271" t="str">
        <f t="shared" si="0"/>
        <v/>
      </c>
      <c r="C38" s="271" t="str">
        <f t="shared" si="2"/>
        <v/>
      </c>
      <c r="D38" s="272" t="str">
        <f t="shared" si="3"/>
        <v/>
      </c>
      <c r="E38" s="271" t="str">
        <f t="shared" si="4"/>
        <v/>
      </c>
    </row>
    <row r="39" spans="1:5" x14ac:dyDescent="0.25">
      <c r="A39" s="270" t="str">
        <f t="shared" si="1"/>
        <v/>
      </c>
      <c r="B39" s="271" t="str">
        <f t="shared" si="0"/>
        <v/>
      </c>
      <c r="C39" s="271" t="str">
        <f t="shared" si="2"/>
        <v/>
      </c>
      <c r="D39" s="272" t="str">
        <f t="shared" si="3"/>
        <v/>
      </c>
      <c r="E39" s="271" t="str">
        <f t="shared" si="4"/>
        <v/>
      </c>
    </row>
    <row r="40" spans="1:5" x14ac:dyDescent="0.25">
      <c r="A40" s="270" t="str">
        <f t="shared" si="1"/>
        <v/>
      </c>
      <c r="B40" s="271" t="str">
        <f t="shared" si="0"/>
        <v/>
      </c>
      <c r="C40" s="271" t="str">
        <f t="shared" si="2"/>
        <v/>
      </c>
      <c r="D40" s="272" t="str">
        <f t="shared" si="3"/>
        <v/>
      </c>
      <c r="E40" s="271" t="str">
        <f t="shared" si="4"/>
        <v/>
      </c>
    </row>
    <row r="41" spans="1:5" x14ac:dyDescent="0.25">
      <c r="A41" s="270" t="str">
        <f t="shared" si="1"/>
        <v/>
      </c>
      <c r="B41" s="271" t="str">
        <f t="shared" si="0"/>
        <v/>
      </c>
      <c r="C41" s="271" t="str">
        <f t="shared" si="2"/>
        <v/>
      </c>
      <c r="D41" s="272" t="str">
        <f t="shared" si="3"/>
        <v/>
      </c>
      <c r="E41" s="271" t="str">
        <f t="shared" si="4"/>
        <v/>
      </c>
    </row>
    <row r="42" spans="1:5" x14ac:dyDescent="0.25">
      <c r="A42" s="270" t="str">
        <f t="shared" si="1"/>
        <v/>
      </c>
      <c r="B42" s="271" t="str">
        <f t="shared" si="0"/>
        <v/>
      </c>
      <c r="C42" s="271" t="str">
        <f t="shared" si="2"/>
        <v/>
      </c>
      <c r="D42" s="272" t="str">
        <f t="shared" si="3"/>
        <v/>
      </c>
      <c r="E42" s="271" t="str">
        <f t="shared" si="4"/>
        <v/>
      </c>
    </row>
    <row r="43" spans="1:5" x14ac:dyDescent="0.25">
      <c r="A43" s="270" t="str">
        <f t="shared" si="1"/>
        <v/>
      </c>
      <c r="B43" s="271" t="str">
        <f t="shared" si="0"/>
        <v/>
      </c>
      <c r="C43" s="271" t="str">
        <f t="shared" si="2"/>
        <v/>
      </c>
      <c r="D43" s="272" t="str">
        <f t="shared" si="3"/>
        <v/>
      </c>
      <c r="E43" s="271" t="str">
        <f t="shared" si="4"/>
        <v/>
      </c>
    </row>
    <row r="44" spans="1:5" x14ac:dyDescent="0.25">
      <c r="A44" s="270" t="str">
        <f t="shared" si="1"/>
        <v/>
      </c>
      <c r="B44" s="271" t="str">
        <f t="shared" si="0"/>
        <v/>
      </c>
      <c r="C44" s="271" t="str">
        <f t="shared" si="2"/>
        <v/>
      </c>
      <c r="D44" s="272" t="str">
        <f t="shared" si="3"/>
        <v/>
      </c>
      <c r="E44" s="271" t="str">
        <f t="shared" si="4"/>
        <v/>
      </c>
    </row>
    <row r="45" spans="1:5" x14ac:dyDescent="0.25">
      <c r="A45" s="270" t="str">
        <f t="shared" si="1"/>
        <v/>
      </c>
      <c r="B45" s="271" t="str">
        <f t="shared" si="0"/>
        <v/>
      </c>
      <c r="C45" s="271" t="str">
        <f t="shared" si="2"/>
        <v/>
      </c>
      <c r="D45" s="272" t="str">
        <f t="shared" si="3"/>
        <v/>
      </c>
      <c r="E45" s="271" t="str">
        <f t="shared" si="4"/>
        <v/>
      </c>
    </row>
    <row r="46" spans="1:5" x14ac:dyDescent="0.25">
      <c r="A46" s="270" t="str">
        <f t="shared" si="1"/>
        <v/>
      </c>
      <c r="B46" s="271" t="str">
        <f t="shared" si="0"/>
        <v/>
      </c>
      <c r="C46" s="271" t="str">
        <f t="shared" si="2"/>
        <v/>
      </c>
      <c r="D46" s="272" t="str">
        <f t="shared" si="3"/>
        <v/>
      </c>
      <c r="E46" s="271" t="str">
        <f t="shared" si="4"/>
        <v/>
      </c>
    </row>
    <row r="47" spans="1:5" x14ac:dyDescent="0.25">
      <c r="A47" s="270" t="str">
        <f t="shared" si="1"/>
        <v/>
      </c>
      <c r="B47" s="271" t="str">
        <f t="shared" si="0"/>
        <v/>
      </c>
      <c r="C47" s="271" t="str">
        <f t="shared" si="2"/>
        <v/>
      </c>
      <c r="D47" s="272" t="str">
        <f t="shared" si="3"/>
        <v/>
      </c>
      <c r="E47" s="271" t="str">
        <f t="shared" si="4"/>
        <v/>
      </c>
    </row>
    <row r="48" spans="1:5" x14ac:dyDescent="0.25">
      <c r="A48" s="270" t="str">
        <f t="shared" si="1"/>
        <v/>
      </c>
      <c r="B48" s="271" t="str">
        <f t="shared" si="0"/>
        <v/>
      </c>
      <c r="C48" s="271" t="str">
        <f t="shared" si="2"/>
        <v/>
      </c>
      <c r="D48" s="272" t="str">
        <f t="shared" si="3"/>
        <v/>
      </c>
      <c r="E48" s="271" t="str">
        <f t="shared" si="4"/>
        <v/>
      </c>
    </row>
    <row r="49" spans="1:5" x14ac:dyDescent="0.25">
      <c r="A49" s="270" t="str">
        <f t="shared" si="1"/>
        <v/>
      </c>
      <c r="B49" s="271" t="str">
        <f t="shared" si="0"/>
        <v/>
      </c>
      <c r="C49" s="271" t="str">
        <f t="shared" si="2"/>
        <v/>
      </c>
      <c r="D49" s="272" t="str">
        <f t="shared" si="3"/>
        <v/>
      </c>
      <c r="E49" s="271" t="str">
        <f t="shared" si="4"/>
        <v/>
      </c>
    </row>
    <row r="50" spans="1:5" x14ac:dyDescent="0.25">
      <c r="A50" s="270" t="str">
        <f t="shared" si="1"/>
        <v/>
      </c>
      <c r="B50" s="271" t="str">
        <f t="shared" si="0"/>
        <v/>
      </c>
      <c r="C50" s="271" t="str">
        <f t="shared" si="2"/>
        <v/>
      </c>
      <c r="D50" s="272" t="str">
        <f t="shared" si="3"/>
        <v/>
      </c>
      <c r="E50" s="271" t="str">
        <f t="shared" si="4"/>
        <v/>
      </c>
    </row>
    <row r="51" spans="1:5" x14ac:dyDescent="0.25">
      <c r="A51" s="270" t="str">
        <f t="shared" si="1"/>
        <v/>
      </c>
      <c r="B51" s="271" t="str">
        <f t="shared" si="0"/>
        <v/>
      </c>
      <c r="C51" s="271" t="str">
        <f t="shared" si="2"/>
        <v/>
      </c>
      <c r="D51" s="272" t="str">
        <f t="shared" si="3"/>
        <v/>
      </c>
      <c r="E51" s="271" t="str">
        <f t="shared" si="4"/>
        <v/>
      </c>
    </row>
    <row r="52" spans="1:5" x14ac:dyDescent="0.25">
      <c r="A52" s="270" t="str">
        <f t="shared" si="1"/>
        <v/>
      </c>
      <c r="B52" s="271" t="str">
        <f t="shared" si="0"/>
        <v/>
      </c>
      <c r="C52" s="271" t="str">
        <f t="shared" si="2"/>
        <v/>
      </c>
      <c r="D52" s="272" t="str">
        <f t="shared" si="3"/>
        <v/>
      </c>
      <c r="E52" s="271" t="str">
        <f t="shared" si="4"/>
        <v/>
      </c>
    </row>
    <row r="53" spans="1:5" x14ac:dyDescent="0.25">
      <c r="A53" s="270" t="str">
        <f t="shared" si="1"/>
        <v/>
      </c>
      <c r="B53" s="271" t="str">
        <f t="shared" si="0"/>
        <v/>
      </c>
      <c r="C53" s="271" t="str">
        <f t="shared" si="2"/>
        <v/>
      </c>
      <c r="D53" s="272" t="str">
        <f t="shared" si="3"/>
        <v/>
      </c>
      <c r="E53" s="271" t="str">
        <f t="shared" si="4"/>
        <v/>
      </c>
    </row>
    <row r="54" spans="1:5" x14ac:dyDescent="0.25">
      <c r="A54" s="270" t="str">
        <f t="shared" si="1"/>
        <v/>
      </c>
      <c r="B54" s="271" t="str">
        <f t="shared" si="0"/>
        <v/>
      </c>
      <c r="C54" s="271" t="str">
        <f t="shared" si="2"/>
        <v/>
      </c>
      <c r="D54" s="272" t="str">
        <f t="shared" si="3"/>
        <v/>
      </c>
      <c r="E54" s="271" t="str">
        <f t="shared" si="4"/>
        <v/>
      </c>
    </row>
    <row r="55" spans="1:5" x14ac:dyDescent="0.25">
      <c r="A55" s="270" t="str">
        <f t="shared" si="1"/>
        <v/>
      </c>
      <c r="B55" s="271" t="str">
        <f t="shared" si="0"/>
        <v/>
      </c>
      <c r="C55" s="271" t="str">
        <f t="shared" si="2"/>
        <v/>
      </c>
      <c r="D55" s="272" t="str">
        <f t="shared" si="3"/>
        <v/>
      </c>
      <c r="E55" s="271" t="str">
        <f t="shared" si="4"/>
        <v/>
      </c>
    </row>
    <row r="56" spans="1:5" x14ac:dyDescent="0.25">
      <c r="A56" s="270" t="str">
        <f t="shared" si="1"/>
        <v/>
      </c>
      <c r="B56" s="271" t="str">
        <f t="shared" si="0"/>
        <v/>
      </c>
      <c r="C56" s="271" t="str">
        <f t="shared" si="2"/>
        <v/>
      </c>
      <c r="D56" s="272" t="str">
        <f t="shared" si="3"/>
        <v/>
      </c>
      <c r="E56" s="271" t="str">
        <f t="shared" si="4"/>
        <v/>
      </c>
    </row>
    <row r="57" spans="1:5" x14ac:dyDescent="0.25">
      <c r="A57" s="270" t="str">
        <f t="shared" si="1"/>
        <v/>
      </c>
      <c r="B57" s="271" t="str">
        <f t="shared" si="0"/>
        <v/>
      </c>
      <c r="C57" s="271" t="str">
        <f t="shared" si="2"/>
        <v/>
      </c>
      <c r="D57" s="272" t="str">
        <f t="shared" si="3"/>
        <v/>
      </c>
      <c r="E57" s="271" t="str">
        <f t="shared" si="4"/>
        <v/>
      </c>
    </row>
    <row r="58" spans="1:5" x14ac:dyDescent="0.25">
      <c r="A58" s="270" t="str">
        <f t="shared" si="1"/>
        <v/>
      </c>
      <c r="B58" s="271" t="str">
        <f t="shared" si="0"/>
        <v/>
      </c>
      <c r="C58" s="271" t="str">
        <f t="shared" si="2"/>
        <v/>
      </c>
      <c r="D58" s="272" t="str">
        <f t="shared" si="3"/>
        <v/>
      </c>
      <c r="E58" s="271" t="str">
        <f t="shared" si="4"/>
        <v/>
      </c>
    </row>
    <row r="59" spans="1:5" x14ac:dyDescent="0.25">
      <c r="A59" s="270" t="str">
        <f t="shared" si="1"/>
        <v/>
      </c>
      <c r="B59" s="271" t="str">
        <f t="shared" si="0"/>
        <v/>
      </c>
      <c r="C59" s="271" t="str">
        <f t="shared" si="2"/>
        <v/>
      </c>
      <c r="D59" s="272" t="str">
        <f t="shared" si="3"/>
        <v/>
      </c>
      <c r="E59" s="271" t="str">
        <f t="shared" si="4"/>
        <v/>
      </c>
    </row>
    <row r="60" spans="1:5" x14ac:dyDescent="0.25">
      <c r="A60" s="270" t="str">
        <f t="shared" si="1"/>
        <v/>
      </c>
      <c r="B60" s="271" t="str">
        <f t="shared" si="0"/>
        <v/>
      </c>
      <c r="C60" s="271" t="str">
        <f t="shared" si="2"/>
        <v/>
      </c>
      <c r="D60" s="272" t="str">
        <f t="shared" si="3"/>
        <v/>
      </c>
      <c r="E60" s="271" t="str">
        <f t="shared" si="4"/>
        <v/>
      </c>
    </row>
    <row r="61" spans="1:5" x14ac:dyDescent="0.25">
      <c r="A61" s="270" t="str">
        <f t="shared" si="1"/>
        <v/>
      </c>
      <c r="B61" s="271" t="str">
        <f t="shared" si="0"/>
        <v/>
      </c>
      <c r="C61" s="271" t="str">
        <f t="shared" si="2"/>
        <v/>
      </c>
      <c r="D61" s="272" t="str">
        <f t="shared" si="3"/>
        <v/>
      </c>
      <c r="E61" s="271" t="str">
        <f t="shared" si="4"/>
        <v/>
      </c>
    </row>
    <row r="62" spans="1:5" x14ac:dyDescent="0.25">
      <c r="A62" s="270" t="str">
        <f t="shared" si="1"/>
        <v/>
      </c>
      <c r="B62" s="271" t="str">
        <f t="shared" si="0"/>
        <v/>
      </c>
      <c r="C62" s="271" t="str">
        <f t="shared" si="2"/>
        <v/>
      </c>
      <c r="D62" s="272" t="str">
        <f t="shared" si="3"/>
        <v/>
      </c>
      <c r="E62" s="271" t="str">
        <f t="shared" si="4"/>
        <v/>
      </c>
    </row>
    <row r="63" spans="1:5" x14ac:dyDescent="0.25">
      <c r="A63" s="270" t="str">
        <f t="shared" si="1"/>
        <v/>
      </c>
      <c r="B63" s="271" t="str">
        <f t="shared" si="0"/>
        <v/>
      </c>
      <c r="C63" s="271" t="str">
        <f t="shared" si="2"/>
        <v/>
      </c>
      <c r="D63" s="272" t="str">
        <f t="shared" si="3"/>
        <v/>
      </c>
      <c r="E63" s="271" t="str">
        <f t="shared" si="4"/>
        <v/>
      </c>
    </row>
    <row r="64" spans="1:5" x14ac:dyDescent="0.25">
      <c r="A64" s="270" t="str">
        <f t="shared" si="1"/>
        <v/>
      </c>
      <c r="B64" s="271" t="str">
        <f t="shared" si="0"/>
        <v/>
      </c>
      <c r="C64" s="271" t="str">
        <f t="shared" si="2"/>
        <v/>
      </c>
      <c r="D64" s="272" t="str">
        <f t="shared" si="3"/>
        <v/>
      </c>
      <c r="E64" s="271" t="str">
        <f t="shared" si="4"/>
        <v/>
      </c>
    </row>
    <row r="65" spans="1:5" x14ac:dyDescent="0.25">
      <c r="A65" s="270" t="str">
        <f t="shared" si="1"/>
        <v/>
      </c>
      <c r="B65" s="271" t="str">
        <f t="shared" si="0"/>
        <v/>
      </c>
      <c r="C65" s="271" t="str">
        <f t="shared" si="2"/>
        <v/>
      </c>
      <c r="D65" s="272" t="str">
        <f t="shared" si="3"/>
        <v/>
      </c>
      <c r="E65" s="271" t="str">
        <f t="shared" si="4"/>
        <v/>
      </c>
    </row>
    <row r="66" spans="1:5" x14ac:dyDescent="0.25">
      <c r="A66" s="270" t="str">
        <f t="shared" si="1"/>
        <v/>
      </c>
      <c r="B66" s="271" t="str">
        <f t="shared" si="0"/>
        <v/>
      </c>
      <c r="C66" s="271" t="str">
        <f t="shared" si="2"/>
        <v/>
      </c>
      <c r="D66" s="272" t="str">
        <f t="shared" si="3"/>
        <v/>
      </c>
      <c r="E66" s="271" t="str">
        <f t="shared" si="4"/>
        <v/>
      </c>
    </row>
    <row r="67" spans="1:5" x14ac:dyDescent="0.25">
      <c r="A67" s="270" t="str">
        <f t="shared" si="1"/>
        <v/>
      </c>
      <c r="B67" s="271" t="str">
        <f t="shared" si="0"/>
        <v/>
      </c>
      <c r="C67" s="271" t="str">
        <f t="shared" si="2"/>
        <v/>
      </c>
      <c r="D67" s="272" t="str">
        <f t="shared" si="3"/>
        <v/>
      </c>
      <c r="E67" s="271" t="str">
        <f t="shared" si="4"/>
        <v/>
      </c>
    </row>
    <row r="68" spans="1:5" x14ac:dyDescent="0.25">
      <c r="A68" s="270" t="str">
        <f t="shared" si="1"/>
        <v/>
      </c>
      <c r="B68" s="271" t="str">
        <f t="shared" si="0"/>
        <v/>
      </c>
      <c r="C68" s="271" t="str">
        <f t="shared" si="2"/>
        <v/>
      </c>
      <c r="D68" s="272" t="str">
        <f t="shared" si="3"/>
        <v/>
      </c>
      <c r="E68" s="271" t="str">
        <f t="shared" si="4"/>
        <v/>
      </c>
    </row>
    <row r="69" spans="1:5" x14ac:dyDescent="0.25">
      <c r="A69" s="270" t="str">
        <f t="shared" si="1"/>
        <v/>
      </c>
      <c r="B69" s="271" t="str">
        <f t="shared" si="0"/>
        <v/>
      </c>
      <c r="C69" s="271" t="str">
        <f t="shared" si="2"/>
        <v/>
      </c>
      <c r="D69" s="272" t="str">
        <f t="shared" si="3"/>
        <v/>
      </c>
      <c r="E69" s="271" t="str">
        <f t="shared" si="4"/>
        <v/>
      </c>
    </row>
    <row r="70" spans="1:5" x14ac:dyDescent="0.25">
      <c r="A70" s="270" t="str">
        <f t="shared" si="1"/>
        <v/>
      </c>
      <c r="B70" s="271" t="str">
        <f t="shared" si="0"/>
        <v/>
      </c>
      <c r="C70" s="271" t="str">
        <f t="shared" si="2"/>
        <v/>
      </c>
      <c r="D70" s="272" t="str">
        <f t="shared" si="3"/>
        <v/>
      </c>
      <c r="E70" s="271" t="str">
        <f t="shared" si="4"/>
        <v/>
      </c>
    </row>
    <row r="71" spans="1:5" x14ac:dyDescent="0.25">
      <c r="A71" s="270" t="str">
        <f t="shared" si="1"/>
        <v/>
      </c>
      <c r="B71" s="271" t="str">
        <f t="shared" si="0"/>
        <v/>
      </c>
      <c r="C71" s="271" t="str">
        <f t="shared" si="2"/>
        <v/>
      </c>
      <c r="D71" s="272" t="str">
        <f t="shared" si="3"/>
        <v/>
      </c>
      <c r="E71" s="271" t="str">
        <f t="shared" si="4"/>
        <v/>
      </c>
    </row>
    <row r="72" spans="1:5" x14ac:dyDescent="0.25">
      <c r="A72" s="270" t="str">
        <f t="shared" si="1"/>
        <v/>
      </c>
      <c r="B72" s="271" t="str">
        <f t="shared" si="0"/>
        <v/>
      </c>
      <c r="C72" s="271" t="str">
        <f t="shared" si="2"/>
        <v/>
      </c>
      <c r="D72" s="272" t="str">
        <f t="shared" si="3"/>
        <v/>
      </c>
      <c r="E72" s="271" t="str">
        <f t="shared" si="4"/>
        <v/>
      </c>
    </row>
    <row r="73" spans="1:5" x14ac:dyDescent="0.25">
      <c r="A73" s="270" t="str">
        <f t="shared" si="1"/>
        <v/>
      </c>
      <c r="B73" s="271" t="str">
        <f t="shared" si="0"/>
        <v/>
      </c>
      <c r="C73" s="271" t="str">
        <f t="shared" si="2"/>
        <v/>
      </c>
      <c r="D73" s="272" t="str">
        <f t="shared" si="3"/>
        <v/>
      </c>
      <c r="E73" s="271" t="str">
        <f t="shared" si="4"/>
        <v/>
      </c>
    </row>
    <row r="74" spans="1:5" x14ac:dyDescent="0.25">
      <c r="A74" s="270" t="str">
        <f t="shared" si="1"/>
        <v/>
      </c>
      <c r="B74" s="271" t="str">
        <f t="shared" si="0"/>
        <v/>
      </c>
      <c r="C74" s="271" t="str">
        <f t="shared" si="2"/>
        <v/>
      </c>
      <c r="D74" s="272" t="str">
        <f t="shared" si="3"/>
        <v/>
      </c>
      <c r="E74" s="271" t="str">
        <f t="shared" si="4"/>
        <v/>
      </c>
    </row>
    <row r="75" spans="1:5" x14ac:dyDescent="0.25">
      <c r="A75" s="270" t="str">
        <f t="shared" si="1"/>
        <v/>
      </c>
      <c r="B75" s="271" t="str">
        <f t="shared" si="0"/>
        <v/>
      </c>
      <c r="C75" s="271" t="str">
        <f t="shared" si="2"/>
        <v/>
      </c>
      <c r="D75" s="272" t="str">
        <f t="shared" si="3"/>
        <v/>
      </c>
      <c r="E75" s="271" t="str">
        <f t="shared" si="4"/>
        <v/>
      </c>
    </row>
    <row r="76" spans="1:5" x14ac:dyDescent="0.25">
      <c r="A76" s="270" t="str">
        <f t="shared" si="1"/>
        <v/>
      </c>
      <c r="B76" s="271" t="str">
        <f t="shared" ref="B76:B139" si="5">IF(A76&gt;$B$7,"",PMT($B$5,$B$7,$B$1)*-1)</f>
        <v/>
      </c>
      <c r="C76" s="271" t="str">
        <f t="shared" si="2"/>
        <v/>
      </c>
      <c r="D76" s="272" t="str">
        <f t="shared" si="3"/>
        <v/>
      </c>
      <c r="E76" s="271" t="str">
        <f t="shared" si="4"/>
        <v/>
      </c>
    </row>
    <row r="77" spans="1:5" x14ac:dyDescent="0.25">
      <c r="A77" s="270" t="str">
        <f t="shared" ref="A77:A140" si="6">IF(OR(A76=$B$7,A76=""),"",IF(ISNUMBER(A76),A76+1,1))</f>
        <v/>
      </c>
      <c r="B77" s="271" t="str">
        <f t="shared" si="5"/>
        <v/>
      </c>
      <c r="C77" s="271" t="str">
        <f t="shared" ref="C77:C140" si="7">IF(A77&gt;$B$7,"",$B$5*E76)</f>
        <v/>
      </c>
      <c r="D77" s="272" t="str">
        <f t="shared" ref="D77:D140" si="8">IF(A77&gt;$B$7,"",B77-C77)</f>
        <v/>
      </c>
      <c r="E77" s="271" t="str">
        <f t="shared" ref="E77:E140" si="9">IF(A77&gt;$B$7,"",E76-D77)</f>
        <v/>
      </c>
    </row>
    <row r="78" spans="1:5" x14ac:dyDescent="0.25">
      <c r="A78" s="270" t="str">
        <f t="shared" si="6"/>
        <v/>
      </c>
      <c r="B78" s="271" t="str">
        <f t="shared" si="5"/>
        <v/>
      </c>
      <c r="C78" s="271" t="str">
        <f t="shared" si="7"/>
        <v/>
      </c>
      <c r="D78" s="272" t="str">
        <f t="shared" si="8"/>
        <v/>
      </c>
      <c r="E78" s="271" t="str">
        <f t="shared" si="9"/>
        <v/>
      </c>
    </row>
    <row r="79" spans="1:5" x14ac:dyDescent="0.25">
      <c r="A79" s="270" t="str">
        <f t="shared" si="6"/>
        <v/>
      </c>
      <c r="B79" s="271" t="str">
        <f t="shared" si="5"/>
        <v/>
      </c>
      <c r="C79" s="271" t="str">
        <f t="shared" si="7"/>
        <v/>
      </c>
      <c r="D79" s="272" t="str">
        <f t="shared" si="8"/>
        <v/>
      </c>
      <c r="E79" s="271" t="str">
        <f t="shared" si="9"/>
        <v/>
      </c>
    </row>
    <row r="80" spans="1:5" x14ac:dyDescent="0.25">
      <c r="A80" s="270" t="str">
        <f t="shared" si="6"/>
        <v/>
      </c>
      <c r="B80" s="271" t="str">
        <f t="shared" si="5"/>
        <v/>
      </c>
      <c r="C80" s="271" t="str">
        <f t="shared" si="7"/>
        <v/>
      </c>
      <c r="D80" s="272" t="str">
        <f t="shared" si="8"/>
        <v/>
      </c>
      <c r="E80" s="271" t="str">
        <f t="shared" si="9"/>
        <v/>
      </c>
    </row>
    <row r="81" spans="1:5" x14ac:dyDescent="0.25">
      <c r="A81" s="270" t="str">
        <f t="shared" si="6"/>
        <v/>
      </c>
      <c r="B81" s="271" t="str">
        <f t="shared" si="5"/>
        <v/>
      </c>
      <c r="C81" s="271" t="str">
        <f t="shared" si="7"/>
        <v/>
      </c>
      <c r="D81" s="272" t="str">
        <f t="shared" si="8"/>
        <v/>
      </c>
      <c r="E81" s="271" t="str">
        <f t="shared" si="9"/>
        <v/>
      </c>
    </row>
    <row r="82" spans="1:5" x14ac:dyDescent="0.25">
      <c r="A82" s="270" t="str">
        <f t="shared" si="6"/>
        <v/>
      </c>
      <c r="B82" s="271" t="str">
        <f t="shared" si="5"/>
        <v/>
      </c>
      <c r="C82" s="271" t="str">
        <f t="shared" si="7"/>
        <v/>
      </c>
      <c r="D82" s="272" t="str">
        <f t="shared" si="8"/>
        <v/>
      </c>
      <c r="E82" s="271" t="str">
        <f t="shared" si="9"/>
        <v/>
      </c>
    </row>
    <row r="83" spans="1:5" x14ac:dyDescent="0.25">
      <c r="A83" s="270" t="str">
        <f t="shared" si="6"/>
        <v/>
      </c>
      <c r="B83" s="271" t="str">
        <f t="shared" si="5"/>
        <v/>
      </c>
      <c r="C83" s="271" t="str">
        <f t="shared" si="7"/>
        <v/>
      </c>
      <c r="D83" s="272" t="str">
        <f t="shared" si="8"/>
        <v/>
      </c>
      <c r="E83" s="271" t="str">
        <f t="shared" si="9"/>
        <v/>
      </c>
    </row>
    <row r="84" spans="1:5" x14ac:dyDescent="0.25">
      <c r="A84" s="270" t="str">
        <f t="shared" si="6"/>
        <v/>
      </c>
      <c r="B84" s="271" t="str">
        <f t="shared" si="5"/>
        <v/>
      </c>
      <c r="C84" s="271" t="str">
        <f t="shared" si="7"/>
        <v/>
      </c>
      <c r="D84" s="272" t="str">
        <f t="shared" si="8"/>
        <v/>
      </c>
      <c r="E84" s="271" t="str">
        <f t="shared" si="9"/>
        <v/>
      </c>
    </row>
    <row r="85" spans="1:5" x14ac:dyDescent="0.25">
      <c r="A85" s="270" t="str">
        <f t="shared" si="6"/>
        <v/>
      </c>
      <c r="B85" s="271" t="str">
        <f t="shared" si="5"/>
        <v/>
      </c>
      <c r="C85" s="271" t="str">
        <f t="shared" si="7"/>
        <v/>
      </c>
      <c r="D85" s="272" t="str">
        <f t="shared" si="8"/>
        <v/>
      </c>
      <c r="E85" s="271" t="str">
        <f t="shared" si="9"/>
        <v/>
      </c>
    </row>
    <row r="86" spans="1:5" x14ac:dyDescent="0.25">
      <c r="A86" s="270" t="str">
        <f t="shared" si="6"/>
        <v/>
      </c>
      <c r="B86" s="271" t="str">
        <f t="shared" si="5"/>
        <v/>
      </c>
      <c r="C86" s="271" t="str">
        <f t="shared" si="7"/>
        <v/>
      </c>
      <c r="D86" s="272" t="str">
        <f t="shared" si="8"/>
        <v/>
      </c>
      <c r="E86" s="271" t="str">
        <f t="shared" si="9"/>
        <v/>
      </c>
    </row>
    <row r="87" spans="1:5" x14ac:dyDescent="0.25">
      <c r="A87" s="270" t="str">
        <f t="shared" si="6"/>
        <v/>
      </c>
      <c r="B87" s="271" t="str">
        <f t="shared" si="5"/>
        <v/>
      </c>
      <c r="C87" s="271" t="str">
        <f t="shared" si="7"/>
        <v/>
      </c>
      <c r="D87" s="272" t="str">
        <f t="shared" si="8"/>
        <v/>
      </c>
      <c r="E87" s="271" t="str">
        <f t="shared" si="9"/>
        <v/>
      </c>
    </row>
    <row r="88" spans="1:5" x14ac:dyDescent="0.25">
      <c r="A88" s="270" t="str">
        <f t="shared" si="6"/>
        <v/>
      </c>
      <c r="B88" s="271" t="str">
        <f t="shared" si="5"/>
        <v/>
      </c>
      <c r="C88" s="271" t="str">
        <f t="shared" si="7"/>
        <v/>
      </c>
      <c r="D88" s="272" t="str">
        <f t="shared" si="8"/>
        <v/>
      </c>
      <c r="E88" s="271" t="str">
        <f t="shared" si="9"/>
        <v/>
      </c>
    </row>
    <row r="89" spans="1:5" x14ac:dyDescent="0.25">
      <c r="A89" s="270" t="str">
        <f t="shared" si="6"/>
        <v/>
      </c>
      <c r="B89" s="271" t="str">
        <f t="shared" si="5"/>
        <v/>
      </c>
      <c r="C89" s="271" t="str">
        <f t="shared" si="7"/>
        <v/>
      </c>
      <c r="D89" s="272" t="str">
        <f t="shared" si="8"/>
        <v/>
      </c>
      <c r="E89" s="271" t="str">
        <f t="shared" si="9"/>
        <v/>
      </c>
    </row>
    <row r="90" spans="1:5" x14ac:dyDescent="0.25">
      <c r="A90" s="270" t="str">
        <f t="shared" si="6"/>
        <v/>
      </c>
      <c r="B90" s="271" t="str">
        <f t="shared" si="5"/>
        <v/>
      </c>
      <c r="C90" s="271" t="str">
        <f t="shared" si="7"/>
        <v/>
      </c>
      <c r="D90" s="272" t="str">
        <f t="shared" si="8"/>
        <v/>
      </c>
      <c r="E90" s="271" t="str">
        <f t="shared" si="9"/>
        <v/>
      </c>
    </row>
    <row r="91" spans="1:5" x14ac:dyDescent="0.25">
      <c r="A91" s="270" t="str">
        <f t="shared" si="6"/>
        <v/>
      </c>
      <c r="B91" s="271" t="str">
        <f t="shared" si="5"/>
        <v/>
      </c>
      <c r="C91" s="271" t="str">
        <f t="shared" si="7"/>
        <v/>
      </c>
      <c r="D91" s="272" t="str">
        <f t="shared" si="8"/>
        <v/>
      </c>
      <c r="E91" s="271" t="str">
        <f t="shared" si="9"/>
        <v/>
      </c>
    </row>
    <row r="92" spans="1:5" x14ac:dyDescent="0.25">
      <c r="A92" s="270" t="str">
        <f t="shared" si="6"/>
        <v/>
      </c>
      <c r="B92" s="271" t="str">
        <f t="shared" si="5"/>
        <v/>
      </c>
      <c r="C92" s="271" t="str">
        <f t="shared" si="7"/>
        <v/>
      </c>
      <c r="D92" s="272" t="str">
        <f t="shared" si="8"/>
        <v/>
      </c>
      <c r="E92" s="271" t="str">
        <f t="shared" si="9"/>
        <v/>
      </c>
    </row>
    <row r="93" spans="1:5" x14ac:dyDescent="0.25">
      <c r="A93" s="270" t="str">
        <f t="shared" si="6"/>
        <v/>
      </c>
      <c r="B93" s="271" t="str">
        <f t="shared" si="5"/>
        <v/>
      </c>
      <c r="C93" s="271" t="str">
        <f t="shared" si="7"/>
        <v/>
      </c>
      <c r="D93" s="272" t="str">
        <f t="shared" si="8"/>
        <v/>
      </c>
      <c r="E93" s="271" t="str">
        <f t="shared" si="9"/>
        <v/>
      </c>
    </row>
    <row r="94" spans="1:5" x14ac:dyDescent="0.25">
      <c r="A94" s="270" t="str">
        <f t="shared" si="6"/>
        <v/>
      </c>
      <c r="B94" s="271" t="str">
        <f t="shared" si="5"/>
        <v/>
      </c>
      <c r="C94" s="271" t="str">
        <f t="shared" si="7"/>
        <v/>
      </c>
      <c r="D94" s="272" t="str">
        <f t="shared" si="8"/>
        <v/>
      </c>
      <c r="E94" s="271" t="str">
        <f t="shared" si="9"/>
        <v/>
      </c>
    </row>
    <row r="95" spans="1:5" x14ac:dyDescent="0.25">
      <c r="A95" s="270" t="str">
        <f t="shared" si="6"/>
        <v/>
      </c>
      <c r="B95" s="271" t="str">
        <f t="shared" si="5"/>
        <v/>
      </c>
      <c r="C95" s="271" t="str">
        <f t="shared" si="7"/>
        <v/>
      </c>
      <c r="D95" s="272" t="str">
        <f t="shared" si="8"/>
        <v/>
      </c>
      <c r="E95" s="271" t="str">
        <f t="shared" si="9"/>
        <v/>
      </c>
    </row>
    <row r="96" spans="1:5" x14ac:dyDescent="0.25">
      <c r="A96" s="270" t="str">
        <f t="shared" si="6"/>
        <v/>
      </c>
      <c r="B96" s="271" t="str">
        <f t="shared" si="5"/>
        <v/>
      </c>
      <c r="C96" s="271" t="str">
        <f t="shared" si="7"/>
        <v/>
      </c>
      <c r="D96" s="272" t="str">
        <f t="shared" si="8"/>
        <v/>
      </c>
      <c r="E96" s="271" t="str">
        <f t="shared" si="9"/>
        <v/>
      </c>
    </row>
    <row r="97" spans="1:5" x14ac:dyDescent="0.25">
      <c r="A97" s="270" t="str">
        <f t="shared" si="6"/>
        <v/>
      </c>
      <c r="B97" s="271" t="str">
        <f t="shared" si="5"/>
        <v/>
      </c>
      <c r="C97" s="271" t="str">
        <f t="shared" si="7"/>
        <v/>
      </c>
      <c r="D97" s="272" t="str">
        <f t="shared" si="8"/>
        <v/>
      </c>
      <c r="E97" s="271" t="str">
        <f t="shared" si="9"/>
        <v/>
      </c>
    </row>
    <row r="98" spans="1:5" x14ac:dyDescent="0.25">
      <c r="A98" s="270" t="str">
        <f t="shared" si="6"/>
        <v/>
      </c>
      <c r="B98" s="271" t="str">
        <f t="shared" si="5"/>
        <v/>
      </c>
      <c r="C98" s="271" t="str">
        <f t="shared" si="7"/>
        <v/>
      </c>
      <c r="D98" s="272" t="str">
        <f t="shared" si="8"/>
        <v/>
      </c>
      <c r="E98" s="271" t="str">
        <f t="shared" si="9"/>
        <v/>
      </c>
    </row>
    <row r="99" spans="1:5" x14ac:dyDescent="0.25">
      <c r="A99" s="270" t="str">
        <f t="shared" si="6"/>
        <v/>
      </c>
      <c r="B99" s="271" t="str">
        <f t="shared" si="5"/>
        <v/>
      </c>
      <c r="C99" s="271" t="str">
        <f t="shared" si="7"/>
        <v/>
      </c>
      <c r="D99" s="272" t="str">
        <f t="shared" si="8"/>
        <v/>
      </c>
      <c r="E99" s="271" t="str">
        <f t="shared" si="9"/>
        <v/>
      </c>
    </row>
    <row r="100" spans="1:5" x14ac:dyDescent="0.25">
      <c r="A100" s="270" t="str">
        <f t="shared" si="6"/>
        <v/>
      </c>
      <c r="B100" s="271" t="str">
        <f t="shared" si="5"/>
        <v/>
      </c>
      <c r="C100" s="271" t="str">
        <f t="shared" si="7"/>
        <v/>
      </c>
      <c r="D100" s="272" t="str">
        <f t="shared" si="8"/>
        <v/>
      </c>
      <c r="E100" s="271" t="str">
        <f t="shared" si="9"/>
        <v/>
      </c>
    </row>
    <row r="101" spans="1:5" x14ac:dyDescent="0.25">
      <c r="A101" s="270" t="str">
        <f t="shared" si="6"/>
        <v/>
      </c>
      <c r="B101" s="271" t="str">
        <f t="shared" si="5"/>
        <v/>
      </c>
      <c r="C101" s="271" t="str">
        <f t="shared" si="7"/>
        <v/>
      </c>
      <c r="D101" s="272" t="str">
        <f t="shared" si="8"/>
        <v/>
      </c>
      <c r="E101" s="271" t="str">
        <f t="shared" si="9"/>
        <v/>
      </c>
    </row>
    <row r="102" spans="1:5" x14ac:dyDescent="0.25">
      <c r="A102" s="270" t="str">
        <f t="shared" si="6"/>
        <v/>
      </c>
      <c r="B102" s="271" t="str">
        <f t="shared" si="5"/>
        <v/>
      </c>
      <c r="C102" s="271" t="str">
        <f t="shared" si="7"/>
        <v/>
      </c>
      <c r="D102" s="272" t="str">
        <f t="shared" si="8"/>
        <v/>
      </c>
      <c r="E102" s="271" t="str">
        <f t="shared" si="9"/>
        <v/>
      </c>
    </row>
    <row r="103" spans="1:5" x14ac:dyDescent="0.25">
      <c r="A103" s="270" t="str">
        <f t="shared" si="6"/>
        <v/>
      </c>
      <c r="B103" s="271" t="str">
        <f t="shared" si="5"/>
        <v/>
      </c>
      <c r="C103" s="271" t="str">
        <f t="shared" si="7"/>
        <v/>
      </c>
      <c r="D103" s="272" t="str">
        <f t="shared" si="8"/>
        <v/>
      </c>
      <c r="E103" s="271" t="str">
        <f t="shared" si="9"/>
        <v/>
      </c>
    </row>
    <row r="104" spans="1:5" x14ac:dyDescent="0.25">
      <c r="A104" s="270" t="str">
        <f t="shared" si="6"/>
        <v/>
      </c>
      <c r="B104" s="271" t="str">
        <f t="shared" si="5"/>
        <v/>
      </c>
      <c r="C104" s="271" t="str">
        <f t="shared" si="7"/>
        <v/>
      </c>
      <c r="D104" s="272" t="str">
        <f t="shared" si="8"/>
        <v/>
      </c>
      <c r="E104" s="271" t="str">
        <f t="shared" si="9"/>
        <v/>
      </c>
    </row>
    <row r="105" spans="1:5" x14ac:dyDescent="0.25">
      <c r="A105" s="270" t="str">
        <f t="shared" si="6"/>
        <v/>
      </c>
      <c r="B105" s="271" t="str">
        <f t="shared" si="5"/>
        <v/>
      </c>
      <c r="C105" s="271" t="str">
        <f t="shared" si="7"/>
        <v/>
      </c>
      <c r="D105" s="272" t="str">
        <f t="shared" si="8"/>
        <v/>
      </c>
      <c r="E105" s="271" t="str">
        <f t="shared" si="9"/>
        <v/>
      </c>
    </row>
    <row r="106" spans="1:5" x14ac:dyDescent="0.25">
      <c r="A106" s="270" t="str">
        <f t="shared" si="6"/>
        <v/>
      </c>
      <c r="B106" s="271" t="str">
        <f t="shared" si="5"/>
        <v/>
      </c>
      <c r="C106" s="271" t="str">
        <f t="shared" si="7"/>
        <v/>
      </c>
      <c r="D106" s="272" t="str">
        <f t="shared" si="8"/>
        <v/>
      </c>
      <c r="E106" s="271" t="str">
        <f t="shared" si="9"/>
        <v/>
      </c>
    </row>
    <row r="107" spans="1:5" x14ac:dyDescent="0.25">
      <c r="A107" s="270" t="str">
        <f t="shared" si="6"/>
        <v/>
      </c>
      <c r="B107" s="271" t="str">
        <f t="shared" si="5"/>
        <v/>
      </c>
      <c r="C107" s="271" t="str">
        <f t="shared" si="7"/>
        <v/>
      </c>
      <c r="D107" s="272" t="str">
        <f t="shared" si="8"/>
        <v/>
      </c>
      <c r="E107" s="271" t="str">
        <f t="shared" si="9"/>
        <v/>
      </c>
    </row>
    <row r="108" spans="1:5" x14ac:dyDescent="0.25">
      <c r="A108" s="270" t="str">
        <f t="shared" si="6"/>
        <v/>
      </c>
      <c r="B108" s="271" t="str">
        <f t="shared" si="5"/>
        <v/>
      </c>
      <c r="C108" s="271" t="str">
        <f t="shared" si="7"/>
        <v/>
      </c>
      <c r="D108" s="272" t="str">
        <f t="shared" si="8"/>
        <v/>
      </c>
      <c r="E108" s="271" t="str">
        <f t="shared" si="9"/>
        <v/>
      </c>
    </row>
    <row r="109" spans="1:5" x14ac:dyDescent="0.25">
      <c r="A109" s="270" t="str">
        <f t="shared" si="6"/>
        <v/>
      </c>
      <c r="B109" s="271" t="str">
        <f t="shared" si="5"/>
        <v/>
      </c>
      <c r="C109" s="271" t="str">
        <f t="shared" si="7"/>
        <v/>
      </c>
      <c r="D109" s="272" t="str">
        <f t="shared" si="8"/>
        <v/>
      </c>
      <c r="E109" s="271" t="str">
        <f t="shared" si="9"/>
        <v/>
      </c>
    </row>
    <row r="110" spans="1:5" x14ac:dyDescent="0.25">
      <c r="A110" s="270" t="str">
        <f t="shared" si="6"/>
        <v/>
      </c>
      <c r="B110" s="271" t="str">
        <f t="shared" si="5"/>
        <v/>
      </c>
      <c r="C110" s="271" t="str">
        <f t="shared" si="7"/>
        <v/>
      </c>
      <c r="D110" s="272" t="str">
        <f t="shared" si="8"/>
        <v/>
      </c>
      <c r="E110" s="271" t="str">
        <f t="shared" si="9"/>
        <v/>
      </c>
    </row>
    <row r="111" spans="1:5" x14ac:dyDescent="0.25">
      <c r="A111" s="270" t="str">
        <f t="shared" si="6"/>
        <v/>
      </c>
      <c r="B111" s="271" t="str">
        <f t="shared" si="5"/>
        <v/>
      </c>
      <c r="C111" s="271" t="str">
        <f t="shared" si="7"/>
        <v/>
      </c>
      <c r="D111" s="272" t="str">
        <f t="shared" si="8"/>
        <v/>
      </c>
      <c r="E111" s="271" t="str">
        <f t="shared" si="9"/>
        <v/>
      </c>
    </row>
    <row r="112" spans="1:5" x14ac:dyDescent="0.25">
      <c r="A112" s="270" t="str">
        <f t="shared" si="6"/>
        <v/>
      </c>
      <c r="B112" s="271" t="str">
        <f t="shared" si="5"/>
        <v/>
      </c>
      <c r="C112" s="271" t="str">
        <f t="shared" si="7"/>
        <v/>
      </c>
      <c r="D112" s="272" t="str">
        <f t="shared" si="8"/>
        <v/>
      </c>
      <c r="E112" s="271" t="str">
        <f t="shared" si="9"/>
        <v/>
      </c>
    </row>
    <row r="113" spans="1:5" x14ac:dyDescent="0.25">
      <c r="A113" s="270" t="str">
        <f t="shared" si="6"/>
        <v/>
      </c>
      <c r="B113" s="271" t="str">
        <f t="shared" si="5"/>
        <v/>
      </c>
      <c r="C113" s="271" t="str">
        <f t="shared" si="7"/>
        <v/>
      </c>
      <c r="D113" s="272" t="str">
        <f t="shared" si="8"/>
        <v/>
      </c>
      <c r="E113" s="271" t="str">
        <f t="shared" si="9"/>
        <v/>
      </c>
    </row>
    <row r="114" spans="1:5" x14ac:dyDescent="0.25">
      <c r="A114" s="270" t="str">
        <f t="shared" si="6"/>
        <v/>
      </c>
      <c r="B114" s="271" t="str">
        <f t="shared" si="5"/>
        <v/>
      </c>
      <c r="C114" s="271" t="str">
        <f t="shared" si="7"/>
        <v/>
      </c>
      <c r="D114" s="272" t="str">
        <f t="shared" si="8"/>
        <v/>
      </c>
      <c r="E114" s="271" t="str">
        <f t="shared" si="9"/>
        <v/>
      </c>
    </row>
    <row r="115" spans="1:5" x14ac:dyDescent="0.25">
      <c r="A115" s="270" t="str">
        <f t="shared" si="6"/>
        <v/>
      </c>
      <c r="B115" s="271" t="str">
        <f t="shared" si="5"/>
        <v/>
      </c>
      <c r="C115" s="271" t="str">
        <f t="shared" si="7"/>
        <v/>
      </c>
      <c r="D115" s="272" t="str">
        <f t="shared" si="8"/>
        <v/>
      </c>
      <c r="E115" s="271" t="str">
        <f t="shared" si="9"/>
        <v/>
      </c>
    </row>
    <row r="116" spans="1:5" x14ac:dyDescent="0.25">
      <c r="A116" s="270" t="str">
        <f t="shared" si="6"/>
        <v/>
      </c>
      <c r="B116" s="271" t="str">
        <f t="shared" si="5"/>
        <v/>
      </c>
      <c r="C116" s="271" t="str">
        <f t="shared" si="7"/>
        <v/>
      </c>
      <c r="D116" s="272" t="str">
        <f t="shared" si="8"/>
        <v/>
      </c>
      <c r="E116" s="271" t="str">
        <f t="shared" si="9"/>
        <v/>
      </c>
    </row>
    <row r="117" spans="1:5" x14ac:dyDescent="0.25">
      <c r="A117" s="270" t="str">
        <f t="shared" si="6"/>
        <v/>
      </c>
      <c r="B117" s="271" t="str">
        <f t="shared" si="5"/>
        <v/>
      </c>
      <c r="C117" s="271" t="str">
        <f t="shared" si="7"/>
        <v/>
      </c>
      <c r="D117" s="272" t="str">
        <f t="shared" si="8"/>
        <v/>
      </c>
      <c r="E117" s="271" t="str">
        <f t="shared" si="9"/>
        <v/>
      </c>
    </row>
    <row r="118" spans="1:5" x14ac:dyDescent="0.25">
      <c r="A118" s="270" t="str">
        <f t="shared" si="6"/>
        <v/>
      </c>
      <c r="B118" s="271" t="str">
        <f t="shared" si="5"/>
        <v/>
      </c>
      <c r="C118" s="271" t="str">
        <f t="shared" si="7"/>
        <v/>
      </c>
      <c r="D118" s="272" t="str">
        <f t="shared" si="8"/>
        <v/>
      </c>
      <c r="E118" s="271" t="str">
        <f t="shared" si="9"/>
        <v/>
      </c>
    </row>
    <row r="119" spans="1:5" x14ac:dyDescent="0.25">
      <c r="A119" s="270" t="str">
        <f t="shared" si="6"/>
        <v/>
      </c>
      <c r="B119" s="271" t="str">
        <f t="shared" si="5"/>
        <v/>
      </c>
      <c r="C119" s="271" t="str">
        <f t="shared" si="7"/>
        <v/>
      </c>
      <c r="D119" s="272" t="str">
        <f t="shared" si="8"/>
        <v/>
      </c>
      <c r="E119" s="271" t="str">
        <f t="shared" si="9"/>
        <v/>
      </c>
    </row>
    <row r="120" spans="1:5" x14ac:dyDescent="0.25">
      <c r="A120" s="270" t="str">
        <f t="shared" si="6"/>
        <v/>
      </c>
      <c r="B120" s="271" t="str">
        <f t="shared" si="5"/>
        <v/>
      </c>
      <c r="C120" s="271" t="str">
        <f t="shared" si="7"/>
        <v/>
      </c>
      <c r="D120" s="272" t="str">
        <f t="shared" si="8"/>
        <v/>
      </c>
      <c r="E120" s="271" t="str">
        <f t="shared" si="9"/>
        <v/>
      </c>
    </row>
    <row r="121" spans="1:5" x14ac:dyDescent="0.25">
      <c r="A121" s="270" t="str">
        <f t="shared" si="6"/>
        <v/>
      </c>
      <c r="B121" s="271" t="str">
        <f t="shared" si="5"/>
        <v/>
      </c>
      <c r="C121" s="271" t="str">
        <f t="shared" si="7"/>
        <v/>
      </c>
      <c r="D121" s="272" t="str">
        <f t="shared" si="8"/>
        <v/>
      </c>
      <c r="E121" s="271" t="str">
        <f t="shared" si="9"/>
        <v/>
      </c>
    </row>
    <row r="122" spans="1:5" x14ac:dyDescent="0.25">
      <c r="A122" s="270" t="str">
        <f t="shared" si="6"/>
        <v/>
      </c>
      <c r="B122" s="271" t="str">
        <f t="shared" si="5"/>
        <v/>
      </c>
      <c r="C122" s="271" t="str">
        <f t="shared" si="7"/>
        <v/>
      </c>
      <c r="D122" s="272" t="str">
        <f t="shared" si="8"/>
        <v/>
      </c>
      <c r="E122" s="271" t="str">
        <f t="shared" si="9"/>
        <v/>
      </c>
    </row>
    <row r="123" spans="1:5" x14ac:dyDescent="0.25">
      <c r="A123" s="270" t="str">
        <f t="shared" si="6"/>
        <v/>
      </c>
      <c r="B123" s="271" t="str">
        <f t="shared" si="5"/>
        <v/>
      </c>
      <c r="C123" s="271" t="str">
        <f t="shared" si="7"/>
        <v/>
      </c>
      <c r="D123" s="272" t="str">
        <f t="shared" si="8"/>
        <v/>
      </c>
      <c r="E123" s="271" t="str">
        <f t="shared" si="9"/>
        <v/>
      </c>
    </row>
    <row r="124" spans="1:5" x14ac:dyDescent="0.25">
      <c r="A124" s="270" t="str">
        <f t="shared" si="6"/>
        <v/>
      </c>
      <c r="B124" s="271" t="str">
        <f t="shared" si="5"/>
        <v/>
      </c>
      <c r="C124" s="271" t="str">
        <f t="shared" si="7"/>
        <v/>
      </c>
      <c r="D124" s="272" t="str">
        <f t="shared" si="8"/>
        <v/>
      </c>
      <c r="E124" s="271" t="str">
        <f t="shared" si="9"/>
        <v/>
      </c>
    </row>
    <row r="125" spans="1:5" x14ac:dyDescent="0.25">
      <c r="A125" s="270" t="str">
        <f t="shared" si="6"/>
        <v/>
      </c>
      <c r="B125" s="271" t="str">
        <f t="shared" si="5"/>
        <v/>
      </c>
      <c r="C125" s="271" t="str">
        <f t="shared" si="7"/>
        <v/>
      </c>
      <c r="D125" s="272" t="str">
        <f t="shared" si="8"/>
        <v/>
      </c>
      <c r="E125" s="271" t="str">
        <f t="shared" si="9"/>
        <v/>
      </c>
    </row>
    <row r="126" spans="1:5" x14ac:dyDescent="0.25">
      <c r="A126" s="270" t="str">
        <f t="shared" si="6"/>
        <v/>
      </c>
      <c r="B126" s="271" t="str">
        <f t="shared" si="5"/>
        <v/>
      </c>
      <c r="C126" s="271" t="str">
        <f t="shared" si="7"/>
        <v/>
      </c>
      <c r="D126" s="272" t="str">
        <f t="shared" si="8"/>
        <v/>
      </c>
      <c r="E126" s="271" t="str">
        <f t="shared" si="9"/>
        <v/>
      </c>
    </row>
    <row r="127" spans="1:5" x14ac:dyDescent="0.25">
      <c r="A127" s="270" t="str">
        <f t="shared" si="6"/>
        <v/>
      </c>
      <c r="B127" s="271" t="str">
        <f t="shared" si="5"/>
        <v/>
      </c>
      <c r="C127" s="271" t="str">
        <f t="shared" si="7"/>
        <v/>
      </c>
      <c r="D127" s="272" t="str">
        <f t="shared" si="8"/>
        <v/>
      </c>
      <c r="E127" s="271" t="str">
        <f t="shared" si="9"/>
        <v/>
      </c>
    </row>
    <row r="128" spans="1:5" x14ac:dyDescent="0.25">
      <c r="A128" s="270" t="str">
        <f t="shared" si="6"/>
        <v/>
      </c>
      <c r="B128" s="271" t="str">
        <f t="shared" si="5"/>
        <v/>
      </c>
      <c r="C128" s="271" t="str">
        <f t="shared" si="7"/>
        <v/>
      </c>
      <c r="D128" s="272" t="str">
        <f t="shared" si="8"/>
        <v/>
      </c>
      <c r="E128" s="271" t="str">
        <f t="shared" si="9"/>
        <v/>
      </c>
    </row>
    <row r="129" spans="1:5" x14ac:dyDescent="0.25">
      <c r="A129" s="270" t="str">
        <f t="shared" si="6"/>
        <v/>
      </c>
      <c r="B129" s="271" t="str">
        <f t="shared" si="5"/>
        <v/>
      </c>
      <c r="C129" s="271" t="str">
        <f t="shared" si="7"/>
        <v/>
      </c>
      <c r="D129" s="272" t="str">
        <f t="shared" si="8"/>
        <v/>
      </c>
      <c r="E129" s="271" t="str">
        <f t="shared" si="9"/>
        <v/>
      </c>
    </row>
    <row r="130" spans="1:5" x14ac:dyDescent="0.25">
      <c r="A130" s="270" t="str">
        <f t="shared" si="6"/>
        <v/>
      </c>
      <c r="B130" s="271" t="str">
        <f t="shared" si="5"/>
        <v/>
      </c>
      <c r="C130" s="271" t="str">
        <f t="shared" si="7"/>
        <v/>
      </c>
      <c r="D130" s="272" t="str">
        <f t="shared" si="8"/>
        <v/>
      </c>
      <c r="E130" s="271" t="str">
        <f t="shared" si="9"/>
        <v/>
      </c>
    </row>
    <row r="131" spans="1:5" x14ac:dyDescent="0.25">
      <c r="A131" s="270" t="str">
        <f t="shared" si="6"/>
        <v/>
      </c>
      <c r="B131" s="271" t="str">
        <f t="shared" si="5"/>
        <v/>
      </c>
      <c r="C131" s="271" t="str">
        <f t="shared" si="7"/>
        <v/>
      </c>
      <c r="D131" s="272" t="str">
        <f t="shared" si="8"/>
        <v/>
      </c>
      <c r="E131" s="271" t="str">
        <f t="shared" si="9"/>
        <v/>
      </c>
    </row>
    <row r="132" spans="1:5" x14ac:dyDescent="0.25">
      <c r="A132" s="270" t="str">
        <f t="shared" si="6"/>
        <v/>
      </c>
      <c r="B132" s="271" t="str">
        <f t="shared" si="5"/>
        <v/>
      </c>
      <c r="C132" s="271" t="str">
        <f t="shared" si="7"/>
        <v/>
      </c>
      <c r="D132" s="272" t="str">
        <f t="shared" si="8"/>
        <v/>
      </c>
      <c r="E132" s="271" t="str">
        <f t="shared" si="9"/>
        <v/>
      </c>
    </row>
    <row r="133" spans="1:5" x14ac:dyDescent="0.25">
      <c r="A133" s="270" t="str">
        <f t="shared" si="6"/>
        <v/>
      </c>
      <c r="B133" s="271" t="str">
        <f t="shared" si="5"/>
        <v/>
      </c>
      <c r="C133" s="271" t="str">
        <f t="shared" si="7"/>
        <v/>
      </c>
      <c r="D133" s="272" t="str">
        <f t="shared" si="8"/>
        <v/>
      </c>
      <c r="E133" s="271" t="str">
        <f t="shared" si="9"/>
        <v/>
      </c>
    </row>
    <row r="134" spans="1:5" x14ac:dyDescent="0.25">
      <c r="A134" s="270" t="str">
        <f t="shared" si="6"/>
        <v/>
      </c>
      <c r="B134" s="271" t="str">
        <f t="shared" si="5"/>
        <v/>
      </c>
      <c r="C134" s="271" t="str">
        <f t="shared" si="7"/>
        <v/>
      </c>
      <c r="D134" s="272" t="str">
        <f t="shared" si="8"/>
        <v/>
      </c>
      <c r="E134" s="271" t="str">
        <f t="shared" si="9"/>
        <v/>
      </c>
    </row>
    <row r="135" spans="1:5" x14ac:dyDescent="0.25">
      <c r="A135" s="270" t="str">
        <f t="shared" si="6"/>
        <v/>
      </c>
      <c r="B135" s="271" t="str">
        <f t="shared" si="5"/>
        <v/>
      </c>
      <c r="C135" s="271" t="str">
        <f t="shared" si="7"/>
        <v/>
      </c>
      <c r="D135" s="272" t="str">
        <f t="shared" si="8"/>
        <v/>
      </c>
      <c r="E135" s="271" t="str">
        <f t="shared" si="9"/>
        <v/>
      </c>
    </row>
    <row r="136" spans="1:5" x14ac:dyDescent="0.25">
      <c r="A136" s="270" t="str">
        <f t="shared" si="6"/>
        <v/>
      </c>
      <c r="B136" s="271" t="str">
        <f t="shared" si="5"/>
        <v/>
      </c>
      <c r="C136" s="271" t="str">
        <f t="shared" si="7"/>
        <v/>
      </c>
      <c r="D136" s="272" t="str">
        <f t="shared" si="8"/>
        <v/>
      </c>
      <c r="E136" s="271" t="str">
        <f t="shared" si="9"/>
        <v/>
      </c>
    </row>
    <row r="137" spans="1:5" x14ac:dyDescent="0.25">
      <c r="A137" s="270" t="str">
        <f t="shared" si="6"/>
        <v/>
      </c>
      <c r="B137" s="271" t="str">
        <f t="shared" si="5"/>
        <v/>
      </c>
      <c r="C137" s="271" t="str">
        <f t="shared" si="7"/>
        <v/>
      </c>
      <c r="D137" s="272" t="str">
        <f t="shared" si="8"/>
        <v/>
      </c>
      <c r="E137" s="271" t="str">
        <f t="shared" si="9"/>
        <v/>
      </c>
    </row>
    <row r="138" spans="1:5" x14ac:dyDescent="0.25">
      <c r="A138" s="270" t="str">
        <f t="shared" si="6"/>
        <v/>
      </c>
      <c r="B138" s="271" t="str">
        <f t="shared" si="5"/>
        <v/>
      </c>
      <c r="C138" s="271" t="str">
        <f t="shared" si="7"/>
        <v/>
      </c>
      <c r="D138" s="272" t="str">
        <f t="shared" si="8"/>
        <v/>
      </c>
      <c r="E138" s="271" t="str">
        <f t="shared" si="9"/>
        <v/>
      </c>
    </row>
    <row r="139" spans="1:5" x14ac:dyDescent="0.25">
      <c r="A139" s="270" t="str">
        <f t="shared" si="6"/>
        <v/>
      </c>
      <c r="B139" s="271" t="str">
        <f t="shared" si="5"/>
        <v/>
      </c>
      <c r="C139" s="271" t="str">
        <f t="shared" si="7"/>
        <v/>
      </c>
      <c r="D139" s="272" t="str">
        <f t="shared" si="8"/>
        <v/>
      </c>
      <c r="E139" s="271" t="str">
        <f t="shared" si="9"/>
        <v/>
      </c>
    </row>
    <row r="140" spans="1:5" x14ac:dyDescent="0.25">
      <c r="A140" s="270" t="str">
        <f t="shared" si="6"/>
        <v/>
      </c>
      <c r="B140" s="271" t="str">
        <f t="shared" ref="B140:B203" si="10">IF(A140&gt;$B$7,"",PMT($B$5,$B$7,$B$1)*-1)</f>
        <v/>
      </c>
      <c r="C140" s="271" t="str">
        <f t="shared" si="7"/>
        <v/>
      </c>
      <c r="D140" s="272" t="str">
        <f t="shared" si="8"/>
        <v/>
      </c>
      <c r="E140" s="271" t="str">
        <f t="shared" si="9"/>
        <v/>
      </c>
    </row>
    <row r="141" spans="1:5" x14ac:dyDescent="0.25">
      <c r="A141" s="270" t="str">
        <f t="shared" ref="A141:A204" si="11">IF(OR(A140=$B$7,A140=""),"",IF(ISNUMBER(A140),A140+1,1))</f>
        <v/>
      </c>
      <c r="B141" s="271" t="str">
        <f t="shared" si="10"/>
        <v/>
      </c>
      <c r="C141" s="271" t="str">
        <f t="shared" ref="C141:C204" si="12">IF(A141&gt;$B$7,"",$B$5*E140)</f>
        <v/>
      </c>
      <c r="D141" s="272" t="str">
        <f t="shared" ref="D141:D204" si="13">IF(A141&gt;$B$7,"",B141-C141)</f>
        <v/>
      </c>
      <c r="E141" s="271" t="str">
        <f t="shared" ref="E141:E204" si="14">IF(A141&gt;$B$7,"",E140-D141)</f>
        <v/>
      </c>
    </row>
    <row r="142" spans="1:5" x14ac:dyDescent="0.25">
      <c r="A142" s="270" t="str">
        <f t="shared" si="11"/>
        <v/>
      </c>
      <c r="B142" s="271" t="str">
        <f t="shared" si="10"/>
        <v/>
      </c>
      <c r="C142" s="271" t="str">
        <f t="shared" si="12"/>
        <v/>
      </c>
      <c r="D142" s="272" t="str">
        <f t="shared" si="13"/>
        <v/>
      </c>
      <c r="E142" s="271" t="str">
        <f t="shared" si="14"/>
        <v/>
      </c>
    </row>
    <row r="143" spans="1:5" x14ac:dyDescent="0.25">
      <c r="A143" s="270" t="str">
        <f t="shared" si="11"/>
        <v/>
      </c>
      <c r="B143" s="271" t="str">
        <f t="shared" si="10"/>
        <v/>
      </c>
      <c r="C143" s="271" t="str">
        <f t="shared" si="12"/>
        <v/>
      </c>
      <c r="D143" s="272" t="str">
        <f t="shared" si="13"/>
        <v/>
      </c>
      <c r="E143" s="271" t="str">
        <f t="shared" si="14"/>
        <v/>
      </c>
    </row>
    <row r="144" spans="1:5" x14ac:dyDescent="0.25">
      <c r="A144" s="270" t="str">
        <f t="shared" si="11"/>
        <v/>
      </c>
      <c r="B144" s="271" t="str">
        <f t="shared" si="10"/>
        <v/>
      </c>
      <c r="C144" s="271" t="str">
        <f t="shared" si="12"/>
        <v/>
      </c>
      <c r="D144" s="272" t="str">
        <f t="shared" si="13"/>
        <v/>
      </c>
      <c r="E144" s="271" t="str">
        <f t="shared" si="14"/>
        <v/>
      </c>
    </row>
    <row r="145" spans="1:5" x14ac:dyDescent="0.25">
      <c r="A145" s="270" t="str">
        <f t="shared" si="11"/>
        <v/>
      </c>
      <c r="B145" s="271" t="str">
        <f t="shared" si="10"/>
        <v/>
      </c>
      <c r="C145" s="271" t="str">
        <f t="shared" si="12"/>
        <v/>
      </c>
      <c r="D145" s="272" t="str">
        <f t="shared" si="13"/>
        <v/>
      </c>
      <c r="E145" s="271" t="str">
        <f t="shared" si="14"/>
        <v/>
      </c>
    </row>
    <row r="146" spans="1:5" x14ac:dyDescent="0.25">
      <c r="A146" s="270" t="str">
        <f t="shared" si="11"/>
        <v/>
      </c>
      <c r="B146" s="271" t="str">
        <f t="shared" si="10"/>
        <v/>
      </c>
      <c r="C146" s="271" t="str">
        <f t="shared" si="12"/>
        <v/>
      </c>
      <c r="D146" s="272" t="str">
        <f t="shared" si="13"/>
        <v/>
      </c>
      <c r="E146" s="271" t="str">
        <f t="shared" si="14"/>
        <v/>
      </c>
    </row>
    <row r="147" spans="1:5" x14ac:dyDescent="0.25">
      <c r="A147" s="270" t="str">
        <f t="shared" si="11"/>
        <v/>
      </c>
      <c r="B147" s="271" t="str">
        <f t="shared" si="10"/>
        <v/>
      </c>
      <c r="C147" s="271" t="str">
        <f t="shared" si="12"/>
        <v/>
      </c>
      <c r="D147" s="272" t="str">
        <f t="shared" si="13"/>
        <v/>
      </c>
      <c r="E147" s="271" t="str">
        <f t="shared" si="14"/>
        <v/>
      </c>
    </row>
    <row r="148" spans="1:5" x14ac:dyDescent="0.25">
      <c r="A148" s="270" t="str">
        <f t="shared" si="11"/>
        <v/>
      </c>
      <c r="B148" s="271" t="str">
        <f t="shared" si="10"/>
        <v/>
      </c>
      <c r="C148" s="271" t="str">
        <f t="shared" si="12"/>
        <v/>
      </c>
      <c r="D148" s="272" t="str">
        <f t="shared" si="13"/>
        <v/>
      </c>
      <c r="E148" s="271" t="str">
        <f t="shared" si="14"/>
        <v/>
      </c>
    </row>
    <row r="149" spans="1:5" x14ac:dyDescent="0.25">
      <c r="A149" s="270" t="str">
        <f t="shared" si="11"/>
        <v/>
      </c>
      <c r="B149" s="271" t="str">
        <f t="shared" si="10"/>
        <v/>
      </c>
      <c r="C149" s="271" t="str">
        <f t="shared" si="12"/>
        <v/>
      </c>
      <c r="D149" s="272" t="str">
        <f t="shared" si="13"/>
        <v/>
      </c>
      <c r="E149" s="271" t="str">
        <f t="shared" si="14"/>
        <v/>
      </c>
    </row>
    <row r="150" spans="1:5" x14ac:dyDescent="0.25">
      <c r="A150" s="270" t="str">
        <f t="shared" si="11"/>
        <v/>
      </c>
      <c r="B150" s="271" t="str">
        <f t="shared" si="10"/>
        <v/>
      </c>
      <c r="C150" s="271" t="str">
        <f t="shared" si="12"/>
        <v/>
      </c>
      <c r="D150" s="272" t="str">
        <f t="shared" si="13"/>
        <v/>
      </c>
      <c r="E150" s="271" t="str">
        <f t="shared" si="14"/>
        <v/>
      </c>
    </row>
    <row r="151" spans="1:5" x14ac:dyDescent="0.25">
      <c r="A151" s="270" t="str">
        <f t="shared" si="11"/>
        <v/>
      </c>
      <c r="B151" s="271" t="str">
        <f t="shared" si="10"/>
        <v/>
      </c>
      <c r="C151" s="271" t="str">
        <f t="shared" si="12"/>
        <v/>
      </c>
      <c r="D151" s="272" t="str">
        <f t="shared" si="13"/>
        <v/>
      </c>
      <c r="E151" s="271" t="str">
        <f t="shared" si="14"/>
        <v/>
      </c>
    </row>
    <row r="152" spans="1:5" x14ac:dyDescent="0.25">
      <c r="A152" s="270" t="str">
        <f t="shared" si="11"/>
        <v/>
      </c>
      <c r="B152" s="271" t="str">
        <f t="shared" si="10"/>
        <v/>
      </c>
      <c r="C152" s="271" t="str">
        <f t="shared" si="12"/>
        <v/>
      </c>
      <c r="D152" s="272" t="str">
        <f t="shared" si="13"/>
        <v/>
      </c>
      <c r="E152" s="271" t="str">
        <f t="shared" si="14"/>
        <v/>
      </c>
    </row>
    <row r="153" spans="1:5" x14ac:dyDescent="0.25">
      <c r="A153" s="270" t="str">
        <f t="shared" si="11"/>
        <v/>
      </c>
      <c r="B153" s="271" t="str">
        <f t="shared" si="10"/>
        <v/>
      </c>
      <c r="C153" s="271" t="str">
        <f t="shared" si="12"/>
        <v/>
      </c>
      <c r="D153" s="272" t="str">
        <f t="shared" si="13"/>
        <v/>
      </c>
      <c r="E153" s="271" t="str">
        <f t="shared" si="14"/>
        <v/>
      </c>
    </row>
    <row r="154" spans="1:5" x14ac:dyDescent="0.25">
      <c r="A154" s="270" t="str">
        <f t="shared" si="11"/>
        <v/>
      </c>
      <c r="B154" s="271" t="str">
        <f t="shared" si="10"/>
        <v/>
      </c>
      <c r="C154" s="271" t="str">
        <f t="shared" si="12"/>
        <v/>
      </c>
      <c r="D154" s="272" t="str">
        <f t="shared" si="13"/>
        <v/>
      </c>
      <c r="E154" s="271" t="str">
        <f t="shared" si="14"/>
        <v/>
      </c>
    </row>
    <row r="155" spans="1:5" x14ac:dyDescent="0.25">
      <c r="A155" s="270" t="str">
        <f t="shared" si="11"/>
        <v/>
      </c>
      <c r="B155" s="271" t="str">
        <f t="shared" si="10"/>
        <v/>
      </c>
      <c r="C155" s="271" t="str">
        <f t="shared" si="12"/>
        <v/>
      </c>
      <c r="D155" s="272" t="str">
        <f t="shared" si="13"/>
        <v/>
      </c>
      <c r="E155" s="271" t="str">
        <f t="shared" si="14"/>
        <v/>
      </c>
    </row>
    <row r="156" spans="1:5" x14ac:dyDescent="0.25">
      <c r="A156" s="270" t="str">
        <f t="shared" si="11"/>
        <v/>
      </c>
      <c r="B156" s="271" t="str">
        <f t="shared" si="10"/>
        <v/>
      </c>
      <c r="C156" s="271" t="str">
        <f t="shared" si="12"/>
        <v/>
      </c>
      <c r="D156" s="272" t="str">
        <f t="shared" si="13"/>
        <v/>
      </c>
      <c r="E156" s="271" t="str">
        <f t="shared" si="14"/>
        <v/>
      </c>
    </row>
    <row r="157" spans="1:5" x14ac:dyDescent="0.25">
      <c r="A157" s="270" t="str">
        <f t="shared" si="11"/>
        <v/>
      </c>
      <c r="B157" s="271" t="str">
        <f t="shared" si="10"/>
        <v/>
      </c>
      <c r="C157" s="271" t="str">
        <f t="shared" si="12"/>
        <v/>
      </c>
      <c r="D157" s="272" t="str">
        <f t="shared" si="13"/>
        <v/>
      </c>
      <c r="E157" s="271" t="str">
        <f t="shared" si="14"/>
        <v/>
      </c>
    </row>
    <row r="158" spans="1:5" x14ac:dyDescent="0.25">
      <c r="A158" s="270" t="str">
        <f t="shared" si="11"/>
        <v/>
      </c>
      <c r="B158" s="271" t="str">
        <f t="shared" si="10"/>
        <v/>
      </c>
      <c r="C158" s="271" t="str">
        <f t="shared" si="12"/>
        <v/>
      </c>
      <c r="D158" s="272" t="str">
        <f t="shared" si="13"/>
        <v/>
      </c>
      <c r="E158" s="271" t="str">
        <f t="shared" si="14"/>
        <v/>
      </c>
    </row>
    <row r="159" spans="1:5" x14ac:dyDescent="0.25">
      <c r="A159" s="270" t="str">
        <f t="shared" si="11"/>
        <v/>
      </c>
      <c r="B159" s="271" t="str">
        <f t="shared" si="10"/>
        <v/>
      </c>
      <c r="C159" s="271" t="str">
        <f t="shared" si="12"/>
        <v/>
      </c>
      <c r="D159" s="272" t="str">
        <f t="shared" si="13"/>
        <v/>
      </c>
      <c r="E159" s="271" t="str">
        <f t="shared" si="14"/>
        <v/>
      </c>
    </row>
    <row r="160" spans="1:5" x14ac:dyDescent="0.25">
      <c r="A160" s="270" t="str">
        <f t="shared" si="11"/>
        <v/>
      </c>
      <c r="B160" s="271" t="str">
        <f t="shared" si="10"/>
        <v/>
      </c>
      <c r="C160" s="271" t="str">
        <f t="shared" si="12"/>
        <v/>
      </c>
      <c r="D160" s="272" t="str">
        <f t="shared" si="13"/>
        <v/>
      </c>
      <c r="E160" s="271" t="str">
        <f t="shared" si="14"/>
        <v/>
      </c>
    </row>
    <row r="161" spans="1:5" x14ac:dyDescent="0.25">
      <c r="A161" s="270" t="str">
        <f t="shared" si="11"/>
        <v/>
      </c>
      <c r="B161" s="271" t="str">
        <f t="shared" si="10"/>
        <v/>
      </c>
      <c r="C161" s="271" t="str">
        <f t="shared" si="12"/>
        <v/>
      </c>
      <c r="D161" s="272" t="str">
        <f t="shared" si="13"/>
        <v/>
      </c>
      <c r="E161" s="271" t="str">
        <f t="shared" si="14"/>
        <v/>
      </c>
    </row>
    <row r="162" spans="1:5" x14ac:dyDescent="0.25">
      <c r="A162" s="270" t="str">
        <f t="shared" si="11"/>
        <v/>
      </c>
      <c r="B162" s="271" t="str">
        <f t="shared" si="10"/>
        <v/>
      </c>
      <c r="C162" s="271" t="str">
        <f t="shared" si="12"/>
        <v/>
      </c>
      <c r="D162" s="272" t="str">
        <f t="shared" si="13"/>
        <v/>
      </c>
      <c r="E162" s="271" t="str">
        <f t="shared" si="14"/>
        <v/>
      </c>
    </row>
    <row r="163" spans="1:5" x14ac:dyDescent="0.25">
      <c r="A163" s="270" t="str">
        <f t="shared" si="11"/>
        <v/>
      </c>
      <c r="B163" s="271" t="str">
        <f t="shared" si="10"/>
        <v/>
      </c>
      <c r="C163" s="271" t="str">
        <f t="shared" si="12"/>
        <v/>
      </c>
      <c r="D163" s="272" t="str">
        <f t="shared" si="13"/>
        <v/>
      </c>
      <c r="E163" s="271" t="str">
        <f t="shared" si="14"/>
        <v/>
      </c>
    </row>
    <row r="164" spans="1:5" x14ac:dyDescent="0.25">
      <c r="A164" s="270" t="str">
        <f t="shared" si="11"/>
        <v/>
      </c>
      <c r="B164" s="271" t="str">
        <f t="shared" si="10"/>
        <v/>
      </c>
      <c r="C164" s="271" t="str">
        <f t="shared" si="12"/>
        <v/>
      </c>
      <c r="D164" s="272" t="str">
        <f t="shared" si="13"/>
        <v/>
      </c>
      <c r="E164" s="271" t="str">
        <f t="shared" si="14"/>
        <v/>
      </c>
    </row>
    <row r="165" spans="1:5" x14ac:dyDescent="0.25">
      <c r="A165" s="270" t="str">
        <f t="shared" si="11"/>
        <v/>
      </c>
      <c r="B165" s="271" t="str">
        <f t="shared" si="10"/>
        <v/>
      </c>
      <c r="C165" s="271" t="str">
        <f t="shared" si="12"/>
        <v/>
      </c>
      <c r="D165" s="272" t="str">
        <f t="shared" si="13"/>
        <v/>
      </c>
      <c r="E165" s="271" t="str">
        <f t="shared" si="14"/>
        <v/>
      </c>
    </row>
    <row r="166" spans="1:5" x14ac:dyDescent="0.25">
      <c r="A166" s="270" t="str">
        <f t="shared" si="11"/>
        <v/>
      </c>
      <c r="B166" s="271" t="str">
        <f t="shared" si="10"/>
        <v/>
      </c>
      <c r="C166" s="271" t="str">
        <f t="shared" si="12"/>
        <v/>
      </c>
      <c r="D166" s="272" t="str">
        <f t="shared" si="13"/>
        <v/>
      </c>
      <c r="E166" s="271" t="str">
        <f t="shared" si="14"/>
        <v/>
      </c>
    </row>
    <row r="167" spans="1:5" x14ac:dyDescent="0.25">
      <c r="A167" s="270" t="str">
        <f t="shared" si="11"/>
        <v/>
      </c>
      <c r="B167" s="271" t="str">
        <f t="shared" si="10"/>
        <v/>
      </c>
      <c r="C167" s="271" t="str">
        <f t="shared" si="12"/>
        <v/>
      </c>
      <c r="D167" s="272" t="str">
        <f t="shared" si="13"/>
        <v/>
      </c>
      <c r="E167" s="271" t="str">
        <f t="shared" si="14"/>
        <v/>
      </c>
    </row>
    <row r="168" spans="1:5" x14ac:dyDescent="0.25">
      <c r="A168" s="270" t="str">
        <f t="shared" si="11"/>
        <v/>
      </c>
      <c r="B168" s="271" t="str">
        <f t="shared" si="10"/>
        <v/>
      </c>
      <c r="C168" s="271" t="str">
        <f t="shared" si="12"/>
        <v/>
      </c>
      <c r="D168" s="272" t="str">
        <f t="shared" si="13"/>
        <v/>
      </c>
      <c r="E168" s="271" t="str">
        <f t="shared" si="14"/>
        <v/>
      </c>
    </row>
    <row r="169" spans="1:5" x14ac:dyDescent="0.25">
      <c r="A169" s="270" t="str">
        <f t="shared" si="11"/>
        <v/>
      </c>
      <c r="B169" s="271" t="str">
        <f t="shared" si="10"/>
        <v/>
      </c>
      <c r="C169" s="271" t="str">
        <f t="shared" si="12"/>
        <v/>
      </c>
      <c r="D169" s="272" t="str">
        <f t="shared" si="13"/>
        <v/>
      </c>
      <c r="E169" s="271" t="str">
        <f t="shared" si="14"/>
        <v/>
      </c>
    </row>
    <row r="170" spans="1:5" x14ac:dyDescent="0.25">
      <c r="A170" s="270" t="str">
        <f t="shared" si="11"/>
        <v/>
      </c>
      <c r="B170" s="271" t="str">
        <f t="shared" si="10"/>
        <v/>
      </c>
      <c r="C170" s="271" t="str">
        <f t="shared" si="12"/>
        <v/>
      </c>
      <c r="D170" s="272" t="str">
        <f t="shared" si="13"/>
        <v/>
      </c>
      <c r="E170" s="271" t="str">
        <f t="shared" si="14"/>
        <v/>
      </c>
    </row>
    <row r="171" spans="1:5" x14ac:dyDescent="0.25">
      <c r="A171" s="270" t="str">
        <f t="shared" si="11"/>
        <v/>
      </c>
      <c r="B171" s="271" t="str">
        <f t="shared" si="10"/>
        <v/>
      </c>
      <c r="C171" s="271" t="str">
        <f t="shared" si="12"/>
        <v/>
      </c>
      <c r="D171" s="272" t="str">
        <f t="shared" si="13"/>
        <v/>
      </c>
      <c r="E171" s="271" t="str">
        <f t="shared" si="14"/>
        <v/>
      </c>
    </row>
    <row r="172" spans="1:5" x14ac:dyDescent="0.25">
      <c r="A172" s="270" t="str">
        <f t="shared" si="11"/>
        <v/>
      </c>
      <c r="B172" s="271" t="str">
        <f t="shared" si="10"/>
        <v/>
      </c>
      <c r="C172" s="271" t="str">
        <f t="shared" si="12"/>
        <v/>
      </c>
      <c r="D172" s="272" t="str">
        <f t="shared" si="13"/>
        <v/>
      </c>
      <c r="E172" s="271" t="str">
        <f t="shared" si="14"/>
        <v/>
      </c>
    </row>
    <row r="173" spans="1:5" x14ac:dyDescent="0.25">
      <c r="A173" s="270" t="str">
        <f t="shared" si="11"/>
        <v/>
      </c>
      <c r="B173" s="271" t="str">
        <f t="shared" si="10"/>
        <v/>
      </c>
      <c r="C173" s="271" t="str">
        <f t="shared" si="12"/>
        <v/>
      </c>
      <c r="D173" s="272" t="str">
        <f t="shared" si="13"/>
        <v/>
      </c>
      <c r="E173" s="271" t="str">
        <f t="shared" si="14"/>
        <v/>
      </c>
    </row>
    <row r="174" spans="1:5" x14ac:dyDescent="0.25">
      <c r="A174" s="270" t="str">
        <f t="shared" si="11"/>
        <v/>
      </c>
      <c r="B174" s="271" t="str">
        <f t="shared" si="10"/>
        <v/>
      </c>
      <c r="C174" s="271" t="str">
        <f t="shared" si="12"/>
        <v/>
      </c>
      <c r="D174" s="272" t="str">
        <f t="shared" si="13"/>
        <v/>
      </c>
      <c r="E174" s="271" t="str">
        <f t="shared" si="14"/>
        <v/>
      </c>
    </row>
    <row r="175" spans="1:5" x14ac:dyDescent="0.25">
      <c r="A175" s="270" t="str">
        <f t="shared" si="11"/>
        <v/>
      </c>
      <c r="B175" s="271" t="str">
        <f t="shared" si="10"/>
        <v/>
      </c>
      <c r="C175" s="271" t="str">
        <f t="shared" si="12"/>
        <v/>
      </c>
      <c r="D175" s="272" t="str">
        <f t="shared" si="13"/>
        <v/>
      </c>
      <c r="E175" s="271" t="str">
        <f t="shared" si="14"/>
        <v/>
      </c>
    </row>
    <row r="176" spans="1:5" x14ac:dyDescent="0.25">
      <c r="A176" s="270" t="str">
        <f t="shared" si="11"/>
        <v/>
      </c>
      <c r="B176" s="271" t="str">
        <f t="shared" si="10"/>
        <v/>
      </c>
      <c r="C176" s="271" t="str">
        <f t="shared" si="12"/>
        <v/>
      </c>
      <c r="D176" s="272" t="str">
        <f t="shared" si="13"/>
        <v/>
      </c>
      <c r="E176" s="271" t="str">
        <f t="shared" si="14"/>
        <v/>
      </c>
    </row>
    <row r="177" spans="1:5" x14ac:dyDescent="0.25">
      <c r="A177" s="270" t="str">
        <f t="shared" si="11"/>
        <v/>
      </c>
      <c r="B177" s="271" t="str">
        <f t="shared" si="10"/>
        <v/>
      </c>
      <c r="C177" s="271" t="str">
        <f t="shared" si="12"/>
        <v/>
      </c>
      <c r="D177" s="272" t="str">
        <f t="shared" si="13"/>
        <v/>
      </c>
      <c r="E177" s="271" t="str">
        <f t="shared" si="14"/>
        <v/>
      </c>
    </row>
    <row r="178" spans="1:5" x14ac:dyDescent="0.25">
      <c r="A178" s="270" t="str">
        <f t="shared" si="11"/>
        <v/>
      </c>
      <c r="B178" s="271" t="str">
        <f t="shared" si="10"/>
        <v/>
      </c>
      <c r="C178" s="271" t="str">
        <f t="shared" si="12"/>
        <v/>
      </c>
      <c r="D178" s="272" t="str">
        <f t="shared" si="13"/>
        <v/>
      </c>
      <c r="E178" s="271" t="str">
        <f t="shared" si="14"/>
        <v/>
      </c>
    </row>
    <row r="179" spans="1:5" x14ac:dyDescent="0.25">
      <c r="A179" s="270" t="str">
        <f t="shared" si="11"/>
        <v/>
      </c>
      <c r="B179" s="271" t="str">
        <f t="shared" si="10"/>
        <v/>
      </c>
      <c r="C179" s="271" t="str">
        <f t="shared" si="12"/>
        <v/>
      </c>
      <c r="D179" s="272" t="str">
        <f t="shared" si="13"/>
        <v/>
      </c>
      <c r="E179" s="271" t="str">
        <f t="shared" si="14"/>
        <v/>
      </c>
    </row>
    <row r="180" spans="1:5" x14ac:dyDescent="0.25">
      <c r="A180" s="270" t="str">
        <f t="shared" si="11"/>
        <v/>
      </c>
      <c r="B180" s="271" t="str">
        <f t="shared" si="10"/>
        <v/>
      </c>
      <c r="C180" s="271" t="str">
        <f t="shared" si="12"/>
        <v/>
      </c>
      <c r="D180" s="272" t="str">
        <f t="shared" si="13"/>
        <v/>
      </c>
      <c r="E180" s="271" t="str">
        <f t="shared" si="14"/>
        <v/>
      </c>
    </row>
    <row r="181" spans="1:5" x14ac:dyDescent="0.25">
      <c r="A181" s="270" t="str">
        <f t="shared" si="11"/>
        <v/>
      </c>
      <c r="B181" s="271" t="str">
        <f t="shared" si="10"/>
        <v/>
      </c>
      <c r="C181" s="271" t="str">
        <f t="shared" si="12"/>
        <v/>
      </c>
      <c r="D181" s="272" t="str">
        <f t="shared" si="13"/>
        <v/>
      </c>
      <c r="E181" s="271" t="str">
        <f t="shared" si="14"/>
        <v/>
      </c>
    </row>
    <row r="182" spans="1:5" x14ac:dyDescent="0.25">
      <c r="A182" s="270" t="str">
        <f t="shared" si="11"/>
        <v/>
      </c>
      <c r="B182" s="271" t="str">
        <f t="shared" si="10"/>
        <v/>
      </c>
      <c r="C182" s="271" t="str">
        <f t="shared" si="12"/>
        <v/>
      </c>
      <c r="D182" s="272" t="str">
        <f t="shared" si="13"/>
        <v/>
      </c>
      <c r="E182" s="271" t="str">
        <f t="shared" si="14"/>
        <v/>
      </c>
    </row>
    <row r="183" spans="1:5" x14ac:dyDescent="0.25">
      <c r="A183" s="270" t="str">
        <f t="shared" si="11"/>
        <v/>
      </c>
      <c r="B183" s="271" t="str">
        <f t="shared" si="10"/>
        <v/>
      </c>
      <c r="C183" s="271" t="str">
        <f t="shared" si="12"/>
        <v/>
      </c>
      <c r="D183" s="272" t="str">
        <f t="shared" si="13"/>
        <v/>
      </c>
      <c r="E183" s="271" t="str">
        <f t="shared" si="14"/>
        <v/>
      </c>
    </row>
    <row r="184" spans="1:5" x14ac:dyDescent="0.25">
      <c r="A184" s="270" t="str">
        <f t="shared" si="11"/>
        <v/>
      </c>
      <c r="B184" s="271" t="str">
        <f t="shared" si="10"/>
        <v/>
      </c>
      <c r="C184" s="271" t="str">
        <f t="shared" si="12"/>
        <v/>
      </c>
      <c r="D184" s="272" t="str">
        <f t="shared" si="13"/>
        <v/>
      </c>
      <c r="E184" s="271" t="str">
        <f t="shared" si="14"/>
        <v/>
      </c>
    </row>
    <row r="185" spans="1:5" x14ac:dyDescent="0.25">
      <c r="A185" s="270" t="str">
        <f t="shared" si="11"/>
        <v/>
      </c>
      <c r="B185" s="271" t="str">
        <f t="shared" si="10"/>
        <v/>
      </c>
      <c r="C185" s="271" t="str">
        <f t="shared" si="12"/>
        <v/>
      </c>
      <c r="D185" s="272" t="str">
        <f t="shared" si="13"/>
        <v/>
      </c>
      <c r="E185" s="271" t="str">
        <f t="shared" si="14"/>
        <v/>
      </c>
    </row>
    <row r="186" spans="1:5" x14ac:dyDescent="0.25">
      <c r="A186" s="270" t="str">
        <f t="shared" si="11"/>
        <v/>
      </c>
      <c r="B186" s="271" t="str">
        <f t="shared" si="10"/>
        <v/>
      </c>
      <c r="C186" s="271" t="str">
        <f t="shared" si="12"/>
        <v/>
      </c>
      <c r="D186" s="272" t="str">
        <f t="shared" si="13"/>
        <v/>
      </c>
      <c r="E186" s="271" t="str">
        <f t="shared" si="14"/>
        <v/>
      </c>
    </row>
    <row r="187" spans="1:5" x14ac:dyDescent="0.25">
      <c r="A187" s="270" t="str">
        <f t="shared" si="11"/>
        <v/>
      </c>
      <c r="B187" s="271" t="str">
        <f t="shared" si="10"/>
        <v/>
      </c>
      <c r="C187" s="271" t="str">
        <f t="shared" si="12"/>
        <v/>
      </c>
      <c r="D187" s="272" t="str">
        <f t="shared" si="13"/>
        <v/>
      </c>
      <c r="E187" s="271" t="str">
        <f t="shared" si="14"/>
        <v/>
      </c>
    </row>
    <row r="188" spans="1:5" x14ac:dyDescent="0.25">
      <c r="A188" s="270" t="str">
        <f t="shared" si="11"/>
        <v/>
      </c>
      <c r="B188" s="271" t="str">
        <f t="shared" si="10"/>
        <v/>
      </c>
      <c r="C188" s="271" t="str">
        <f t="shared" si="12"/>
        <v/>
      </c>
      <c r="D188" s="272" t="str">
        <f t="shared" si="13"/>
        <v/>
      </c>
      <c r="E188" s="271" t="str">
        <f t="shared" si="14"/>
        <v/>
      </c>
    </row>
    <row r="189" spans="1:5" x14ac:dyDescent="0.25">
      <c r="A189" s="270" t="str">
        <f t="shared" si="11"/>
        <v/>
      </c>
      <c r="B189" s="271" t="str">
        <f t="shared" si="10"/>
        <v/>
      </c>
      <c r="C189" s="271" t="str">
        <f t="shared" si="12"/>
        <v/>
      </c>
      <c r="D189" s="272" t="str">
        <f t="shared" si="13"/>
        <v/>
      </c>
      <c r="E189" s="271" t="str">
        <f t="shared" si="14"/>
        <v/>
      </c>
    </row>
    <row r="190" spans="1:5" x14ac:dyDescent="0.25">
      <c r="A190" s="270" t="str">
        <f t="shared" si="11"/>
        <v/>
      </c>
      <c r="B190" s="271" t="str">
        <f t="shared" si="10"/>
        <v/>
      </c>
      <c r="C190" s="271" t="str">
        <f t="shared" si="12"/>
        <v/>
      </c>
      <c r="D190" s="272" t="str">
        <f t="shared" si="13"/>
        <v/>
      </c>
      <c r="E190" s="271" t="str">
        <f t="shared" si="14"/>
        <v/>
      </c>
    </row>
    <row r="191" spans="1:5" x14ac:dyDescent="0.25">
      <c r="A191" s="270" t="str">
        <f t="shared" si="11"/>
        <v/>
      </c>
      <c r="B191" s="271" t="str">
        <f t="shared" si="10"/>
        <v/>
      </c>
      <c r="C191" s="271" t="str">
        <f t="shared" si="12"/>
        <v/>
      </c>
      <c r="D191" s="272" t="str">
        <f t="shared" si="13"/>
        <v/>
      </c>
      <c r="E191" s="271" t="str">
        <f t="shared" si="14"/>
        <v/>
      </c>
    </row>
    <row r="192" spans="1:5" x14ac:dyDescent="0.25">
      <c r="A192" s="270" t="str">
        <f t="shared" si="11"/>
        <v/>
      </c>
      <c r="B192" s="271" t="str">
        <f t="shared" si="10"/>
        <v/>
      </c>
      <c r="C192" s="271" t="str">
        <f t="shared" si="12"/>
        <v/>
      </c>
      <c r="D192" s="272" t="str">
        <f t="shared" si="13"/>
        <v/>
      </c>
      <c r="E192" s="271" t="str">
        <f t="shared" si="14"/>
        <v/>
      </c>
    </row>
    <row r="193" spans="1:5" x14ac:dyDescent="0.25">
      <c r="A193" s="270" t="str">
        <f t="shared" si="11"/>
        <v/>
      </c>
      <c r="B193" s="271" t="str">
        <f t="shared" si="10"/>
        <v/>
      </c>
      <c r="C193" s="271" t="str">
        <f t="shared" si="12"/>
        <v/>
      </c>
      <c r="D193" s="272" t="str">
        <f t="shared" si="13"/>
        <v/>
      </c>
      <c r="E193" s="271" t="str">
        <f t="shared" si="14"/>
        <v/>
      </c>
    </row>
    <row r="194" spans="1:5" x14ac:dyDescent="0.25">
      <c r="A194" s="270" t="str">
        <f t="shared" si="11"/>
        <v/>
      </c>
      <c r="B194" s="271" t="str">
        <f t="shared" si="10"/>
        <v/>
      </c>
      <c r="C194" s="271" t="str">
        <f t="shared" si="12"/>
        <v/>
      </c>
      <c r="D194" s="272" t="str">
        <f t="shared" si="13"/>
        <v/>
      </c>
      <c r="E194" s="271" t="str">
        <f t="shared" si="14"/>
        <v/>
      </c>
    </row>
    <row r="195" spans="1:5" x14ac:dyDescent="0.25">
      <c r="A195" s="270" t="str">
        <f t="shared" si="11"/>
        <v/>
      </c>
      <c r="B195" s="271" t="str">
        <f t="shared" si="10"/>
        <v/>
      </c>
      <c r="C195" s="271" t="str">
        <f t="shared" si="12"/>
        <v/>
      </c>
      <c r="D195" s="272" t="str">
        <f t="shared" si="13"/>
        <v/>
      </c>
      <c r="E195" s="271" t="str">
        <f t="shared" si="14"/>
        <v/>
      </c>
    </row>
    <row r="196" spans="1:5" x14ac:dyDescent="0.25">
      <c r="A196" s="270" t="str">
        <f t="shared" si="11"/>
        <v/>
      </c>
      <c r="B196" s="271" t="str">
        <f t="shared" si="10"/>
        <v/>
      </c>
      <c r="C196" s="271" t="str">
        <f t="shared" si="12"/>
        <v/>
      </c>
      <c r="D196" s="272" t="str">
        <f t="shared" si="13"/>
        <v/>
      </c>
      <c r="E196" s="271" t="str">
        <f t="shared" si="14"/>
        <v/>
      </c>
    </row>
    <row r="197" spans="1:5" x14ac:dyDescent="0.25">
      <c r="A197" s="270" t="str">
        <f t="shared" si="11"/>
        <v/>
      </c>
      <c r="B197" s="271" t="str">
        <f t="shared" si="10"/>
        <v/>
      </c>
      <c r="C197" s="271" t="str">
        <f t="shared" si="12"/>
        <v/>
      </c>
      <c r="D197" s="272" t="str">
        <f t="shared" si="13"/>
        <v/>
      </c>
      <c r="E197" s="271" t="str">
        <f t="shared" si="14"/>
        <v/>
      </c>
    </row>
    <row r="198" spans="1:5" x14ac:dyDescent="0.25">
      <c r="A198" s="270" t="str">
        <f t="shared" si="11"/>
        <v/>
      </c>
      <c r="B198" s="271" t="str">
        <f t="shared" si="10"/>
        <v/>
      </c>
      <c r="C198" s="271" t="str">
        <f t="shared" si="12"/>
        <v/>
      </c>
      <c r="D198" s="272" t="str">
        <f t="shared" si="13"/>
        <v/>
      </c>
      <c r="E198" s="271" t="str">
        <f t="shared" si="14"/>
        <v/>
      </c>
    </row>
    <row r="199" spans="1:5" x14ac:dyDescent="0.25">
      <c r="A199" s="270" t="str">
        <f t="shared" si="11"/>
        <v/>
      </c>
      <c r="B199" s="271" t="str">
        <f t="shared" si="10"/>
        <v/>
      </c>
      <c r="C199" s="271" t="str">
        <f t="shared" si="12"/>
        <v/>
      </c>
      <c r="D199" s="272" t="str">
        <f t="shared" si="13"/>
        <v/>
      </c>
      <c r="E199" s="271" t="str">
        <f t="shared" si="14"/>
        <v/>
      </c>
    </row>
    <row r="200" spans="1:5" x14ac:dyDescent="0.25">
      <c r="A200" s="270" t="str">
        <f t="shared" si="11"/>
        <v/>
      </c>
      <c r="B200" s="271" t="str">
        <f t="shared" si="10"/>
        <v/>
      </c>
      <c r="C200" s="271" t="str">
        <f t="shared" si="12"/>
        <v/>
      </c>
      <c r="D200" s="272" t="str">
        <f t="shared" si="13"/>
        <v/>
      </c>
      <c r="E200" s="271" t="str">
        <f t="shared" si="14"/>
        <v/>
      </c>
    </row>
    <row r="201" spans="1:5" x14ac:dyDescent="0.25">
      <c r="A201" s="270" t="str">
        <f t="shared" si="11"/>
        <v/>
      </c>
      <c r="B201" s="271" t="str">
        <f t="shared" si="10"/>
        <v/>
      </c>
      <c r="C201" s="271" t="str">
        <f t="shared" si="12"/>
        <v/>
      </c>
      <c r="D201" s="272" t="str">
        <f t="shared" si="13"/>
        <v/>
      </c>
      <c r="E201" s="271" t="str">
        <f t="shared" si="14"/>
        <v/>
      </c>
    </row>
    <row r="202" spans="1:5" x14ac:dyDescent="0.25">
      <c r="A202" s="270" t="str">
        <f t="shared" si="11"/>
        <v/>
      </c>
      <c r="B202" s="271" t="str">
        <f t="shared" si="10"/>
        <v/>
      </c>
      <c r="C202" s="271" t="str">
        <f t="shared" si="12"/>
        <v/>
      </c>
      <c r="D202" s="272" t="str">
        <f t="shared" si="13"/>
        <v/>
      </c>
      <c r="E202" s="271" t="str">
        <f t="shared" si="14"/>
        <v/>
      </c>
    </row>
    <row r="203" spans="1:5" x14ac:dyDescent="0.25">
      <c r="A203" s="270" t="str">
        <f t="shared" si="11"/>
        <v/>
      </c>
      <c r="B203" s="271" t="str">
        <f t="shared" si="10"/>
        <v/>
      </c>
      <c r="C203" s="271" t="str">
        <f t="shared" si="12"/>
        <v/>
      </c>
      <c r="D203" s="272" t="str">
        <f t="shared" si="13"/>
        <v/>
      </c>
      <c r="E203" s="271" t="str">
        <f t="shared" si="14"/>
        <v/>
      </c>
    </row>
    <row r="204" spans="1:5" x14ac:dyDescent="0.25">
      <c r="A204" s="270" t="str">
        <f t="shared" si="11"/>
        <v/>
      </c>
      <c r="B204" s="271" t="str">
        <f t="shared" ref="B204:B267" si="15">IF(A204&gt;$B$7,"",PMT($B$5,$B$7,$B$1)*-1)</f>
        <v/>
      </c>
      <c r="C204" s="271" t="str">
        <f t="shared" si="12"/>
        <v/>
      </c>
      <c r="D204" s="272" t="str">
        <f t="shared" si="13"/>
        <v/>
      </c>
      <c r="E204" s="271" t="str">
        <f t="shared" si="14"/>
        <v/>
      </c>
    </row>
    <row r="205" spans="1:5" x14ac:dyDescent="0.25">
      <c r="A205" s="270" t="str">
        <f t="shared" ref="A205:A268" si="16">IF(OR(A204=$B$7,A204=""),"",IF(ISNUMBER(A204),A204+1,1))</f>
        <v/>
      </c>
      <c r="B205" s="271" t="str">
        <f t="shared" si="15"/>
        <v/>
      </c>
      <c r="C205" s="271" t="str">
        <f t="shared" ref="C205:C268" si="17">IF(A205&gt;$B$7,"",$B$5*E204)</f>
        <v/>
      </c>
      <c r="D205" s="272" t="str">
        <f t="shared" ref="D205:D268" si="18">IF(A205&gt;$B$7,"",B205-C205)</f>
        <v/>
      </c>
      <c r="E205" s="271" t="str">
        <f t="shared" ref="E205:E268" si="19">IF(A205&gt;$B$7,"",E204-D205)</f>
        <v/>
      </c>
    </row>
    <row r="206" spans="1:5" x14ac:dyDescent="0.25">
      <c r="A206" s="270" t="str">
        <f t="shared" si="16"/>
        <v/>
      </c>
      <c r="B206" s="271" t="str">
        <f t="shared" si="15"/>
        <v/>
      </c>
      <c r="C206" s="271" t="str">
        <f t="shared" si="17"/>
        <v/>
      </c>
      <c r="D206" s="272" t="str">
        <f t="shared" si="18"/>
        <v/>
      </c>
      <c r="E206" s="271" t="str">
        <f t="shared" si="19"/>
        <v/>
      </c>
    </row>
    <row r="207" spans="1:5" x14ac:dyDescent="0.25">
      <c r="A207" s="270" t="str">
        <f t="shared" si="16"/>
        <v/>
      </c>
      <c r="B207" s="271" t="str">
        <f t="shared" si="15"/>
        <v/>
      </c>
      <c r="C207" s="271" t="str">
        <f t="shared" si="17"/>
        <v/>
      </c>
      <c r="D207" s="272" t="str">
        <f t="shared" si="18"/>
        <v/>
      </c>
      <c r="E207" s="271" t="str">
        <f t="shared" si="19"/>
        <v/>
      </c>
    </row>
    <row r="208" spans="1:5" x14ac:dyDescent="0.25">
      <c r="A208" s="270" t="str">
        <f t="shared" si="16"/>
        <v/>
      </c>
      <c r="B208" s="271" t="str">
        <f t="shared" si="15"/>
        <v/>
      </c>
      <c r="C208" s="271" t="str">
        <f t="shared" si="17"/>
        <v/>
      </c>
      <c r="D208" s="272" t="str">
        <f t="shared" si="18"/>
        <v/>
      </c>
      <c r="E208" s="271" t="str">
        <f t="shared" si="19"/>
        <v/>
      </c>
    </row>
    <row r="209" spans="1:5" x14ac:dyDescent="0.25">
      <c r="A209" s="270" t="str">
        <f t="shared" si="16"/>
        <v/>
      </c>
      <c r="B209" s="271" t="str">
        <f t="shared" si="15"/>
        <v/>
      </c>
      <c r="C209" s="271" t="str">
        <f t="shared" si="17"/>
        <v/>
      </c>
      <c r="D209" s="272" t="str">
        <f t="shared" si="18"/>
        <v/>
      </c>
      <c r="E209" s="271" t="str">
        <f t="shared" si="19"/>
        <v/>
      </c>
    </row>
    <row r="210" spans="1:5" x14ac:dyDescent="0.25">
      <c r="A210" s="270" t="str">
        <f t="shared" si="16"/>
        <v/>
      </c>
      <c r="B210" s="271" t="str">
        <f t="shared" si="15"/>
        <v/>
      </c>
      <c r="C210" s="271" t="str">
        <f t="shared" si="17"/>
        <v/>
      </c>
      <c r="D210" s="272" t="str">
        <f t="shared" si="18"/>
        <v/>
      </c>
      <c r="E210" s="271" t="str">
        <f t="shared" si="19"/>
        <v/>
      </c>
    </row>
    <row r="211" spans="1:5" x14ac:dyDescent="0.25">
      <c r="A211" s="270" t="str">
        <f t="shared" si="16"/>
        <v/>
      </c>
      <c r="B211" s="271" t="str">
        <f t="shared" si="15"/>
        <v/>
      </c>
      <c r="C211" s="271" t="str">
        <f t="shared" si="17"/>
        <v/>
      </c>
      <c r="D211" s="272" t="str">
        <f t="shared" si="18"/>
        <v/>
      </c>
      <c r="E211" s="271" t="str">
        <f t="shared" si="19"/>
        <v/>
      </c>
    </row>
    <row r="212" spans="1:5" x14ac:dyDescent="0.25">
      <c r="A212" s="270" t="str">
        <f t="shared" si="16"/>
        <v/>
      </c>
      <c r="B212" s="271" t="str">
        <f t="shared" si="15"/>
        <v/>
      </c>
      <c r="C212" s="271" t="str">
        <f t="shared" si="17"/>
        <v/>
      </c>
      <c r="D212" s="272" t="str">
        <f t="shared" si="18"/>
        <v/>
      </c>
      <c r="E212" s="271" t="str">
        <f t="shared" si="19"/>
        <v/>
      </c>
    </row>
    <row r="213" spans="1:5" x14ac:dyDescent="0.25">
      <c r="A213" s="270" t="str">
        <f t="shared" si="16"/>
        <v/>
      </c>
      <c r="B213" s="271" t="str">
        <f t="shared" si="15"/>
        <v/>
      </c>
      <c r="C213" s="271" t="str">
        <f t="shared" si="17"/>
        <v/>
      </c>
      <c r="D213" s="272" t="str">
        <f t="shared" si="18"/>
        <v/>
      </c>
      <c r="E213" s="271" t="str">
        <f t="shared" si="19"/>
        <v/>
      </c>
    </row>
    <row r="214" spans="1:5" x14ac:dyDescent="0.25">
      <c r="A214" s="270" t="str">
        <f t="shared" si="16"/>
        <v/>
      </c>
      <c r="B214" s="271" t="str">
        <f t="shared" si="15"/>
        <v/>
      </c>
      <c r="C214" s="271" t="str">
        <f t="shared" si="17"/>
        <v/>
      </c>
      <c r="D214" s="272" t="str">
        <f t="shared" si="18"/>
        <v/>
      </c>
      <c r="E214" s="271" t="str">
        <f t="shared" si="19"/>
        <v/>
      </c>
    </row>
    <row r="215" spans="1:5" x14ac:dyDescent="0.25">
      <c r="A215" s="270" t="str">
        <f t="shared" si="16"/>
        <v/>
      </c>
      <c r="B215" s="271" t="str">
        <f t="shared" si="15"/>
        <v/>
      </c>
      <c r="C215" s="271" t="str">
        <f t="shared" si="17"/>
        <v/>
      </c>
      <c r="D215" s="272" t="str">
        <f t="shared" si="18"/>
        <v/>
      </c>
      <c r="E215" s="271" t="str">
        <f t="shared" si="19"/>
        <v/>
      </c>
    </row>
    <row r="216" spans="1:5" x14ac:dyDescent="0.25">
      <c r="A216" s="270" t="str">
        <f t="shared" si="16"/>
        <v/>
      </c>
      <c r="B216" s="271" t="str">
        <f t="shared" si="15"/>
        <v/>
      </c>
      <c r="C216" s="271" t="str">
        <f t="shared" si="17"/>
        <v/>
      </c>
      <c r="D216" s="272" t="str">
        <f t="shared" si="18"/>
        <v/>
      </c>
      <c r="E216" s="271" t="str">
        <f t="shared" si="19"/>
        <v/>
      </c>
    </row>
    <row r="217" spans="1:5" x14ac:dyDescent="0.25">
      <c r="A217" s="270" t="str">
        <f t="shared" si="16"/>
        <v/>
      </c>
      <c r="B217" s="271" t="str">
        <f t="shared" si="15"/>
        <v/>
      </c>
      <c r="C217" s="271" t="str">
        <f t="shared" si="17"/>
        <v/>
      </c>
      <c r="D217" s="272" t="str">
        <f t="shared" si="18"/>
        <v/>
      </c>
      <c r="E217" s="271" t="str">
        <f t="shared" si="19"/>
        <v/>
      </c>
    </row>
    <row r="218" spans="1:5" x14ac:dyDescent="0.25">
      <c r="A218" s="270" t="str">
        <f t="shared" si="16"/>
        <v/>
      </c>
      <c r="B218" s="271" t="str">
        <f t="shared" si="15"/>
        <v/>
      </c>
      <c r="C218" s="271" t="str">
        <f t="shared" si="17"/>
        <v/>
      </c>
      <c r="D218" s="272" t="str">
        <f t="shared" si="18"/>
        <v/>
      </c>
      <c r="E218" s="271" t="str">
        <f t="shared" si="19"/>
        <v/>
      </c>
    </row>
    <row r="219" spans="1:5" x14ac:dyDescent="0.25">
      <c r="A219" s="270" t="str">
        <f t="shared" si="16"/>
        <v/>
      </c>
      <c r="B219" s="271" t="str">
        <f t="shared" si="15"/>
        <v/>
      </c>
      <c r="C219" s="271" t="str">
        <f t="shared" si="17"/>
        <v/>
      </c>
      <c r="D219" s="272" t="str">
        <f t="shared" si="18"/>
        <v/>
      </c>
      <c r="E219" s="271" t="str">
        <f t="shared" si="19"/>
        <v/>
      </c>
    </row>
    <row r="220" spans="1:5" x14ac:dyDescent="0.25">
      <c r="A220" s="270" t="str">
        <f t="shared" si="16"/>
        <v/>
      </c>
      <c r="B220" s="271" t="str">
        <f t="shared" si="15"/>
        <v/>
      </c>
      <c r="C220" s="271" t="str">
        <f t="shared" si="17"/>
        <v/>
      </c>
      <c r="D220" s="272" t="str">
        <f t="shared" si="18"/>
        <v/>
      </c>
      <c r="E220" s="271" t="str">
        <f t="shared" si="19"/>
        <v/>
      </c>
    </row>
    <row r="221" spans="1:5" x14ac:dyDescent="0.25">
      <c r="A221" s="270" t="str">
        <f t="shared" si="16"/>
        <v/>
      </c>
      <c r="B221" s="271" t="str">
        <f t="shared" si="15"/>
        <v/>
      </c>
      <c r="C221" s="271" t="str">
        <f t="shared" si="17"/>
        <v/>
      </c>
      <c r="D221" s="272" t="str">
        <f t="shared" si="18"/>
        <v/>
      </c>
      <c r="E221" s="271" t="str">
        <f t="shared" si="19"/>
        <v/>
      </c>
    </row>
    <row r="222" spans="1:5" x14ac:dyDescent="0.25">
      <c r="A222" s="270" t="str">
        <f t="shared" si="16"/>
        <v/>
      </c>
      <c r="B222" s="271" t="str">
        <f t="shared" si="15"/>
        <v/>
      </c>
      <c r="C222" s="271" t="str">
        <f t="shared" si="17"/>
        <v/>
      </c>
      <c r="D222" s="272" t="str">
        <f t="shared" si="18"/>
        <v/>
      </c>
      <c r="E222" s="271" t="str">
        <f t="shared" si="19"/>
        <v/>
      </c>
    </row>
    <row r="223" spans="1:5" x14ac:dyDescent="0.25">
      <c r="A223" s="270" t="str">
        <f t="shared" si="16"/>
        <v/>
      </c>
      <c r="B223" s="271" t="str">
        <f t="shared" si="15"/>
        <v/>
      </c>
      <c r="C223" s="271" t="str">
        <f t="shared" si="17"/>
        <v/>
      </c>
      <c r="D223" s="272" t="str">
        <f t="shared" si="18"/>
        <v/>
      </c>
      <c r="E223" s="271" t="str">
        <f t="shared" si="19"/>
        <v/>
      </c>
    </row>
    <row r="224" spans="1:5" x14ac:dyDescent="0.25">
      <c r="A224" s="270" t="str">
        <f t="shared" si="16"/>
        <v/>
      </c>
      <c r="B224" s="271" t="str">
        <f t="shared" si="15"/>
        <v/>
      </c>
      <c r="C224" s="271" t="str">
        <f t="shared" si="17"/>
        <v/>
      </c>
      <c r="D224" s="272" t="str">
        <f t="shared" si="18"/>
        <v/>
      </c>
      <c r="E224" s="271" t="str">
        <f t="shared" si="19"/>
        <v/>
      </c>
    </row>
    <row r="225" spans="1:5" x14ac:dyDescent="0.25">
      <c r="A225" s="270" t="str">
        <f t="shared" si="16"/>
        <v/>
      </c>
      <c r="B225" s="271" t="str">
        <f t="shared" si="15"/>
        <v/>
      </c>
      <c r="C225" s="271" t="str">
        <f t="shared" si="17"/>
        <v/>
      </c>
      <c r="D225" s="272" t="str">
        <f t="shared" si="18"/>
        <v/>
      </c>
      <c r="E225" s="271" t="str">
        <f t="shared" si="19"/>
        <v/>
      </c>
    </row>
    <row r="226" spans="1:5" x14ac:dyDescent="0.25">
      <c r="A226" s="270" t="str">
        <f t="shared" si="16"/>
        <v/>
      </c>
      <c r="B226" s="271" t="str">
        <f t="shared" si="15"/>
        <v/>
      </c>
      <c r="C226" s="271" t="str">
        <f t="shared" si="17"/>
        <v/>
      </c>
      <c r="D226" s="272" t="str">
        <f t="shared" si="18"/>
        <v/>
      </c>
      <c r="E226" s="271" t="str">
        <f t="shared" si="19"/>
        <v/>
      </c>
    </row>
    <row r="227" spans="1:5" x14ac:dyDescent="0.25">
      <c r="A227" s="270" t="str">
        <f t="shared" si="16"/>
        <v/>
      </c>
      <c r="B227" s="271" t="str">
        <f t="shared" si="15"/>
        <v/>
      </c>
      <c r="C227" s="271" t="str">
        <f t="shared" si="17"/>
        <v/>
      </c>
      <c r="D227" s="272" t="str">
        <f t="shared" si="18"/>
        <v/>
      </c>
      <c r="E227" s="271" t="str">
        <f t="shared" si="19"/>
        <v/>
      </c>
    </row>
    <row r="228" spans="1:5" x14ac:dyDescent="0.25">
      <c r="A228" s="270" t="str">
        <f t="shared" si="16"/>
        <v/>
      </c>
      <c r="B228" s="271" t="str">
        <f t="shared" si="15"/>
        <v/>
      </c>
      <c r="C228" s="271" t="str">
        <f t="shared" si="17"/>
        <v/>
      </c>
      <c r="D228" s="272" t="str">
        <f t="shared" si="18"/>
        <v/>
      </c>
      <c r="E228" s="271" t="str">
        <f t="shared" si="19"/>
        <v/>
      </c>
    </row>
    <row r="229" spans="1:5" x14ac:dyDescent="0.25">
      <c r="A229" s="270" t="str">
        <f t="shared" si="16"/>
        <v/>
      </c>
      <c r="B229" s="271" t="str">
        <f t="shared" si="15"/>
        <v/>
      </c>
      <c r="C229" s="271" t="str">
        <f t="shared" si="17"/>
        <v/>
      </c>
      <c r="D229" s="272" t="str">
        <f t="shared" si="18"/>
        <v/>
      </c>
      <c r="E229" s="271" t="str">
        <f t="shared" si="19"/>
        <v/>
      </c>
    </row>
    <row r="230" spans="1:5" x14ac:dyDescent="0.25">
      <c r="A230" s="270" t="str">
        <f t="shared" si="16"/>
        <v/>
      </c>
      <c r="B230" s="271" t="str">
        <f t="shared" si="15"/>
        <v/>
      </c>
      <c r="C230" s="271" t="str">
        <f t="shared" si="17"/>
        <v/>
      </c>
      <c r="D230" s="272" t="str">
        <f t="shared" si="18"/>
        <v/>
      </c>
      <c r="E230" s="271" t="str">
        <f t="shared" si="19"/>
        <v/>
      </c>
    </row>
    <row r="231" spans="1:5" x14ac:dyDescent="0.25">
      <c r="A231" s="270" t="str">
        <f t="shared" si="16"/>
        <v/>
      </c>
      <c r="B231" s="271" t="str">
        <f t="shared" si="15"/>
        <v/>
      </c>
      <c r="C231" s="271" t="str">
        <f t="shared" si="17"/>
        <v/>
      </c>
      <c r="D231" s="272" t="str">
        <f t="shared" si="18"/>
        <v/>
      </c>
      <c r="E231" s="271" t="str">
        <f t="shared" si="19"/>
        <v/>
      </c>
    </row>
    <row r="232" spans="1:5" x14ac:dyDescent="0.25">
      <c r="A232" s="270" t="str">
        <f t="shared" si="16"/>
        <v/>
      </c>
      <c r="B232" s="271" t="str">
        <f t="shared" si="15"/>
        <v/>
      </c>
      <c r="C232" s="271" t="str">
        <f t="shared" si="17"/>
        <v/>
      </c>
      <c r="D232" s="272" t="str">
        <f t="shared" si="18"/>
        <v/>
      </c>
      <c r="E232" s="271" t="str">
        <f t="shared" si="19"/>
        <v/>
      </c>
    </row>
    <row r="233" spans="1:5" x14ac:dyDescent="0.25">
      <c r="A233" s="270" t="str">
        <f t="shared" si="16"/>
        <v/>
      </c>
      <c r="B233" s="271" t="str">
        <f t="shared" si="15"/>
        <v/>
      </c>
      <c r="C233" s="271" t="str">
        <f t="shared" si="17"/>
        <v/>
      </c>
      <c r="D233" s="272" t="str">
        <f t="shared" si="18"/>
        <v/>
      </c>
      <c r="E233" s="271" t="str">
        <f t="shared" si="19"/>
        <v/>
      </c>
    </row>
    <row r="234" spans="1:5" x14ac:dyDescent="0.25">
      <c r="A234" s="270" t="str">
        <f t="shared" si="16"/>
        <v/>
      </c>
      <c r="B234" s="271" t="str">
        <f t="shared" si="15"/>
        <v/>
      </c>
      <c r="C234" s="271" t="str">
        <f t="shared" si="17"/>
        <v/>
      </c>
      <c r="D234" s="272" t="str">
        <f t="shared" si="18"/>
        <v/>
      </c>
      <c r="E234" s="271" t="str">
        <f t="shared" si="19"/>
        <v/>
      </c>
    </row>
    <row r="235" spans="1:5" x14ac:dyDescent="0.25">
      <c r="A235" s="270" t="str">
        <f t="shared" si="16"/>
        <v/>
      </c>
      <c r="B235" s="271" t="str">
        <f t="shared" si="15"/>
        <v/>
      </c>
      <c r="C235" s="271" t="str">
        <f t="shared" si="17"/>
        <v/>
      </c>
      <c r="D235" s="272" t="str">
        <f t="shared" si="18"/>
        <v/>
      </c>
      <c r="E235" s="271" t="str">
        <f t="shared" si="19"/>
        <v/>
      </c>
    </row>
    <row r="236" spans="1:5" x14ac:dyDescent="0.25">
      <c r="A236" s="270" t="str">
        <f t="shared" si="16"/>
        <v/>
      </c>
      <c r="B236" s="271" t="str">
        <f t="shared" si="15"/>
        <v/>
      </c>
      <c r="C236" s="271" t="str">
        <f t="shared" si="17"/>
        <v/>
      </c>
      <c r="D236" s="272" t="str">
        <f t="shared" si="18"/>
        <v/>
      </c>
      <c r="E236" s="271" t="str">
        <f t="shared" si="19"/>
        <v/>
      </c>
    </row>
    <row r="237" spans="1:5" x14ac:dyDescent="0.25">
      <c r="A237" s="270" t="str">
        <f t="shared" si="16"/>
        <v/>
      </c>
      <c r="B237" s="271" t="str">
        <f t="shared" si="15"/>
        <v/>
      </c>
      <c r="C237" s="271" t="str">
        <f t="shared" si="17"/>
        <v/>
      </c>
      <c r="D237" s="272" t="str">
        <f t="shared" si="18"/>
        <v/>
      </c>
      <c r="E237" s="271" t="str">
        <f t="shared" si="19"/>
        <v/>
      </c>
    </row>
    <row r="238" spans="1:5" x14ac:dyDescent="0.25">
      <c r="A238" s="270" t="str">
        <f t="shared" si="16"/>
        <v/>
      </c>
      <c r="B238" s="271" t="str">
        <f t="shared" si="15"/>
        <v/>
      </c>
      <c r="C238" s="271" t="str">
        <f t="shared" si="17"/>
        <v/>
      </c>
      <c r="D238" s="272" t="str">
        <f t="shared" si="18"/>
        <v/>
      </c>
      <c r="E238" s="271" t="str">
        <f t="shared" si="19"/>
        <v/>
      </c>
    </row>
    <row r="239" spans="1:5" x14ac:dyDescent="0.25">
      <c r="A239" s="270" t="str">
        <f t="shared" si="16"/>
        <v/>
      </c>
      <c r="B239" s="271" t="str">
        <f t="shared" si="15"/>
        <v/>
      </c>
      <c r="C239" s="271" t="str">
        <f t="shared" si="17"/>
        <v/>
      </c>
      <c r="D239" s="272" t="str">
        <f t="shared" si="18"/>
        <v/>
      </c>
      <c r="E239" s="271" t="str">
        <f t="shared" si="19"/>
        <v/>
      </c>
    </row>
    <row r="240" spans="1:5" x14ac:dyDescent="0.25">
      <c r="A240" s="270" t="str">
        <f t="shared" si="16"/>
        <v/>
      </c>
      <c r="B240" s="271" t="str">
        <f t="shared" si="15"/>
        <v/>
      </c>
      <c r="C240" s="271" t="str">
        <f t="shared" si="17"/>
        <v/>
      </c>
      <c r="D240" s="272" t="str">
        <f t="shared" si="18"/>
        <v/>
      </c>
      <c r="E240" s="271" t="str">
        <f t="shared" si="19"/>
        <v/>
      </c>
    </row>
    <row r="241" spans="1:5" x14ac:dyDescent="0.25">
      <c r="A241" s="270" t="str">
        <f t="shared" si="16"/>
        <v/>
      </c>
      <c r="B241" s="271" t="str">
        <f t="shared" si="15"/>
        <v/>
      </c>
      <c r="C241" s="271" t="str">
        <f t="shared" si="17"/>
        <v/>
      </c>
      <c r="D241" s="272" t="str">
        <f t="shared" si="18"/>
        <v/>
      </c>
      <c r="E241" s="271" t="str">
        <f t="shared" si="19"/>
        <v/>
      </c>
    </row>
    <row r="242" spans="1:5" x14ac:dyDescent="0.25">
      <c r="A242" s="270" t="str">
        <f t="shared" si="16"/>
        <v/>
      </c>
      <c r="B242" s="271" t="str">
        <f t="shared" si="15"/>
        <v/>
      </c>
      <c r="C242" s="271" t="str">
        <f t="shared" si="17"/>
        <v/>
      </c>
      <c r="D242" s="272" t="str">
        <f t="shared" si="18"/>
        <v/>
      </c>
      <c r="E242" s="271" t="str">
        <f t="shared" si="19"/>
        <v/>
      </c>
    </row>
    <row r="243" spans="1:5" x14ac:dyDescent="0.25">
      <c r="A243" s="270" t="str">
        <f t="shared" si="16"/>
        <v/>
      </c>
      <c r="B243" s="271" t="str">
        <f t="shared" si="15"/>
        <v/>
      </c>
      <c r="C243" s="271" t="str">
        <f t="shared" si="17"/>
        <v/>
      </c>
      <c r="D243" s="272" t="str">
        <f t="shared" si="18"/>
        <v/>
      </c>
      <c r="E243" s="271" t="str">
        <f t="shared" si="19"/>
        <v/>
      </c>
    </row>
    <row r="244" spans="1:5" x14ac:dyDescent="0.25">
      <c r="A244" s="270" t="str">
        <f t="shared" si="16"/>
        <v/>
      </c>
      <c r="B244" s="271" t="str">
        <f t="shared" si="15"/>
        <v/>
      </c>
      <c r="C244" s="271" t="str">
        <f t="shared" si="17"/>
        <v/>
      </c>
      <c r="D244" s="272" t="str">
        <f t="shared" si="18"/>
        <v/>
      </c>
      <c r="E244" s="271" t="str">
        <f t="shared" si="19"/>
        <v/>
      </c>
    </row>
    <row r="245" spans="1:5" x14ac:dyDescent="0.25">
      <c r="A245" s="270" t="str">
        <f t="shared" si="16"/>
        <v/>
      </c>
      <c r="B245" s="271" t="str">
        <f t="shared" si="15"/>
        <v/>
      </c>
      <c r="C245" s="271" t="str">
        <f t="shared" si="17"/>
        <v/>
      </c>
      <c r="D245" s="272" t="str">
        <f t="shared" si="18"/>
        <v/>
      </c>
      <c r="E245" s="271" t="str">
        <f t="shared" si="19"/>
        <v/>
      </c>
    </row>
    <row r="246" spans="1:5" x14ac:dyDescent="0.25">
      <c r="A246" s="270" t="str">
        <f t="shared" si="16"/>
        <v/>
      </c>
      <c r="B246" s="271" t="str">
        <f t="shared" si="15"/>
        <v/>
      </c>
      <c r="C246" s="271" t="str">
        <f t="shared" si="17"/>
        <v/>
      </c>
      <c r="D246" s="272" t="str">
        <f t="shared" si="18"/>
        <v/>
      </c>
      <c r="E246" s="271" t="str">
        <f t="shared" si="19"/>
        <v/>
      </c>
    </row>
    <row r="247" spans="1:5" x14ac:dyDescent="0.25">
      <c r="A247" s="270" t="str">
        <f t="shared" si="16"/>
        <v/>
      </c>
      <c r="B247" s="271" t="str">
        <f t="shared" si="15"/>
        <v/>
      </c>
      <c r="C247" s="271" t="str">
        <f t="shared" si="17"/>
        <v/>
      </c>
      <c r="D247" s="272" t="str">
        <f t="shared" si="18"/>
        <v/>
      </c>
      <c r="E247" s="271" t="str">
        <f t="shared" si="19"/>
        <v/>
      </c>
    </row>
    <row r="248" spans="1:5" x14ac:dyDescent="0.25">
      <c r="A248" s="270" t="str">
        <f t="shared" si="16"/>
        <v/>
      </c>
      <c r="B248" s="271" t="str">
        <f t="shared" si="15"/>
        <v/>
      </c>
      <c r="C248" s="271" t="str">
        <f t="shared" si="17"/>
        <v/>
      </c>
      <c r="D248" s="272" t="str">
        <f t="shared" si="18"/>
        <v/>
      </c>
      <c r="E248" s="271" t="str">
        <f t="shared" si="19"/>
        <v/>
      </c>
    </row>
    <row r="249" spans="1:5" x14ac:dyDescent="0.25">
      <c r="A249" s="270" t="str">
        <f t="shared" si="16"/>
        <v/>
      </c>
      <c r="B249" s="271" t="str">
        <f t="shared" si="15"/>
        <v/>
      </c>
      <c r="C249" s="271" t="str">
        <f t="shared" si="17"/>
        <v/>
      </c>
      <c r="D249" s="272" t="str">
        <f t="shared" si="18"/>
        <v/>
      </c>
      <c r="E249" s="271" t="str">
        <f t="shared" si="19"/>
        <v/>
      </c>
    </row>
    <row r="250" spans="1:5" x14ac:dyDescent="0.25">
      <c r="A250" s="270" t="str">
        <f t="shared" si="16"/>
        <v/>
      </c>
      <c r="B250" s="271" t="str">
        <f t="shared" si="15"/>
        <v/>
      </c>
      <c r="C250" s="271" t="str">
        <f t="shared" si="17"/>
        <v/>
      </c>
      <c r="D250" s="272" t="str">
        <f t="shared" si="18"/>
        <v/>
      </c>
      <c r="E250" s="271" t="str">
        <f t="shared" si="19"/>
        <v/>
      </c>
    </row>
    <row r="251" spans="1:5" x14ac:dyDescent="0.25">
      <c r="A251" s="270" t="str">
        <f t="shared" si="16"/>
        <v/>
      </c>
      <c r="B251" s="271" t="str">
        <f t="shared" si="15"/>
        <v/>
      </c>
      <c r="C251" s="271" t="str">
        <f t="shared" si="17"/>
        <v/>
      </c>
      <c r="D251" s="272" t="str">
        <f t="shared" si="18"/>
        <v/>
      </c>
      <c r="E251" s="271" t="str">
        <f t="shared" si="19"/>
        <v/>
      </c>
    </row>
    <row r="252" spans="1:5" x14ac:dyDescent="0.25">
      <c r="A252" s="270" t="str">
        <f t="shared" si="16"/>
        <v/>
      </c>
      <c r="B252" s="271" t="str">
        <f t="shared" si="15"/>
        <v/>
      </c>
      <c r="C252" s="271" t="str">
        <f t="shared" si="17"/>
        <v/>
      </c>
      <c r="D252" s="272" t="str">
        <f t="shared" si="18"/>
        <v/>
      </c>
      <c r="E252" s="271" t="str">
        <f t="shared" si="19"/>
        <v/>
      </c>
    </row>
    <row r="253" spans="1:5" x14ac:dyDescent="0.25">
      <c r="A253" s="270" t="str">
        <f t="shared" si="16"/>
        <v/>
      </c>
      <c r="B253" s="271" t="str">
        <f t="shared" si="15"/>
        <v/>
      </c>
      <c r="C253" s="271" t="str">
        <f t="shared" si="17"/>
        <v/>
      </c>
      <c r="D253" s="272" t="str">
        <f t="shared" si="18"/>
        <v/>
      </c>
      <c r="E253" s="271" t="str">
        <f t="shared" si="19"/>
        <v/>
      </c>
    </row>
    <row r="254" spans="1:5" x14ac:dyDescent="0.25">
      <c r="A254" s="270" t="str">
        <f t="shared" si="16"/>
        <v/>
      </c>
      <c r="B254" s="271" t="str">
        <f t="shared" si="15"/>
        <v/>
      </c>
      <c r="C254" s="271" t="str">
        <f t="shared" si="17"/>
        <v/>
      </c>
      <c r="D254" s="272" t="str">
        <f t="shared" si="18"/>
        <v/>
      </c>
      <c r="E254" s="271" t="str">
        <f t="shared" si="19"/>
        <v/>
      </c>
    </row>
    <row r="255" spans="1:5" x14ac:dyDescent="0.25">
      <c r="A255" s="270" t="str">
        <f t="shared" si="16"/>
        <v/>
      </c>
      <c r="B255" s="271" t="str">
        <f t="shared" si="15"/>
        <v/>
      </c>
      <c r="C255" s="271" t="str">
        <f t="shared" si="17"/>
        <v/>
      </c>
      <c r="D255" s="272" t="str">
        <f t="shared" si="18"/>
        <v/>
      </c>
      <c r="E255" s="271" t="str">
        <f t="shared" si="19"/>
        <v/>
      </c>
    </row>
    <row r="256" spans="1:5" x14ac:dyDescent="0.25">
      <c r="A256" s="270" t="str">
        <f t="shared" si="16"/>
        <v/>
      </c>
      <c r="B256" s="271" t="str">
        <f t="shared" si="15"/>
        <v/>
      </c>
      <c r="C256" s="271" t="str">
        <f t="shared" si="17"/>
        <v/>
      </c>
      <c r="D256" s="272" t="str">
        <f t="shared" si="18"/>
        <v/>
      </c>
      <c r="E256" s="271" t="str">
        <f t="shared" si="19"/>
        <v/>
      </c>
    </row>
    <row r="257" spans="1:5" x14ac:dyDescent="0.25">
      <c r="A257" s="270" t="str">
        <f t="shared" si="16"/>
        <v/>
      </c>
      <c r="B257" s="271" t="str">
        <f t="shared" si="15"/>
        <v/>
      </c>
      <c r="C257" s="271" t="str">
        <f t="shared" si="17"/>
        <v/>
      </c>
      <c r="D257" s="272" t="str">
        <f t="shared" si="18"/>
        <v/>
      </c>
      <c r="E257" s="271" t="str">
        <f t="shared" si="19"/>
        <v/>
      </c>
    </row>
    <row r="258" spans="1:5" x14ac:dyDescent="0.25">
      <c r="A258" s="270" t="str">
        <f t="shared" si="16"/>
        <v/>
      </c>
      <c r="B258" s="271" t="str">
        <f t="shared" si="15"/>
        <v/>
      </c>
      <c r="C258" s="271" t="str">
        <f t="shared" si="17"/>
        <v/>
      </c>
      <c r="D258" s="272" t="str">
        <f t="shared" si="18"/>
        <v/>
      </c>
      <c r="E258" s="271" t="str">
        <f t="shared" si="19"/>
        <v/>
      </c>
    </row>
    <row r="259" spans="1:5" x14ac:dyDescent="0.25">
      <c r="A259" s="270" t="str">
        <f t="shared" si="16"/>
        <v/>
      </c>
      <c r="B259" s="271" t="str">
        <f t="shared" si="15"/>
        <v/>
      </c>
      <c r="C259" s="271" t="str">
        <f t="shared" si="17"/>
        <v/>
      </c>
      <c r="D259" s="272" t="str">
        <f t="shared" si="18"/>
        <v/>
      </c>
      <c r="E259" s="271" t="str">
        <f t="shared" si="19"/>
        <v/>
      </c>
    </row>
    <row r="260" spans="1:5" x14ac:dyDescent="0.25">
      <c r="A260" s="270" t="str">
        <f t="shared" si="16"/>
        <v/>
      </c>
      <c r="B260" s="271" t="str">
        <f t="shared" si="15"/>
        <v/>
      </c>
      <c r="C260" s="271" t="str">
        <f t="shared" si="17"/>
        <v/>
      </c>
      <c r="D260" s="272" t="str">
        <f t="shared" si="18"/>
        <v/>
      </c>
      <c r="E260" s="271" t="str">
        <f t="shared" si="19"/>
        <v/>
      </c>
    </row>
    <row r="261" spans="1:5" x14ac:dyDescent="0.25">
      <c r="A261" s="270" t="str">
        <f t="shared" si="16"/>
        <v/>
      </c>
      <c r="B261" s="271" t="str">
        <f t="shared" si="15"/>
        <v/>
      </c>
      <c r="C261" s="271" t="str">
        <f t="shared" si="17"/>
        <v/>
      </c>
      <c r="D261" s="272" t="str">
        <f t="shared" si="18"/>
        <v/>
      </c>
      <c r="E261" s="271" t="str">
        <f t="shared" si="19"/>
        <v/>
      </c>
    </row>
    <row r="262" spans="1:5" x14ac:dyDescent="0.25">
      <c r="A262" s="270" t="str">
        <f t="shared" si="16"/>
        <v/>
      </c>
      <c r="B262" s="271" t="str">
        <f t="shared" si="15"/>
        <v/>
      </c>
      <c r="C262" s="271" t="str">
        <f t="shared" si="17"/>
        <v/>
      </c>
      <c r="D262" s="272" t="str">
        <f t="shared" si="18"/>
        <v/>
      </c>
      <c r="E262" s="271" t="str">
        <f t="shared" si="19"/>
        <v/>
      </c>
    </row>
    <row r="263" spans="1:5" x14ac:dyDescent="0.25">
      <c r="A263" s="270" t="str">
        <f t="shared" si="16"/>
        <v/>
      </c>
      <c r="B263" s="271" t="str">
        <f t="shared" si="15"/>
        <v/>
      </c>
      <c r="C263" s="271" t="str">
        <f t="shared" si="17"/>
        <v/>
      </c>
      <c r="D263" s="272" t="str">
        <f t="shared" si="18"/>
        <v/>
      </c>
      <c r="E263" s="271" t="str">
        <f t="shared" si="19"/>
        <v/>
      </c>
    </row>
    <row r="264" spans="1:5" x14ac:dyDescent="0.25">
      <c r="A264" s="270" t="str">
        <f t="shared" si="16"/>
        <v/>
      </c>
      <c r="B264" s="271" t="str">
        <f t="shared" si="15"/>
        <v/>
      </c>
      <c r="C264" s="271" t="str">
        <f t="shared" si="17"/>
        <v/>
      </c>
      <c r="D264" s="272" t="str">
        <f t="shared" si="18"/>
        <v/>
      </c>
      <c r="E264" s="271" t="str">
        <f t="shared" si="19"/>
        <v/>
      </c>
    </row>
    <row r="265" spans="1:5" x14ac:dyDescent="0.25">
      <c r="A265" s="270" t="str">
        <f t="shared" si="16"/>
        <v/>
      </c>
      <c r="B265" s="271" t="str">
        <f t="shared" si="15"/>
        <v/>
      </c>
      <c r="C265" s="271" t="str">
        <f t="shared" si="17"/>
        <v/>
      </c>
      <c r="D265" s="272" t="str">
        <f t="shared" si="18"/>
        <v/>
      </c>
      <c r="E265" s="271" t="str">
        <f t="shared" si="19"/>
        <v/>
      </c>
    </row>
    <row r="266" spans="1:5" x14ac:dyDescent="0.25">
      <c r="A266" s="270" t="str">
        <f t="shared" si="16"/>
        <v/>
      </c>
      <c r="B266" s="271" t="str">
        <f t="shared" si="15"/>
        <v/>
      </c>
      <c r="C266" s="271" t="str">
        <f t="shared" si="17"/>
        <v/>
      </c>
      <c r="D266" s="272" t="str">
        <f t="shared" si="18"/>
        <v/>
      </c>
      <c r="E266" s="271" t="str">
        <f t="shared" si="19"/>
        <v/>
      </c>
    </row>
    <row r="267" spans="1:5" x14ac:dyDescent="0.25">
      <c r="A267" s="270" t="str">
        <f t="shared" si="16"/>
        <v/>
      </c>
      <c r="B267" s="271" t="str">
        <f t="shared" si="15"/>
        <v/>
      </c>
      <c r="C267" s="271" t="str">
        <f t="shared" si="17"/>
        <v/>
      </c>
      <c r="D267" s="272" t="str">
        <f t="shared" si="18"/>
        <v/>
      </c>
      <c r="E267" s="271" t="str">
        <f t="shared" si="19"/>
        <v/>
      </c>
    </row>
    <row r="268" spans="1:5" x14ac:dyDescent="0.25">
      <c r="A268" s="270" t="str">
        <f t="shared" si="16"/>
        <v/>
      </c>
      <c r="B268" s="271" t="str">
        <f t="shared" ref="B268:B331" si="20">IF(A268&gt;$B$7,"",PMT($B$5,$B$7,$B$1)*-1)</f>
        <v/>
      </c>
      <c r="C268" s="271" t="str">
        <f t="shared" si="17"/>
        <v/>
      </c>
      <c r="D268" s="272" t="str">
        <f t="shared" si="18"/>
        <v/>
      </c>
      <c r="E268" s="271" t="str">
        <f t="shared" si="19"/>
        <v/>
      </c>
    </row>
    <row r="269" spans="1:5" x14ac:dyDescent="0.25">
      <c r="A269" s="270" t="str">
        <f t="shared" ref="A269:A332" si="21">IF(OR(A268=$B$7,A268=""),"",IF(ISNUMBER(A268),A268+1,1))</f>
        <v/>
      </c>
      <c r="B269" s="271" t="str">
        <f t="shared" si="20"/>
        <v/>
      </c>
      <c r="C269" s="271" t="str">
        <f t="shared" ref="C269:C332" si="22">IF(A269&gt;$B$7,"",$B$5*E268)</f>
        <v/>
      </c>
      <c r="D269" s="272" t="str">
        <f t="shared" ref="D269:D332" si="23">IF(A269&gt;$B$7,"",B269-C269)</f>
        <v/>
      </c>
      <c r="E269" s="271" t="str">
        <f t="shared" ref="E269:E332" si="24">IF(A269&gt;$B$7,"",E268-D269)</f>
        <v/>
      </c>
    </row>
    <row r="270" spans="1:5" x14ac:dyDescent="0.25">
      <c r="A270" s="270" t="str">
        <f t="shared" si="21"/>
        <v/>
      </c>
      <c r="B270" s="271" t="str">
        <f t="shared" si="20"/>
        <v/>
      </c>
      <c r="C270" s="271" t="str">
        <f t="shared" si="22"/>
        <v/>
      </c>
      <c r="D270" s="272" t="str">
        <f t="shared" si="23"/>
        <v/>
      </c>
      <c r="E270" s="271" t="str">
        <f t="shared" si="24"/>
        <v/>
      </c>
    </row>
    <row r="271" spans="1:5" x14ac:dyDescent="0.25">
      <c r="A271" s="270" t="str">
        <f t="shared" si="21"/>
        <v/>
      </c>
      <c r="B271" s="271" t="str">
        <f t="shared" si="20"/>
        <v/>
      </c>
      <c r="C271" s="271" t="str">
        <f t="shared" si="22"/>
        <v/>
      </c>
      <c r="D271" s="272" t="str">
        <f t="shared" si="23"/>
        <v/>
      </c>
      <c r="E271" s="271" t="str">
        <f t="shared" si="24"/>
        <v/>
      </c>
    </row>
    <row r="272" spans="1:5" x14ac:dyDescent="0.25">
      <c r="A272" s="270" t="str">
        <f t="shared" si="21"/>
        <v/>
      </c>
      <c r="B272" s="271" t="str">
        <f t="shared" si="20"/>
        <v/>
      </c>
      <c r="C272" s="271" t="str">
        <f t="shared" si="22"/>
        <v/>
      </c>
      <c r="D272" s="272" t="str">
        <f t="shared" si="23"/>
        <v/>
      </c>
      <c r="E272" s="271" t="str">
        <f t="shared" si="24"/>
        <v/>
      </c>
    </row>
    <row r="273" spans="1:5" x14ac:dyDescent="0.25">
      <c r="A273" s="270" t="str">
        <f t="shared" si="21"/>
        <v/>
      </c>
      <c r="B273" s="271" t="str">
        <f t="shared" si="20"/>
        <v/>
      </c>
      <c r="C273" s="271" t="str">
        <f t="shared" si="22"/>
        <v/>
      </c>
      <c r="D273" s="272" t="str">
        <f t="shared" si="23"/>
        <v/>
      </c>
      <c r="E273" s="271" t="str">
        <f t="shared" si="24"/>
        <v/>
      </c>
    </row>
    <row r="274" spans="1:5" x14ac:dyDescent="0.25">
      <c r="A274" s="270" t="str">
        <f t="shared" si="21"/>
        <v/>
      </c>
      <c r="B274" s="271" t="str">
        <f t="shared" si="20"/>
        <v/>
      </c>
      <c r="C274" s="271" t="str">
        <f t="shared" si="22"/>
        <v/>
      </c>
      <c r="D274" s="272" t="str">
        <f t="shared" si="23"/>
        <v/>
      </c>
      <c r="E274" s="271" t="str">
        <f t="shared" si="24"/>
        <v/>
      </c>
    </row>
    <row r="275" spans="1:5" x14ac:dyDescent="0.25">
      <c r="A275" s="270" t="str">
        <f t="shared" si="21"/>
        <v/>
      </c>
      <c r="B275" s="271" t="str">
        <f t="shared" si="20"/>
        <v/>
      </c>
      <c r="C275" s="271" t="str">
        <f t="shared" si="22"/>
        <v/>
      </c>
      <c r="D275" s="272" t="str">
        <f t="shared" si="23"/>
        <v/>
      </c>
      <c r="E275" s="271" t="str">
        <f t="shared" si="24"/>
        <v/>
      </c>
    </row>
    <row r="276" spans="1:5" x14ac:dyDescent="0.25">
      <c r="A276" s="270" t="str">
        <f t="shared" si="21"/>
        <v/>
      </c>
      <c r="B276" s="271" t="str">
        <f t="shared" si="20"/>
        <v/>
      </c>
      <c r="C276" s="271" t="str">
        <f t="shared" si="22"/>
        <v/>
      </c>
      <c r="D276" s="272" t="str">
        <f t="shared" si="23"/>
        <v/>
      </c>
      <c r="E276" s="271" t="str">
        <f t="shared" si="24"/>
        <v/>
      </c>
    </row>
    <row r="277" spans="1:5" x14ac:dyDescent="0.25">
      <c r="A277" s="270" t="str">
        <f t="shared" si="21"/>
        <v/>
      </c>
      <c r="B277" s="271" t="str">
        <f t="shared" si="20"/>
        <v/>
      </c>
      <c r="C277" s="271" t="str">
        <f t="shared" si="22"/>
        <v/>
      </c>
      <c r="D277" s="272" t="str">
        <f t="shared" si="23"/>
        <v/>
      </c>
      <c r="E277" s="271" t="str">
        <f t="shared" si="24"/>
        <v/>
      </c>
    </row>
    <row r="278" spans="1:5" x14ac:dyDescent="0.25">
      <c r="A278" s="270" t="str">
        <f t="shared" si="21"/>
        <v/>
      </c>
      <c r="B278" s="271" t="str">
        <f t="shared" si="20"/>
        <v/>
      </c>
      <c r="C278" s="271" t="str">
        <f t="shared" si="22"/>
        <v/>
      </c>
      <c r="D278" s="272" t="str">
        <f t="shared" si="23"/>
        <v/>
      </c>
      <c r="E278" s="271" t="str">
        <f t="shared" si="24"/>
        <v/>
      </c>
    </row>
    <row r="279" spans="1:5" x14ac:dyDescent="0.25">
      <c r="A279" s="270" t="str">
        <f t="shared" si="21"/>
        <v/>
      </c>
      <c r="B279" s="271" t="str">
        <f t="shared" si="20"/>
        <v/>
      </c>
      <c r="C279" s="271" t="str">
        <f t="shared" si="22"/>
        <v/>
      </c>
      <c r="D279" s="272" t="str">
        <f t="shared" si="23"/>
        <v/>
      </c>
      <c r="E279" s="271" t="str">
        <f t="shared" si="24"/>
        <v/>
      </c>
    </row>
    <row r="280" spans="1:5" x14ac:dyDescent="0.25">
      <c r="A280" s="270" t="str">
        <f t="shared" si="21"/>
        <v/>
      </c>
      <c r="B280" s="271" t="str">
        <f t="shared" si="20"/>
        <v/>
      </c>
      <c r="C280" s="271" t="str">
        <f t="shared" si="22"/>
        <v/>
      </c>
      <c r="D280" s="272" t="str">
        <f t="shared" si="23"/>
        <v/>
      </c>
      <c r="E280" s="271" t="str">
        <f t="shared" si="24"/>
        <v/>
      </c>
    </row>
    <row r="281" spans="1:5" x14ac:dyDescent="0.25">
      <c r="A281" s="270" t="str">
        <f t="shared" si="21"/>
        <v/>
      </c>
      <c r="B281" s="271" t="str">
        <f t="shared" si="20"/>
        <v/>
      </c>
      <c r="C281" s="271" t="str">
        <f t="shared" si="22"/>
        <v/>
      </c>
      <c r="D281" s="272" t="str">
        <f t="shared" si="23"/>
        <v/>
      </c>
      <c r="E281" s="271" t="str">
        <f t="shared" si="24"/>
        <v/>
      </c>
    </row>
    <row r="282" spans="1:5" x14ac:dyDescent="0.25">
      <c r="A282" s="270" t="str">
        <f t="shared" si="21"/>
        <v/>
      </c>
      <c r="B282" s="271" t="str">
        <f t="shared" si="20"/>
        <v/>
      </c>
      <c r="C282" s="271" t="str">
        <f t="shared" si="22"/>
        <v/>
      </c>
      <c r="D282" s="272" t="str">
        <f t="shared" si="23"/>
        <v/>
      </c>
      <c r="E282" s="271" t="str">
        <f t="shared" si="24"/>
        <v/>
      </c>
    </row>
    <row r="283" spans="1:5" x14ac:dyDescent="0.25">
      <c r="A283" s="270" t="str">
        <f t="shared" si="21"/>
        <v/>
      </c>
      <c r="B283" s="271" t="str">
        <f t="shared" si="20"/>
        <v/>
      </c>
      <c r="C283" s="271" t="str">
        <f t="shared" si="22"/>
        <v/>
      </c>
      <c r="D283" s="272" t="str">
        <f t="shared" si="23"/>
        <v/>
      </c>
      <c r="E283" s="271" t="str">
        <f t="shared" si="24"/>
        <v/>
      </c>
    </row>
    <row r="284" spans="1:5" x14ac:dyDescent="0.25">
      <c r="A284" s="270" t="str">
        <f t="shared" si="21"/>
        <v/>
      </c>
      <c r="B284" s="271" t="str">
        <f t="shared" si="20"/>
        <v/>
      </c>
      <c r="C284" s="271" t="str">
        <f t="shared" si="22"/>
        <v/>
      </c>
      <c r="D284" s="272" t="str">
        <f t="shared" si="23"/>
        <v/>
      </c>
      <c r="E284" s="271" t="str">
        <f t="shared" si="24"/>
        <v/>
      </c>
    </row>
    <row r="285" spans="1:5" x14ac:dyDescent="0.25">
      <c r="A285" s="270" t="str">
        <f t="shared" si="21"/>
        <v/>
      </c>
      <c r="B285" s="271" t="str">
        <f t="shared" si="20"/>
        <v/>
      </c>
      <c r="C285" s="271" t="str">
        <f t="shared" si="22"/>
        <v/>
      </c>
      <c r="D285" s="272" t="str">
        <f t="shared" si="23"/>
        <v/>
      </c>
      <c r="E285" s="271" t="str">
        <f t="shared" si="24"/>
        <v/>
      </c>
    </row>
    <row r="286" spans="1:5" x14ac:dyDescent="0.25">
      <c r="A286" s="270" t="str">
        <f t="shared" si="21"/>
        <v/>
      </c>
      <c r="B286" s="271" t="str">
        <f t="shared" si="20"/>
        <v/>
      </c>
      <c r="C286" s="271" t="str">
        <f t="shared" si="22"/>
        <v/>
      </c>
      <c r="D286" s="272" t="str">
        <f t="shared" si="23"/>
        <v/>
      </c>
      <c r="E286" s="271" t="str">
        <f t="shared" si="24"/>
        <v/>
      </c>
    </row>
    <row r="287" spans="1:5" x14ac:dyDescent="0.25">
      <c r="A287" s="270" t="str">
        <f t="shared" si="21"/>
        <v/>
      </c>
      <c r="B287" s="271" t="str">
        <f t="shared" si="20"/>
        <v/>
      </c>
      <c r="C287" s="271" t="str">
        <f t="shared" si="22"/>
        <v/>
      </c>
      <c r="D287" s="272" t="str">
        <f t="shared" si="23"/>
        <v/>
      </c>
      <c r="E287" s="271" t="str">
        <f t="shared" si="24"/>
        <v/>
      </c>
    </row>
    <row r="288" spans="1:5" x14ac:dyDescent="0.25">
      <c r="A288" s="270" t="str">
        <f t="shared" si="21"/>
        <v/>
      </c>
      <c r="B288" s="271" t="str">
        <f t="shared" si="20"/>
        <v/>
      </c>
      <c r="C288" s="271" t="str">
        <f t="shared" si="22"/>
        <v/>
      </c>
      <c r="D288" s="272" t="str">
        <f t="shared" si="23"/>
        <v/>
      </c>
      <c r="E288" s="271" t="str">
        <f t="shared" si="24"/>
        <v/>
      </c>
    </row>
    <row r="289" spans="1:5" x14ac:dyDescent="0.25">
      <c r="A289" s="270" t="str">
        <f t="shared" si="21"/>
        <v/>
      </c>
      <c r="B289" s="271" t="str">
        <f t="shared" si="20"/>
        <v/>
      </c>
      <c r="C289" s="271" t="str">
        <f t="shared" si="22"/>
        <v/>
      </c>
      <c r="D289" s="272" t="str">
        <f t="shared" si="23"/>
        <v/>
      </c>
      <c r="E289" s="271" t="str">
        <f t="shared" si="24"/>
        <v/>
      </c>
    </row>
    <row r="290" spans="1:5" x14ac:dyDescent="0.25">
      <c r="A290" s="270" t="str">
        <f t="shared" si="21"/>
        <v/>
      </c>
      <c r="B290" s="271" t="str">
        <f t="shared" si="20"/>
        <v/>
      </c>
      <c r="C290" s="271" t="str">
        <f t="shared" si="22"/>
        <v/>
      </c>
      <c r="D290" s="272" t="str">
        <f t="shared" si="23"/>
        <v/>
      </c>
      <c r="E290" s="271" t="str">
        <f t="shared" si="24"/>
        <v/>
      </c>
    </row>
    <row r="291" spans="1:5" x14ac:dyDescent="0.25">
      <c r="A291" s="270" t="str">
        <f t="shared" si="21"/>
        <v/>
      </c>
      <c r="B291" s="271" t="str">
        <f t="shared" si="20"/>
        <v/>
      </c>
      <c r="C291" s="271" t="str">
        <f t="shared" si="22"/>
        <v/>
      </c>
      <c r="D291" s="272" t="str">
        <f t="shared" si="23"/>
        <v/>
      </c>
      <c r="E291" s="271" t="str">
        <f t="shared" si="24"/>
        <v/>
      </c>
    </row>
    <row r="292" spans="1:5" x14ac:dyDescent="0.25">
      <c r="A292" s="270" t="str">
        <f t="shared" si="21"/>
        <v/>
      </c>
      <c r="B292" s="271" t="str">
        <f t="shared" si="20"/>
        <v/>
      </c>
      <c r="C292" s="271" t="str">
        <f t="shared" si="22"/>
        <v/>
      </c>
      <c r="D292" s="272" t="str">
        <f t="shared" si="23"/>
        <v/>
      </c>
      <c r="E292" s="271" t="str">
        <f t="shared" si="24"/>
        <v/>
      </c>
    </row>
    <row r="293" spans="1:5" x14ac:dyDescent="0.25">
      <c r="A293" s="270" t="str">
        <f t="shared" si="21"/>
        <v/>
      </c>
      <c r="B293" s="271" t="str">
        <f t="shared" si="20"/>
        <v/>
      </c>
      <c r="C293" s="271" t="str">
        <f t="shared" si="22"/>
        <v/>
      </c>
      <c r="D293" s="272" t="str">
        <f t="shared" si="23"/>
        <v/>
      </c>
      <c r="E293" s="271" t="str">
        <f t="shared" si="24"/>
        <v/>
      </c>
    </row>
    <row r="294" spans="1:5" x14ac:dyDescent="0.25">
      <c r="A294" s="270" t="str">
        <f t="shared" si="21"/>
        <v/>
      </c>
      <c r="B294" s="271" t="str">
        <f t="shared" si="20"/>
        <v/>
      </c>
      <c r="C294" s="271" t="str">
        <f t="shared" si="22"/>
        <v/>
      </c>
      <c r="D294" s="272" t="str">
        <f t="shared" si="23"/>
        <v/>
      </c>
      <c r="E294" s="271" t="str">
        <f t="shared" si="24"/>
        <v/>
      </c>
    </row>
    <row r="295" spans="1:5" x14ac:dyDescent="0.25">
      <c r="A295" s="270" t="str">
        <f t="shared" si="21"/>
        <v/>
      </c>
      <c r="B295" s="271" t="str">
        <f t="shared" si="20"/>
        <v/>
      </c>
      <c r="C295" s="271" t="str">
        <f t="shared" si="22"/>
        <v/>
      </c>
      <c r="D295" s="272" t="str">
        <f t="shared" si="23"/>
        <v/>
      </c>
      <c r="E295" s="271" t="str">
        <f t="shared" si="24"/>
        <v/>
      </c>
    </row>
    <row r="296" spans="1:5" x14ac:dyDescent="0.25">
      <c r="A296" s="270" t="str">
        <f t="shared" si="21"/>
        <v/>
      </c>
      <c r="B296" s="271" t="str">
        <f t="shared" si="20"/>
        <v/>
      </c>
      <c r="C296" s="271" t="str">
        <f t="shared" si="22"/>
        <v/>
      </c>
      <c r="D296" s="272" t="str">
        <f t="shared" si="23"/>
        <v/>
      </c>
      <c r="E296" s="271" t="str">
        <f t="shared" si="24"/>
        <v/>
      </c>
    </row>
    <row r="297" spans="1:5" x14ac:dyDescent="0.25">
      <c r="A297" s="270" t="str">
        <f t="shared" si="21"/>
        <v/>
      </c>
      <c r="B297" s="271" t="str">
        <f t="shared" si="20"/>
        <v/>
      </c>
      <c r="C297" s="271" t="str">
        <f t="shared" si="22"/>
        <v/>
      </c>
      <c r="D297" s="272" t="str">
        <f t="shared" si="23"/>
        <v/>
      </c>
      <c r="E297" s="271" t="str">
        <f t="shared" si="24"/>
        <v/>
      </c>
    </row>
    <row r="298" spans="1:5" x14ac:dyDescent="0.25">
      <c r="A298" s="270" t="str">
        <f t="shared" si="21"/>
        <v/>
      </c>
      <c r="B298" s="271" t="str">
        <f t="shared" si="20"/>
        <v/>
      </c>
      <c r="C298" s="271" t="str">
        <f t="shared" si="22"/>
        <v/>
      </c>
      <c r="D298" s="272" t="str">
        <f t="shared" si="23"/>
        <v/>
      </c>
      <c r="E298" s="271" t="str">
        <f t="shared" si="24"/>
        <v/>
      </c>
    </row>
    <row r="299" spans="1:5" x14ac:dyDescent="0.25">
      <c r="A299" s="270" t="str">
        <f t="shared" si="21"/>
        <v/>
      </c>
      <c r="B299" s="271" t="str">
        <f t="shared" si="20"/>
        <v/>
      </c>
      <c r="C299" s="271" t="str">
        <f t="shared" si="22"/>
        <v/>
      </c>
      <c r="D299" s="272" t="str">
        <f t="shared" si="23"/>
        <v/>
      </c>
      <c r="E299" s="271" t="str">
        <f t="shared" si="24"/>
        <v/>
      </c>
    </row>
    <row r="300" spans="1:5" x14ac:dyDescent="0.25">
      <c r="A300" s="270" t="str">
        <f t="shared" si="21"/>
        <v/>
      </c>
      <c r="B300" s="271" t="str">
        <f t="shared" si="20"/>
        <v/>
      </c>
      <c r="C300" s="271" t="str">
        <f t="shared" si="22"/>
        <v/>
      </c>
      <c r="D300" s="272" t="str">
        <f t="shared" si="23"/>
        <v/>
      </c>
      <c r="E300" s="271" t="str">
        <f t="shared" si="24"/>
        <v/>
      </c>
    </row>
    <row r="301" spans="1:5" x14ac:dyDescent="0.25">
      <c r="A301" s="270" t="str">
        <f t="shared" si="21"/>
        <v/>
      </c>
      <c r="B301" s="271" t="str">
        <f t="shared" si="20"/>
        <v/>
      </c>
      <c r="C301" s="271" t="str">
        <f t="shared" si="22"/>
        <v/>
      </c>
      <c r="D301" s="272" t="str">
        <f t="shared" si="23"/>
        <v/>
      </c>
      <c r="E301" s="271" t="str">
        <f t="shared" si="24"/>
        <v/>
      </c>
    </row>
    <row r="302" spans="1:5" x14ac:dyDescent="0.25">
      <c r="A302" s="270" t="str">
        <f t="shared" si="21"/>
        <v/>
      </c>
      <c r="B302" s="271" t="str">
        <f t="shared" si="20"/>
        <v/>
      </c>
      <c r="C302" s="271" t="str">
        <f t="shared" si="22"/>
        <v/>
      </c>
      <c r="D302" s="272" t="str">
        <f t="shared" si="23"/>
        <v/>
      </c>
      <c r="E302" s="271" t="str">
        <f t="shared" si="24"/>
        <v/>
      </c>
    </row>
    <row r="303" spans="1:5" x14ac:dyDescent="0.25">
      <c r="A303" s="270" t="str">
        <f t="shared" si="21"/>
        <v/>
      </c>
      <c r="B303" s="271" t="str">
        <f t="shared" si="20"/>
        <v/>
      </c>
      <c r="C303" s="271" t="str">
        <f t="shared" si="22"/>
        <v/>
      </c>
      <c r="D303" s="272" t="str">
        <f t="shared" si="23"/>
        <v/>
      </c>
      <c r="E303" s="271" t="str">
        <f t="shared" si="24"/>
        <v/>
      </c>
    </row>
    <row r="304" spans="1:5" x14ac:dyDescent="0.25">
      <c r="A304" s="270" t="str">
        <f t="shared" si="21"/>
        <v/>
      </c>
      <c r="B304" s="271" t="str">
        <f t="shared" si="20"/>
        <v/>
      </c>
      <c r="C304" s="271" t="str">
        <f t="shared" si="22"/>
        <v/>
      </c>
      <c r="D304" s="272" t="str">
        <f t="shared" si="23"/>
        <v/>
      </c>
      <c r="E304" s="271" t="str">
        <f t="shared" si="24"/>
        <v/>
      </c>
    </row>
    <row r="305" spans="1:5" x14ac:dyDescent="0.25">
      <c r="A305" s="270" t="str">
        <f t="shared" si="21"/>
        <v/>
      </c>
      <c r="B305" s="271" t="str">
        <f t="shared" si="20"/>
        <v/>
      </c>
      <c r="C305" s="271" t="str">
        <f t="shared" si="22"/>
        <v/>
      </c>
      <c r="D305" s="272" t="str">
        <f t="shared" si="23"/>
        <v/>
      </c>
      <c r="E305" s="271" t="str">
        <f t="shared" si="24"/>
        <v/>
      </c>
    </row>
    <row r="306" spans="1:5" x14ac:dyDescent="0.25">
      <c r="A306" s="270" t="str">
        <f t="shared" si="21"/>
        <v/>
      </c>
      <c r="B306" s="271" t="str">
        <f t="shared" si="20"/>
        <v/>
      </c>
      <c r="C306" s="271" t="str">
        <f t="shared" si="22"/>
        <v/>
      </c>
      <c r="D306" s="272" t="str">
        <f t="shared" si="23"/>
        <v/>
      </c>
      <c r="E306" s="271" t="str">
        <f t="shared" si="24"/>
        <v/>
      </c>
    </row>
    <row r="307" spans="1:5" x14ac:dyDescent="0.25">
      <c r="A307" s="270" t="str">
        <f t="shared" si="21"/>
        <v/>
      </c>
      <c r="B307" s="271" t="str">
        <f t="shared" si="20"/>
        <v/>
      </c>
      <c r="C307" s="271" t="str">
        <f t="shared" si="22"/>
        <v/>
      </c>
      <c r="D307" s="272" t="str">
        <f t="shared" si="23"/>
        <v/>
      </c>
      <c r="E307" s="271" t="str">
        <f t="shared" si="24"/>
        <v/>
      </c>
    </row>
    <row r="308" spans="1:5" x14ac:dyDescent="0.25">
      <c r="A308" s="270" t="str">
        <f t="shared" si="21"/>
        <v/>
      </c>
      <c r="B308" s="271" t="str">
        <f t="shared" si="20"/>
        <v/>
      </c>
      <c r="C308" s="271" t="str">
        <f t="shared" si="22"/>
        <v/>
      </c>
      <c r="D308" s="272" t="str">
        <f t="shared" si="23"/>
        <v/>
      </c>
      <c r="E308" s="271" t="str">
        <f t="shared" si="24"/>
        <v/>
      </c>
    </row>
    <row r="309" spans="1:5" x14ac:dyDescent="0.25">
      <c r="A309" s="270" t="str">
        <f t="shared" si="21"/>
        <v/>
      </c>
      <c r="B309" s="271" t="str">
        <f t="shared" si="20"/>
        <v/>
      </c>
      <c r="C309" s="271" t="str">
        <f t="shared" si="22"/>
        <v/>
      </c>
      <c r="D309" s="272" t="str">
        <f t="shared" si="23"/>
        <v/>
      </c>
      <c r="E309" s="271" t="str">
        <f t="shared" si="24"/>
        <v/>
      </c>
    </row>
    <row r="310" spans="1:5" x14ac:dyDescent="0.25">
      <c r="A310" s="270" t="str">
        <f t="shared" si="21"/>
        <v/>
      </c>
      <c r="B310" s="271" t="str">
        <f t="shared" si="20"/>
        <v/>
      </c>
      <c r="C310" s="271" t="str">
        <f t="shared" si="22"/>
        <v/>
      </c>
      <c r="D310" s="272" t="str">
        <f t="shared" si="23"/>
        <v/>
      </c>
      <c r="E310" s="271" t="str">
        <f t="shared" si="24"/>
        <v/>
      </c>
    </row>
    <row r="311" spans="1:5" x14ac:dyDescent="0.25">
      <c r="A311" s="270" t="str">
        <f t="shared" si="21"/>
        <v/>
      </c>
      <c r="B311" s="271" t="str">
        <f t="shared" si="20"/>
        <v/>
      </c>
      <c r="C311" s="271" t="str">
        <f t="shared" si="22"/>
        <v/>
      </c>
      <c r="D311" s="272" t="str">
        <f t="shared" si="23"/>
        <v/>
      </c>
      <c r="E311" s="271" t="str">
        <f t="shared" si="24"/>
        <v/>
      </c>
    </row>
    <row r="312" spans="1:5" x14ac:dyDescent="0.25">
      <c r="A312" s="270" t="str">
        <f t="shared" si="21"/>
        <v/>
      </c>
      <c r="B312" s="271" t="str">
        <f t="shared" si="20"/>
        <v/>
      </c>
      <c r="C312" s="271" t="str">
        <f t="shared" si="22"/>
        <v/>
      </c>
      <c r="D312" s="272" t="str">
        <f t="shared" si="23"/>
        <v/>
      </c>
      <c r="E312" s="271" t="str">
        <f t="shared" si="24"/>
        <v/>
      </c>
    </row>
    <row r="313" spans="1:5" x14ac:dyDescent="0.25">
      <c r="A313" s="270" t="str">
        <f t="shared" si="21"/>
        <v/>
      </c>
      <c r="B313" s="271" t="str">
        <f t="shared" si="20"/>
        <v/>
      </c>
      <c r="C313" s="271" t="str">
        <f t="shared" si="22"/>
        <v/>
      </c>
      <c r="D313" s="272" t="str">
        <f t="shared" si="23"/>
        <v/>
      </c>
      <c r="E313" s="271" t="str">
        <f t="shared" si="24"/>
        <v/>
      </c>
    </row>
    <row r="314" spans="1:5" x14ac:dyDescent="0.25">
      <c r="A314" s="270" t="str">
        <f t="shared" si="21"/>
        <v/>
      </c>
      <c r="B314" s="271" t="str">
        <f t="shared" si="20"/>
        <v/>
      </c>
      <c r="C314" s="271" t="str">
        <f t="shared" si="22"/>
        <v/>
      </c>
      <c r="D314" s="272" t="str">
        <f t="shared" si="23"/>
        <v/>
      </c>
      <c r="E314" s="271" t="str">
        <f t="shared" si="24"/>
        <v/>
      </c>
    </row>
    <row r="315" spans="1:5" x14ac:dyDescent="0.25">
      <c r="A315" s="270" t="str">
        <f t="shared" si="21"/>
        <v/>
      </c>
      <c r="B315" s="271" t="str">
        <f t="shared" si="20"/>
        <v/>
      </c>
      <c r="C315" s="271" t="str">
        <f t="shared" si="22"/>
        <v/>
      </c>
      <c r="D315" s="272" t="str">
        <f t="shared" si="23"/>
        <v/>
      </c>
      <c r="E315" s="271" t="str">
        <f t="shared" si="24"/>
        <v/>
      </c>
    </row>
    <row r="316" spans="1:5" x14ac:dyDescent="0.25">
      <c r="A316" s="270" t="str">
        <f t="shared" si="21"/>
        <v/>
      </c>
      <c r="B316" s="271" t="str">
        <f t="shared" si="20"/>
        <v/>
      </c>
      <c r="C316" s="271" t="str">
        <f t="shared" si="22"/>
        <v/>
      </c>
      <c r="D316" s="272" t="str">
        <f t="shared" si="23"/>
        <v/>
      </c>
      <c r="E316" s="271" t="str">
        <f t="shared" si="24"/>
        <v/>
      </c>
    </row>
    <row r="317" spans="1:5" x14ac:dyDescent="0.25">
      <c r="A317" s="270" t="str">
        <f t="shared" si="21"/>
        <v/>
      </c>
      <c r="B317" s="271" t="str">
        <f t="shared" si="20"/>
        <v/>
      </c>
      <c r="C317" s="271" t="str">
        <f t="shared" si="22"/>
        <v/>
      </c>
      <c r="D317" s="272" t="str">
        <f t="shared" si="23"/>
        <v/>
      </c>
      <c r="E317" s="271" t="str">
        <f t="shared" si="24"/>
        <v/>
      </c>
    </row>
    <row r="318" spans="1:5" x14ac:dyDescent="0.25">
      <c r="A318" s="270" t="str">
        <f t="shared" si="21"/>
        <v/>
      </c>
      <c r="B318" s="271" t="str">
        <f t="shared" si="20"/>
        <v/>
      </c>
      <c r="C318" s="271" t="str">
        <f t="shared" si="22"/>
        <v/>
      </c>
      <c r="D318" s="272" t="str">
        <f t="shared" si="23"/>
        <v/>
      </c>
      <c r="E318" s="271" t="str">
        <f t="shared" si="24"/>
        <v/>
      </c>
    </row>
    <row r="319" spans="1:5" x14ac:dyDescent="0.25">
      <c r="A319" s="270" t="str">
        <f t="shared" si="21"/>
        <v/>
      </c>
      <c r="B319" s="271" t="str">
        <f t="shared" si="20"/>
        <v/>
      </c>
      <c r="C319" s="271" t="str">
        <f t="shared" si="22"/>
        <v/>
      </c>
      <c r="D319" s="272" t="str">
        <f t="shared" si="23"/>
        <v/>
      </c>
      <c r="E319" s="271" t="str">
        <f t="shared" si="24"/>
        <v/>
      </c>
    </row>
    <row r="320" spans="1:5" x14ac:dyDescent="0.25">
      <c r="A320" s="270" t="str">
        <f t="shared" si="21"/>
        <v/>
      </c>
      <c r="B320" s="271" t="str">
        <f t="shared" si="20"/>
        <v/>
      </c>
      <c r="C320" s="271" t="str">
        <f t="shared" si="22"/>
        <v/>
      </c>
      <c r="D320" s="272" t="str">
        <f t="shared" si="23"/>
        <v/>
      </c>
      <c r="E320" s="271" t="str">
        <f t="shared" si="24"/>
        <v/>
      </c>
    </row>
    <row r="321" spans="1:5" x14ac:dyDescent="0.25">
      <c r="A321" s="270" t="str">
        <f t="shared" si="21"/>
        <v/>
      </c>
      <c r="B321" s="271" t="str">
        <f t="shared" si="20"/>
        <v/>
      </c>
      <c r="C321" s="271" t="str">
        <f t="shared" si="22"/>
        <v/>
      </c>
      <c r="D321" s="272" t="str">
        <f t="shared" si="23"/>
        <v/>
      </c>
      <c r="E321" s="271" t="str">
        <f t="shared" si="24"/>
        <v/>
      </c>
    </row>
    <row r="322" spans="1:5" x14ac:dyDescent="0.25">
      <c r="A322" s="270" t="str">
        <f t="shared" si="21"/>
        <v/>
      </c>
      <c r="B322" s="271" t="str">
        <f t="shared" si="20"/>
        <v/>
      </c>
      <c r="C322" s="271" t="str">
        <f t="shared" si="22"/>
        <v/>
      </c>
      <c r="D322" s="272" t="str">
        <f t="shared" si="23"/>
        <v/>
      </c>
      <c r="E322" s="271" t="str">
        <f t="shared" si="24"/>
        <v/>
      </c>
    </row>
    <row r="323" spans="1:5" x14ac:dyDescent="0.25">
      <c r="A323" s="270" t="str">
        <f t="shared" si="21"/>
        <v/>
      </c>
      <c r="B323" s="271" t="str">
        <f t="shared" si="20"/>
        <v/>
      </c>
      <c r="C323" s="271" t="str">
        <f t="shared" si="22"/>
        <v/>
      </c>
      <c r="D323" s="272" t="str">
        <f t="shared" si="23"/>
        <v/>
      </c>
      <c r="E323" s="271" t="str">
        <f t="shared" si="24"/>
        <v/>
      </c>
    </row>
    <row r="324" spans="1:5" x14ac:dyDescent="0.25">
      <c r="A324" s="270" t="str">
        <f t="shared" si="21"/>
        <v/>
      </c>
      <c r="B324" s="271" t="str">
        <f t="shared" si="20"/>
        <v/>
      </c>
      <c r="C324" s="271" t="str">
        <f t="shared" si="22"/>
        <v/>
      </c>
      <c r="D324" s="272" t="str">
        <f t="shared" si="23"/>
        <v/>
      </c>
      <c r="E324" s="271" t="str">
        <f t="shared" si="24"/>
        <v/>
      </c>
    </row>
    <row r="325" spans="1:5" x14ac:dyDescent="0.25">
      <c r="A325" s="270" t="str">
        <f t="shared" si="21"/>
        <v/>
      </c>
      <c r="B325" s="271" t="str">
        <f t="shared" si="20"/>
        <v/>
      </c>
      <c r="C325" s="271" t="str">
        <f t="shared" si="22"/>
        <v/>
      </c>
      <c r="D325" s="272" t="str">
        <f t="shared" si="23"/>
        <v/>
      </c>
      <c r="E325" s="271" t="str">
        <f t="shared" si="24"/>
        <v/>
      </c>
    </row>
    <row r="326" spans="1:5" x14ac:dyDescent="0.25">
      <c r="A326" s="270" t="str">
        <f t="shared" si="21"/>
        <v/>
      </c>
      <c r="B326" s="271" t="str">
        <f t="shared" si="20"/>
        <v/>
      </c>
      <c r="C326" s="271" t="str">
        <f t="shared" si="22"/>
        <v/>
      </c>
      <c r="D326" s="272" t="str">
        <f t="shared" si="23"/>
        <v/>
      </c>
      <c r="E326" s="271" t="str">
        <f t="shared" si="24"/>
        <v/>
      </c>
    </row>
    <row r="327" spans="1:5" x14ac:dyDescent="0.25">
      <c r="A327" s="270" t="str">
        <f t="shared" si="21"/>
        <v/>
      </c>
      <c r="B327" s="271" t="str">
        <f t="shared" si="20"/>
        <v/>
      </c>
      <c r="C327" s="271" t="str">
        <f t="shared" si="22"/>
        <v/>
      </c>
      <c r="D327" s="272" t="str">
        <f t="shared" si="23"/>
        <v/>
      </c>
      <c r="E327" s="271" t="str">
        <f t="shared" si="24"/>
        <v/>
      </c>
    </row>
    <row r="328" spans="1:5" x14ac:dyDescent="0.25">
      <c r="A328" s="270" t="str">
        <f t="shared" si="21"/>
        <v/>
      </c>
      <c r="B328" s="271" t="str">
        <f t="shared" si="20"/>
        <v/>
      </c>
      <c r="C328" s="271" t="str">
        <f t="shared" si="22"/>
        <v/>
      </c>
      <c r="D328" s="272" t="str">
        <f t="shared" si="23"/>
        <v/>
      </c>
      <c r="E328" s="271" t="str">
        <f t="shared" si="24"/>
        <v/>
      </c>
    </row>
    <row r="329" spans="1:5" x14ac:dyDescent="0.25">
      <c r="A329" s="270" t="str">
        <f t="shared" si="21"/>
        <v/>
      </c>
      <c r="B329" s="271" t="str">
        <f t="shared" si="20"/>
        <v/>
      </c>
      <c r="C329" s="271" t="str">
        <f t="shared" si="22"/>
        <v/>
      </c>
      <c r="D329" s="272" t="str">
        <f t="shared" si="23"/>
        <v/>
      </c>
      <c r="E329" s="271" t="str">
        <f t="shared" si="24"/>
        <v/>
      </c>
    </row>
    <row r="330" spans="1:5" x14ac:dyDescent="0.25">
      <c r="A330" s="270" t="str">
        <f t="shared" si="21"/>
        <v/>
      </c>
      <c r="B330" s="271" t="str">
        <f t="shared" si="20"/>
        <v/>
      </c>
      <c r="C330" s="271" t="str">
        <f t="shared" si="22"/>
        <v/>
      </c>
      <c r="D330" s="272" t="str">
        <f t="shared" si="23"/>
        <v/>
      </c>
      <c r="E330" s="271" t="str">
        <f t="shared" si="24"/>
        <v/>
      </c>
    </row>
    <row r="331" spans="1:5" x14ac:dyDescent="0.25">
      <c r="A331" s="270" t="str">
        <f t="shared" si="21"/>
        <v/>
      </c>
      <c r="B331" s="271" t="str">
        <f t="shared" si="20"/>
        <v/>
      </c>
      <c r="C331" s="271" t="str">
        <f t="shared" si="22"/>
        <v/>
      </c>
      <c r="D331" s="272" t="str">
        <f t="shared" si="23"/>
        <v/>
      </c>
      <c r="E331" s="271" t="str">
        <f t="shared" si="24"/>
        <v/>
      </c>
    </row>
    <row r="332" spans="1:5" x14ac:dyDescent="0.25">
      <c r="A332" s="270" t="str">
        <f t="shared" si="21"/>
        <v/>
      </c>
      <c r="B332" s="271" t="str">
        <f t="shared" ref="B332:B395" si="25">IF(A332&gt;$B$7,"",PMT($B$5,$B$7,$B$1)*-1)</f>
        <v/>
      </c>
      <c r="C332" s="271" t="str">
        <f t="shared" si="22"/>
        <v/>
      </c>
      <c r="D332" s="272" t="str">
        <f t="shared" si="23"/>
        <v/>
      </c>
      <c r="E332" s="271" t="str">
        <f t="shared" si="24"/>
        <v/>
      </c>
    </row>
    <row r="333" spans="1:5" x14ac:dyDescent="0.25">
      <c r="A333" s="270" t="str">
        <f t="shared" ref="A333:A396" si="26">IF(OR(A332=$B$7,A332=""),"",IF(ISNUMBER(A332),A332+1,1))</f>
        <v/>
      </c>
      <c r="B333" s="271" t="str">
        <f t="shared" si="25"/>
        <v/>
      </c>
      <c r="C333" s="271" t="str">
        <f t="shared" ref="C333:C396" si="27">IF(A333&gt;$B$7,"",$B$5*E332)</f>
        <v/>
      </c>
      <c r="D333" s="272" t="str">
        <f t="shared" ref="D333:D396" si="28">IF(A333&gt;$B$7,"",B333-C333)</f>
        <v/>
      </c>
      <c r="E333" s="271" t="str">
        <f t="shared" ref="E333:E396" si="29">IF(A333&gt;$B$7,"",E332-D333)</f>
        <v/>
      </c>
    </row>
    <row r="334" spans="1:5" x14ac:dyDescent="0.25">
      <c r="A334" s="270" t="str">
        <f t="shared" si="26"/>
        <v/>
      </c>
      <c r="B334" s="271" t="str">
        <f t="shared" si="25"/>
        <v/>
      </c>
      <c r="C334" s="271" t="str">
        <f t="shared" si="27"/>
        <v/>
      </c>
      <c r="D334" s="272" t="str">
        <f t="shared" si="28"/>
        <v/>
      </c>
      <c r="E334" s="271" t="str">
        <f t="shared" si="29"/>
        <v/>
      </c>
    </row>
    <row r="335" spans="1:5" x14ac:dyDescent="0.25">
      <c r="A335" s="270" t="str">
        <f t="shared" si="26"/>
        <v/>
      </c>
      <c r="B335" s="271" t="str">
        <f t="shared" si="25"/>
        <v/>
      </c>
      <c r="C335" s="271" t="str">
        <f t="shared" si="27"/>
        <v/>
      </c>
      <c r="D335" s="272" t="str">
        <f t="shared" si="28"/>
        <v/>
      </c>
      <c r="E335" s="271" t="str">
        <f t="shared" si="29"/>
        <v/>
      </c>
    </row>
    <row r="336" spans="1:5" x14ac:dyDescent="0.25">
      <c r="A336" s="270" t="str">
        <f t="shared" si="26"/>
        <v/>
      </c>
      <c r="B336" s="271" t="str">
        <f t="shared" si="25"/>
        <v/>
      </c>
      <c r="C336" s="271" t="str">
        <f t="shared" si="27"/>
        <v/>
      </c>
      <c r="D336" s="272" t="str">
        <f t="shared" si="28"/>
        <v/>
      </c>
      <c r="E336" s="271" t="str">
        <f t="shared" si="29"/>
        <v/>
      </c>
    </row>
    <row r="337" spans="1:5" x14ac:dyDescent="0.25">
      <c r="A337" s="270" t="str">
        <f t="shared" si="26"/>
        <v/>
      </c>
      <c r="B337" s="271" t="str">
        <f t="shared" si="25"/>
        <v/>
      </c>
      <c r="C337" s="271" t="str">
        <f t="shared" si="27"/>
        <v/>
      </c>
      <c r="D337" s="272" t="str">
        <f t="shared" si="28"/>
        <v/>
      </c>
      <c r="E337" s="271" t="str">
        <f t="shared" si="29"/>
        <v/>
      </c>
    </row>
    <row r="338" spans="1:5" x14ac:dyDescent="0.25">
      <c r="A338" s="270" t="str">
        <f t="shared" si="26"/>
        <v/>
      </c>
      <c r="B338" s="271" t="str">
        <f t="shared" si="25"/>
        <v/>
      </c>
      <c r="C338" s="271" t="str">
        <f t="shared" si="27"/>
        <v/>
      </c>
      <c r="D338" s="272" t="str">
        <f t="shared" si="28"/>
        <v/>
      </c>
      <c r="E338" s="271" t="str">
        <f t="shared" si="29"/>
        <v/>
      </c>
    </row>
    <row r="339" spans="1:5" x14ac:dyDescent="0.25">
      <c r="A339" s="270" t="str">
        <f t="shared" si="26"/>
        <v/>
      </c>
      <c r="B339" s="271" t="str">
        <f t="shared" si="25"/>
        <v/>
      </c>
      <c r="C339" s="271" t="str">
        <f t="shared" si="27"/>
        <v/>
      </c>
      <c r="D339" s="272" t="str">
        <f t="shared" si="28"/>
        <v/>
      </c>
      <c r="E339" s="271" t="str">
        <f t="shared" si="29"/>
        <v/>
      </c>
    </row>
    <row r="340" spans="1:5" x14ac:dyDescent="0.25">
      <c r="A340" s="270" t="str">
        <f t="shared" si="26"/>
        <v/>
      </c>
      <c r="B340" s="271" t="str">
        <f t="shared" si="25"/>
        <v/>
      </c>
      <c r="C340" s="271" t="str">
        <f t="shared" si="27"/>
        <v/>
      </c>
      <c r="D340" s="272" t="str">
        <f t="shared" si="28"/>
        <v/>
      </c>
      <c r="E340" s="271" t="str">
        <f t="shared" si="29"/>
        <v/>
      </c>
    </row>
    <row r="341" spans="1:5" x14ac:dyDescent="0.25">
      <c r="A341" s="270" t="str">
        <f t="shared" si="26"/>
        <v/>
      </c>
      <c r="B341" s="271" t="str">
        <f t="shared" si="25"/>
        <v/>
      </c>
      <c r="C341" s="271" t="str">
        <f t="shared" si="27"/>
        <v/>
      </c>
      <c r="D341" s="272" t="str">
        <f t="shared" si="28"/>
        <v/>
      </c>
      <c r="E341" s="271" t="str">
        <f t="shared" si="29"/>
        <v/>
      </c>
    </row>
    <row r="342" spans="1:5" x14ac:dyDescent="0.25">
      <c r="A342" s="270" t="str">
        <f t="shared" si="26"/>
        <v/>
      </c>
      <c r="B342" s="271" t="str">
        <f t="shared" si="25"/>
        <v/>
      </c>
      <c r="C342" s="271" t="str">
        <f t="shared" si="27"/>
        <v/>
      </c>
      <c r="D342" s="272" t="str">
        <f t="shared" si="28"/>
        <v/>
      </c>
      <c r="E342" s="271" t="str">
        <f t="shared" si="29"/>
        <v/>
      </c>
    </row>
    <row r="343" spans="1:5" x14ac:dyDescent="0.25">
      <c r="A343" s="270" t="str">
        <f t="shared" si="26"/>
        <v/>
      </c>
      <c r="B343" s="271" t="str">
        <f t="shared" si="25"/>
        <v/>
      </c>
      <c r="C343" s="271" t="str">
        <f t="shared" si="27"/>
        <v/>
      </c>
      <c r="D343" s="272" t="str">
        <f t="shared" si="28"/>
        <v/>
      </c>
      <c r="E343" s="271" t="str">
        <f t="shared" si="29"/>
        <v/>
      </c>
    </row>
    <row r="344" spans="1:5" x14ac:dyDescent="0.25">
      <c r="A344" s="270" t="str">
        <f t="shared" si="26"/>
        <v/>
      </c>
      <c r="B344" s="271" t="str">
        <f t="shared" si="25"/>
        <v/>
      </c>
      <c r="C344" s="271" t="str">
        <f t="shared" si="27"/>
        <v/>
      </c>
      <c r="D344" s="272" t="str">
        <f t="shared" si="28"/>
        <v/>
      </c>
      <c r="E344" s="271" t="str">
        <f t="shared" si="29"/>
        <v/>
      </c>
    </row>
    <row r="345" spans="1:5" x14ac:dyDescent="0.25">
      <c r="A345" s="270" t="str">
        <f t="shared" si="26"/>
        <v/>
      </c>
      <c r="B345" s="271" t="str">
        <f t="shared" si="25"/>
        <v/>
      </c>
      <c r="C345" s="271" t="str">
        <f t="shared" si="27"/>
        <v/>
      </c>
      <c r="D345" s="272" t="str">
        <f t="shared" si="28"/>
        <v/>
      </c>
      <c r="E345" s="271" t="str">
        <f t="shared" si="29"/>
        <v/>
      </c>
    </row>
    <row r="346" spans="1:5" x14ac:dyDescent="0.25">
      <c r="A346" s="270" t="str">
        <f t="shared" si="26"/>
        <v/>
      </c>
      <c r="B346" s="271" t="str">
        <f t="shared" si="25"/>
        <v/>
      </c>
      <c r="C346" s="271" t="str">
        <f t="shared" si="27"/>
        <v/>
      </c>
      <c r="D346" s="272" t="str">
        <f t="shared" si="28"/>
        <v/>
      </c>
      <c r="E346" s="271" t="str">
        <f t="shared" si="29"/>
        <v/>
      </c>
    </row>
    <row r="347" spans="1:5" x14ac:dyDescent="0.25">
      <c r="A347" s="270" t="str">
        <f t="shared" si="26"/>
        <v/>
      </c>
      <c r="B347" s="271" t="str">
        <f t="shared" si="25"/>
        <v/>
      </c>
      <c r="C347" s="271" t="str">
        <f t="shared" si="27"/>
        <v/>
      </c>
      <c r="D347" s="272" t="str">
        <f t="shared" si="28"/>
        <v/>
      </c>
      <c r="E347" s="271" t="str">
        <f t="shared" si="29"/>
        <v/>
      </c>
    </row>
    <row r="348" spans="1:5" x14ac:dyDescent="0.25">
      <c r="A348" s="270" t="str">
        <f t="shared" si="26"/>
        <v/>
      </c>
      <c r="B348" s="271" t="str">
        <f t="shared" si="25"/>
        <v/>
      </c>
      <c r="C348" s="271" t="str">
        <f t="shared" si="27"/>
        <v/>
      </c>
      <c r="D348" s="272" t="str">
        <f t="shared" si="28"/>
        <v/>
      </c>
      <c r="E348" s="271" t="str">
        <f t="shared" si="29"/>
        <v/>
      </c>
    </row>
    <row r="349" spans="1:5" x14ac:dyDescent="0.25">
      <c r="A349" s="270" t="str">
        <f t="shared" si="26"/>
        <v/>
      </c>
      <c r="B349" s="271" t="str">
        <f t="shared" si="25"/>
        <v/>
      </c>
      <c r="C349" s="271" t="str">
        <f t="shared" si="27"/>
        <v/>
      </c>
      <c r="D349" s="272" t="str">
        <f t="shared" si="28"/>
        <v/>
      </c>
      <c r="E349" s="271" t="str">
        <f t="shared" si="29"/>
        <v/>
      </c>
    </row>
    <row r="350" spans="1:5" x14ac:dyDescent="0.25">
      <c r="A350" s="270" t="str">
        <f t="shared" si="26"/>
        <v/>
      </c>
      <c r="B350" s="271" t="str">
        <f t="shared" si="25"/>
        <v/>
      </c>
      <c r="C350" s="271" t="str">
        <f t="shared" si="27"/>
        <v/>
      </c>
      <c r="D350" s="272" t="str">
        <f t="shared" si="28"/>
        <v/>
      </c>
      <c r="E350" s="271" t="str">
        <f t="shared" si="29"/>
        <v/>
      </c>
    </row>
    <row r="351" spans="1:5" x14ac:dyDescent="0.25">
      <c r="A351" s="270" t="str">
        <f t="shared" si="26"/>
        <v/>
      </c>
      <c r="B351" s="271" t="str">
        <f t="shared" si="25"/>
        <v/>
      </c>
      <c r="C351" s="271" t="str">
        <f t="shared" si="27"/>
        <v/>
      </c>
      <c r="D351" s="272" t="str">
        <f t="shared" si="28"/>
        <v/>
      </c>
      <c r="E351" s="271" t="str">
        <f t="shared" si="29"/>
        <v/>
      </c>
    </row>
    <row r="352" spans="1:5" x14ac:dyDescent="0.25">
      <c r="A352" s="270" t="str">
        <f t="shared" si="26"/>
        <v/>
      </c>
      <c r="B352" s="271" t="str">
        <f t="shared" si="25"/>
        <v/>
      </c>
      <c r="C352" s="271" t="str">
        <f t="shared" si="27"/>
        <v/>
      </c>
      <c r="D352" s="272" t="str">
        <f t="shared" si="28"/>
        <v/>
      </c>
      <c r="E352" s="271" t="str">
        <f t="shared" si="29"/>
        <v/>
      </c>
    </row>
    <row r="353" spans="1:5" x14ac:dyDescent="0.25">
      <c r="A353" s="270" t="str">
        <f t="shared" si="26"/>
        <v/>
      </c>
      <c r="B353" s="271" t="str">
        <f t="shared" si="25"/>
        <v/>
      </c>
      <c r="C353" s="271" t="str">
        <f t="shared" si="27"/>
        <v/>
      </c>
      <c r="D353" s="272" t="str">
        <f t="shared" si="28"/>
        <v/>
      </c>
      <c r="E353" s="271" t="str">
        <f t="shared" si="29"/>
        <v/>
      </c>
    </row>
    <row r="354" spans="1:5" x14ac:dyDescent="0.25">
      <c r="A354" s="270" t="str">
        <f t="shared" si="26"/>
        <v/>
      </c>
      <c r="B354" s="271" t="str">
        <f t="shared" si="25"/>
        <v/>
      </c>
      <c r="C354" s="271" t="str">
        <f t="shared" si="27"/>
        <v/>
      </c>
      <c r="D354" s="272" t="str">
        <f t="shared" si="28"/>
        <v/>
      </c>
      <c r="E354" s="271" t="str">
        <f t="shared" si="29"/>
        <v/>
      </c>
    </row>
    <row r="355" spans="1:5" x14ac:dyDescent="0.25">
      <c r="A355" s="270" t="str">
        <f t="shared" si="26"/>
        <v/>
      </c>
      <c r="B355" s="271" t="str">
        <f t="shared" si="25"/>
        <v/>
      </c>
      <c r="C355" s="271" t="str">
        <f t="shared" si="27"/>
        <v/>
      </c>
      <c r="D355" s="272" t="str">
        <f t="shared" si="28"/>
        <v/>
      </c>
      <c r="E355" s="271" t="str">
        <f t="shared" si="29"/>
        <v/>
      </c>
    </row>
    <row r="356" spans="1:5" x14ac:dyDescent="0.25">
      <c r="A356" s="270" t="str">
        <f t="shared" si="26"/>
        <v/>
      </c>
      <c r="B356" s="271" t="str">
        <f t="shared" si="25"/>
        <v/>
      </c>
      <c r="C356" s="271" t="str">
        <f t="shared" si="27"/>
        <v/>
      </c>
      <c r="D356" s="272" t="str">
        <f t="shared" si="28"/>
        <v/>
      </c>
      <c r="E356" s="271" t="str">
        <f t="shared" si="29"/>
        <v/>
      </c>
    </row>
    <row r="357" spans="1:5" x14ac:dyDescent="0.25">
      <c r="A357" s="270" t="str">
        <f t="shared" si="26"/>
        <v/>
      </c>
      <c r="B357" s="271" t="str">
        <f t="shared" si="25"/>
        <v/>
      </c>
      <c r="C357" s="271" t="str">
        <f t="shared" si="27"/>
        <v/>
      </c>
      <c r="D357" s="272" t="str">
        <f t="shared" si="28"/>
        <v/>
      </c>
      <c r="E357" s="271" t="str">
        <f t="shared" si="29"/>
        <v/>
      </c>
    </row>
    <row r="358" spans="1:5" x14ac:dyDescent="0.25">
      <c r="A358" s="270" t="str">
        <f t="shared" si="26"/>
        <v/>
      </c>
      <c r="B358" s="271" t="str">
        <f t="shared" si="25"/>
        <v/>
      </c>
      <c r="C358" s="271" t="str">
        <f t="shared" si="27"/>
        <v/>
      </c>
      <c r="D358" s="272" t="str">
        <f t="shared" si="28"/>
        <v/>
      </c>
      <c r="E358" s="271" t="str">
        <f t="shared" si="29"/>
        <v/>
      </c>
    </row>
    <row r="359" spans="1:5" x14ac:dyDescent="0.25">
      <c r="A359" s="270" t="str">
        <f t="shared" si="26"/>
        <v/>
      </c>
      <c r="B359" s="271" t="str">
        <f t="shared" si="25"/>
        <v/>
      </c>
      <c r="C359" s="271" t="str">
        <f t="shared" si="27"/>
        <v/>
      </c>
      <c r="D359" s="272" t="str">
        <f t="shared" si="28"/>
        <v/>
      </c>
      <c r="E359" s="271" t="str">
        <f t="shared" si="29"/>
        <v/>
      </c>
    </row>
    <row r="360" spans="1:5" x14ac:dyDescent="0.25">
      <c r="A360" s="270" t="str">
        <f t="shared" si="26"/>
        <v/>
      </c>
      <c r="B360" s="271" t="str">
        <f t="shared" si="25"/>
        <v/>
      </c>
      <c r="C360" s="271" t="str">
        <f t="shared" si="27"/>
        <v/>
      </c>
      <c r="D360" s="272" t="str">
        <f t="shared" si="28"/>
        <v/>
      </c>
      <c r="E360" s="271" t="str">
        <f t="shared" si="29"/>
        <v/>
      </c>
    </row>
    <row r="361" spans="1:5" x14ac:dyDescent="0.25">
      <c r="A361" s="270" t="str">
        <f t="shared" si="26"/>
        <v/>
      </c>
      <c r="B361" s="271" t="str">
        <f t="shared" si="25"/>
        <v/>
      </c>
      <c r="C361" s="271" t="str">
        <f t="shared" si="27"/>
        <v/>
      </c>
      <c r="D361" s="272" t="str">
        <f t="shared" si="28"/>
        <v/>
      </c>
      <c r="E361" s="271" t="str">
        <f t="shared" si="29"/>
        <v/>
      </c>
    </row>
    <row r="362" spans="1:5" x14ac:dyDescent="0.25">
      <c r="A362" s="270" t="str">
        <f t="shared" si="26"/>
        <v/>
      </c>
      <c r="B362" s="271" t="str">
        <f t="shared" si="25"/>
        <v/>
      </c>
      <c r="C362" s="271" t="str">
        <f t="shared" si="27"/>
        <v/>
      </c>
      <c r="D362" s="272" t="str">
        <f t="shared" si="28"/>
        <v/>
      </c>
      <c r="E362" s="271" t="str">
        <f t="shared" si="29"/>
        <v/>
      </c>
    </row>
    <row r="363" spans="1:5" x14ac:dyDescent="0.25">
      <c r="A363" s="270" t="str">
        <f t="shared" si="26"/>
        <v/>
      </c>
      <c r="B363" s="271" t="str">
        <f t="shared" si="25"/>
        <v/>
      </c>
      <c r="C363" s="271" t="str">
        <f t="shared" si="27"/>
        <v/>
      </c>
      <c r="D363" s="272" t="str">
        <f t="shared" si="28"/>
        <v/>
      </c>
      <c r="E363" s="271" t="str">
        <f t="shared" si="29"/>
        <v/>
      </c>
    </row>
    <row r="364" spans="1:5" x14ac:dyDescent="0.25">
      <c r="A364" s="270" t="str">
        <f t="shared" si="26"/>
        <v/>
      </c>
      <c r="B364" s="271" t="str">
        <f t="shared" si="25"/>
        <v/>
      </c>
      <c r="C364" s="271" t="str">
        <f t="shared" si="27"/>
        <v/>
      </c>
      <c r="D364" s="272" t="str">
        <f t="shared" si="28"/>
        <v/>
      </c>
      <c r="E364" s="271" t="str">
        <f t="shared" si="29"/>
        <v/>
      </c>
    </row>
    <row r="365" spans="1:5" x14ac:dyDescent="0.25">
      <c r="A365" s="270" t="str">
        <f t="shared" si="26"/>
        <v/>
      </c>
      <c r="B365" s="271" t="str">
        <f t="shared" si="25"/>
        <v/>
      </c>
      <c r="C365" s="271" t="str">
        <f t="shared" si="27"/>
        <v/>
      </c>
      <c r="D365" s="272" t="str">
        <f t="shared" si="28"/>
        <v/>
      </c>
      <c r="E365" s="271" t="str">
        <f t="shared" si="29"/>
        <v/>
      </c>
    </row>
    <row r="366" spans="1:5" x14ac:dyDescent="0.25">
      <c r="A366" s="270" t="str">
        <f t="shared" si="26"/>
        <v/>
      </c>
      <c r="B366" s="271" t="str">
        <f t="shared" si="25"/>
        <v/>
      </c>
      <c r="C366" s="271" t="str">
        <f t="shared" si="27"/>
        <v/>
      </c>
      <c r="D366" s="272" t="str">
        <f t="shared" si="28"/>
        <v/>
      </c>
      <c r="E366" s="271" t="str">
        <f t="shared" si="29"/>
        <v/>
      </c>
    </row>
    <row r="367" spans="1:5" x14ac:dyDescent="0.25">
      <c r="A367" s="270" t="str">
        <f t="shared" si="26"/>
        <v/>
      </c>
      <c r="B367" s="271" t="str">
        <f t="shared" si="25"/>
        <v/>
      </c>
      <c r="C367" s="271" t="str">
        <f t="shared" si="27"/>
        <v/>
      </c>
      <c r="D367" s="272" t="str">
        <f t="shared" si="28"/>
        <v/>
      </c>
      <c r="E367" s="271" t="str">
        <f t="shared" si="29"/>
        <v/>
      </c>
    </row>
    <row r="368" spans="1:5" x14ac:dyDescent="0.25">
      <c r="A368" s="270" t="str">
        <f t="shared" si="26"/>
        <v/>
      </c>
      <c r="B368" s="271" t="str">
        <f t="shared" si="25"/>
        <v/>
      </c>
      <c r="C368" s="271" t="str">
        <f t="shared" si="27"/>
        <v/>
      </c>
      <c r="D368" s="272" t="str">
        <f t="shared" si="28"/>
        <v/>
      </c>
      <c r="E368" s="271" t="str">
        <f t="shared" si="29"/>
        <v/>
      </c>
    </row>
    <row r="369" spans="1:5" x14ac:dyDescent="0.25">
      <c r="A369" s="270" t="str">
        <f t="shared" si="26"/>
        <v/>
      </c>
      <c r="B369" s="271" t="str">
        <f t="shared" si="25"/>
        <v/>
      </c>
      <c r="C369" s="271" t="str">
        <f t="shared" si="27"/>
        <v/>
      </c>
      <c r="D369" s="272" t="str">
        <f t="shared" si="28"/>
        <v/>
      </c>
      <c r="E369" s="271" t="str">
        <f t="shared" si="29"/>
        <v/>
      </c>
    </row>
    <row r="370" spans="1:5" x14ac:dyDescent="0.25">
      <c r="A370" s="270" t="str">
        <f t="shared" si="26"/>
        <v/>
      </c>
      <c r="B370" s="271" t="str">
        <f t="shared" si="25"/>
        <v/>
      </c>
      <c r="C370" s="271" t="str">
        <f t="shared" si="27"/>
        <v/>
      </c>
      <c r="D370" s="272" t="str">
        <f t="shared" si="28"/>
        <v/>
      </c>
      <c r="E370" s="271" t="str">
        <f t="shared" si="29"/>
        <v/>
      </c>
    </row>
    <row r="371" spans="1:5" x14ac:dyDescent="0.25">
      <c r="A371" s="270" t="str">
        <f t="shared" si="26"/>
        <v/>
      </c>
      <c r="B371" s="271" t="str">
        <f t="shared" si="25"/>
        <v/>
      </c>
      <c r="C371" s="271" t="str">
        <f t="shared" si="27"/>
        <v/>
      </c>
      <c r="D371" s="272" t="str">
        <f t="shared" si="28"/>
        <v/>
      </c>
      <c r="E371" s="271" t="str">
        <f t="shared" si="29"/>
        <v/>
      </c>
    </row>
    <row r="372" spans="1:5" x14ac:dyDescent="0.25">
      <c r="A372" s="270" t="str">
        <f t="shared" si="26"/>
        <v/>
      </c>
      <c r="B372" s="271" t="str">
        <f t="shared" si="25"/>
        <v/>
      </c>
      <c r="C372" s="271" t="str">
        <f t="shared" si="27"/>
        <v/>
      </c>
      <c r="D372" s="272" t="str">
        <f t="shared" si="28"/>
        <v/>
      </c>
      <c r="E372" s="271" t="str">
        <f t="shared" si="29"/>
        <v/>
      </c>
    </row>
    <row r="373" spans="1:5" x14ac:dyDescent="0.25">
      <c r="A373" s="270" t="str">
        <f t="shared" si="26"/>
        <v/>
      </c>
      <c r="B373" s="271" t="str">
        <f t="shared" si="25"/>
        <v/>
      </c>
      <c r="C373" s="271" t="str">
        <f t="shared" si="27"/>
        <v/>
      </c>
      <c r="D373" s="272" t="str">
        <f t="shared" si="28"/>
        <v/>
      </c>
      <c r="E373" s="271" t="str">
        <f t="shared" si="29"/>
        <v/>
      </c>
    </row>
    <row r="374" spans="1:5" x14ac:dyDescent="0.25">
      <c r="A374" s="270" t="str">
        <f t="shared" si="26"/>
        <v/>
      </c>
      <c r="B374" s="271" t="str">
        <f t="shared" si="25"/>
        <v/>
      </c>
      <c r="C374" s="271" t="str">
        <f t="shared" si="27"/>
        <v/>
      </c>
      <c r="D374" s="272" t="str">
        <f t="shared" si="28"/>
        <v/>
      </c>
      <c r="E374" s="271" t="str">
        <f t="shared" si="29"/>
        <v/>
      </c>
    </row>
    <row r="375" spans="1:5" x14ac:dyDescent="0.25">
      <c r="A375" s="270" t="str">
        <f t="shared" si="26"/>
        <v/>
      </c>
      <c r="B375" s="271" t="str">
        <f t="shared" si="25"/>
        <v/>
      </c>
      <c r="C375" s="271" t="str">
        <f t="shared" si="27"/>
        <v/>
      </c>
      <c r="D375" s="272" t="str">
        <f t="shared" si="28"/>
        <v/>
      </c>
      <c r="E375" s="271" t="str">
        <f t="shared" si="29"/>
        <v/>
      </c>
    </row>
    <row r="376" spans="1:5" x14ac:dyDescent="0.25">
      <c r="A376" s="270" t="str">
        <f t="shared" si="26"/>
        <v/>
      </c>
      <c r="B376" s="271" t="str">
        <f t="shared" si="25"/>
        <v/>
      </c>
      <c r="C376" s="271" t="str">
        <f t="shared" si="27"/>
        <v/>
      </c>
      <c r="D376" s="272" t="str">
        <f t="shared" si="28"/>
        <v/>
      </c>
      <c r="E376" s="271" t="str">
        <f t="shared" si="29"/>
        <v/>
      </c>
    </row>
    <row r="377" spans="1:5" x14ac:dyDescent="0.25">
      <c r="A377" s="270" t="str">
        <f t="shared" si="26"/>
        <v/>
      </c>
      <c r="B377" s="271" t="str">
        <f t="shared" si="25"/>
        <v/>
      </c>
      <c r="C377" s="271" t="str">
        <f t="shared" si="27"/>
        <v/>
      </c>
      <c r="D377" s="272" t="str">
        <f t="shared" si="28"/>
        <v/>
      </c>
      <c r="E377" s="271" t="str">
        <f t="shared" si="29"/>
        <v/>
      </c>
    </row>
    <row r="378" spans="1:5" x14ac:dyDescent="0.25">
      <c r="A378" s="270" t="str">
        <f t="shared" si="26"/>
        <v/>
      </c>
      <c r="B378" s="271" t="str">
        <f t="shared" si="25"/>
        <v/>
      </c>
      <c r="C378" s="271" t="str">
        <f t="shared" si="27"/>
        <v/>
      </c>
      <c r="D378" s="272" t="str">
        <f t="shared" si="28"/>
        <v/>
      </c>
      <c r="E378" s="271" t="str">
        <f t="shared" si="29"/>
        <v/>
      </c>
    </row>
    <row r="379" spans="1:5" x14ac:dyDescent="0.25">
      <c r="A379" s="270" t="str">
        <f t="shared" si="26"/>
        <v/>
      </c>
      <c r="B379" s="271" t="str">
        <f t="shared" si="25"/>
        <v/>
      </c>
      <c r="C379" s="271" t="str">
        <f t="shared" si="27"/>
        <v/>
      </c>
      <c r="D379" s="272" t="str">
        <f t="shared" si="28"/>
        <v/>
      </c>
      <c r="E379" s="271" t="str">
        <f t="shared" si="29"/>
        <v/>
      </c>
    </row>
    <row r="380" spans="1:5" x14ac:dyDescent="0.25">
      <c r="A380" s="270" t="str">
        <f t="shared" si="26"/>
        <v/>
      </c>
      <c r="B380" s="271" t="str">
        <f t="shared" si="25"/>
        <v/>
      </c>
      <c r="C380" s="271" t="str">
        <f t="shared" si="27"/>
        <v/>
      </c>
      <c r="D380" s="272" t="str">
        <f t="shared" si="28"/>
        <v/>
      </c>
      <c r="E380" s="271" t="str">
        <f t="shared" si="29"/>
        <v/>
      </c>
    </row>
    <row r="381" spans="1:5" x14ac:dyDescent="0.25">
      <c r="A381" s="270" t="str">
        <f t="shared" si="26"/>
        <v/>
      </c>
      <c r="B381" s="271" t="str">
        <f t="shared" si="25"/>
        <v/>
      </c>
      <c r="C381" s="271" t="str">
        <f t="shared" si="27"/>
        <v/>
      </c>
      <c r="D381" s="272" t="str">
        <f t="shared" si="28"/>
        <v/>
      </c>
      <c r="E381" s="271" t="str">
        <f t="shared" si="29"/>
        <v/>
      </c>
    </row>
    <row r="382" spans="1:5" x14ac:dyDescent="0.25">
      <c r="A382" s="270" t="str">
        <f t="shared" si="26"/>
        <v/>
      </c>
      <c r="B382" s="271" t="str">
        <f t="shared" si="25"/>
        <v/>
      </c>
      <c r="C382" s="271" t="str">
        <f t="shared" si="27"/>
        <v/>
      </c>
      <c r="D382" s="272" t="str">
        <f t="shared" si="28"/>
        <v/>
      </c>
      <c r="E382" s="271" t="str">
        <f t="shared" si="29"/>
        <v/>
      </c>
    </row>
    <row r="383" spans="1:5" x14ac:dyDescent="0.25">
      <c r="A383" s="270" t="str">
        <f t="shared" si="26"/>
        <v/>
      </c>
      <c r="B383" s="271" t="str">
        <f t="shared" si="25"/>
        <v/>
      </c>
      <c r="C383" s="271" t="str">
        <f t="shared" si="27"/>
        <v/>
      </c>
      <c r="D383" s="272" t="str">
        <f t="shared" si="28"/>
        <v/>
      </c>
      <c r="E383" s="271" t="str">
        <f t="shared" si="29"/>
        <v/>
      </c>
    </row>
    <row r="384" spans="1:5" x14ac:dyDescent="0.25">
      <c r="A384" s="270" t="str">
        <f t="shared" si="26"/>
        <v/>
      </c>
      <c r="B384" s="271" t="str">
        <f t="shared" si="25"/>
        <v/>
      </c>
      <c r="C384" s="271" t="str">
        <f t="shared" si="27"/>
        <v/>
      </c>
      <c r="D384" s="272" t="str">
        <f t="shared" si="28"/>
        <v/>
      </c>
      <c r="E384" s="271" t="str">
        <f t="shared" si="29"/>
        <v/>
      </c>
    </row>
    <row r="385" spans="1:5" x14ac:dyDescent="0.25">
      <c r="A385" s="270" t="str">
        <f t="shared" si="26"/>
        <v/>
      </c>
      <c r="B385" s="271" t="str">
        <f t="shared" si="25"/>
        <v/>
      </c>
      <c r="C385" s="271" t="str">
        <f t="shared" si="27"/>
        <v/>
      </c>
      <c r="D385" s="272" t="str">
        <f t="shared" si="28"/>
        <v/>
      </c>
      <c r="E385" s="271" t="str">
        <f t="shared" si="29"/>
        <v/>
      </c>
    </row>
    <row r="386" spans="1:5" x14ac:dyDescent="0.25">
      <c r="A386" s="270" t="str">
        <f t="shared" si="26"/>
        <v/>
      </c>
      <c r="B386" s="271" t="str">
        <f t="shared" si="25"/>
        <v/>
      </c>
      <c r="C386" s="271" t="str">
        <f t="shared" si="27"/>
        <v/>
      </c>
      <c r="D386" s="272" t="str">
        <f t="shared" si="28"/>
        <v/>
      </c>
      <c r="E386" s="271" t="str">
        <f t="shared" si="29"/>
        <v/>
      </c>
    </row>
    <row r="387" spans="1:5" x14ac:dyDescent="0.25">
      <c r="A387" s="270" t="str">
        <f t="shared" si="26"/>
        <v/>
      </c>
      <c r="B387" s="271" t="str">
        <f t="shared" si="25"/>
        <v/>
      </c>
      <c r="C387" s="271" t="str">
        <f t="shared" si="27"/>
        <v/>
      </c>
      <c r="D387" s="272" t="str">
        <f t="shared" si="28"/>
        <v/>
      </c>
      <c r="E387" s="271" t="str">
        <f t="shared" si="29"/>
        <v/>
      </c>
    </row>
    <row r="388" spans="1:5" x14ac:dyDescent="0.25">
      <c r="A388" s="270" t="str">
        <f t="shared" si="26"/>
        <v/>
      </c>
      <c r="B388" s="271" t="str">
        <f t="shared" si="25"/>
        <v/>
      </c>
      <c r="C388" s="271" t="str">
        <f t="shared" si="27"/>
        <v/>
      </c>
      <c r="D388" s="272" t="str">
        <f t="shared" si="28"/>
        <v/>
      </c>
      <c r="E388" s="271" t="str">
        <f t="shared" si="29"/>
        <v/>
      </c>
    </row>
    <row r="389" spans="1:5" x14ac:dyDescent="0.25">
      <c r="A389" s="270" t="str">
        <f t="shared" si="26"/>
        <v/>
      </c>
      <c r="B389" s="271" t="str">
        <f t="shared" si="25"/>
        <v/>
      </c>
      <c r="C389" s="271" t="str">
        <f t="shared" si="27"/>
        <v/>
      </c>
      <c r="D389" s="272" t="str">
        <f t="shared" si="28"/>
        <v/>
      </c>
      <c r="E389" s="271" t="str">
        <f t="shared" si="29"/>
        <v/>
      </c>
    </row>
    <row r="390" spans="1:5" x14ac:dyDescent="0.25">
      <c r="A390" s="270" t="str">
        <f t="shared" si="26"/>
        <v/>
      </c>
      <c r="B390" s="271" t="str">
        <f t="shared" si="25"/>
        <v/>
      </c>
      <c r="C390" s="271" t="str">
        <f t="shared" si="27"/>
        <v/>
      </c>
      <c r="D390" s="272" t="str">
        <f t="shared" si="28"/>
        <v/>
      </c>
      <c r="E390" s="271" t="str">
        <f t="shared" si="29"/>
        <v/>
      </c>
    </row>
    <row r="391" spans="1:5" x14ac:dyDescent="0.25">
      <c r="A391" s="270" t="str">
        <f t="shared" si="26"/>
        <v/>
      </c>
      <c r="B391" s="271" t="str">
        <f t="shared" si="25"/>
        <v/>
      </c>
      <c r="C391" s="271" t="str">
        <f t="shared" si="27"/>
        <v/>
      </c>
      <c r="D391" s="272" t="str">
        <f t="shared" si="28"/>
        <v/>
      </c>
      <c r="E391" s="271" t="str">
        <f t="shared" si="29"/>
        <v/>
      </c>
    </row>
    <row r="392" spans="1:5" x14ac:dyDescent="0.25">
      <c r="A392" s="270" t="str">
        <f t="shared" si="26"/>
        <v/>
      </c>
      <c r="B392" s="271" t="str">
        <f t="shared" si="25"/>
        <v/>
      </c>
      <c r="C392" s="271" t="str">
        <f t="shared" si="27"/>
        <v/>
      </c>
      <c r="D392" s="272" t="str">
        <f t="shared" si="28"/>
        <v/>
      </c>
      <c r="E392" s="271" t="str">
        <f t="shared" si="29"/>
        <v/>
      </c>
    </row>
    <row r="393" spans="1:5" x14ac:dyDescent="0.25">
      <c r="A393" s="270" t="str">
        <f t="shared" si="26"/>
        <v/>
      </c>
      <c r="B393" s="271" t="str">
        <f t="shared" si="25"/>
        <v/>
      </c>
      <c r="C393" s="271" t="str">
        <f t="shared" si="27"/>
        <v/>
      </c>
      <c r="D393" s="272" t="str">
        <f t="shared" si="28"/>
        <v/>
      </c>
      <c r="E393" s="271" t="str">
        <f t="shared" si="29"/>
        <v/>
      </c>
    </row>
    <row r="394" spans="1:5" x14ac:dyDescent="0.25">
      <c r="A394" s="270" t="str">
        <f t="shared" si="26"/>
        <v/>
      </c>
      <c r="B394" s="271" t="str">
        <f t="shared" si="25"/>
        <v/>
      </c>
      <c r="C394" s="271" t="str">
        <f t="shared" si="27"/>
        <v/>
      </c>
      <c r="D394" s="272" t="str">
        <f t="shared" si="28"/>
        <v/>
      </c>
      <c r="E394" s="271" t="str">
        <f t="shared" si="29"/>
        <v/>
      </c>
    </row>
    <row r="395" spans="1:5" x14ac:dyDescent="0.25">
      <c r="A395" s="270" t="str">
        <f t="shared" si="26"/>
        <v/>
      </c>
      <c r="B395" s="271" t="str">
        <f t="shared" si="25"/>
        <v/>
      </c>
      <c r="C395" s="271" t="str">
        <f t="shared" si="27"/>
        <v/>
      </c>
      <c r="D395" s="272" t="str">
        <f t="shared" si="28"/>
        <v/>
      </c>
      <c r="E395" s="271" t="str">
        <f t="shared" si="29"/>
        <v/>
      </c>
    </row>
    <row r="396" spans="1:5" x14ac:dyDescent="0.25">
      <c r="A396" s="270" t="str">
        <f t="shared" si="26"/>
        <v/>
      </c>
      <c r="B396" s="271" t="str">
        <f t="shared" ref="B396:B398" si="30">IF(A396&gt;$B$7,"",PMT($B$5,$B$7,$B$1)*-1)</f>
        <v/>
      </c>
      <c r="C396" s="271" t="str">
        <f t="shared" si="27"/>
        <v/>
      </c>
      <c r="D396" s="272" t="str">
        <f t="shared" si="28"/>
        <v/>
      </c>
      <c r="E396" s="271" t="str">
        <f t="shared" si="29"/>
        <v/>
      </c>
    </row>
    <row r="397" spans="1:5" x14ac:dyDescent="0.25">
      <c r="A397" s="270" t="str">
        <f t="shared" ref="A397:A398" si="31">IF(OR(A396=$B$7,A396=""),"",IF(ISNUMBER(A396),A396+1,1))</f>
        <v/>
      </c>
      <c r="B397" s="271" t="str">
        <f t="shared" si="30"/>
        <v/>
      </c>
      <c r="C397" s="271" t="str">
        <f t="shared" ref="C397:C398" si="32">IF(A397&gt;$B$7,"",$B$5*E396)</f>
        <v/>
      </c>
      <c r="D397" s="272" t="str">
        <f t="shared" ref="D397:D398" si="33">IF(A397&gt;$B$7,"",B397-C397)</f>
        <v/>
      </c>
      <c r="E397" s="271" t="str">
        <f t="shared" ref="E397:E398" si="34">IF(A397&gt;$B$7,"",E396-D397)</f>
        <v/>
      </c>
    </row>
    <row r="398" spans="1:5" x14ac:dyDescent="0.25">
      <c r="A398" s="270" t="str">
        <f t="shared" si="31"/>
        <v/>
      </c>
      <c r="B398" s="271" t="str">
        <f t="shared" si="30"/>
        <v/>
      </c>
      <c r="C398" s="271" t="str">
        <f t="shared" si="32"/>
        <v/>
      </c>
      <c r="D398" s="272" t="str">
        <f t="shared" si="33"/>
        <v/>
      </c>
      <c r="E398" s="271" t="str">
        <f t="shared" si="34"/>
        <v/>
      </c>
    </row>
    <row r="399" spans="1:5" x14ac:dyDescent="0.25">
      <c r="A399" s="14"/>
      <c r="B399" s="273"/>
      <c r="C399" s="273"/>
      <c r="D399" s="273"/>
      <c r="E399" s="273"/>
    </row>
    <row r="400" spans="1:5" x14ac:dyDescent="0.25">
      <c r="A400" s="14"/>
      <c r="B400" s="273"/>
      <c r="C400" s="273"/>
      <c r="D400" s="273"/>
      <c r="E400" s="273"/>
    </row>
    <row r="401" spans="1:5" x14ac:dyDescent="0.25">
      <c r="A401" s="14"/>
      <c r="B401" s="273"/>
      <c r="C401" s="273"/>
      <c r="D401" s="273"/>
      <c r="E401" s="273"/>
    </row>
    <row r="402" spans="1:5" x14ac:dyDescent="0.25">
      <c r="A402" s="14"/>
      <c r="B402" s="273"/>
      <c r="C402" s="273"/>
      <c r="D402" s="273"/>
      <c r="E402" s="273"/>
    </row>
    <row r="403" spans="1:5" x14ac:dyDescent="0.25">
      <c r="A403" s="14"/>
      <c r="B403" s="273"/>
      <c r="C403" s="273"/>
      <c r="D403" s="273"/>
      <c r="E403" s="273"/>
    </row>
    <row r="404" spans="1:5" x14ac:dyDescent="0.25">
      <c r="A404" s="14"/>
      <c r="B404" s="273"/>
      <c r="C404" s="273"/>
      <c r="D404" s="273"/>
      <c r="E404" s="273"/>
    </row>
    <row r="405" spans="1:5" x14ac:dyDescent="0.25">
      <c r="A405" s="14"/>
      <c r="B405" s="273"/>
      <c r="C405" s="273"/>
      <c r="D405" s="273"/>
      <c r="E405" s="273"/>
    </row>
    <row r="406" spans="1:5" x14ac:dyDescent="0.25">
      <c r="A406" s="14"/>
      <c r="B406" s="273"/>
      <c r="C406" s="273"/>
      <c r="D406" s="273"/>
      <c r="E406" s="273"/>
    </row>
    <row r="407" spans="1:5" x14ac:dyDescent="0.25">
      <c r="A407" s="14"/>
      <c r="B407" s="273"/>
      <c r="C407" s="273"/>
      <c r="D407" s="273"/>
      <c r="E407" s="273"/>
    </row>
    <row r="408" spans="1:5" x14ac:dyDescent="0.25">
      <c r="A408" s="14"/>
      <c r="B408" s="273"/>
      <c r="C408" s="273"/>
      <c r="D408" s="273"/>
      <c r="E408" s="273"/>
    </row>
    <row r="409" spans="1:5" x14ac:dyDescent="0.25">
      <c r="A409" s="14"/>
      <c r="B409" s="273"/>
      <c r="C409" s="273"/>
      <c r="D409" s="273"/>
      <c r="E409" s="273"/>
    </row>
    <row r="410" spans="1:5" x14ac:dyDescent="0.25">
      <c r="A410" s="14"/>
      <c r="B410" s="273"/>
      <c r="C410" s="273"/>
      <c r="D410" s="273"/>
      <c r="E410" s="273"/>
    </row>
    <row r="411" spans="1:5" x14ac:dyDescent="0.25">
      <c r="A411" s="14"/>
      <c r="B411" s="273"/>
      <c r="C411" s="273"/>
      <c r="D411" s="273"/>
      <c r="E411" s="273"/>
    </row>
    <row r="412" spans="1:5" x14ac:dyDescent="0.25">
      <c r="A412" s="14"/>
      <c r="B412" s="273"/>
      <c r="C412" s="273"/>
      <c r="D412" s="273"/>
      <c r="E412" s="273"/>
    </row>
    <row r="413" spans="1:5" x14ac:dyDescent="0.25">
      <c r="A413" s="14"/>
      <c r="B413" s="273"/>
      <c r="C413" s="273"/>
      <c r="D413" s="273"/>
      <c r="E413" s="273"/>
    </row>
    <row r="414" spans="1:5" x14ac:dyDescent="0.25">
      <c r="A414" s="14"/>
      <c r="B414" s="273"/>
      <c r="C414" s="273"/>
      <c r="D414" s="273"/>
      <c r="E414" s="273"/>
    </row>
    <row r="415" spans="1:5" x14ac:dyDescent="0.25">
      <c r="A415" s="14"/>
      <c r="B415" s="273"/>
      <c r="C415" s="273"/>
      <c r="D415" s="273"/>
      <c r="E415" s="273"/>
    </row>
    <row r="416" spans="1:5" x14ac:dyDescent="0.25">
      <c r="A416" s="14"/>
      <c r="B416" s="273"/>
      <c r="C416" s="273"/>
      <c r="D416" s="273"/>
      <c r="E416" s="273"/>
    </row>
    <row r="417" spans="1:5" x14ac:dyDescent="0.25">
      <c r="A417" s="14"/>
      <c r="B417" s="273"/>
      <c r="C417" s="273"/>
      <c r="D417" s="273"/>
      <c r="E417" s="273"/>
    </row>
    <row r="418" spans="1:5" x14ac:dyDescent="0.25">
      <c r="A418" s="14"/>
      <c r="B418" s="273"/>
      <c r="C418" s="273"/>
      <c r="D418" s="273"/>
      <c r="E418" s="273"/>
    </row>
    <row r="419" spans="1:5" x14ac:dyDescent="0.25">
      <c r="A419" s="14"/>
      <c r="B419" s="273"/>
      <c r="C419" s="273"/>
      <c r="D419" s="273"/>
      <c r="E419" s="273"/>
    </row>
    <row r="420" spans="1:5" x14ac:dyDescent="0.25">
      <c r="A420" s="14"/>
      <c r="B420" s="273"/>
      <c r="C420" s="273"/>
      <c r="D420" s="273"/>
      <c r="E420" s="273"/>
    </row>
    <row r="421" spans="1:5" x14ac:dyDescent="0.25">
      <c r="A421" s="14"/>
      <c r="B421" s="273"/>
      <c r="C421" s="273"/>
      <c r="D421" s="273"/>
      <c r="E421" s="273"/>
    </row>
    <row r="422" spans="1:5" x14ac:dyDescent="0.25">
      <c r="A422" s="14"/>
      <c r="B422" s="273"/>
      <c r="C422" s="273"/>
      <c r="D422" s="273"/>
      <c r="E422" s="273"/>
    </row>
    <row r="423" spans="1:5" x14ac:dyDescent="0.25">
      <c r="A423" s="14"/>
      <c r="B423" s="273"/>
      <c r="C423" s="273"/>
      <c r="D423" s="273"/>
      <c r="E423" s="273"/>
    </row>
    <row r="424" spans="1:5" x14ac:dyDescent="0.25">
      <c r="A424" s="14"/>
      <c r="B424" s="273"/>
      <c r="C424" s="273"/>
      <c r="D424" s="273"/>
      <c r="E424" s="273"/>
    </row>
    <row r="425" spans="1:5" x14ac:dyDescent="0.25">
      <c r="A425" s="14"/>
      <c r="B425" s="273"/>
      <c r="C425" s="273"/>
      <c r="D425" s="273"/>
      <c r="E425" s="273"/>
    </row>
    <row r="426" spans="1:5" x14ac:dyDescent="0.25">
      <c r="A426" s="14"/>
      <c r="B426" s="273"/>
      <c r="C426" s="273"/>
      <c r="D426" s="273"/>
      <c r="E426" s="273"/>
    </row>
    <row r="427" spans="1:5" x14ac:dyDescent="0.25">
      <c r="A427" s="14"/>
      <c r="B427" s="273"/>
      <c r="C427" s="273"/>
      <c r="D427" s="273"/>
      <c r="E427" s="273"/>
    </row>
    <row r="428" spans="1:5" x14ac:dyDescent="0.25">
      <c r="A428" s="14"/>
      <c r="B428" s="273"/>
      <c r="C428" s="273"/>
      <c r="D428" s="273"/>
      <c r="E428" s="273"/>
    </row>
    <row r="429" spans="1:5" x14ac:dyDescent="0.25">
      <c r="A429" s="14"/>
      <c r="B429" s="273"/>
      <c r="C429" s="273"/>
      <c r="D429" s="273"/>
      <c r="E429" s="273"/>
    </row>
    <row r="430" spans="1:5" x14ac:dyDescent="0.25">
      <c r="A430" s="14"/>
      <c r="B430" s="273"/>
      <c r="C430" s="273"/>
      <c r="D430" s="273"/>
      <c r="E430" s="273"/>
    </row>
    <row r="431" spans="1:5" x14ac:dyDescent="0.25">
      <c r="A431" s="14"/>
      <c r="B431" s="273"/>
      <c r="C431" s="273"/>
      <c r="D431" s="273"/>
      <c r="E431" s="273"/>
    </row>
    <row r="432" spans="1:5" x14ac:dyDescent="0.25">
      <c r="A432" s="14"/>
      <c r="B432" s="273"/>
      <c r="C432" s="273"/>
      <c r="D432" s="273"/>
      <c r="E432" s="273"/>
    </row>
    <row r="433" spans="1:5" x14ac:dyDescent="0.25">
      <c r="A433" s="14"/>
      <c r="B433" s="273"/>
      <c r="C433" s="273"/>
      <c r="D433" s="273"/>
      <c r="E433" s="273"/>
    </row>
    <row r="434" spans="1:5" x14ac:dyDescent="0.25">
      <c r="A434" s="14"/>
      <c r="B434" s="273"/>
      <c r="C434" s="273"/>
      <c r="D434" s="273"/>
      <c r="E434" s="273"/>
    </row>
    <row r="435" spans="1:5" x14ac:dyDescent="0.25">
      <c r="A435" s="14"/>
      <c r="B435" s="273"/>
      <c r="C435" s="273"/>
      <c r="D435" s="273"/>
      <c r="E435" s="273"/>
    </row>
    <row r="436" spans="1:5" x14ac:dyDescent="0.25">
      <c r="A436" s="14"/>
      <c r="B436" s="273"/>
      <c r="C436" s="273"/>
      <c r="D436" s="273"/>
      <c r="E436" s="273"/>
    </row>
    <row r="437" spans="1:5" x14ac:dyDescent="0.25">
      <c r="A437" s="14"/>
      <c r="B437" s="273"/>
      <c r="C437" s="273"/>
      <c r="D437" s="273"/>
      <c r="E437" s="273"/>
    </row>
    <row r="438" spans="1:5" x14ac:dyDescent="0.25">
      <c r="A438" s="14"/>
      <c r="B438" s="273"/>
      <c r="C438" s="273"/>
      <c r="D438" s="273"/>
      <c r="E438" s="273"/>
    </row>
    <row r="439" spans="1:5" x14ac:dyDescent="0.25">
      <c r="A439" s="14"/>
      <c r="B439" s="273"/>
      <c r="C439" s="273"/>
      <c r="D439" s="273"/>
      <c r="E439" s="273"/>
    </row>
    <row r="440" spans="1:5" x14ac:dyDescent="0.25">
      <c r="A440" s="14"/>
      <c r="B440" s="273"/>
      <c r="C440" s="273"/>
      <c r="D440" s="273"/>
      <c r="E440" s="273"/>
    </row>
    <row r="441" spans="1:5" x14ac:dyDescent="0.25">
      <c r="A441" s="14"/>
      <c r="B441" s="273"/>
      <c r="C441" s="273"/>
      <c r="D441" s="273"/>
      <c r="E441" s="273"/>
    </row>
    <row r="442" spans="1:5" x14ac:dyDescent="0.25">
      <c r="A442" s="14"/>
      <c r="B442" s="273"/>
      <c r="C442" s="273"/>
      <c r="D442" s="273"/>
      <c r="E442" s="273"/>
    </row>
    <row r="443" spans="1:5" x14ac:dyDescent="0.25">
      <c r="A443" s="14"/>
      <c r="B443" s="273"/>
      <c r="C443" s="273"/>
      <c r="D443" s="273"/>
      <c r="E443" s="273"/>
    </row>
    <row r="444" spans="1:5" x14ac:dyDescent="0.25">
      <c r="A444" s="14"/>
      <c r="B444" s="273"/>
      <c r="C444" s="273"/>
      <c r="D444" s="273"/>
      <c r="E444" s="273"/>
    </row>
    <row r="445" spans="1:5" x14ac:dyDescent="0.25">
      <c r="A445" s="14"/>
      <c r="B445" s="273"/>
      <c r="C445" s="273"/>
      <c r="D445" s="273"/>
      <c r="E445" s="273"/>
    </row>
    <row r="446" spans="1:5" x14ac:dyDescent="0.25">
      <c r="A446" s="14"/>
      <c r="B446" s="273"/>
      <c r="C446" s="273"/>
      <c r="D446" s="273"/>
      <c r="E446" s="273"/>
    </row>
    <row r="447" spans="1:5" x14ac:dyDescent="0.25">
      <c r="A447" s="14"/>
      <c r="B447" s="273"/>
      <c r="C447" s="273"/>
      <c r="D447" s="273"/>
      <c r="E447" s="273"/>
    </row>
    <row r="448" spans="1:5" x14ac:dyDescent="0.25">
      <c r="A448" s="14"/>
      <c r="B448" s="273"/>
      <c r="C448" s="273"/>
      <c r="D448" s="273"/>
      <c r="E448" s="273"/>
    </row>
    <row r="449" spans="1:5" x14ac:dyDescent="0.25">
      <c r="A449" s="14"/>
      <c r="B449" s="273"/>
      <c r="C449" s="273"/>
      <c r="D449" s="273"/>
      <c r="E449" s="273"/>
    </row>
    <row r="450" spans="1:5" x14ac:dyDescent="0.25">
      <c r="A450" s="14"/>
      <c r="B450" s="273"/>
      <c r="C450" s="273"/>
      <c r="D450" s="273"/>
      <c r="E450" s="273"/>
    </row>
    <row r="451" spans="1:5" x14ac:dyDescent="0.25">
      <c r="A451" s="14"/>
      <c r="B451" s="273"/>
      <c r="C451" s="273"/>
      <c r="D451" s="273"/>
      <c r="E451" s="273"/>
    </row>
    <row r="452" spans="1:5" x14ac:dyDescent="0.25">
      <c r="A452" s="14"/>
      <c r="B452" s="273"/>
      <c r="C452" s="273"/>
      <c r="D452" s="273"/>
      <c r="E452" s="273"/>
    </row>
    <row r="453" spans="1:5" x14ac:dyDescent="0.25">
      <c r="A453" s="14"/>
      <c r="B453" s="273"/>
      <c r="C453" s="273"/>
      <c r="D453" s="273"/>
      <c r="E453" s="273"/>
    </row>
    <row r="454" spans="1:5" x14ac:dyDescent="0.25">
      <c r="A454" s="14"/>
      <c r="B454" s="273"/>
      <c r="C454" s="273"/>
      <c r="D454" s="273"/>
      <c r="E454" s="273"/>
    </row>
    <row r="455" spans="1:5" x14ac:dyDescent="0.25">
      <c r="A455" s="14"/>
      <c r="B455" s="273"/>
      <c r="C455" s="273"/>
      <c r="D455" s="273"/>
      <c r="E455" s="273"/>
    </row>
    <row r="456" spans="1:5" x14ac:dyDescent="0.25">
      <c r="A456" s="14"/>
      <c r="B456" s="273"/>
      <c r="C456" s="273"/>
      <c r="D456" s="273"/>
      <c r="E456" s="273"/>
    </row>
    <row r="457" spans="1:5" x14ac:dyDescent="0.25">
      <c r="A457" s="14"/>
      <c r="B457" s="273"/>
      <c r="C457" s="273"/>
      <c r="D457" s="273"/>
      <c r="E457" s="273"/>
    </row>
    <row r="458" spans="1:5" x14ac:dyDescent="0.25">
      <c r="A458" s="14"/>
      <c r="B458" s="273"/>
      <c r="C458" s="273"/>
      <c r="D458" s="273"/>
      <c r="E458" s="273"/>
    </row>
    <row r="459" spans="1:5" x14ac:dyDescent="0.25">
      <c r="A459" s="14"/>
      <c r="B459" s="273"/>
      <c r="C459" s="273"/>
      <c r="D459" s="273"/>
      <c r="E459" s="273"/>
    </row>
    <row r="460" spans="1:5" x14ac:dyDescent="0.25">
      <c r="A460" s="14"/>
      <c r="B460" s="273"/>
      <c r="C460" s="273"/>
      <c r="D460" s="273"/>
      <c r="E460" s="273"/>
    </row>
    <row r="461" spans="1:5" x14ac:dyDescent="0.25">
      <c r="A461" s="14"/>
      <c r="B461" s="273"/>
      <c r="C461" s="273"/>
      <c r="D461" s="273"/>
      <c r="E461" s="273"/>
    </row>
    <row r="462" spans="1:5" x14ac:dyDescent="0.25">
      <c r="A462" s="14"/>
      <c r="B462" s="273"/>
      <c r="C462" s="273"/>
      <c r="D462" s="273"/>
      <c r="E462" s="273"/>
    </row>
    <row r="463" spans="1:5" x14ac:dyDescent="0.25">
      <c r="A463" s="14"/>
      <c r="B463" s="273"/>
      <c r="C463" s="273"/>
      <c r="D463" s="273"/>
      <c r="E463" s="273"/>
    </row>
    <row r="464" spans="1:5" x14ac:dyDescent="0.25">
      <c r="A464" s="14"/>
      <c r="B464" s="273"/>
      <c r="C464" s="273"/>
      <c r="D464" s="273"/>
      <c r="E464" s="273"/>
    </row>
    <row r="465" spans="1:5" x14ac:dyDescent="0.25">
      <c r="A465" s="14"/>
      <c r="B465" s="273"/>
      <c r="C465" s="273"/>
      <c r="D465" s="273"/>
      <c r="E465" s="273"/>
    </row>
    <row r="466" spans="1:5" x14ac:dyDescent="0.25">
      <c r="A466" s="14"/>
      <c r="B466" s="273"/>
      <c r="C466" s="273"/>
      <c r="D466" s="273"/>
      <c r="E466" s="273"/>
    </row>
    <row r="467" spans="1:5" x14ac:dyDescent="0.25">
      <c r="A467" s="14"/>
      <c r="B467" s="273"/>
      <c r="C467" s="273"/>
      <c r="D467" s="273"/>
      <c r="E467" s="273"/>
    </row>
    <row r="468" spans="1:5" x14ac:dyDescent="0.25">
      <c r="A468" s="14"/>
      <c r="B468" s="273"/>
      <c r="C468" s="273"/>
      <c r="D468" s="273"/>
      <c r="E468" s="273"/>
    </row>
    <row r="469" spans="1:5" x14ac:dyDescent="0.25">
      <c r="A469" s="14"/>
      <c r="B469" s="273"/>
      <c r="C469" s="273"/>
      <c r="D469" s="273"/>
      <c r="E469" s="273"/>
    </row>
    <row r="470" spans="1:5" x14ac:dyDescent="0.25">
      <c r="A470" s="14"/>
      <c r="B470" s="273"/>
      <c r="C470" s="273"/>
      <c r="D470" s="273"/>
      <c r="E470" s="273"/>
    </row>
    <row r="471" spans="1:5" x14ac:dyDescent="0.25">
      <c r="A471" s="14"/>
      <c r="B471" s="273"/>
      <c r="C471" s="273"/>
      <c r="D471" s="273"/>
      <c r="E471" s="273"/>
    </row>
    <row r="472" spans="1:5" x14ac:dyDescent="0.25">
      <c r="A472" s="14"/>
      <c r="B472" s="273"/>
      <c r="C472" s="273"/>
      <c r="D472" s="273"/>
      <c r="E472" s="273"/>
    </row>
    <row r="473" spans="1:5" x14ac:dyDescent="0.25">
      <c r="A473" s="14"/>
      <c r="B473" s="273"/>
      <c r="C473" s="273"/>
      <c r="D473" s="273"/>
      <c r="E473" s="273"/>
    </row>
    <row r="474" spans="1:5" x14ac:dyDescent="0.25">
      <c r="A474" s="14"/>
      <c r="B474" s="273"/>
      <c r="C474" s="273"/>
      <c r="D474" s="273"/>
      <c r="E474" s="273"/>
    </row>
    <row r="475" spans="1:5" x14ac:dyDescent="0.25">
      <c r="A475" s="14"/>
      <c r="B475" s="273"/>
      <c r="C475" s="273"/>
      <c r="D475" s="273"/>
      <c r="E475" s="273"/>
    </row>
    <row r="476" spans="1:5" x14ac:dyDescent="0.25">
      <c r="A476" s="14"/>
      <c r="B476" s="273"/>
      <c r="C476" s="273"/>
      <c r="D476" s="273"/>
      <c r="E476" s="273"/>
    </row>
    <row r="477" spans="1:5" x14ac:dyDescent="0.25">
      <c r="A477" s="14"/>
      <c r="B477" s="273"/>
      <c r="C477" s="273"/>
      <c r="D477" s="273"/>
      <c r="E477" s="273"/>
    </row>
    <row r="478" spans="1:5" x14ac:dyDescent="0.25">
      <c r="A478" s="14"/>
      <c r="B478" s="273"/>
      <c r="C478" s="273"/>
      <c r="D478" s="273"/>
      <c r="E478" s="273"/>
    </row>
    <row r="479" spans="1:5" x14ac:dyDescent="0.25">
      <c r="A479" s="14"/>
      <c r="B479" s="273"/>
      <c r="C479" s="273"/>
      <c r="D479" s="273"/>
      <c r="E479" s="273"/>
    </row>
    <row r="480" spans="1:5" x14ac:dyDescent="0.25">
      <c r="A480" s="14"/>
      <c r="B480" s="273"/>
      <c r="C480" s="273"/>
      <c r="D480" s="273"/>
      <c r="E480" s="273"/>
    </row>
    <row r="481" spans="1:5" x14ac:dyDescent="0.25">
      <c r="A481" s="14"/>
      <c r="B481" s="273"/>
      <c r="C481" s="273"/>
      <c r="D481" s="273"/>
      <c r="E481" s="273"/>
    </row>
    <row r="482" spans="1:5" x14ac:dyDescent="0.25">
      <c r="A482" s="14"/>
      <c r="B482" s="273"/>
      <c r="C482" s="273"/>
      <c r="D482" s="273"/>
      <c r="E482" s="273"/>
    </row>
    <row r="483" spans="1:5" x14ac:dyDescent="0.25">
      <c r="A483" s="14"/>
      <c r="B483" s="273"/>
      <c r="C483" s="273"/>
      <c r="D483" s="273"/>
      <c r="E483" s="273"/>
    </row>
    <row r="484" spans="1:5" x14ac:dyDescent="0.25">
      <c r="A484" s="14"/>
      <c r="B484" s="273"/>
      <c r="C484" s="273"/>
      <c r="D484" s="273"/>
      <c r="E484" s="273"/>
    </row>
    <row r="485" spans="1:5" x14ac:dyDescent="0.25">
      <c r="A485" s="14"/>
      <c r="B485" s="273"/>
      <c r="C485" s="273"/>
      <c r="D485" s="273"/>
      <c r="E485" s="273"/>
    </row>
    <row r="486" spans="1:5" x14ac:dyDescent="0.25">
      <c r="A486" s="14"/>
      <c r="B486" s="273"/>
      <c r="C486" s="273"/>
      <c r="D486" s="273"/>
      <c r="E486" s="273"/>
    </row>
    <row r="487" spans="1:5" x14ac:dyDescent="0.25">
      <c r="A487" s="14"/>
      <c r="B487" s="273"/>
      <c r="C487" s="273"/>
      <c r="D487" s="273"/>
      <c r="E487" s="273"/>
    </row>
    <row r="488" spans="1:5" x14ac:dyDescent="0.25">
      <c r="A488" s="14"/>
      <c r="B488" s="273"/>
      <c r="C488" s="273"/>
      <c r="D488" s="273"/>
      <c r="E488" s="273"/>
    </row>
    <row r="489" spans="1:5" x14ac:dyDescent="0.25">
      <c r="A489" s="14"/>
      <c r="B489" s="273"/>
      <c r="C489" s="273"/>
      <c r="D489" s="273"/>
      <c r="E489" s="273"/>
    </row>
    <row r="490" spans="1:5" x14ac:dyDescent="0.25">
      <c r="A490" s="14"/>
      <c r="B490" s="273"/>
      <c r="C490" s="273"/>
      <c r="D490" s="273"/>
      <c r="E490" s="273"/>
    </row>
    <row r="491" spans="1:5" x14ac:dyDescent="0.25">
      <c r="A491" s="14"/>
      <c r="B491" s="273"/>
      <c r="C491" s="273"/>
      <c r="D491" s="273"/>
      <c r="E491" s="273"/>
    </row>
    <row r="492" spans="1:5" x14ac:dyDescent="0.25">
      <c r="A492" s="14"/>
      <c r="B492" s="273"/>
      <c r="C492" s="273"/>
      <c r="D492" s="273"/>
      <c r="E492" s="273"/>
    </row>
    <row r="493" spans="1:5" x14ac:dyDescent="0.25">
      <c r="A493" s="14"/>
      <c r="B493" s="273"/>
      <c r="C493" s="273"/>
      <c r="D493" s="273"/>
      <c r="E493" s="273"/>
    </row>
    <row r="494" spans="1:5" x14ac:dyDescent="0.25">
      <c r="A494" s="14"/>
      <c r="B494" s="273"/>
      <c r="C494" s="273"/>
      <c r="D494" s="273"/>
      <c r="E494" s="273"/>
    </row>
    <row r="495" spans="1:5" x14ac:dyDescent="0.25">
      <c r="A495" s="14"/>
      <c r="B495" s="273"/>
      <c r="C495" s="273"/>
      <c r="D495" s="273"/>
      <c r="E495" s="273"/>
    </row>
    <row r="496" spans="1:5" x14ac:dyDescent="0.25">
      <c r="A496" s="14"/>
      <c r="B496" s="273"/>
      <c r="C496" s="273"/>
      <c r="D496" s="273"/>
      <c r="E496" s="273"/>
    </row>
    <row r="497" spans="1:5" x14ac:dyDescent="0.25">
      <c r="A497" s="14"/>
      <c r="B497" s="273"/>
      <c r="C497" s="273"/>
      <c r="D497" s="273"/>
      <c r="E497" s="273"/>
    </row>
    <row r="498" spans="1:5" x14ac:dyDescent="0.25">
      <c r="A498" s="14"/>
      <c r="B498" s="273"/>
      <c r="C498" s="273"/>
      <c r="D498" s="273"/>
      <c r="E498" s="273"/>
    </row>
    <row r="499" spans="1:5" x14ac:dyDescent="0.25">
      <c r="A499" s="14"/>
      <c r="B499" s="273"/>
      <c r="C499" s="273"/>
      <c r="D499" s="273"/>
      <c r="E499" s="273"/>
    </row>
    <row r="500" spans="1:5" x14ac:dyDescent="0.25">
      <c r="A500" s="14"/>
      <c r="B500" s="273"/>
      <c r="C500" s="273"/>
      <c r="D500" s="273"/>
      <c r="E500" s="273"/>
    </row>
    <row r="501" spans="1:5" x14ac:dyDescent="0.25">
      <c r="A501" s="14"/>
      <c r="B501" s="273"/>
      <c r="C501" s="273"/>
      <c r="D501" s="273"/>
      <c r="E501" s="273"/>
    </row>
    <row r="502" spans="1:5" x14ac:dyDescent="0.25">
      <c r="A502" s="14"/>
      <c r="B502" s="273"/>
      <c r="C502" s="273"/>
      <c r="D502" s="273"/>
      <c r="E502" s="273"/>
    </row>
    <row r="503" spans="1:5" x14ac:dyDescent="0.25">
      <c r="A503" s="14"/>
      <c r="B503" s="273"/>
      <c r="C503" s="273"/>
      <c r="D503" s="273"/>
      <c r="E503" s="273"/>
    </row>
    <row r="504" spans="1:5" x14ac:dyDescent="0.25">
      <c r="A504" s="14"/>
      <c r="B504" s="273"/>
      <c r="C504" s="273"/>
      <c r="D504" s="273"/>
      <c r="E504" s="273"/>
    </row>
    <row r="505" spans="1:5" x14ac:dyDescent="0.25">
      <c r="A505" s="14"/>
      <c r="B505" s="273"/>
      <c r="C505" s="273"/>
      <c r="D505" s="273"/>
      <c r="E505" s="273"/>
    </row>
    <row r="506" spans="1:5" x14ac:dyDescent="0.25">
      <c r="A506" s="14"/>
      <c r="B506" s="273"/>
      <c r="C506" s="273"/>
      <c r="D506" s="273"/>
      <c r="E506" s="273"/>
    </row>
    <row r="507" spans="1:5" x14ac:dyDescent="0.25">
      <c r="A507" s="14"/>
      <c r="B507" s="273"/>
      <c r="C507" s="273"/>
      <c r="D507" s="273"/>
      <c r="E507" s="273"/>
    </row>
    <row r="508" spans="1:5" x14ac:dyDescent="0.25">
      <c r="A508" s="14"/>
      <c r="B508" s="273"/>
      <c r="C508" s="273"/>
      <c r="D508" s="273"/>
      <c r="E508" s="273"/>
    </row>
    <row r="509" spans="1:5" x14ac:dyDescent="0.25">
      <c r="A509" s="14"/>
      <c r="B509" s="273"/>
      <c r="C509" s="273"/>
      <c r="D509" s="273"/>
      <c r="E509" s="273"/>
    </row>
    <row r="510" spans="1:5" x14ac:dyDescent="0.25">
      <c r="A510" s="14"/>
      <c r="B510" s="273"/>
      <c r="C510" s="273"/>
      <c r="D510" s="273"/>
      <c r="E510" s="273"/>
    </row>
  </sheetData>
  <mergeCells count="2">
    <mergeCell ref="D1:E1"/>
    <mergeCell ref="G6:H6"/>
  </mergeCells>
  <conditionalFormatting sqref="A11:E398">
    <cfRule type="expression" dxfId="59" priority="2">
      <formula>ROW()&lt;COUNTIF($A:$A,"&gt;0")+14</formula>
    </cfRule>
  </conditionalFormatting>
  <conditionalFormatting sqref="A399:E510 A46:A130 A140:A398">
    <cfRule type="expression" dxfId="58" priority="4">
      <formula>A46&lt;&gt;""</formula>
    </cfRule>
  </conditionalFormatting>
  <conditionalFormatting sqref="A11:E11">
    <cfRule type="expression" dxfId="57" priority="5">
      <formula>$A$11=0</formula>
    </cfRule>
  </conditionalFormatting>
  <conditionalFormatting sqref="A131:A139">
    <cfRule type="expression" dxfId="56" priority="1">
      <formula>A131&lt;&gt;""</formula>
    </cfRule>
  </conditionalFormatting>
  <dataValidations disablePrompts="1" count="1">
    <dataValidation type="list" allowBlank="1" showInputMessage="1" showErrorMessage="1" sqref="B4">
      <formula1>"Mensual, Bimensual, Trimestral, Cuatrimestral, Semestral, Anual"</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23"/>
  <sheetViews>
    <sheetView showGridLines="0" topLeftCell="A3" zoomScale="80" zoomScaleNormal="80" workbookViewId="0">
      <selection sqref="A1:M23"/>
    </sheetView>
  </sheetViews>
  <sheetFormatPr baseColWidth="10" defaultRowHeight="15" x14ac:dyDescent="0.25"/>
  <cols>
    <col min="1" max="1" width="51.85546875" customWidth="1"/>
    <col min="2" max="2" width="18.7109375" bestFit="1" customWidth="1"/>
    <col min="3" max="3" width="18.5703125" customWidth="1"/>
    <col min="4" max="4" width="19.7109375" customWidth="1"/>
    <col min="5" max="5" width="18" bestFit="1" customWidth="1"/>
    <col min="6" max="6" width="20.140625" bestFit="1" customWidth="1"/>
    <col min="7" max="7" width="19.5703125" customWidth="1"/>
    <col min="8" max="8" width="16.140625" customWidth="1"/>
    <col min="9" max="9" width="18.28515625" bestFit="1" customWidth="1"/>
    <col min="10" max="10" width="18.7109375" bestFit="1" customWidth="1"/>
    <col min="11" max="11" width="20.140625" bestFit="1" customWidth="1"/>
    <col min="12" max="12" width="20.42578125" customWidth="1"/>
    <col min="13" max="13" width="22.42578125" customWidth="1"/>
  </cols>
  <sheetData>
    <row r="1" spans="1:74" s="23" customFormat="1" ht="15" customHeight="1" x14ac:dyDescent="0.25">
      <c r="A1" s="472" t="s">
        <v>62</v>
      </c>
      <c r="B1" s="472"/>
      <c r="C1" s="472"/>
      <c r="D1" s="472"/>
      <c r="E1" s="472"/>
      <c r="F1" s="472"/>
      <c r="G1" s="472"/>
      <c r="H1" s="472"/>
      <c r="I1" s="472"/>
      <c r="J1" s="472"/>
      <c r="K1" s="472"/>
      <c r="L1" s="472"/>
      <c r="M1" s="472"/>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row>
    <row r="2" spans="1:74" s="23" customFormat="1" ht="51.75" customHeight="1" x14ac:dyDescent="0.25">
      <c r="A2" s="472"/>
      <c r="B2" s="472"/>
      <c r="C2" s="472"/>
      <c r="D2" s="472"/>
      <c r="E2" s="472"/>
      <c r="F2" s="472"/>
      <c r="G2" s="472"/>
      <c r="H2" s="472"/>
      <c r="I2" s="472"/>
      <c r="J2" s="472"/>
      <c r="K2" s="472"/>
      <c r="L2" s="472"/>
      <c r="M2" s="472"/>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row>
    <row r="3" spans="1:74" s="17" customFormat="1" ht="15.75" x14ac:dyDescent="0.25">
      <c r="A3" s="154" t="s">
        <v>63</v>
      </c>
      <c r="B3" s="25" t="s">
        <v>26</v>
      </c>
      <c r="C3" s="25" t="s">
        <v>27</v>
      </c>
      <c r="D3" s="16"/>
      <c r="E3" s="16"/>
      <c r="F3" s="16"/>
      <c r="G3" s="16"/>
      <c r="H3" s="16"/>
      <c r="I3" s="16"/>
      <c r="J3" s="16"/>
      <c r="K3" s="16"/>
      <c r="L3" s="16"/>
      <c r="M3" s="16"/>
    </row>
    <row r="4" spans="1:74" s="17" customFormat="1" ht="15.75" x14ac:dyDescent="0.25">
      <c r="A4" s="155" t="s">
        <v>28</v>
      </c>
      <c r="B4" s="26">
        <v>2.5000000000000001E-2</v>
      </c>
      <c r="C4" s="27">
        <f ca="1">ROUND(Facturas[[#Totals],[31 A 60 DÍAS]]*B5%,-1)</f>
        <v>0</v>
      </c>
      <c r="D4" s="16"/>
      <c r="E4" s="18"/>
      <c r="F4" s="18"/>
      <c r="G4" s="18"/>
      <c r="H4" s="16"/>
      <c r="I4" s="16"/>
      <c r="J4" s="16"/>
      <c r="K4" s="16"/>
      <c r="L4" s="16"/>
      <c r="M4" s="16"/>
    </row>
    <row r="5" spans="1:74" s="17" customFormat="1" ht="15.75" x14ac:dyDescent="0.25">
      <c r="A5" s="155" t="s">
        <v>29</v>
      </c>
      <c r="B5" s="26">
        <v>0.05</v>
      </c>
      <c r="C5" s="27">
        <f ca="1">ROUND(Facturas[[#Totals],[61 A 90 DÍAS]]*B5%,-1)</f>
        <v>0</v>
      </c>
      <c r="D5" s="18"/>
      <c r="E5" s="16"/>
      <c r="F5" s="18"/>
      <c r="G5" s="18"/>
      <c r="H5" s="16"/>
      <c r="I5" s="16"/>
      <c r="J5" s="16"/>
      <c r="K5" s="16"/>
      <c r="L5" s="16"/>
      <c r="M5" s="16"/>
    </row>
    <row r="6" spans="1:74" s="17" customFormat="1" ht="15.75" x14ac:dyDescent="0.25">
      <c r="A6" s="155" t="s">
        <v>30</v>
      </c>
      <c r="B6" s="26">
        <v>0.1</v>
      </c>
      <c r="C6" s="27">
        <f ca="1">ROUND(Facturas[[#Totals],[91 A 180 DÍAS]]*B6,-1)</f>
        <v>0</v>
      </c>
      <c r="D6" s="18"/>
      <c r="E6" s="18"/>
      <c r="F6" s="16"/>
      <c r="G6" s="18"/>
      <c r="H6" s="16"/>
      <c r="I6" s="16"/>
      <c r="J6" s="16"/>
      <c r="K6" s="16"/>
      <c r="L6" s="16"/>
      <c r="M6" s="16"/>
    </row>
    <row r="7" spans="1:74" s="17" customFormat="1" ht="15.75" x14ac:dyDescent="0.25">
      <c r="A7" s="155" t="s">
        <v>31</v>
      </c>
      <c r="B7" s="26">
        <v>0.15</v>
      </c>
      <c r="C7" s="27">
        <f ca="1">ROUND(Facturas[[#Totals],[181 A 360 DÍAS]]*B7,-1)</f>
        <v>0</v>
      </c>
      <c r="D7" s="18"/>
      <c r="E7" s="18"/>
      <c r="F7" s="18"/>
      <c r="G7" s="16"/>
      <c r="H7" s="16"/>
      <c r="I7" s="16"/>
      <c r="J7" s="16"/>
      <c r="K7" s="16"/>
      <c r="L7" s="16"/>
      <c r="M7" s="16"/>
    </row>
    <row r="8" spans="1:74" s="17" customFormat="1" ht="15.75" x14ac:dyDescent="0.25">
      <c r="A8" s="155" t="s">
        <v>32</v>
      </c>
      <c r="B8" s="26">
        <v>0.17</v>
      </c>
      <c r="C8" s="27">
        <f ca="1">ROUND(Facturas[[#Totals],[MÁS DE 360 DÍAS]]*B8,-1)</f>
        <v>35430</v>
      </c>
      <c r="D8" s="18"/>
      <c r="E8" s="18"/>
      <c r="F8" s="18"/>
      <c r="G8" s="18"/>
      <c r="H8" s="16"/>
      <c r="I8" s="16"/>
      <c r="J8" s="16"/>
      <c r="K8" s="16"/>
      <c r="L8" s="16"/>
      <c r="M8" s="16"/>
    </row>
    <row r="9" spans="1:74" s="17" customFormat="1" ht="15.75" x14ac:dyDescent="0.25">
      <c r="A9" s="19"/>
      <c r="B9" s="18"/>
      <c r="C9" s="28"/>
      <c r="D9" s="18"/>
      <c r="E9" s="18"/>
      <c r="F9" s="18"/>
      <c r="G9" s="18"/>
      <c r="H9" s="16"/>
      <c r="I9" s="16"/>
      <c r="J9" s="16"/>
      <c r="K9" s="16"/>
      <c r="L9" s="16"/>
      <c r="M9" s="16"/>
    </row>
    <row r="10" spans="1:74" s="17" customFormat="1" ht="15.75" x14ac:dyDescent="0.25">
      <c r="A10" s="470" t="s">
        <v>33</v>
      </c>
      <c r="B10" s="471"/>
      <c r="C10" s="29">
        <f ca="1">SUM(C4:C8)</f>
        <v>35430</v>
      </c>
      <c r="D10" s="18"/>
      <c r="E10" s="18"/>
      <c r="F10" s="18"/>
      <c r="G10" s="18"/>
      <c r="H10" s="16"/>
      <c r="I10" s="16"/>
      <c r="J10" s="16"/>
      <c r="K10" s="16"/>
      <c r="L10" s="16"/>
      <c r="M10" s="16"/>
    </row>
    <row r="11" spans="1:74" s="17" customFormat="1" ht="15.75" x14ac:dyDescent="0.25">
      <c r="A11" s="16"/>
      <c r="B11" s="16"/>
      <c r="C11" s="16"/>
      <c r="D11" s="16"/>
      <c r="E11" s="16"/>
      <c r="F11" s="16"/>
      <c r="G11" s="16"/>
      <c r="H11" s="16"/>
      <c r="I11" s="16"/>
      <c r="J11" s="16"/>
      <c r="K11" s="16"/>
      <c r="L11" s="16"/>
      <c r="M11" s="16"/>
    </row>
    <row r="12" spans="1:74" s="17" customFormat="1" ht="15.75" x14ac:dyDescent="0.25">
      <c r="A12" s="20" t="s">
        <v>34</v>
      </c>
      <c r="B12" s="21">
        <f ca="1">TODAY()</f>
        <v>44377</v>
      </c>
      <c r="C12" s="16"/>
      <c r="D12" s="16"/>
      <c r="E12" s="16"/>
      <c r="F12" s="16"/>
      <c r="G12" s="16"/>
      <c r="H12" s="16"/>
      <c r="I12" s="16"/>
      <c r="J12" s="16"/>
      <c r="K12" s="16"/>
      <c r="L12" s="16"/>
      <c r="M12" s="16"/>
    </row>
    <row r="13" spans="1:74" s="17" customFormat="1" ht="15.75" x14ac:dyDescent="0.25">
      <c r="A13" s="22"/>
      <c r="B13" s="22"/>
      <c r="C13" s="16"/>
      <c r="D13" s="16"/>
      <c r="E13" s="16"/>
      <c r="F13" s="16"/>
      <c r="G13" s="16"/>
      <c r="H13" s="16"/>
      <c r="I13" s="16"/>
      <c r="J13" s="16"/>
      <c r="K13" s="16"/>
      <c r="L13" s="16"/>
      <c r="M13" s="16"/>
    </row>
    <row r="14" spans="1:74" s="17" customFormat="1" ht="15.75" x14ac:dyDescent="0.25">
      <c r="A14" s="156" t="s">
        <v>35</v>
      </c>
      <c r="B14" s="156" t="s">
        <v>36</v>
      </c>
      <c r="C14" s="156" t="s">
        <v>0</v>
      </c>
      <c r="D14" s="156" t="s">
        <v>37</v>
      </c>
      <c r="E14" s="156" t="s">
        <v>38</v>
      </c>
      <c r="F14" s="156" t="s">
        <v>4</v>
      </c>
      <c r="G14" s="156" t="s">
        <v>39</v>
      </c>
      <c r="H14" s="156" t="s">
        <v>40</v>
      </c>
      <c r="I14" s="156" t="s">
        <v>41</v>
      </c>
      <c r="J14" s="156" t="s">
        <v>42</v>
      </c>
      <c r="K14" s="156" t="s">
        <v>43</v>
      </c>
      <c r="L14" s="156" t="s">
        <v>44</v>
      </c>
      <c r="M14" s="157" t="s">
        <v>45</v>
      </c>
    </row>
    <row r="15" spans="1:74" s="17" customFormat="1" ht="15.75" x14ac:dyDescent="0.25">
      <c r="A15" s="30" t="s">
        <v>46</v>
      </c>
      <c r="B15" s="30" t="s">
        <v>47</v>
      </c>
      <c r="C15" s="31">
        <v>43346</v>
      </c>
      <c r="D15" s="29">
        <v>17523</v>
      </c>
      <c r="E15" s="29">
        <v>5200</v>
      </c>
      <c r="F15" s="27">
        <f>IF(D15="","",+D15-E15)</f>
        <v>12323</v>
      </c>
      <c r="G15" s="32">
        <f t="shared" ref="G15:G22" ca="1" si="0">IF(C15="","",$B$12-C15)</f>
        <v>1031</v>
      </c>
      <c r="H15" s="27">
        <f ca="1">IF(F15="","",IF($G15&lt;=30,$F15,0))</f>
        <v>0</v>
      </c>
      <c r="I15" s="27">
        <f ca="1">IF(F15="","",IF(AND(G15&gt;30, G15&lt;=60),$F15,0))</f>
        <v>0</v>
      </c>
      <c r="J15" s="27">
        <f ca="1">IF(F15="","",IF(AND(G15&gt;60, G15&lt;=90),$F15,0))</f>
        <v>0</v>
      </c>
      <c r="K15" s="27">
        <f ca="1">IF(F15="","",IF(AND(G15&gt;90, G15&lt;=180),$F15,0))</f>
        <v>0</v>
      </c>
      <c r="L15" s="27">
        <f ca="1">IF(F15="","",IF(AND(G15&gt;180, G15&lt;=360),$F15,0))</f>
        <v>0</v>
      </c>
      <c r="M15" s="27">
        <f ca="1">IF(F15="","",IF($G15&gt;360,$F15,0))</f>
        <v>12323</v>
      </c>
    </row>
    <row r="16" spans="1:74" s="17" customFormat="1" ht="15.75" x14ac:dyDescent="0.25">
      <c r="A16" s="30" t="s">
        <v>48</v>
      </c>
      <c r="B16" s="30" t="s">
        <v>49</v>
      </c>
      <c r="C16" s="31">
        <v>43712</v>
      </c>
      <c r="D16" s="29">
        <v>55910</v>
      </c>
      <c r="E16" s="29">
        <v>8200</v>
      </c>
      <c r="F16" s="27">
        <f t="shared" ref="F16:F21" si="1">IF(D16="","",+D16-E16)</f>
        <v>47710</v>
      </c>
      <c r="G16" s="32">
        <f t="shared" ca="1" si="0"/>
        <v>665</v>
      </c>
      <c r="H16" s="27">
        <f t="shared" ref="H16:H21" ca="1" si="2">IF(F16="","",IF($G16&lt;=30,$F16,0))</f>
        <v>0</v>
      </c>
      <c r="I16" s="27">
        <f t="shared" ref="I16:I21" ca="1" si="3">IF(F16="","",IF(AND(G16&gt;30, G16&lt;=60),$F16,0))</f>
        <v>0</v>
      </c>
      <c r="J16" s="27">
        <f t="shared" ref="J16:J21" ca="1" si="4">IF(F16="","",IF(AND(G16&gt;60, G16&lt;=90),$F16,0))</f>
        <v>0</v>
      </c>
      <c r="K16" s="27">
        <f t="shared" ref="K16:K21" ca="1" si="5">IF(F16="","",IF(AND(G16&gt;90, G16&lt;=180),$F16,0))</f>
        <v>0</v>
      </c>
      <c r="L16" s="27">
        <f t="shared" ref="L16:L21" ca="1" si="6">IF(F16="","",IF(AND(G16&gt;180, G16&lt;=360),$F16,0))</f>
        <v>0</v>
      </c>
      <c r="M16" s="27">
        <f t="shared" ref="M16:M21" ca="1" si="7">IF(F16="","",IF($G16&gt;360,$F16,0))</f>
        <v>47710</v>
      </c>
    </row>
    <row r="17" spans="1:13" s="17" customFormat="1" ht="15.75" x14ac:dyDescent="0.25">
      <c r="A17" s="30" t="s">
        <v>50</v>
      </c>
      <c r="B17" s="30" t="s">
        <v>51</v>
      </c>
      <c r="C17" s="31">
        <v>43743</v>
      </c>
      <c r="D17" s="29">
        <v>94610</v>
      </c>
      <c r="E17" s="29">
        <v>300</v>
      </c>
      <c r="F17" s="27">
        <f t="shared" si="1"/>
        <v>94310</v>
      </c>
      <c r="G17" s="32">
        <f t="shared" ca="1" si="0"/>
        <v>634</v>
      </c>
      <c r="H17" s="27">
        <f t="shared" ca="1" si="2"/>
        <v>0</v>
      </c>
      <c r="I17" s="27">
        <f t="shared" ca="1" si="3"/>
        <v>0</v>
      </c>
      <c r="J17" s="27">
        <f t="shared" ca="1" si="4"/>
        <v>0</v>
      </c>
      <c r="K17" s="27">
        <f t="shared" ca="1" si="5"/>
        <v>0</v>
      </c>
      <c r="L17" s="27">
        <f t="shared" ca="1" si="6"/>
        <v>0</v>
      </c>
      <c r="M17" s="27">
        <f t="shared" ca="1" si="7"/>
        <v>94310</v>
      </c>
    </row>
    <row r="18" spans="1:13" s="17" customFormat="1" ht="15.75" x14ac:dyDescent="0.25">
      <c r="A18" s="30" t="s">
        <v>52</v>
      </c>
      <c r="B18" s="30" t="s">
        <v>53</v>
      </c>
      <c r="C18" s="31">
        <v>43744</v>
      </c>
      <c r="D18" s="29">
        <v>1907</v>
      </c>
      <c r="E18" s="29">
        <v>1200</v>
      </c>
      <c r="F18" s="27">
        <f t="shared" si="1"/>
        <v>707</v>
      </c>
      <c r="G18" s="32">
        <f t="shared" ca="1" si="0"/>
        <v>633</v>
      </c>
      <c r="H18" s="27">
        <f t="shared" ca="1" si="2"/>
        <v>0</v>
      </c>
      <c r="I18" s="27">
        <f t="shared" ca="1" si="3"/>
        <v>0</v>
      </c>
      <c r="J18" s="27">
        <f t="shared" ca="1" si="4"/>
        <v>0</v>
      </c>
      <c r="K18" s="27">
        <f t="shared" ca="1" si="5"/>
        <v>0</v>
      </c>
      <c r="L18" s="27">
        <f t="shared" ca="1" si="6"/>
        <v>0</v>
      </c>
      <c r="M18" s="27">
        <f t="shared" ca="1" si="7"/>
        <v>707</v>
      </c>
    </row>
    <row r="19" spans="1:13" s="17" customFormat="1" ht="15.75" x14ac:dyDescent="0.25">
      <c r="A19" s="30" t="s">
        <v>54</v>
      </c>
      <c r="B19" s="30" t="s">
        <v>55</v>
      </c>
      <c r="C19" s="31">
        <v>43759</v>
      </c>
      <c r="D19" s="29">
        <v>76870</v>
      </c>
      <c r="E19" s="29">
        <v>25000</v>
      </c>
      <c r="F19" s="27">
        <f t="shared" si="1"/>
        <v>51870</v>
      </c>
      <c r="G19" s="32">
        <f t="shared" ca="1" si="0"/>
        <v>618</v>
      </c>
      <c r="H19" s="27">
        <f t="shared" ca="1" si="2"/>
        <v>0</v>
      </c>
      <c r="I19" s="27">
        <f t="shared" ca="1" si="3"/>
        <v>0</v>
      </c>
      <c r="J19" s="27">
        <f t="shared" ca="1" si="4"/>
        <v>0</v>
      </c>
      <c r="K19" s="27">
        <f t="shared" ca="1" si="5"/>
        <v>0</v>
      </c>
      <c r="L19" s="27">
        <f t="shared" ca="1" si="6"/>
        <v>0</v>
      </c>
      <c r="M19" s="27">
        <f t="shared" ca="1" si="7"/>
        <v>51870</v>
      </c>
    </row>
    <row r="20" spans="1:13" s="17" customFormat="1" ht="15.75" x14ac:dyDescent="0.25">
      <c r="A20" s="30" t="s">
        <v>56</v>
      </c>
      <c r="B20" s="30" t="s">
        <v>57</v>
      </c>
      <c r="C20" s="31">
        <v>43780</v>
      </c>
      <c r="D20" s="29">
        <v>500</v>
      </c>
      <c r="E20" s="29">
        <v>10</v>
      </c>
      <c r="F20" s="27">
        <f t="shared" si="1"/>
        <v>490</v>
      </c>
      <c r="G20" s="32">
        <f t="shared" ca="1" si="0"/>
        <v>597</v>
      </c>
      <c r="H20" s="27">
        <f t="shared" ca="1" si="2"/>
        <v>0</v>
      </c>
      <c r="I20" s="27">
        <f t="shared" ca="1" si="3"/>
        <v>0</v>
      </c>
      <c r="J20" s="27">
        <f t="shared" ca="1" si="4"/>
        <v>0</v>
      </c>
      <c r="K20" s="27">
        <f t="shared" ca="1" si="5"/>
        <v>0</v>
      </c>
      <c r="L20" s="27">
        <f t="shared" ca="1" si="6"/>
        <v>0</v>
      </c>
      <c r="M20" s="27">
        <f t="shared" ca="1" si="7"/>
        <v>490</v>
      </c>
    </row>
    <row r="21" spans="1:13" s="17" customFormat="1" ht="15.75" x14ac:dyDescent="0.25">
      <c r="A21" s="30" t="s">
        <v>58</v>
      </c>
      <c r="B21" s="30" t="s">
        <v>59</v>
      </c>
      <c r="C21" s="31">
        <v>43784</v>
      </c>
      <c r="D21" s="29">
        <v>1231</v>
      </c>
      <c r="E21" s="29">
        <v>200</v>
      </c>
      <c r="F21" s="27">
        <f t="shared" si="1"/>
        <v>1031</v>
      </c>
      <c r="G21" s="32">
        <f t="shared" ca="1" si="0"/>
        <v>593</v>
      </c>
      <c r="H21" s="27">
        <f t="shared" ca="1" si="2"/>
        <v>0</v>
      </c>
      <c r="I21" s="27">
        <f t="shared" ca="1" si="3"/>
        <v>0</v>
      </c>
      <c r="J21" s="27">
        <f t="shared" ca="1" si="4"/>
        <v>0</v>
      </c>
      <c r="K21" s="27">
        <f t="shared" ca="1" si="5"/>
        <v>0</v>
      </c>
      <c r="L21" s="27">
        <f t="shared" ca="1" si="6"/>
        <v>0</v>
      </c>
      <c r="M21" s="27">
        <f t="shared" ca="1" si="7"/>
        <v>1031</v>
      </c>
    </row>
    <row r="22" spans="1:13" s="17" customFormat="1" ht="15.75" x14ac:dyDescent="0.25">
      <c r="A22" s="30"/>
      <c r="B22" s="30"/>
      <c r="C22" s="31"/>
      <c r="D22" s="29"/>
      <c r="E22" s="29"/>
      <c r="F22" s="27" t="str">
        <f>IF(D22="","",+D22-E22)</f>
        <v/>
      </c>
      <c r="G22" s="32" t="str">
        <f t="shared" si="0"/>
        <v/>
      </c>
      <c r="H22" s="27" t="str">
        <f>IF(F22="","",IF($G22&lt;=30,$F22,0))</f>
        <v/>
      </c>
      <c r="I22" s="27" t="str">
        <f>IF(F22="","",IF(AND(G22&gt;30, G22&lt;=60),$F22,0))</f>
        <v/>
      </c>
      <c r="J22" s="27" t="str">
        <f>IF(F22="","",IF(AND(G22&gt;60, G22&lt;=90),$F22,0))</f>
        <v/>
      </c>
      <c r="K22" s="27" t="str">
        <f>IF(F22="","",IF(AND(G22&gt;90, G22&lt;=180),$F22,0))</f>
        <v/>
      </c>
      <c r="L22" s="27" t="str">
        <f>IF(F22="","",IF(AND(G22&gt;180, G22&lt;=360),$F22,0))</f>
        <v/>
      </c>
      <c r="M22" s="27" t="str">
        <f>IF(F22="","",IF($G22&gt;360,$F22,0))</f>
        <v/>
      </c>
    </row>
    <row r="23" spans="1:13" s="17" customFormat="1" ht="15.75" x14ac:dyDescent="0.25">
      <c r="A23" s="33" t="s">
        <v>60</v>
      </c>
      <c r="B23" s="33"/>
      <c r="C23" s="34"/>
      <c r="D23" s="35"/>
      <c r="E23" s="35"/>
      <c r="F23" s="35">
        <f>SUBTOTAL(109,Facturas[SALDO])</f>
        <v>208441</v>
      </c>
      <c r="G23" s="36"/>
      <c r="H23" s="35">
        <f ca="1">SUBTOTAL(109,Facturas[1 A 30 DÍAS])</f>
        <v>0</v>
      </c>
      <c r="I23" s="35">
        <f ca="1">SUBTOTAL(109,Facturas[31 A 60 DÍAS])</f>
        <v>0</v>
      </c>
      <c r="J23" s="35">
        <f ca="1">SUBTOTAL(109,Facturas[61 A 90 DÍAS])</f>
        <v>0</v>
      </c>
      <c r="K23" s="35">
        <f ca="1">SUBTOTAL(109,Facturas[91 A 180 DÍAS])</f>
        <v>0</v>
      </c>
      <c r="L23" s="35">
        <f ca="1">SUBTOTAL(109,Facturas[181 A 360 DÍAS])</f>
        <v>0</v>
      </c>
      <c r="M23" s="35">
        <f ca="1">SUBTOTAL(109,Facturas[MÁS DE 360 DÍAS])</f>
        <v>208441</v>
      </c>
    </row>
  </sheetData>
  <mergeCells count="2">
    <mergeCell ref="A10:B10"/>
    <mergeCell ref="A1:M2"/>
  </mergeCells>
  <pageMargins left="0.7" right="0.7" top="0.75" bottom="0.75" header="0.3" footer="0.3"/>
  <drawing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election activeCell="D15" sqref="A1:D15"/>
    </sheetView>
  </sheetViews>
  <sheetFormatPr baseColWidth="10" defaultRowHeight="15" x14ac:dyDescent="0.25"/>
  <cols>
    <col min="1" max="1" width="17.7109375" bestFit="1" customWidth="1"/>
    <col min="2" max="2" width="13.5703125" customWidth="1"/>
    <col min="3" max="3" width="37.7109375" customWidth="1"/>
    <col min="4" max="4" width="33" bestFit="1" customWidth="1"/>
  </cols>
  <sheetData>
    <row r="1" spans="1:4" ht="15" customHeight="1" x14ac:dyDescent="0.35">
      <c r="A1" s="473" t="s">
        <v>64</v>
      </c>
      <c r="B1" s="474"/>
      <c r="C1" s="475"/>
      <c r="D1" s="153" t="s">
        <v>69</v>
      </c>
    </row>
    <row r="2" spans="1:4" ht="15" customHeight="1" x14ac:dyDescent="0.25">
      <c r="A2" s="66"/>
      <c r="B2" s="68"/>
      <c r="C2" s="67"/>
      <c r="D2" s="395"/>
    </row>
    <row r="3" spans="1:4" x14ac:dyDescent="0.25">
      <c r="A3" s="69"/>
      <c r="B3" s="68"/>
      <c r="C3" s="70" t="str">
        <f>"Total Mes de "&amp;D1&amp;"="</f>
        <v>Total Mes de Mes:                         Mayo =</v>
      </c>
      <c r="D3" s="397">
        <f>D15</f>
        <v>1975000</v>
      </c>
    </row>
    <row r="4" spans="1:4" x14ac:dyDescent="0.25">
      <c r="A4" s="69"/>
      <c r="B4" s="68"/>
      <c r="C4" s="70" t="s">
        <v>65</v>
      </c>
      <c r="D4" s="396">
        <f>D8</f>
        <v>635000</v>
      </c>
    </row>
    <row r="5" spans="1:4" x14ac:dyDescent="0.25">
      <c r="A5" s="69"/>
      <c r="B5" s="68"/>
      <c r="C5" s="70" t="s">
        <v>66</v>
      </c>
      <c r="D5" s="396">
        <f>D13</f>
        <v>50000</v>
      </c>
    </row>
    <row r="6" spans="1:4" ht="24.75" customHeight="1" x14ac:dyDescent="0.25">
      <c r="A6" s="179" t="s">
        <v>67</v>
      </c>
      <c r="B6" s="389" t="s">
        <v>0</v>
      </c>
      <c r="C6" s="389" t="s">
        <v>68</v>
      </c>
      <c r="D6" s="398" t="s">
        <v>37</v>
      </c>
    </row>
    <row r="7" spans="1:4" x14ac:dyDescent="0.25">
      <c r="A7" s="390" t="s">
        <v>477</v>
      </c>
      <c r="B7" s="391">
        <v>44345</v>
      </c>
      <c r="C7" s="247" t="s">
        <v>485</v>
      </c>
      <c r="D7" s="399">
        <v>130000</v>
      </c>
    </row>
    <row r="8" spans="1:4" x14ac:dyDescent="0.25">
      <c r="A8" s="390" t="s">
        <v>478</v>
      </c>
      <c r="B8" s="391">
        <v>44346</v>
      </c>
      <c r="C8" s="247" t="s">
        <v>485</v>
      </c>
      <c r="D8" s="399">
        <v>635000</v>
      </c>
    </row>
    <row r="9" spans="1:4" x14ac:dyDescent="0.25">
      <c r="A9" s="390" t="s">
        <v>479</v>
      </c>
      <c r="B9" s="391">
        <v>44347</v>
      </c>
      <c r="C9" s="247" t="s">
        <v>485</v>
      </c>
      <c r="D9" s="399">
        <v>170000</v>
      </c>
    </row>
    <row r="10" spans="1:4" x14ac:dyDescent="0.25">
      <c r="A10" s="390" t="s">
        <v>480</v>
      </c>
      <c r="B10" s="391">
        <v>44348</v>
      </c>
      <c r="C10" s="247" t="s">
        <v>485</v>
      </c>
      <c r="D10" s="399">
        <v>490000</v>
      </c>
    </row>
    <row r="11" spans="1:4" x14ac:dyDescent="0.25">
      <c r="A11" s="390" t="s">
        <v>481</v>
      </c>
      <c r="B11" s="391">
        <v>44350</v>
      </c>
      <c r="C11" s="247" t="s">
        <v>485</v>
      </c>
      <c r="D11" s="399">
        <v>120000</v>
      </c>
    </row>
    <row r="12" spans="1:4" x14ac:dyDescent="0.25">
      <c r="A12" s="390" t="s">
        <v>482</v>
      </c>
      <c r="B12" s="391">
        <v>44351</v>
      </c>
      <c r="C12" s="247" t="s">
        <v>485</v>
      </c>
      <c r="D12" s="399">
        <v>180000</v>
      </c>
    </row>
    <row r="13" spans="1:4" x14ac:dyDescent="0.25">
      <c r="A13" s="390" t="s">
        <v>483</v>
      </c>
      <c r="B13" s="391">
        <v>44352</v>
      </c>
      <c r="C13" s="247" t="s">
        <v>485</v>
      </c>
      <c r="D13" s="399">
        <v>50000</v>
      </c>
    </row>
    <row r="14" spans="1:4" x14ac:dyDescent="0.25">
      <c r="A14" s="392" t="s">
        <v>484</v>
      </c>
      <c r="B14" s="391">
        <v>44353</v>
      </c>
      <c r="C14" s="247" t="s">
        <v>485</v>
      </c>
      <c r="D14" s="399">
        <v>200000</v>
      </c>
    </row>
    <row r="15" spans="1:4" x14ac:dyDescent="0.25">
      <c r="A15" s="394" t="s">
        <v>27</v>
      </c>
      <c r="B15" s="476"/>
      <c r="C15" s="477"/>
      <c r="D15" s="393">
        <f>SUM(D7:D14)</f>
        <v>1975000</v>
      </c>
    </row>
  </sheetData>
  <mergeCells count="2">
    <mergeCell ref="A1:C1"/>
    <mergeCell ref="B15:C1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15"/>
  <sheetViews>
    <sheetView showGridLines="0" workbookViewId="0">
      <selection sqref="A1:P49"/>
    </sheetView>
  </sheetViews>
  <sheetFormatPr baseColWidth="10" defaultColWidth="9.140625" defaultRowHeight="11.25" x14ac:dyDescent="0.2"/>
  <cols>
    <col min="1" max="1" width="52.85546875" style="71" customWidth="1"/>
    <col min="2" max="2" width="1.42578125" style="71" customWidth="1"/>
    <col min="3" max="3" width="17.5703125" style="71" customWidth="1"/>
    <col min="4" max="4" width="15.5703125" style="71" customWidth="1"/>
    <col min="5" max="5" width="15.42578125" style="71" customWidth="1"/>
    <col min="6" max="9" width="14.42578125" style="71" bestFit="1" customWidth="1"/>
    <col min="10" max="10" width="15.42578125" style="71" customWidth="1"/>
    <col min="11" max="11" width="17" style="71" customWidth="1"/>
    <col min="12" max="12" width="18" style="71" customWidth="1"/>
    <col min="13" max="13" width="17.85546875" style="71" customWidth="1"/>
    <col min="14" max="14" width="19.140625" style="71" customWidth="1"/>
    <col min="15" max="15" width="4.85546875" style="71" customWidth="1"/>
    <col min="16" max="16" width="17.42578125" style="72" customWidth="1"/>
    <col min="17" max="20" width="10.7109375" style="71" customWidth="1"/>
    <col min="21" max="16384" width="9.140625" style="71"/>
  </cols>
  <sheetData>
    <row r="1" spans="1:16" s="73" customFormat="1" ht="54.95" customHeight="1" x14ac:dyDescent="0.2">
      <c r="A1" s="480" t="s">
        <v>70</v>
      </c>
      <c r="B1" s="480"/>
      <c r="C1" s="480"/>
      <c r="D1" s="480"/>
      <c r="E1" s="480"/>
      <c r="F1" s="480"/>
      <c r="G1" s="480"/>
      <c r="H1" s="480"/>
      <c r="I1" s="480"/>
      <c r="J1" s="480"/>
      <c r="K1" s="480"/>
      <c r="L1" s="480"/>
      <c r="M1" s="480"/>
      <c r="N1" s="480"/>
      <c r="O1" s="480"/>
      <c r="P1" s="480"/>
    </row>
    <row r="2" spans="1:16" ht="12" thickBot="1" x14ac:dyDescent="0.25">
      <c r="A2" s="75"/>
      <c r="B2" s="75"/>
      <c r="C2" s="76"/>
      <c r="D2" s="76"/>
      <c r="E2" s="76"/>
      <c r="F2" s="76"/>
      <c r="G2" s="76"/>
      <c r="H2" s="76"/>
      <c r="I2" s="76"/>
      <c r="J2" s="76"/>
      <c r="K2" s="76"/>
      <c r="L2" s="76"/>
      <c r="M2" s="76"/>
      <c r="N2" s="76"/>
      <c r="O2" s="76"/>
      <c r="P2" s="77"/>
    </row>
    <row r="3" spans="1:16" x14ac:dyDescent="0.2">
      <c r="A3" s="74"/>
      <c r="B3" s="78"/>
      <c r="C3" s="79" t="s">
        <v>71</v>
      </c>
      <c r="D3" s="79" t="s">
        <v>72</v>
      </c>
      <c r="E3" s="79" t="s">
        <v>73</v>
      </c>
      <c r="F3" s="79" t="s">
        <v>74</v>
      </c>
      <c r="G3" s="79" t="s">
        <v>75</v>
      </c>
      <c r="H3" s="79" t="s">
        <v>76</v>
      </c>
      <c r="I3" s="79" t="s">
        <v>77</v>
      </c>
      <c r="J3" s="79" t="s">
        <v>78</v>
      </c>
      <c r="K3" s="79" t="s">
        <v>79</v>
      </c>
      <c r="L3" s="79" t="s">
        <v>80</v>
      </c>
      <c r="M3" s="79" t="s">
        <v>81</v>
      </c>
      <c r="N3" s="79" t="s">
        <v>82</v>
      </c>
      <c r="O3" s="80"/>
      <c r="P3" s="79" t="s">
        <v>83</v>
      </c>
    </row>
    <row r="4" spans="1:16" x14ac:dyDescent="0.2">
      <c r="D4" s="80"/>
      <c r="E4" s="80"/>
      <c r="F4" s="80"/>
      <c r="G4" s="80"/>
      <c r="H4" s="80"/>
      <c r="I4" s="80"/>
      <c r="J4" s="80"/>
      <c r="K4" s="80"/>
      <c r="L4" s="80"/>
      <c r="M4" s="80"/>
      <c r="N4" s="80"/>
      <c r="O4" s="80"/>
      <c r="P4" s="80"/>
    </row>
    <row r="5" spans="1:16" ht="24" customHeight="1" x14ac:dyDescent="0.2">
      <c r="A5" s="142" t="s">
        <v>84</v>
      </c>
      <c r="B5" s="143"/>
      <c r="C5" s="144">
        <f>C6+C14-C24+C32-C37+C42-C49</f>
        <v>10467630</v>
      </c>
      <c r="D5" s="144">
        <f t="shared" ref="D5:N5" si="0">C5+D14-D24+D32-D37+D42-D49</f>
        <v>10488030</v>
      </c>
      <c r="E5" s="144">
        <f t="shared" si="0"/>
        <v>7782430</v>
      </c>
      <c r="F5" s="144">
        <f t="shared" si="0"/>
        <v>5076830</v>
      </c>
      <c r="G5" s="144">
        <f t="shared" si="0"/>
        <v>2371230</v>
      </c>
      <c r="H5" s="144">
        <f t="shared" si="0"/>
        <v>-334370</v>
      </c>
      <c r="I5" s="144">
        <f t="shared" si="0"/>
        <v>-3039970</v>
      </c>
      <c r="J5" s="144">
        <f t="shared" si="0"/>
        <v>-5745570</v>
      </c>
      <c r="K5" s="144">
        <f t="shared" si="0"/>
        <v>-8451170</v>
      </c>
      <c r="L5" s="144">
        <f t="shared" si="0"/>
        <v>-11556770</v>
      </c>
      <c r="M5" s="144">
        <f t="shared" si="0"/>
        <v>-14662370</v>
      </c>
      <c r="N5" s="144">
        <f t="shared" si="0"/>
        <v>-17767970</v>
      </c>
      <c r="O5" s="81"/>
      <c r="P5" s="98">
        <f>P4+P14-P24+P32-P37+P42-P49</f>
        <v>-27767970</v>
      </c>
    </row>
    <row r="6" spans="1:16" x14ac:dyDescent="0.2">
      <c r="A6" s="82" t="s">
        <v>85</v>
      </c>
      <c r="B6" s="78"/>
      <c r="C6" s="83">
        <v>10000000</v>
      </c>
    </row>
    <row r="7" spans="1:16" x14ac:dyDescent="0.2">
      <c r="A7" s="78"/>
      <c r="B7" s="78"/>
      <c r="C7" s="84"/>
    </row>
    <row r="8" spans="1:16" x14ac:dyDescent="0.2">
      <c r="A8" s="145" t="s">
        <v>86</v>
      </c>
      <c r="B8" s="85"/>
      <c r="C8" s="85"/>
      <c r="D8" s="85"/>
      <c r="E8" s="85"/>
      <c r="F8" s="85"/>
      <c r="G8" s="85"/>
      <c r="H8" s="85"/>
      <c r="I8" s="85"/>
      <c r="J8" s="85"/>
      <c r="K8" s="85"/>
      <c r="L8" s="85"/>
      <c r="M8" s="85"/>
      <c r="N8" s="85"/>
      <c r="O8" s="85"/>
      <c r="P8" s="85"/>
    </row>
    <row r="9" spans="1:16" x14ac:dyDescent="0.2">
      <c r="A9" s="478" t="s">
        <v>87</v>
      </c>
      <c r="B9" s="479"/>
      <c r="C9" s="479"/>
      <c r="D9" s="479"/>
      <c r="E9" s="479"/>
      <c r="F9" s="479"/>
      <c r="G9" s="479"/>
      <c r="H9" s="479"/>
      <c r="I9" s="479"/>
      <c r="J9" s="479"/>
      <c r="K9" s="479"/>
      <c r="L9" s="479"/>
      <c r="M9" s="479"/>
      <c r="N9" s="479"/>
      <c r="O9" s="479"/>
      <c r="P9" s="479"/>
    </row>
    <row r="10" spans="1:16" x14ac:dyDescent="0.2">
      <c r="A10" s="82" t="s">
        <v>88</v>
      </c>
      <c r="B10" s="78"/>
      <c r="C10" s="83">
        <v>100000</v>
      </c>
      <c r="D10" s="83">
        <v>100000</v>
      </c>
      <c r="E10" s="83">
        <v>100000</v>
      </c>
      <c r="F10" s="83">
        <v>100000</v>
      </c>
      <c r="G10" s="83">
        <v>100000</v>
      </c>
      <c r="H10" s="83">
        <v>100000</v>
      </c>
      <c r="I10" s="83">
        <v>100000</v>
      </c>
      <c r="J10" s="83">
        <v>100000</v>
      </c>
      <c r="K10" s="83">
        <v>100000</v>
      </c>
      <c r="L10" s="83"/>
      <c r="M10" s="83"/>
      <c r="N10" s="83"/>
      <c r="O10" s="86"/>
      <c r="P10" s="83">
        <f t="shared" ref="P10:P11" si="1">SUM(C10:N10)</f>
        <v>900000</v>
      </c>
    </row>
    <row r="11" spans="1:16" x14ac:dyDescent="0.2">
      <c r="A11" s="82" t="s">
        <v>89</v>
      </c>
      <c r="B11" s="78"/>
      <c r="C11" s="83">
        <v>500000</v>
      </c>
      <c r="D11" s="83">
        <v>100000</v>
      </c>
      <c r="E11" s="83">
        <v>100000</v>
      </c>
      <c r="F11" s="83">
        <v>100000</v>
      </c>
      <c r="G11" s="83">
        <v>100000</v>
      </c>
      <c r="H11" s="83">
        <v>100000</v>
      </c>
      <c r="I11" s="83">
        <v>100000</v>
      </c>
      <c r="J11" s="83">
        <v>100000</v>
      </c>
      <c r="K11" s="83">
        <v>100000</v>
      </c>
      <c r="L11" s="83"/>
      <c r="M11" s="83"/>
      <c r="N11" s="83"/>
      <c r="O11" s="86"/>
      <c r="P11" s="83">
        <f t="shared" si="1"/>
        <v>1300000</v>
      </c>
    </row>
    <row r="12" spans="1:16" x14ac:dyDescent="0.2">
      <c r="A12" s="82" t="s">
        <v>90</v>
      </c>
      <c r="B12" s="78"/>
      <c r="C12" s="83">
        <v>100000</v>
      </c>
      <c r="D12" s="83">
        <v>100000</v>
      </c>
      <c r="E12" s="83">
        <v>100000</v>
      </c>
      <c r="F12" s="83">
        <v>100000</v>
      </c>
      <c r="G12" s="83">
        <v>100000</v>
      </c>
      <c r="H12" s="83">
        <v>100000</v>
      </c>
      <c r="I12" s="83">
        <v>100000</v>
      </c>
      <c r="J12" s="83">
        <v>100000</v>
      </c>
      <c r="K12" s="83">
        <v>100000</v>
      </c>
      <c r="L12" s="83"/>
      <c r="M12" s="83"/>
      <c r="N12" s="83"/>
      <c r="O12" s="86"/>
      <c r="P12" s="83">
        <f t="shared" ref="P12:P13" si="2">SUM(C12:N12)</f>
        <v>900000</v>
      </c>
    </row>
    <row r="13" spans="1:16" x14ac:dyDescent="0.2">
      <c r="A13" s="82" t="s">
        <v>90</v>
      </c>
      <c r="B13" s="78"/>
      <c r="C13" s="83">
        <v>100000</v>
      </c>
      <c r="D13" s="83">
        <v>100000</v>
      </c>
      <c r="E13" s="83">
        <v>100000</v>
      </c>
      <c r="F13" s="83">
        <v>100000</v>
      </c>
      <c r="G13" s="83">
        <v>100000</v>
      </c>
      <c r="H13" s="83">
        <v>100000</v>
      </c>
      <c r="I13" s="83">
        <v>100000</v>
      </c>
      <c r="J13" s="83">
        <v>100000</v>
      </c>
      <c r="K13" s="83">
        <v>100000</v>
      </c>
      <c r="L13" s="83"/>
      <c r="M13" s="83"/>
      <c r="N13" s="83"/>
      <c r="O13" s="86"/>
      <c r="P13" s="83">
        <f t="shared" si="2"/>
        <v>900000</v>
      </c>
    </row>
    <row r="14" spans="1:16" x14ac:dyDescent="0.2">
      <c r="A14" s="145" t="s">
        <v>91</v>
      </c>
      <c r="B14" s="146"/>
      <c r="C14" s="147">
        <f>SUM(C10:C13)</f>
        <v>800000</v>
      </c>
      <c r="D14" s="148">
        <f t="shared" ref="D14:P14" si="3">SUM(D10:D13)</f>
        <v>400000</v>
      </c>
      <c r="E14" s="148">
        <f t="shared" si="3"/>
        <v>400000</v>
      </c>
      <c r="F14" s="148">
        <f t="shared" si="3"/>
        <v>400000</v>
      </c>
      <c r="G14" s="148">
        <f t="shared" si="3"/>
        <v>400000</v>
      </c>
      <c r="H14" s="148">
        <f t="shared" si="3"/>
        <v>400000</v>
      </c>
      <c r="I14" s="148">
        <f t="shared" si="3"/>
        <v>400000</v>
      </c>
      <c r="J14" s="148">
        <f t="shared" si="3"/>
        <v>400000</v>
      </c>
      <c r="K14" s="148">
        <f t="shared" si="3"/>
        <v>400000</v>
      </c>
      <c r="L14" s="148">
        <f t="shared" si="3"/>
        <v>0</v>
      </c>
      <c r="M14" s="148">
        <f t="shared" si="3"/>
        <v>0</v>
      </c>
      <c r="N14" s="149">
        <f t="shared" si="3"/>
        <v>0</v>
      </c>
      <c r="O14" s="85"/>
      <c r="P14" s="99">
        <f t="shared" si="3"/>
        <v>4000000</v>
      </c>
    </row>
    <row r="15" spans="1:16" x14ac:dyDescent="0.2">
      <c r="A15" s="88"/>
      <c r="B15" s="78"/>
      <c r="C15" s="88"/>
      <c r="D15" s="88"/>
      <c r="E15" s="88"/>
      <c r="F15" s="88"/>
      <c r="G15" s="88"/>
      <c r="H15" s="88"/>
      <c r="I15" s="88"/>
      <c r="J15" s="88"/>
      <c r="K15" s="88"/>
      <c r="L15" s="88"/>
      <c r="M15" s="88"/>
      <c r="N15" s="88"/>
      <c r="O15" s="89"/>
      <c r="P15" s="90"/>
    </row>
    <row r="16" spans="1:16" x14ac:dyDescent="0.2">
      <c r="A16" s="478" t="s">
        <v>92</v>
      </c>
      <c r="B16" s="479"/>
      <c r="C16" s="479"/>
      <c r="D16" s="479"/>
      <c r="E16" s="479"/>
      <c r="F16" s="479"/>
      <c r="G16" s="479"/>
      <c r="H16" s="479"/>
      <c r="I16" s="479"/>
      <c r="J16" s="479"/>
      <c r="K16" s="479"/>
      <c r="L16" s="479"/>
      <c r="M16" s="479"/>
      <c r="N16" s="479"/>
      <c r="O16" s="479"/>
      <c r="P16" s="479"/>
    </row>
    <row r="17" spans="1:16" x14ac:dyDescent="0.2">
      <c r="A17" s="82" t="s">
        <v>93</v>
      </c>
      <c r="B17" s="78"/>
      <c r="C17" s="83">
        <v>19000</v>
      </c>
      <c r="D17" s="83">
        <v>30000</v>
      </c>
      <c r="E17" s="83">
        <v>420000</v>
      </c>
      <c r="F17" s="83">
        <v>420000</v>
      </c>
      <c r="G17" s="83">
        <v>420000</v>
      </c>
      <c r="H17" s="83">
        <v>420000</v>
      </c>
      <c r="I17" s="83">
        <v>420000</v>
      </c>
      <c r="J17" s="83">
        <v>420000</v>
      </c>
      <c r="K17" s="83">
        <v>420000</v>
      </c>
      <c r="L17" s="83">
        <v>420000</v>
      </c>
      <c r="M17" s="83">
        <v>420000</v>
      </c>
      <c r="N17" s="83">
        <v>420000</v>
      </c>
      <c r="O17" s="86"/>
      <c r="P17" s="83">
        <f>SUM(C17:N17)</f>
        <v>4249000</v>
      </c>
    </row>
    <row r="18" spans="1:16" x14ac:dyDescent="0.2">
      <c r="A18" s="82" t="s">
        <v>94</v>
      </c>
      <c r="B18" s="78"/>
      <c r="C18" s="83">
        <v>29000</v>
      </c>
      <c r="D18" s="83">
        <v>33000</v>
      </c>
      <c r="E18" s="83">
        <v>420000</v>
      </c>
      <c r="F18" s="83">
        <v>420000</v>
      </c>
      <c r="G18" s="83">
        <v>420000</v>
      </c>
      <c r="H18" s="83">
        <v>420000</v>
      </c>
      <c r="I18" s="83">
        <v>420000</v>
      </c>
      <c r="J18" s="83">
        <v>420000</v>
      </c>
      <c r="K18" s="83">
        <v>420000</v>
      </c>
      <c r="L18" s="83">
        <v>420000</v>
      </c>
      <c r="M18" s="83">
        <v>420000</v>
      </c>
      <c r="N18" s="83">
        <v>420000</v>
      </c>
      <c r="O18" s="86"/>
      <c r="P18" s="83">
        <f t="shared" ref="P18:P23" si="4">SUM(C18:N18)</f>
        <v>4262000</v>
      </c>
    </row>
    <row r="19" spans="1:16" x14ac:dyDescent="0.2">
      <c r="A19" s="82" t="s">
        <v>95</v>
      </c>
      <c r="B19" s="78"/>
      <c r="C19" s="83">
        <v>19000</v>
      </c>
      <c r="D19" s="83">
        <v>30000</v>
      </c>
      <c r="E19" s="83">
        <v>420000</v>
      </c>
      <c r="F19" s="83">
        <v>420000</v>
      </c>
      <c r="G19" s="83">
        <v>420000</v>
      </c>
      <c r="H19" s="83">
        <v>420000</v>
      </c>
      <c r="I19" s="83">
        <v>420000</v>
      </c>
      <c r="J19" s="83">
        <v>420000</v>
      </c>
      <c r="K19" s="83">
        <v>420000</v>
      </c>
      <c r="L19" s="83">
        <v>420000</v>
      </c>
      <c r="M19" s="83">
        <v>420000</v>
      </c>
      <c r="N19" s="83">
        <v>420000</v>
      </c>
      <c r="O19" s="86"/>
      <c r="P19" s="83">
        <f t="shared" si="4"/>
        <v>4249000</v>
      </c>
    </row>
    <row r="20" spans="1:16" x14ac:dyDescent="0.2">
      <c r="A20" s="82" t="s">
        <v>96</v>
      </c>
      <c r="B20" s="78"/>
      <c r="C20" s="83">
        <v>19000</v>
      </c>
      <c r="D20" s="83">
        <v>31000</v>
      </c>
      <c r="E20" s="83">
        <v>420000</v>
      </c>
      <c r="F20" s="83">
        <v>420000</v>
      </c>
      <c r="G20" s="83">
        <v>420000</v>
      </c>
      <c r="H20" s="83">
        <v>420000</v>
      </c>
      <c r="I20" s="83">
        <v>420000</v>
      </c>
      <c r="J20" s="83">
        <v>420000</v>
      </c>
      <c r="K20" s="83">
        <v>420000</v>
      </c>
      <c r="L20" s="83">
        <v>420000</v>
      </c>
      <c r="M20" s="83">
        <v>420000</v>
      </c>
      <c r="N20" s="83">
        <v>420000</v>
      </c>
      <c r="O20" s="86"/>
      <c r="P20" s="83">
        <f t="shared" si="4"/>
        <v>4250000</v>
      </c>
    </row>
    <row r="21" spans="1:16" x14ac:dyDescent="0.2">
      <c r="A21" s="82" t="s">
        <v>97</v>
      </c>
      <c r="B21" s="78"/>
      <c r="C21" s="83">
        <v>19000</v>
      </c>
      <c r="D21" s="83">
        <v>30000</v>
      </c>
      <c r="E21" s="83">
        <v>420000</v>
      </c>
      <c r="F21" s="83">
        <v>420000</v>
      </c>
      <c r="G21" s="83">
        <v>420000</v>
      </c>
      <c r="H21" s="83">
        <v>420000</v>
      </c>
      <c r="I21" s="83">
        <v>420000</v>
      </c>
      <c r="J21" s="83">
        <v>420000</v>
      </c>
      <c r="K21" s="83">
        <v>420000</v>
      </c>
      <c r="L21" s="83">
        <v>420000</v>
      </c>
      <c r="M21" s="83">
        <v>420000</v>
      </c>
      <c r="N21" s="83">
        <v>420000</v>
      </c>
      <c r="O21" s="86"/>
      <c r="P21" s="83">
        <f t="shared" si="4"/>
        <v>4249000</v>
      </c>
    </row>
    <row r="22" spans="1:16" x14ac:dyDescent="0.2">
      <c r="A22" s="82" t="s">
        <v>98</v>
      </c>
      <c r="B22" s="78"/>
      <c r="C22" s="83">
        <v>19000</v>
      </c>
      <c r="D22" s="83">
        <v>30000</v>
      </c>
      <c r="E22" s="83">
        <v>420000</v>
      </c>
      <c r="F22" s="83">
        <v>420000</v>
      </c>
      <c r="G22" s="83">
        <v>420000</v>
      </c>
      <c r="H22" s="83">
        <v>420000</v>
      </c>
      <c r="I22" s="83">
        <v>420000</v>
      </c>
      <c r="J22" s="83">
        <v>420000</v>
      </c>
      <c r="K22" s="83">
        <v>420000</v>
      </c>
      <c r="L22" s="83">
        <v>420000</v>
      </c>
      <c r="M22" s="83">
        <v>420000</v>
      </c>
      <c r="N22" s="83">
        <v>420000</v>
      </c>
      <c r="O22" s="86"/>
      <c r="P22" s="83">
        <f t="shared" si="4"/>
        <v>4249000</v>
      </c>
    </row>
    <row r="23" spans="1:16" x14ac:dyDescent="0.2">
      <c r="A23" s="82" t="s">
        <v>99</v>
      </c>
      <c r="B23" s="78"/>
      <c r="C23" s="83">
        <v>19000</v>
      </c>
      <c r="D23" s="83">
        <v>30000</v>
      </c>
      <c r="E23" s="83">
        <v>420000</v>
      </c>
      <c r="F23" s="83">
        <v>420000</v>
      </c>
      <c r="G23" s="83">
        <v>420000</v>
      </c>
      <c r="H23" s="83">
        <v>420000</v>
      </c>
      <c r="I23" s="83">
        <v>420000</v>
      </c>
      <c r="J23" s="83">
        <v>420000</v>
      </c>
      <c r="K23" s="83">
        <v>420000</v>
      </c>
      <c r="L23" s="83">
        <v>420000</v>
      </c>
      <c r="M23" s="83">
        <v>420000</v>
      </c>
      <c r="N23" s="83">
        <v>420000</v>
      </c>
      <c r="O23" s="86"/>
      <c r="P23" s="83">
        <f t="shared" si="4"/>
        <v>4249000</v>
      </c>
    </row>
    <row r="24" spans="1:16" x14ac:dyDescent="0.2">
      <c r="A24" s="145" t="s">
        <v>100</v>
      </c>
      <c r="B24" s="78"/>
      <c r="C24" s="147">
        <f>SUM(C17:C23)</f>
        <v>143000</v>
      </c>
      <c r="D24" s="147">
        <f t="shared" ref="D24:P24" si="5">SUM(D17:D23)</f>
        <v>214000</v>
      </c>
      <c r="E24" s="147">
        <f t="shared" si="5"/>
        <v>2940000</v>
      </c>
      <c r="F24" s="147">
        <f t="shared" si="5"/>
        <v>2940000</v>
      </c>
      <c r="G24" s="147">
        <f t="shared" si="5"/>
        <v>2940000</v>
      </c>
      <c r="H24" s="147">
        <f t="shared" si="5"/>
        <v>2940000</v>
      </c>
      <c r="I24" s="147">
        <f t="shared" si="5"/>
        <v>2940000</v>
      </c>
      <c r="J24" s="147">
        <f t="shared" si="5"/>
        <v>2940000</v>
      </c>
      <c r="K24" s="147">
        <f t="shared" si="5"/>
        <v>2940000</v>
      </c>
      <c r="L24" s="147">
        <f t="shared" si="5"/>
        <v>2940000</v>
      </c>
      <c r="M24" s="147">
        <f t="shared" si="5"/>
        <v>2940000</v>
      </c>
      <c r="N24" s="150">
        <f t="shared" si="5"/>
        <v>2940000</v>
      </c>
      <c r="O24" s="85"/>
      <c r="P24" s="91">
        <f t="shared" si="5"/>
        <v>29757000</v>
      </c>
    </row>
    <row r="25" spans="1:16" x14ac:dyDescent="0.2">
      <c r="A25" s="78"/>
      <c r="B25" s="78"/>
      <c r="C25" s="88"/>
      <c r="D25" s="88"/>
      <c r="E25" s="88"/>
      <c r="F25" s="88"/>
      <c r="G25" s="88"/>
      <c r="H25" s="88"/>
      <c r="I25" s="88"/>
      <c r="J25" s="88"/>
      <c r="K25" s="88"/>
      <c r="L25" s="88"/>
      <c r="M25" s="88"/>
      <c r="N25" s="88"/>
      <c r="O25" s="89"/>
      <c r="P25" s="90"/>
    </row>
    <row r="26" spans="1:16" x14ac:dyDescent="0.2">
      <c r="A26" s="92"/>
      <c r="B26" s="93"/>
      <c r="C26" s="92"/>
      <c r="D26" s="92"/>
      <c r="E26" s="92"/>
      <c r="F26" s="92"/>
      <c r="G26" s="92"/>
      <c r="H26" s="92"/>
      <c r="I26" s="92"/>
      <c r="J26" s="92"/>
      <c r="K26" s="92"/>
      <c r="L26" s="92"/>
      <c r="M26" s="92"/>
      <c r="N26" s="92"/>
      <c r="O26" s="92"/>
      <c r="P26" s="94"/>
    </row>
    <row r="27" spans="1:16" x14ac:dyDescent="0.2">
      <c r="A27" s="143" t="s">
        <v>101</v>
      </c>
      <c r="B27" s="75"/>
      <c r="C27" s="85"/>
      <c r="D27" s="85"/>
      <c r="E27" s="85"/>
      <c r="F27" s="85"/>
      <c r="G27" s="85"/>
      <c r="H27" s="85"/>
      <c r="I27" s="85"/>
      <c r="J27" s="85"/>
      <c r="K27" s="85"/>
      <c r="L27" s="85"/>
      <c r="M27" s="85"/>
      <c r="N27" s="85"/>
      <c r="O27" s="85"/>
      <c r="P27" s="85"/>
    </row>
    <row r="28" spans="1:16" x14ac:dyDescent="0.2">
      <c r="A28" s="478" t="s">
        <v>102</v>
      </c>
      <c r="B28" s="479"/>
      <c r="C28" s="479"/>
      <c r="D28" s="479"/>
      <c r="E28" s="479"/>
      <c r="F28" s="479"/>
      <c r="G28" s="479"/>
      <c r="H28" s="479"/>
      <c r="I28" s="479"/>
      <c r="J28" s="479"/>
      <c r="K28" s="479"/>
      <c r="L28" s="479"/>
      <c r="M28" s="479"/>
      <c r="N28" s="479"/>
      <c r="O28" s="479"/>
      <c r="P28" s="479"/>
    </row>
    <row r="29" spans="1:16" x14ac:dyDescent="0.2">
      <c r="A29" s="82" t="s">
        <v>118</v>
      </c>
      <c r="B29" s="78"/>
      <c r="C29" s="83">
        <v>25000</v>
      </c>
      <c r="D29" s="83">
        <v>25000</v>
      </c>
      <c r="E29" s="83">
        <v>25000</v>
      </c>
      <c r="F29" s="83">
        <v>25000</v>
      </c>
      <c r="G29" s="83">
        <v>25000</v>
      </c>
      <c r="H29" s="83">
        <v>25000</v>
      </c>
      <c r="I29" s="83">
        <v>25000</v>
      </c>
      <c r="J29" s="83">
        <v>25000</v>
      </c>
      <c r="K29" s="83">
        <v>25000</v>
      </c>
      <c r="L29" s="83">
        <v>25000</v>
      </c>
      <c r="M29" s="83">
        <v>25000</v>
      </c>
      <c r="N29" s="83">
        <v>25000</v>
      </c>
      <c r="O29" s="89"/>
      <c r="P29" s="83">
        <f t="shared" ref="P29:P31" si="6">SUM(C29:N29)</f>
        <v>300000</v>
      </c>
    </row>
    <row r="30" spans="1:16" x14ac:dyDescent="0.2">
      <c r="A30" s="82" t="s">
        <v>103</v>
      </c>
      <c r="B30" s="78"/>
      <c r="C30" s="83">
        <v>1230</v>
      </c>
      <c r="D30" s="83">
        <v>25000</v>
      </c>
      <c r="E30" s="83">
        <v>25000</v>
      </c>
      <c r="F30" s="83">
        <v>25000</v>
      </c>
      <c r="G30" s="83">
        <v>25000</v>
      </c>
      <c r="H30" s="83">
        <v>25000</v>
      </c>
      <c r="I30" s="83">
        <v>25000</v>
      </c>
      <c r="J30" s="83">
        <v>25000</v>
      </c>
      <c r="K30" s="83">
        <v>25000</v>
      </c>
      <c r="L30" s="83">
        <v>25000</v>
      </c>
      <c r="M30" s="83">
        <v>25000</v>
      </c>
      <c r="N30" s="83">
        <v>25000</v>
      </c>
      <c r="O30" s="89"/>
      <c r="P30" s="83">
        <f t="shared" si="6"/>
        <v>276230</v>
      </c>
    </row>
    <row r="31" spans="1:16" x14ac:dyDescent="0.2">
      <c r="A31" s="82" t="s">
        <v>104</v>
      </c>
      <c r="B31" s="78"/>
      <c r="C31" s="83">
        <v>25000</v>
      </c>
      <c r="D31" s="83">
        <v>25000</v>
      </c>
      <c r="E31" s="83">
        <v>25000</v>
      </c>
      <c r="F31" s="83">
        <v>25000</v>
      </c>
      <c r="G31" s="83">
        <v>25000</v>
      </c>
      <c r="H31" s="83">
        <v>25000</v>
      </c>
      <c r="I31" s="83">
        <v>25000</v>
      </c>
      <c r="J31" s="83">
        <v>25000</v>
      </c>
      <c r="K31" s="83">
        <v>25000</v>
      </c>
      <c r="L31" s="83">
        <v>25000</v>
      </c>
      <c r="M31" s="83">
        <v>25000</v>
      </c>
      <c r="N31" s="83">
        <v>25000</v>
      </c>
      <c r="O31" s="89"/>
      <c r="P31" s="83">
        <f t="shared" si="6"/>
        <v>300000</v>
      </c>
    </row>
    <row r="32" spans="1:16" x14ac:dyDescent="0.2">
      <c r="A32" s="145" t="s">
        <v>105</v>
      </c>
      <c r="B32" s="151"/>
      <c r="C32" s="147">
        <f>SUM(C29:C31)</f>
        <v>51230</v>
      </c>
      <c r="D32" s="147">
        <f t="shared" ref="D32:P32" si="7">SUM(D29:D31)</f>
        <v>75000</v>
      </c>
      <c r="E32" s="147">
        <f t="shared" si="7"/>
        <v>75000</v>
      </c>
      <c r="F32" s="147">
        <f t="shared" si="7"/>
        <v>75000</v>
      </c>
      <c r="G32" s="147">
        <f t="shared" si="7"/>
        <v>75000</v>
      </c>
      <c r="H32" s="147">
        <f t="shared" si="7"/>
        <v>75000</v>
      </c>
      <c r="I32" s="147">
        <f t="shared" si="7"/>
        <v>75000</v>
      </c>
      <c r="J32" s="147">
        <f t="shared" si="7"/>
        <v>75000</v>
      </c>
      <c r="K32" s="147">
        <f t="shared" si="7"/>
        <v>75000</v>
      </c>
      <c r="L32" s="147">
        <f t="shared" si="7"/>
        <v>75000</v>
      </c>
      <c r="M32" s="147">
        <f t="shared" si="7"/>
        <v>75000</v>
      </c>
      <c r="N32" s="150">
        <f t="shared" si="7"/>
        <v>75000</v>
      </c>
      <c r="O32" s="85"/>
      <c r="P32" s="91">
        <f t="shared" si="7"/>
        <v>876230</v>
      </c>
    </row>
    <row r="33" spans="1:16" x14ac:dyDescent="0.2">
      <c r="P33" s="71"/>
    </row>
    <row r="34" spans="1:16" x14ac:dyDescent="0.2">
      <c r="A34" s="478" t="s">
        <v>106</v>
      </c>
      <c r="B34" s="479"/>
      <c r="C34" s="479"/>
      <c r="D34" s="479"/>
      <c r="E34" s="479"/>
      <c r="F34" s="479"/>
      <c r="G34" s="479"/>
      <c r="H34" s="479"/>
      <c r="I34" s="479"/>
      <c r="J34" s="479"/>
      <c r="K34" s="479"/>
      <c r="L34" s="479"/>
      <c r="M34" s="479"/>
      <c r="N34" s="479"/>
      <c r="O34" s="479"/>
      <c r="P34" s="479"/>
    </row>
    <row r="35" spans="1:16" x14ac:dyDescent="0.2">
      <c r="A35" s="82" t="s">
        <v>107</v>
      </c>
      <c r="B35" s="78"/>
      <c r="C35" s="83">
        <v>200</v>
      </c>
      <c r="D35" s="83">
        <v>200</v>
      </c>
      <c r="E35" s="83">
        <v>200</v>
      </c>
      <c r="F35" s="83">
        <v>200</v>
      </c>
      <c r="G35" s="83">
        <v>200</v>
      </c>
      <c r="H35" s="83">
        <v>200</v>
      </c>
      <c r="I35" s="83">
        <v>200</v>
      </c>
      <c r="J35" s="83">
        <v>200</v>
      </c>
      <c r="K35" s="83">
        <v>200</v>
      </c>
      <c r="L35" s="83">
        <v>200</v>
      </c>
      <c r="M35" s="83">
        <v>200</v>
      </c>
      <c r="N35" s="83">
        <v>200</v>
      </c>
      <c r="O35" s="89"/>
      <c r="P35" s="83">
        <f>SUM(C35:N35)</f>
        <v>2400</v>
      </c>
    </row>
    <row r="36" spans="1:16" x14ac:dyDescent="0.2">
      <c r="A36" s="82" t="s">
        <v>104</v>
      </c>
      <c r="B36" s="78"/>
      <c r="C36" s="83">
        <v>210</v>
      </c>
      <c r="D36" s="83">
        <v>210</v>
      </c>
      <c r="E36" s="83">
        <v>210</v>
      </c>
      <c r="F36" s="83">
        <v>210</v>
      </c>
      <c r="G36" s="83">
        <v>210</v>
      </c>
      <c r="H36" s="83">
        <v>210</v>
      </c>
      <c r="I36" s="83">
        <v>210</v>
      </c>
      <c r="J36" s="83">
        <v>210</v>
      </c>
      <c r="K36" s="83">
        <v>210</v>
      </c>
      <c r="L36" s="83">
        <v>210</v>
      </c>
      <c r="M36" s="83">
        <v>210</v>
      </c>
      <c r="N36" s="83">
        <v>210</v>
      </c>
      <c r="O36" s="89"/>
      <c r="P36" s="83">
        <f>SUM(C36:N36)</f>
        <v>2520</v>
      </c>
    </row>
    <row r="37" spans="1:16" x14ac:dyDescent="0.2">
      <c r="A37" s="145" t="s">
        <v>108</v>
      </c>
      <c r="B37" s="152"/>
      <c r="C37" s="147">
        <f>SUM(C35:C36)</f>
        <v>410</v>
      </c>
      <c r="D37" s="147">
        <f t="shared" ref="D37:P37" si="8">SUM(D35:D36)</f>
        <v>410</v>
      </c>
      <c r="E37" s="147">
        <f t="shared" si="8"/>
        <v>410</v>
      </c>
      <c r="F37" s="147">
        <f t="shared" si="8"/>
        <v>410</v>
      </c>
      <c r="G37" s="147">
        <f t="shared" si="8"/>
        <v>410</v>
      </c>
      <c r="H37" s="147">
        <f t="shared" si="8"/>
        <v>410</v>
      </c>
      <c r="I37" s="147">
        <f t="shared" si="8"/>
        <v>410</v>
      </c>
      <c r="J37" s="147">
        <f t="shared" si="8"/>
        <v>410</v>
      </c>
      <c r="K37" s="147">
        <f t="shared" si="8"/>
        <v>410</v>
      </c>
      <c r="L37" s="147">
        <f t="shared" si="8"/>
        <v>410</v>
      </c>
      <c r="M37" s="147">
        <f t="shared" si="8"/>
        <v>410</v>
      </c>
      <c r="N37" s="150">
        <f t="shared" si="8"/>
        <v>410</v>
      </c>
      <c r="O37" s="85"/>
      <c r="P37" s="87">
        <f t="shared" si="8"/>
        <v>4920</v>
      </c>
    </row>
    <row r="38" spans="1:16" x14ac:dyDescent="0.2">
      <c r="A38" s="143" t="s">
        <v>109</v>
      </c>
      <c r="B38" s="75"/>
      <c r="C38" s="85"/>
      <c r="D38" s="85"/>
      <c r="E38" s="85"/>
      <c r="F38" s="85"/>
      <c r="G38" s="85"/>
      <c r="H38" s="85"/>
      <c r="I38" s="85"/>
      <c r="J38" s="85"/>
      <c r="K38" s="85"/>
      <c r="L38" s="85"/>
      <c r="M38" s="85"/>
      <c r="N38" s="85"/>
      <c r="O38" s="85"/>
      <c r="P38" s="85"/>
    </row>
    <row r="39" spans="1:16" x14ac:dyDescent="0.2">
      <c r="A39" s="478" t="s">
        <v>102</v>
      </c>
      <c r="B39" s="479"/>
      <c r="C39" s="479"/>
      <c r="D39" s="479"/>
      <c r="E39" s="479"/>
      <c r="F39" s="479"/>
      <c r="G39" s="479"/>
      <c r="H39" s="479"/>
      <c r="I39" s="479"/>
      <c r="J39" s="479"/>
      <c r="K39" s="479"/>
      <c r="L39" s="479"/>
      <c r="M39" s="479"/>
      <c r="N39" s="479"/>
      <c r="O39" s="479"/>
      <c r="P39" s="479"/>
    </row>
    <row r="40" spans="1:16" x14ac:dyDescent="0.2">
      <c r="A40" s="82" t="s">
        <v>110</v>
      </c>
      <c r="B40" s="95"/>
      <c r="C40" s="83">
        <v>100</v>
      </c>
      <c r="D40" s="83">
        <v>100</v>
      </c>
      <c r="E40" s="83">
        <v>100</v>
      </c>
      <c r="F40" s="83">
        <v>100</v>
      </c>
      <c r="G40" s="83">
        <v>100</v>
      </c>
      <c r="H40" s="83">
        <v>100</v>
      </c>
      <c r="I40" s="83">
        <v>100</v>
      </c>
      <c r="J40" s="83">
        <v>100</v>
      </c>
      <c r="K40" s="83">
        <v>100</v>
      </c>
      <c r="L40" s="83">
        <v>100</v>
      </c>
      <c r="M40" s="83">
        <v>100</v>
      </c>
      <c r="N40" s="83">
        <v>100</v>
      </c>
      <c r="O40" s="96"/>
      <c r="P40" s="83">
        <f>SUM(C40:N40)</f>
        <v>1200</v>
      </c>
    </row>
    <row r="41" spans="1:16" x14ac:dyDescent="0.2">
      <c r="A41" s="82" t="s">
        <v>111</v>
      </c>
      <c r="B41" s="95"/>
      <c r="C41" s="83">
        <v>20</v>
      </c>
      <c r="D41" s="83">
        <v>20</v>
      </c>
      <c r="E41" s="83">
        <v>20</v>
      </c>
      <c r="F41" s="83">
        <v>20</v>
      </c>
      <c r="G41" s="83">
        <v>20</v>
      </c>
      <c r="H41" s="83">
        <v>20</v>
      </c>
      <c r="I41" s="83">
        <v>20</v>
      </c>
      <c r="J41" s="83">
        <v>20</v>
      </c>
      <c r="K41" s="83">
        <v>20</v>
      </c>
      <c r="L41" s="83">
        <v>20</v>
      </c>
      <c r="M41" s="83">
        <v>20</v>
      </c>
      <c r="N41" s="83">
        <v>20</v>
      </c>
      <c r="O41" s="96"/>
      <c r="P41" s="83">
        <f>SUM(C41:N41)</f>
        <v>240</v>
      </c>
    </row>
    <row r="42" spans="1:16" x14ac:dyDescent="0.2">
      <c r="A42" s="145" t="s">
        <v>112</v>
      </c>
      <c r="B42" s="95"/>
      <c r="C42" s="147">
        <f>SUM(C40:C41)</f>
        <v>120</v>
      </c>
      <c r="D42" s="147">
        <f t="shared" ref="D42:P42" si="9">SUM(D40:D41)</f>
        <v>120</v>
      </c>
      <c r="E42" s="147">
        <f t="shared" si="9"/>
        <v>120</v>
      </c>
      <c r="F42" s="147">
        <f t="shared" si="9"/>
        <v>120</v>
      </c>
      <c r="G42" s="147">
        <f t="shared" si="9"/>
        <v>120</v>
      </c>
      <c r="H42" s="147">
        <f t="shared" si="9"/>
        <v>120</v>
      </c>
      <c r="I42" s="147">
        <f t="shared" si="9"/>
        <v>120</v>
      </c>
      <c r="J42" s="147">
        <f t="shared" si="9"/>
        <v>120</v>
      </c>
      <c r="K42" s="147">
        <f t="shared" si="9"/>
        <v>120</v>
      </c>
      <c r="L42" s="147">
        <f t="shared" si="9"/>
        <v>120</v>
      </c>
      <c r="M42" s="147">
        <f t="shared" si="9"/>
        <v>120</v>
      </c>
      <c r="N42" s="150">
        <f t="shared" si="9"/>
        <v>120</v>
      </c>
      <c r="O42" s="85"/>
      <c r="P42" s="87">
        <f t="shared" si="9"/>
        <v>1440</v>
      </c>
    </row>
    <row r="43" spans="1:16" x14ac:dyDescent="0.2">
      <c r="B43" s="95"/>
      <c r="C43" s="85"/>
      <c r="D43" s="85"/>
      <c r="E43" s="85"/>
      <c r="F43" s="85"/>
      <c r="G43" s="85"/>
      <c r="H43" s="85"/>
      <c r="I43" s="85"/>
      <c r="J43" s="85"/>
      <c r="K43" s="85"/>
      <c r="L43" s="85"/>
      <c r="M43" s="85"/>
      <c r="N43" s="85"/>
      <c r="O43" s="85"/>
      <c r="P43" s="85"/>
    </row>
    <row r="44" spans="1:16" x14ac:dyDescent="0.2">
      <c r="A44" s="478" t="s">
        <v>106</v>
      </c>
      <c r="B44" s="479"/>
      <c r="C44" s="479"/>
      <c r="D44" s="479"/>
      <c r="E44" s="479"/>
      <c r="F44" s="479"/>
      <c r="G44" s="479"/>
      <c r="H44" s="479"/>
      <c r="I44" s="479"/>
      <c r="J44" s="479"/>
      <c r="K44" s="479"/>
      <c r="L44" s="479"/>
      <c r="M44" s="479"/>
      <c r="N44" s="479"/>
      <c r="O44" s="479"/>
      <c r="P44" s="479"/>
    </row>
    <row r="45" spans="1:16" x14ac:dyDescent="0.2">
      <c r="A45" s="82" t="s">
        <v>113</v>
      </c>
      <c r="B45" s="95"/>
      <c r="C45" s="83">
        <v>240</v>
      </c>
      <c r="D45" s="83">
        <v>240</v>
      </c>
      <c r="E45" s="83">
        <v>240</v>
      </c>
      <c r="F45" s="83">
        <v>240</v>
      </c>
      <c r="G45" s="83">
        <v>240</v>
      </c>
      <c r="H45" s="83">
        <v>240</v>
      </c>
      <c r="I45" s="83">
        <v>240</v>
      </c>
      <c r="J45" s="83">
        <v>240</v>
      </c>
      <c r="K45" s="83">
        <v>240</v>
      </c>
      <c r="L45" s="83">
        <v>240</v>
      </c>
      <c r="M45" s="83">
        <v>240</v>
      </c>
      <c r="N45" s="83">
        <v>240</v>
      </c>
      <c r="O45" s="96"/>
      <c r="P45" s="83">
        <f>SUM(C45:N45)</f>
        <v>2880</v>
      </c>
    </row>
    <row r="46" spans="1:16" x14ac:dyDescent="0.2">
      <c r="A46" s="82" t="s">
        <v>114</v>
      </c>
      <c r="B46" s="95"/>
      <c r="C46" s="83">
        <v>240000</v>
      </c>
      <c r="D46" s="83">
        <v>240000</v>
      </c>
      <c r="E46" s="83">
        <v>240000</v>
      </c>
      <c r="F46" s="83">
        <v>240000</v>
      </c>
      <c r="G46" s="83">
        <v>240000</v>
      </c>
      <c r="H46" s="83">
        <v>240000</v>
      </c>
      <c r="I46" s="83">
        <v>240000</v>
      </c>
      <c r="J46" s="83">
        <v>240000</v>
      </c>
      <c r="K46" s="83">
        <v>240000</v>
      </c>
      <c r="L46" s="83">
        <v>240000</v>
      </c>
      <c r="M46" s="83">
        <v>240000</v>
      </c>
      <c r="N46" s="83">
        <v>240000</v>
      </c>
      <c r="O46" s="96"/>
      <c r="P46" s="83">
        <f>SUM(C46:N46)</f>
        <v>2880000</v>
      </c>
    </row>
    <row r="47" spans="1:16" x14ac:dyDescent="0.2">
      <c r="A47" s="82" t="s">
        <v>115</v>
      </c>
      <c r="B47" s="95"/>
      <c r="C47" s="83">
        <v>50</v>
      </c>
      <c r="D47" s="83">
        <v>50</v>
      </c>
      <c r="E47" s="83">
        <v>50</v>
      </c>
      <c r="F47" s="83">
        <v>50</v>
      </c>
      <c r="G47" s="83">
        <v>50</v>
      </c>
      <c r="H47" s="83">
        <v>50</v>
      </c>
      <c r="I47" s="83">
        <v>50</v>
      </c>
      <c r="J47" s="83">
        <v>50</v>
      </c>
      <c r="K47" s="83">
        <v>50</v>
      </c>
      <c r="L47" s="83">
        <v>50</v>
      </c>
      <c r="M47" s="83">
        <v>50</v>
      </c>
      <c r="N47" s="83">
        <v>50</v>
      </c>
      <c r="O47" s="96"/>
      <c r="P47" s="83">
        <f>SUM(C47:N47)</f>
        <v>600</v>
      </c>
    </row>
    <row r="48" spans="1:16" x14ac:dyDescent="0.2">
      <c r="A48" s="82" t="s">
        <v>116</v>
      </c>
      <c r="C48" s="83">
        <v>20</v>
      </c>
      <c r="D48" s="83">
        <v>20</v>
      </c>
      <c r="E48" s="83">
        <v>20</v>
      </c>
      <c r="F48" s="83">
        <v>20</v>
      </c>
      <c r="G48" s="83">
        <v>20</v>
      </c>
      <c r="H48" s="83">
        <v>20</v>
      </c>
      <c r="I48" s="83">
        <v>20</v>
      </c>
      <c r="J48" s="83">
        <v>20</v>
      </c>
      <c r="K48" s="83">
        <v>20</v>
      </c>
      <c r="L48" s="83">
        <v>20</v>
      </c>
      <c r="M48" s="83">
        <v>20</v>
      </c>
      <c r="N48" s="83">
        <v>20</v>
      </c>
      <c r="O48" s="96"/>
      <c r="P48" s="83">
        <f>SUM(C48:N48)</f>
        <v>240</v>
      </c>
    </row>
    <row r="49" spans="1:16" x14ac:dyDescent="0.2">
      <c r="A49" s="145" t="s">
        <v>117</v>
      </c>
      <c r="C49" s="147">
        <f>SUM(C45:C48)</f>
        <v>240310</v>
      </c>
      <c r="D49" s="147">
        <f t="shared" ref="D49:P49" si="10">SUM(D45:D48)</f>
        <v>240310</v>
      </c>
      <c r="E49" s="147">
        <f t="shared" si="10"/>
        <v>240310</v>
      </c>
      <c r="F49" s="147">
        <f t="shared" si="10"/>
        <v>240310</v>
      </c>
      <c r="G49" s="147">
        <f t="shared" si="10"/>
        <v>240310</v>
      </c>
      <c r="H49" s="147">
        <f t="shared" si="10"/>
        <v>240310</v>
      </c>
      <c r="I49" s="147">
        <f t="shared" si="10"/>
        <v>240310</v>
      </c>
      <c r="J49" s="147">
        <f t="shared" si="10"/>
        <v>240310</v>
      </c>
      <c r="K49" s="147">
        <f t="shared" si="10"/>
        <v>240310</v>
      </c>
      <c r="L49" s="147">
        <f t="shared" si="10"/>
        <v>240310</v>
      </c>
      <c r="M49" s="147">
        <f t="shared" si="10"/>
        <v>240310</v>
      </c>
      <c r="N49" s="150">
        <f t="shared" si="10"/>
        <v>240310</v>
      </c>
      <c r="O49" s="85"/>
      <c r="P49" s="87">
        <f t="shared" si="10"/>
        <v>2883720</v>
      </c>
    </row>
    <row r="50" spans="1:16" x14ac:dyDescent="0.2">
      <c r="B50" s="95"/>
      <c r="C50" s="92"/>
      <c r="D50" s="92"/>
      <c r="E50" s="92"/>
      <c r="F50" s="92"/>
      <c r="G50" s="92"/>
      <c r="H50" s="92"/>
      <c r="I50" s="92"/>
      <c r="J50" s="92"/>
      <c r="K50" s="92"/>
      <c r="L50" s="92"/>
      <c r="M50" s="92"/>
      <c r="N50" s="92"/>
      <c r="O50" s="92"/>
      <c r="P50" s="94"/>
    </row>
    <row r="51" spans="1:16" x14ac:dyDescent="0.2">
      <c r="A51" s="95"/>
      <c r="B51" s="95"/>
      <c r="C51" s="92"/>
      <c r="D51" s="92"/>
      <c r="E51" s="92"/>
      <c r="F51" s="92"/>
      <c r="G51" s="92"/>
      <c r="H51" s="92"/>
      <c r="I51" s="92"/>
      <c r="J51" s="92"/>
      <c r="K51" s="92"/>
      <c r="L51" s="92"/>
      <c r="M51" s="92"/>
      <c r="N51" s="92"/>
      <c r="O51" s="92"/>
      <c r="P51" s="94"/>
    </row>
    <row r="52" spans="1:16" x14ac:dyDescent="0.2">
      <c r="A52" s="95"/>
      <c r="B52" s="95"/>
      <c r="C52" s="92"/>
      <c r="D52" s="92"/>
      <c r="E52" s="92"/>
      <c r="F52" s="92"/>
      <c r="G52" s="92"/>
      <c r="H52" s="92"/>
      <c r="I52" s="92"/>
      <c r="J52" s="92"/>
      <c r="K52" s="92"/>
      <c r="L52" s="92"/>
      <c r="M52" s="92"/>
      <c r="N52" s="92"/>
      <c r="O52" s="92"/>
      <c r="P52" s="94"/>
    </row>
    <row r="53" spans="1:16" x14ac:dyDescent="0.2">
      <c r="A53" s="95"/>
      <c r="B53" s="95"/>
      <c r="C53" s="92"/>
      <c r="D53" s="92"/>
      <c r="E53" s="92"/>
      <c r="F53" s="92"/>
      <c r="G53" s="92"/>
      <c r="H53" s="92"/>
      <c r="I53" s="92"/>
      <c r="J53" s="92"/>
      <c r="K53" s="92"/>
      <c r="L53" s="92"/>
      <c r="M53" s="92"/>
      <c r="N53" s="92"/>
      <c r="O53" s="92"/>
      <c r="P53" s="94"/>
    </row>
    <row r="54" spans="1:16" x14ac:dyDescent="0.2">
      <c r="P54" s="71"/>
    </row>
    <row r="55" spans="1:16" x14ac:dyDescent="0.2">
      <c r="P55" s="71"/>
    </row>
    <row r="56" spans="1:16" x14ac:dyDescent="0.2">
      <c r="P56" s="71"/>
    </row>
    <row r="57" spans="1:16" x14ac:dyDescent="0.2">
      <c r="A57" s="95"/>
      <c r="B57" s="95"/>
      <c r="C57" s="92"/>
      <c r="D57" s="92"/>
      <c r="E57" s="92"/>
      <c r="F57" s="92"/>
      <c r="G57" s="92"/>
      <c r="H57" s="92"/>
      <c r="I57" s="92"/>
      <c r="K57" s="92"/>
      <c r="L57" s="92"/>
      <c r="M57" s="92"/>
      <c r="N57" s="92"/>
      <c r="O57" s="92"/>
      <c r="P57" s="94"/>
    </row>
    <row r="58" spans="1:16" x14ac:dyDescent="0.2">
      <c r="C58" s="92"/>
      <c r="D58" s="92"/>
      <c r="E58" s="92"/>
      <c r="F58" s="92"/>
      <c r="G58" s="92"/>
      <c r="H58" s="92"/>
      <c r="I58" s="92"/>
      <c r="J58" s="92"/>
      <c r="K58" s="92"/>
      <c r="L58" s="92"/>
      <c r="M58" s="92"/>
      <c r="N58" s="92"/>
      <c r="O58" s="92"/>
      <c r="P58" s="94"/>
    </row>
    <row r="59" spans="1:16" x14ac:dyDescent="0.2">
      <c r="C59" s="92"/>
      <c r="D59" s="92"/>
      <c r="E59" s="92"/>
      <c r="F59" s="92"/>
      <c r="G59" s="92"/>
      <c r="H59" s="92"/>
      <c r="I59" s="92"/>
      <c r="J59" s="92"/>
      <c r="K59" s="92"/>
      <c r="L59" s="92"/>
      <c r="M59" s="92"/>
      <c r="N59" s="92"/>
      <c r="O59" s="92"/>
      <c r="P59" s="94"/>
    </row>
    <row r="60" spans="1:16" x14ac:dyDescent="0.2">
      <c r="C60" s="92"/>
      <c r="D60" s="92"/>
      <c r="E60" s="92"/>
      <c r="F60" s="92"/>
      <c r="G60" s="92"/>
      <c r="H60" s="92"/>
      <c r="I60" s="92"/>
      <c r="J60" s="92"/>
      <c r="K60" s="92"/>
      <c r="L60" s="92"/>
      <c r="M60" s="92"/>
      <c r="N60" s="92"/>
      <c r="O60" s="92"/>
      <c r="P60" s="94"/>
    </row>
    <row r="61" spans="1:16" x14ac:dyDescent="0.2">
      <c r="C61" s="92"/>
      <c r="D61" s="92"/>
      <c r="E61" s="92"/>
      <c r="F61" s="92"/>
      <c r="G61" s="92"/>
      <c r="H61" s="92"/>
      <c r="I61" s="92"/>
      <c r="J61" s="92"/>
      <c r="K61" s="92"/>
      <c r="L61" s="92"/>
      <c r="M61" s="92"/>
      <c r="N61" s="92"/>
      <c r="O61" s="92"/>
      <c r="P61" s="94"/>
    </row>
    <row r="62" spans="1:16" x14ac:dyDescent="0.2">
      <c r="C62" s="92"/>
      <c r="D62" s="92"/>
      <c r="E62" s="92"/>
      <c r="F62" s="92"/>
      <c r="G62" s="92"/>
      <c r="H62" s="92"/>
      <c r="I62" s="92"/>
      <c r="J62" s="92"/>
      <c r="K62" s="92"/>
      <c r="L62" s="92"/>
      <c r="M62" s="92"/>
      <c r="N62" s="92"/>
      <c r="O62" s="92"/>
      <c r="P62" s="94"/>
    </row>
    <row r="63" spans="1:16" x14ac:dyDescent="0.2">
      <c r="C63" s="92"/>
      <c r="D63" s="92"/>
      <c r="E63" s="92"/>
      <c r="F63" s="92"/>
      <c r="G63" s="92"/>
      <c r="H63" s="92"/>
      <c r="I63" s="92"/>
      <c r="J63" s="92"/>
      <c r="K63" s="92"/>
      <c r="L63" s="92"/>
      <c r="M63" s="92"/>
      <c r="N63" s="92"/>
      <c r="O63" s="92"/>
      <c r="P63" s="94"/>
    </row>
    <row r="64" spans="1:16" x14ac:dyDescent="0.2">
      <c r="C64" s="92"/>
      <c r="D64" s="92"/>
      <c r="E64" s="92"/>
      <c r="F64" s="92"/>
      <c r="G64" s="92"/>
      <c r="H64" s="92"/>
      <c r="I64" s="92"/>
      <c r="J64" s="92"/>
      <c r="K64" s="92"/>
      <c r="L64" s="92"/>
      <c r="M64" s="92"/>
      <c r="N64" s="92"/>
      <c r="O64" s="92"/>
      <c r="P64" s="94"/>
    </row>
    <row r="65" spans="3:16" x14ac:dyDescent="0.2">
      <c r="C65" s="92"/>
      <c r="D65" s="92"/>
      <c r="E65" s="92"/>
      <c r="F65" s="92"/>
      <c r="G65" s="92"/>
      <c r="H65" s="92"/>
      <c r="I65" s="92"/>
      <c r="J65" s="92"/>
      <c r="K65" s="92"/>
      <c r="L65" s="92"/>
      <c r="M65" s="92"/>
      <c r="N65" s="92"/>
      <c r="O65" s="92"/>
      <c r="P65" s="94"/>
    </row>
    <row r="66" spans="3:16" x14ac:dyDescent="0.2">
      <c r="C66" s="92"/>
      <c r="D66" s="92"/>
      <c r="E66" s="92"/>
      <c r="F66" s="92"/>
      <c r="G66" s="92"/>
      <c r="H66" s="92"/>
      <c r="I66" s="92"/>
      <c r="J66" s="92"/>
      <c r="K66" s="92"/>
      <c r="L66" s="92"/>
      <c r="M66" s="92"/>
      <c r="N66" s="92"/>
      <c r="O66" s="92"/>
      <c r="P66" s="94"/>
    </row>
    <row r="67" spans="3:16" x14ac:dyDescent="0.2">
      <c r="C67" s="92"/>
      <c r="D67" s="92"/>
      <c r="E67" s="92"/>
      <c r="F67" s="92"/>
      <c r="G67" s="92"/>
      <c r="H67" s="92"/>
      <c r="I67" s="92"/>
      <c r="J67" s="92"/>
      <c r="K67" s="92"/>
      <c r="L67" s="92"/>
      <c r="M67" s="92"/>
      <c r="N67" s="92"/>
      <c r="O67" s="92"/>
      <c r="P67" s="94"/>
    </row>
    <row r="68" spans="3:16" x14ac:dyDescent="0.2">
      <c r="C68" s="92"/>
      <c r="D68" s="92"/>
      <c r="E68" s="92"/>
      <c r="F68" s="92"/>
      <c r="G68" s="92"/>
      <c r="H68" s="92"/>
      <c r="I68" s="92"/>
      <c r="J68" s="92"/>
      <c r="K68" s="92"/>
      <c r="L68" s="92"/>
      <c r="M68" s="92"/>
      <c r="N68" s="92"/>
      <c r="O68" s="92"/>
      <c r="P68" s="94"/>
    </row>
    <row r="69" spans="3:16" x14ac:dyDescent="0.2">
      <c r="C69" s="92"/>
      <c r="D69" s="92"/>
      <c r="E69" s="92"/>
      <c r="F69" s="92"/>
      <c r="G69" s="92"/>
      <c r="H69" s="92"/>
      <c r="I69" s="92"/>
      <c r="J69" s="92"/>
      <c r="K69" s="92"/>
      <c r="L69" s="92"/>
      <c r="M69" s="92"/>
      <c r="N69" s="92"/>
      <c r="O69" s="92"/>
      <c r="P69" s="94"/>
    </row>
    <row r="70" spans="3:16" x14ac:dyDescent="0.2">
      <c r="C70" s="92"/>
      <c r="D70" s="92"/>
      <c r="E70" s="92"/>
      <c r="F70" s="92"/>
      <c r="G70" s="92"/>
      <c r="H70" s="92"/>
      <c r="I70" s="92"/>
      <c r="J70" s="92"/>
      <c r="K70" s="92"/>
      <c r="L70" s="92"/>
      <c r="M70" s="92"/>
      <c r="N70" s="92"/>
      <c r="O70" s="92"/>
      <c r="P70" s="94"/>
    </row>
    <row r="71" spans="3:16" x14ac:dyDescent="0.2">
      <c r="C71" s="92"/>
      <c r="D71" s="92"/>
      <c r="E71" s="92"/>
      <c r="F71" s="92"/>
      <c r="G71" s="92"/>
      <c r="H71" s="92"/>
      <c r="I71" s="92"/>
      <c r="J71" s="92"/>
      <c r="K71" s="92"/>
      <c r="L71" s="92"/>
      <c r="M71" s="92"/>
      <c r="N71" s="92"/>
      <c r="O71" s="92"/>
      <c r="P71" s="94"/>
    </row>
    <row r="72" spans="3:16" x14ac:dyDescent="0.2">
      <c r="C72" s="92"/>
      <c r="D72" s="92"/>
      <c r="E72" s="92"/>
      <c r="F72" s="92"/>
      <c r="G72" s="92"/>
      <c r="H72" s="92"/>
      <c r="I72" s="92"/>
      <c r="J72" s="92"/>
      <c r="K72" s="92"/>
      <c r="L72" s="92"/>
      <c r="M72" s="92"/>
      <c r="N72" s="92"/>
      <c r="O72" s="92"/>
      <c r="P72" s="94"/>
    </row>
    <row r="73" spans="3:16" x14ac:dyDescent="0.2">
      <c r="C73" s="92"/>
      <c r="D73" s="92"/>
      <c r="E73" s="92"/>
      <c r="F73" s="92"/>
      <c r="G73" s="92"/>
      <c r="H73" s="92"/>
      <c r="I73" s="92"/>
      <c r="J73" s="92"/>
      <c r="K73" s="92"/>
      <c r="L73" s="92"/>
      <c r="M73" s="92"/>
      <c r="N73" s="92"/>
      <c r="O73" s="92"/>
      <c r="P73" s="94"/>
    </row>
    <row r="74" spans="3:16" x14ac:dyDescent="0.2">
      <c r="C74" s="92"/>
      <c r="D74" s="92"/>
      <c r="E74" s="92"/>
      <c r="F74" s="92"/>
      <c r="G74" s="92"/>
      <c r="H74" s="92"/>
      <c r="I74" s="92"/>
      <c r="J74" s="92"/>
      <c r="K74" s="92"/>
      <c r="L74" s="92"/>
      <c r="M74" s="92"/>
      <c r="N74" s="92"/>
      <c r="O74" s="92"/>
      <c r="P74" s="94"/>
    </row>
    <row r="75" spans="3:16" x14ac:dyDescent="0.2">
      <c r="C75" s="92"/>
      <c r="D75" s="92"/>
      <c r="E75" s="92"/>
      <c r="F75" s="92"/>
      <c r="G75" s="92"/>
      <c r="H75" s="92"/>
      <c r="I75" s="92"/>
      <c r="J75" s="92"/>
      <c r="K75" s="92"/>
      <c r="L75" s="92"/>
      <c r="M75" s="92"/>
      <c r="N75" s="92"/>
      <c r="O75" s="92"/>
      <c r="P75" s="94"/>
    </row>
    <row r="76" spans="3:16" x14ac:dyDescent="0.2">
      <c r="C76" s="92"/>
      <c r="D76" s="92"/>
      <c r="E76" s="92"/>
      <c r="F76" s="92"/>
      <c r="G76" s="92"/>
      <c r="H76" s="92"/>
      <c r="I76" s="92"/>
      <c r="J76" s="92"/>
      <c r="K76" s="92"/>
      <c r="L76" s="92"/>
      <c r="M76" s="92"/>
      <c r="N76" s="92"/>
      <c r="O76" s="92"/>
      <c r="P76" s="94"/>
    </row>
    <row r="77" spans="3:16" x14ac:dyDescent="0.2">
      <c r="C77" s="92"/>
      <c r="D77" s="92"/>
      <c r="E77" s="92"/>
      <c r="F77" s="92"/>
      <c r="G77" s="92"/>
      <c r="H77" s="92"/>
      <c r="I77" s="92"/>
      <c r="J77" s="92"/>
      <c r="K77" s="92"/>
      <c r="L77" s="92"/>
      <c r="M77" s="92"/>
      <c r="N77" s="92"/>
      <c r="O77" s="92"/>
      <c r="P77" s="94"/>
    </row>
    <row r="78" spans="3:16" x14ac:dyDescent="0.2">
      <c r="C78" s="92"/>
      <c r="D78" s="92"/>
      <c r="E78" s="92"/>
      <c r="F78" s="92"/>
      <c r="G78" s="92"/>
      <c r="H78" s="92"/>
      <c r="I78" s="92"/>
      <c r="J78" s="92"/>
      <c r="K78" s="92"/>
      <c r="L78" s="92"/>
      <c r="M78" s="92"/>
      <c r="N78" s="92"/>
      <c r="O78" s="92"/>
      <c r="P78" s="94"/>
    </row>
    <row r="79" spans="3:16" x14ac:dyDescent="0.2">
      <c r="C79" s="92"/>
      <c r="D79" s="92"/>
      <c r="E79" s="92"/>
      <c r="F79" s="92"/>
      <c r="G79" s="92"/>
      <c r="H79" s="92"/>
      <c r="I79" s="92"/>
      <c r="J79" s="92"/>
      <c r="K79" s="92"/>
      <c r="L79" s="92"/>
      <c r="M79" s="92"/>
      <c r="N79" s="92"/>
      <c r="O79" s="92"/>
      <c r="P79" s="94"/>
    </row>
    <row r="80" spans="3:16" x14ac:dyDescent="0.2">
      <c r="C80" s="92"/>
      <c r="D80" s="92"/>
      <c r="E80" s="92"/>
      <c r="F80" s="92"/>
      <c r="G80" s="92"/>
      <c r="H80" s="92"/>
      <c r="I80" s="92"/>
      <c r="J80" s="92"/>
      <c r="K80" s="92"/>
      <c r="L80" s="92"/>
      <c r="M80" s="92"/>
      <c r="N80" s="92"/>
      <c r="O80" s="92"/>
      <c r="P80" s="94"/>
    </row>
    <row r="81" spans="3:16" x14ac:dyDescent="0.2">
      <c r="C81" s="92"/>
      <c r="D81" s="92"/>
      <c r="E81" s="92"/>
      <c r="F81" s="92"/>
      <c r="G81" s="92"/>
      <c r="H81" s="92"/>
      <c r="I81" s="92"/>
      <c r="J81" s="92"/>
      <c r="K81" s="92"/>
      <c r="L81" s="92"/>
      <c r="M81" s="92"/>
      <c r="N81" s="92"/>
      <c r="O81" s="92"/>
      <c r="P81" s="94"/>
    </row>
    <row r="82" spans="3:16" x14ac:dyDescent="0.2">
      <c r="C82" s="92"/>
      <c r="D82" s="92"/>
      <c r="E82" s="92"/>
      <c r="F82" s="92"/>
      <c r="G82" s="92"/>
      <c r="H82" s="92"/>
      <c r="I82" s="92"/>
      <c r="J82" s="92"/>
      <c r="K82" s="92"/>
      <c r="L82" s="92"/>
      <c r="M82" s="92"/>
      <c r="N82" s="92"/>
      <c r="O82" s="92"/>
      <c r="P82" s="94"/>
    </row>
    <row r="83" spans="3:16" x14ac:dyDescent="0.2">
      <c r="C83" s="92"/>
      <c r="D83" s="92"/>
      <c r="E83" s="92"/>
      <c r="F83" s="92"/>
      <c r="G83" s="92"/>
      <c r="H83" s="92"/>
      <c r="I83" s="92"/>
      <c r="J83" s="92"/>
      <c r="K83" s="92"/>
      <c r="L83" s="92"/>
      <c r="M83" s="92"/>
      <c r="N83" s="92"/>
      <c r="O83" s="92"/>
      <c r="P83" s="94"/>
    </row>
    <row r="84" spans="3:16" x14ac:dyDescent="0.2">
      <c r="C84" s="92"/>
      <c r="D84" s="92"/>
      <c r="E84" s="92"/>
      <c r="F84" s="92"/>
      <c r="G84" s="92"/>
      <c r="H84" s="92"/>
      <c r="I84" s="92"/>
      <c r="J84" s="92"/>
      <c r="K84" s="92"/>
      <c r="L84" s="92"/>
      <c r="M84" s="92"/>
      <c r="N84" s="92"/>
      <c r="O84" s="92"/>
      <c r="P84" s="94"/>
    </row>
    <row r="85" spans="3:16" x14ac:dyDescent="0.2">
      <c r="C85" s="92"/>
      <c r="D85" s="92"/>
      <c r="E85" s="92"/>
      <c r="F85" s="92"/>
      <c r="G85" s="92"/>
      <c r="H85" s="92"/>
      <c r="I85" s="92"/>
      <c r="J85" s="92"/>
      <c r="K85" s="92"/>
      <c r="L85" s="92"/>
      <c r="M85" s="92"/>
      <c r="N85" s="92"/>
      <c r="O85" s="92"/>
      <c r="P85" s="94"/>
    </row>
    <row r="86" spans="3:16" x14ac:dyDescent="0.2">
      <c r="C86" s="92"/>
      <c r="D86" s="92"/>
      <c r="E86" s="92"/>
      <c r="F86" s="92"/>
      <c r="G86" s="92"/>
      <c r="H86" s="92"/>
      <c r="I86" s="92"/>
      <c r="J86" s="92"/>
      <c r="K86" s="92"/>
      <c r="L86" s="92"/>
      <c r="M86" s="92"/>
      <c r="N86" s="92"/>
      <c r="O86" s="92"/>
      <c r="P86" s="94"/>
    </row>
    <row r="87" spans="3:16" x14ac:dyDescent="0.2">
      <c r="C87" s="92"/>
      <c r="D87" s="92"/>
      <c r="E87" s="92"/>
      <c r="F87" s="92"/>
      <c r="G87" s="92"/>
      <c r="H87" s="92"/>
      <c r="I87" s="92"/>
      <c r="J87" s="92"/>
      <c r="K87" s="92"/>
      <c r="L87" s="92"/>
      <c r="M87" s="92"/>
      <c r="N87" s="92"/>
      <c r="O87" s="92"/>
      <c r="P87" s="94"/>
    </row>
    <row r="88" spans="3:16" x14ac:dyDescent="0.2">
      <c r="C88" s="92"/>
      <c r="D88" s="92"/>
      <c r="E88" s="92"/>
      <c r="F88" s="92"/>
      <c r="G88" s="92"/>
      <c r="H88" s="92"/>
      <c r="I88" s="92"/>
      <c r="J88" s="92"/>
      <c r="K88" s="92"/>
      <c r="L88" s="92"/>
      <c r="M88" s="92"/>
      <c r="N88" s="92"/>
      <c r="O88" s="92"/>
      <c r="P88" s="94"/>
    </row>
    <row r="89" spans="3:16" x14ac:dyDescent="0.2">
      <c r="C89" s="92"/>
      <c r="D89" s="92"/>
      <c r="E89" s="92"/>
      <c r="F89" s="92"/>
      <c r="G89" s="92"/>
      <c r="H89" s="92"/>
      <c r="I89" s="92"/>
      <c r="J89" s="92"/>
      <c r="K89" s="92"/>
      <c r="L89" s="92"/>
      <c r="M89" s="92"/>
      <c r="N89" s="92"/>
      <c r="O89" s="92"/>
      <c r="P89" s="94"/>
    </row>
    <row r="90" spans="3:16" x14ac:dyDescent="0.2">
      <c r="C90" s="92"/>
      <c r="D90" s="92"/>
      <c r="E90" s="92"/>
      <c r="F90" s="92"/>
      <c r="G90" s="92"/>
      <c r="H90" s="92"/>
      <c r="I90" s="92"/>
      <c r="J90" s="92"/>
      <c r="K90" s="92"/>
      <c r="L90" s="92"/>
      <c r="M90" s="92"/>
      <c r="N90" s="92"/>
      <c r="O90" s="92"/>
      <c r="P90" s="94"/>
    </row>
    <row r="91" spans="3:16" x14ac:dyDescent="0.2">
      <c r="C91" s="92"/>
      <c r="D91" s="92"/>
      <c r="E91" s="92"/>
      <c r="F91" s="92"/>
      <c r="G91" s="92"/>
      <c r="H91" s="92"/>
      <c r="I91" s="92"/>
      <c r="J91" s="92"/>
      <c r="K91" s="92"/>
      <c r="L91" s="92"/>
      <c r="M91" s="92"/>
      <c r="N91" s="92"/>
      <c r="O91" s="92"/>
      <c r="P91" s="94"/>
    </row>
    <row r="92" spans="3:16" x14ac:dyDescent="0.2">
      <c r="C92" s="92"/>
      <c r="D92" s="92"/>
      <c r="E92" s="92"/>
      <c r="F92" s="92"/>
      <c r="G92" s="92"/>
      <c r="H92" s="92"/>
      <c r="I92" s="92"/>
      <c r="J92" s="92"/>
      <c r="K92" s="92"/>
      <c r="L92" s="92"/>
      <c r="M92" s="92"/>
      <c r="N92" s="92"/>
      <c r="O92" s="92"/>
      <c r="P92" s="94"/>
    </row>
    <row r="93" spans="3:16" x14ac:dyDescent="0.2">
      <c r="C93" s="92"/>
      <c r="D93" s="92"/>
      <c r="E93" s="92"/>
      <c r="F93" s="92"/>
      <c r="G93" s="92"/>
      <c r="H93" s="92"/>
      <c r="I93" s="92"/>
      <c r="J93" s="92"/>
      <c r="K93" s="92"/>
      <c r="L93" s="92"/>
      <c r="M93" s="92"/>
      <c r="N93" s="92"/>
      <c r="O93" s="92"/>
      <c r="P93" s="94"/>
    </row>
    <row r="94" spans="3:16" x14ac:dyDescent="0.2">
      <c r="C94" s="92"/>
      <c r="D94" s="92"/>
      <c r="E94" s="92"/>
      <c r="F94" s="92"/>
      <c r="G94" s="92"/>
      <c r="H94" s="92"/>
      <c r="I94" s="92"/>
      <c r="J94" s="92"/>
      <c r="K94" s="92"/>
      <c r="L94" s="92"/>
      <c r="M94" s="92"/>
      <c r="N94" s="92"/>
      <c r="O94" s="92"/>
      <c r="P94" s="94"/>
    </row>
    <row r="95" spans="3:16" x14ac:dyDescent="0.2">
      <c r="C95" s="92"/>
      <c r="D95" s="92"/>
      <c r="E95" s="92"/>
      <c r="F95" s="92"/>
      <c r="G95" s="92"/>
      <c r="H95" s="92"/>
      <c r="I95" s="92"/>
      <c r="J95" s="92"/>
      <c r="K95" s="92"/>
      <c r="L95" s="92"/>
      <c r="M95" s="92"/>
      <c r="N95" s="92"/>
      <c r="O95" s="92"/>
      <c r="P95" s="94"/>
    </row>
    <row r="96" spans="3:16" x14ac:dyDescent="0.2">
      <c r="C96" s="92"/>
      <c r="D96" s="92"/>
      <c r="E96" s="92"/>
      <c r="F96" s="92"/>
      <c r="G96" s="92"/>
      <c r="H96" s="92"/>
      <c r="I96" s="92"/>
      <c r="J96" s="92"/>
      <c r="K96" s="92"/>
      <c r="L96" s="92"/>
      <c r="M96" s="92"/>
      <c r="N96" s="92"/>
      <c r="O96" s="92"/>
      <c r="P96" s="94"/>
    </row>
    <row r="97" spans="3:16" x14ac:dyDescent="0.2">
      <c r="C97" s="92"/>
      <c r="D97" s="92"/>
      <c r="E97" s="92"/>
      <c r="F97" s="92"/>
      <c r="G97" s="92"/>
      <c r="H97" s="92"/>
      <c r="I97" s="92"/>
      <c r="J97" s="92"/>
      <c r="K97" s="92"/>
      <c r="L97" s="92"/>
      <c r="M97" s="92"/>
      <c r="N97" s="92"/>
      <c r="O97" s="92"/>
      <c r="P97" s="94"/>
    </row>
    <row r="98" spans="3:16" x14ac:dyDescent="0.2">
      <c r="C98" s="92"/>
      <c r="D98" s="92"/>
      <c r="E98" s="92"/>
      <c r="F98" s="92"/>
      <c r="G98" s="92"/>
      <c r="H98" s="92"/>
      <c r="I98" s="92"/>
      <c r="J98" s="92"/>
      <c r="K98" s="92"/>
      <c r="L98" s="92"/>
      <c r="M98" s="92"/>
      <c r="N98" s="92"/>
      <c r="O98" s="92"/>
      <c r="P98" s="94"/>
    </row>
    <row r="99" spans="3:16" x14ac:dyDescent="0.2">
      <c r="C99" s="92"/>
      <c r="D99" s="92"/>
      <c r="E99" s="92"/>
      <c r="F99" s="92"/>
      <c r="G99" s="92"/>
      <c r="H99" s="92"/>
      <c r="I99" s="92"/>
      <c r="J99" s="92"/>
      <c r="K99" s="92"/>
      <c r="L99" s="92"/>
      <c r="M99" s="92"/>
      <c r="N99" s="92"/>
      <c r="O99" s="92"/>
      <c r="P99" s="94"/>
    </row>
    <row r="100" spans="3:16" x14ac:dyDescent="0.2">
      <c r="C100" s="92"/>
      <c r="D100" s="92"/>
      <c r="E100" s="92"/>
      <c r="F100" s="92"/>
      <c r="G100" s="92"/>
      <c r="H100" s="92"/>
      <c r="I100" s="92"/>
      <c r="J100" s="92"/>
      <c r="K100" s="92"/>
      <c r="L100" s="92"/>
      <c r="M100" s="92"/>
      <c r="N100" s="92"/>
      <c r="O100" s="92"/>
      <c r="P100" s="94"/>
    </row>
    <row r="101" spans="3:16" x14ac:dyDescent="0.2">
      <c r="C101" s="92"/>
      <c r="D101" s="92"/>
      <c r="E101" s="92"/>
      <c r="F101" s="92"/>
      <c r="G101" s="92"/>
      <c r="H101" s="92"/>
      <c r="I101" s="92"/>
      <c r="J101" s="92"/>
      <c r="K101" s="92"/>
      <c r="L101" s="92"/>
      <c r="M101" s="92"/>
      <c r="N101" s="92"/>
      <c r="O101" s="92"/>
      <c r="P101" s="94"/>
    </row>
    <row r="102" spans="3:16" x14ac:dyDescent="0.2">
      <c r="C102" s="92"/>
      <c r="D102" s="92"/>
      <c r="E102" s="92"/>
      <c r="F102" s="92"/>
      <c r="G102" s="92"/>
      <c r="H102" s="92"/>
      <c r="I102" s="92"/>
      <c r="J102" s="92"/>
      <c r="K102" s="92"/>
      <c r="L102" s="92"/>
      <c r="M102" s="92"/>
      <c r="N102" s="92"/>
      <c r="O102" s="92"/>
      <c r="P102" s="94"/>
    </row>
    <row r="103" spans="3:16" x14ac:dyDescent="0.2">
      <c r="C103" s="92"/>
      <c r="D103" s="92"/>
      <c r="E103" s="92"/>
      <c r="F103" s="92"/>
      <c r="G103" s="92"/>
      <c r="H103" s="92"/>
      <c r="I103" s="92"/>
      <c r="J103" s="92"/>
      <c r="K103" s="92"/>
      <c r="L103" s="92"/>
      <c r="M103" s="92"/>
      <c r="N103" s="92"/>
      <c r="O103" s="92"/>
      <c r="P103" s="94"/>
    </row>
    <row r="104" spans="3:16" x14ac:dyDescent="0.2">
      <c r="C104" s="92"/>
      <c r="D104" s="92"/>
      <c r="E104" s="92"/>
      <c r="F104" s="92"/>
      <c r="G104" s="92"/>
      <c r="H104" s="92"/>
      <c r="I104" s="92"/>
      <c r="J104" s="92"/>
      <c r="K104" s="92"/>
      <c r="L104" s="92"/>
      <c r="M104" s="92"/>
      <c r="N104" s="92"/>
      <c r="O104" s="92"/>
      <c r="P104" s="94"/>
    </row>
    <row r="105" spans="3:16" x14ac:dyDescent="0.2">
      <c r="C105" s="92"/>
      <c r="D105" s="92"/>
      <c r="E105" s="92"/>
      <c r="F105" s="92"/>
      <c r="G105" s="92"/>
      <c r="H105" s="92"/>
      <c r="I105" s="92"/>
      <c r="J105" s="92"/>
      <c r="K105" s="92"/>
      <c r="L105" s="92"/>
      <c r="M105" s="92"/>
      <c r="N105" s="92"/>
      <c r="O105" s="92"/>
      <c r="P105" s="94"/>
    </row>
    <row r="106" spans="3:16" x14ac:dyDescent="0.2">
      <c r="C106" s="92"/>
      <c r="D106" s="92"/>
      <c r="E106" s="92"/>
      <c r="F106" s="92"/>
      <c r="G106" s="92"/>
      <c r="H106" s="92"/>
      <c r="I106" s="92"/>
      <c r="J106" s="92"/>
      <c r="K106" s="92"/>
      <c r="L106" s="92"/>
      <c r="M106" s="92"/>
      <c r="N106" s="92"/>
      <c r="O106" s="92"/>
      <c r="P106" s="94"/>
    </row>
    <row r="107" spans="3:16" x14ac:dyDescent="0.2">
      <c r="C107" s="92"/>
      <c r="D107" s="92"/>
      <c r="E107" s="92"/>
      <c r="F107" s="92"/>
      <c r="G107" s="92"/>
      <c r="H107" s="92"/>
      <c r="I107" s="92"/>
      <c r="J107" s="92"/>
      <c r="K107" s="92"/>
      <c r="L107" s="92"/>
      <c r="M107" s="92"/>
      <c r="N107" s="92"/>
      <c r="O107" s="92"/>
      <c r="P107" s="94"/>
    </row>
    <row r="108" spans="3:16" x14ac:dyDescent="0.2">
      <c r="C108" s="92"/>
      <c r="D108" s="92"/>
      <c r="E108" s="92"/>
      <c r="F108" s="92"/>
      <c r="G108" s="92"/>
      <c r="H108" s="92"/>
      <c r="I108" s="92"/>
      <c r="J108" s="92"/>
      <c r="K108" s="92"/>
      <c r="L108" s="92"/>
      <c r="M108" s="92"/>
      <c r="N108" s="92"/>
      <c r="O108" s="92"/>
      <c r="P108" s="94"/>
    </row>
    <row r="109" spans="3:16" x14ac:dyDescent="0.2">
      <c r="C109" s="92"/>
      <c r="D109" s="92"/>
      <c r="E109" s="92"/>
      <c r="F109" s="92"/>
      <c r="G109" s="92"/>
      <c r="H109" s="92"/>
      <c r="I109" s="92"/>
      <c r="J109" s="92"/>
      <c r="K109" s="92"/>
      <c r="L109" s="92"/>
      <c r="M109" s="92"/>
      <c r="N109" s="92"/>
      <c r="O109" s="92"/>
      <c r="P109" s="94"/>
    </row>
    <row r="110" spans="3:16" x14ac:dyDescent="0.2">
      <c r="C110" s="92"/>
      <c r="D110" s="92"/>
      <c r="E110" s="92"/>
      <c r="F110" s="92"/>
      <c r="G110" s="92"/>
      <c r="H110" s="92"/>
      <c r="I110" s="92"/>
      <c r="J110" s="92"/>
      <c r="K110" s="92"/>
      <c r="L110" s="92"/>
      <c r="M110" s="92"/>
      <c r="N110" s="92"/>
      <c r="O110" s="92"/>
      <c r="P110" s="94"/>
    </row>
    <row r="111" spans="3:16" x14ac:dyDescent="0.2">
      <c r="C111" s="92"/>
      <c r="D111" s="92"/>
      <c r="E111" s="92"/>
      <c r="F111" s="92"/>
      <c r="G111" s="92"/>
      <c r="H111" s="92"/>
      <c r="I111" s="92"/>
      <c r="J111" s="92"/>
      <c r="K111" s="92"/>
      <c r="L111" s="92"/>
      <c r="M111" s="92"/>
      <c r="N111" s="92"/>
      <c r="O111" s="92"/>
      <c r="P111" s="94"/>
    </row>
    <row r="112" spans="3:16" x14ac:dyDescent="0.2">
      <c r="C112" s="92"/>
      <c r="D112" s="92"/>
      <c r="E112" s="92"/>
      <c r="F112" s="92"/>
      <c r="G112" s="92"/>
      <c r="H112" s="92"/>
      <c r="I112" s="92"/>
      <c r="J112" s="92"/>
      <c r="K112" s="92"/>
      <c r="L112" s="92"/>
      <c r="M112" s="92"/>
      <c r="N112" s="92"/>
      <c r="O112" s="92"/>
      <c r="P112" s="94"/>
    </row>
    <row r="113" spans="3:16" x14ac:dyDescent="0.2">
      <c r="C113" s="92"/>
      <c r="D113" s="92"/>
      <c r="E113" s="92"/>
      <c r="F113" s="92"/>
      <c r="G113" s="92"/>
      <c r="H113" s="92"/>
      <c r="I113" s="92"/>
      <c r="J113" s="92"/>
      <c r="K113" s="92"/>
      <c r="L113" s="92"/>
      <c r="M113" s="92"/>
      <c r="N113" s="92"/>
      <c r="O113" s="92"/>
      <c r="P113" s="94"/>
    </row>
    <row r="114" spans="3:16" x14ac:dyDescent="0.2">
      <c r="C114" s="92"/>
      <c r="D114" s="92"/>
      <c r="E114" s="92"/>
      <c r="F114" s="92"/>
      <c r="G114" s="92"/>
      <c r="H114" s="92"/>
      <c r="I114" s="92"/>
      <c r="J114" s="92"/>
      <c r="K114" s="92"/>
      <c r="L114" s="92"/>
      <c r="M114" s="92"/>
      <c r="N114" s="92"/>
      <c r="O114" s="92"/>
      <c r="P114" s="94"/>
    </row>
    <row r="115" spans="3:16" x14ac:dyDescent="0.2">
      <c r="P115" s="97"/>
    </row>
  </sheetData>
  <mergeCells count="7">
    <mergeCell ref="A44:P44"/>
    <mergeCell ref="A1:P1"/>
    <mergeCell ref="A9:P9"/>
    <mergeCell ref="A16:P16"/>
    <mergeCell ref="A28:P28"/>
    <mergeCell ref="A34:P34"/>
    <mergeCell ref="A39:P39"/>
  </mergeCells>
  <dataValidations count="1">
    <dataValidation operator="greaterThanOrEqual" allowBlank="1" showInputMessage="1" showErrorMessage="1" errorTitle="Aviso" error="Use valores positivos tanto para ingresos como para gastos." sqref="C32:P32 K57:O114 J58:J114 C57:I114 C50:O53 D42:P42 P24 C8:O8 C34:C47 D37:P37 C10:O15 C49:P49 C17:O31 D38:O41 P5 P14 C5:N5 D34:O36 D43:O47"/>
  </dataValidation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3"/>
  <sheetViews>
    <sheetView showGridLines="0" zoomScale="80" zoomScaleNormal="80" workbookViewId="0">
      <selection activeCell="K1" sqref="B1:K12"/>
    </sheetView>
  </sheetViews>
  <sheetFormatPr baseColWidth="10" defaultColWidth="9.140625" defaultRowHeight="12.75" x14ac:dyDescent="0.2"/>
  <cols>
    <col min="1" max="1" width="2.7109375" style="325" customWidth="1"/>
    <col min="2" max="2" width="22" style="325" customWidth="1"/>
    <col min="3" max="3" width="21.7109375" style="325" customWidth="1"/>
    <col min="4" max="4" width="22" style="325" customWidth="1"/>
    <col min="5" max="5" width="24.140625" style="325" customWidth="1"/>
    <col min="6" max="6" width="17.85546875" style="325" customWidth="1"/>
    <col min="7" max="7" width="16" style="325" customWidth="1"/>
    <col min="8" max="8" width="22.42578125" style="325" customWidth="1"/>
    <col min="9" max="9" width="23.5703125" style="325" customWidth="1"/>
    <col min="10" max="10" width="30.5703125" style="325" customWidth="1"/>
    <col min="11" max="11" width="29.42578125" style="325" customWidth="1"/>
    <col min="12" max="12" width="22.28515625" style="325" customWidth="1"/>
    <col min="13" max="16384" width="9.140625" style="325"/>
  </cols>
  <sheetData>
    <row r="1" spans="2:14" customFormat="1" ht="54.95" customHeight="1" x14ac:dyDescent="0.25">
      <c r="B1" s="324"/>
      <c r="C1" s="324"/>
      <c r="D1" s="324"/>
      <c r="E1" s="324"/>
      <c r="F1" s="324"/>
      <c r="G1" s="324"/>
      <c r="H1" s="324"/>
      <c r="I1" s="324"/>
      <c r="J1" s="324"/>
      <c r="K1" s="324"/>
      <c r="L1" s="106"/>
    </row>
    <row r="2" spans="2:14" x14ac:dyDescent="0.2">
      <c r="B2" s="106"/>
      <c r="C2" s="106"/>
      <c r="D2" s="106"/>
      <c r="E2" s="106"/>
      <c r="F2" s="106"/>
      <c r="G2" s="106"/>
      <c r="H2" s="106"/>
      <c r="I2" s="106"/>
      <c r="J2" s="106"/>
      <c r="K2" s="106"/>
      <c r="L2" s="106"/>
    </row>
    <row r="3" spans="2:14" ht="13.5" thickBot="1" x14ac:dyDescent="0.25">
      <c r="B3" s="106"/>
      <c r="C3" s="106"/>
      <c r="D3" s="106"/>
      <c r="E3" s="106"/>
      <c r="F3" s="106"/>
      <c r="G3" s="106"/>
      <c r="H3" s="106"/>
      <c r="I3" s="106"/>
      <c r="J3" s="106"/>
      <c r="K3" s="106"/>
      <c r="L3" s="106"/>
    </row>
    <row r="4" spans="2:14" ht="18.75" customHeight="1" x14ac:dyDescent="0.2">
      <c r="B4" s="481">
        <f ca="1">SUM(OFFSET(G9,1,,COUNTA(G9:G2000)))</f>
        <v>5755.7</v>
      </c>
      <c r="C4" s="481">
        <f ca="1">SUM(OFFSET(I9,1,,COUNTA(I9:I2000)))</f>
        <v>6383.4</v>
      </c>
      <c r="D4" s="481">
        <f ca="1">SUM(OFFSET(J9,1,,COUNTA(J9:J2000)))</f>
        <v>627.70000000000039</v>
      </c>
      <c r="E4" s="483">
        <f ca="1">SUM(OFFSET(K9,1,,COUNTA(K9:K2000)))</f>
        <v>6.1046065569115016E-2</v>
      </c>
      <c r="F4" s="106"/>
      <c r="G4" s="106"/>
      <c r="H4" s="326"/>
      <c r="I4" s="106"/>
      <c r="J4" s="106"/>
      <c r="K4" s="327"/>
      <c r="L4" s="410"/>
    </row>
    <row r="5" spans="2:14" ht="18.75" customHeight="1" x14ac:dyDescent="0.2">
      <c r="B5" s="482"/>
      <c r="C5" s="482"/>
      <c r="D5" s="482"/>
      <c r="E5" s="484"/>
      <c r="F5" s="106"/>
      <c r="G5" s="106"/>
      <c r="H5" s="326"/>
      <c r="I5" s="106"/>
      <c r="J5" s="106"/>
      <c r="K5" s="327"/>
      <c r="L5" s="410"/>
    </row>
    <row r="6" spans="2:14" ht="30" customHeight="1" thickBot="1" x14ac:dyDescent="0.25">
      <c r="B6" s="328" t="s">
        <v>374</v>
      </c>
      <c r="C6" s="329" t="s">
        <v>375</v>
      </c>
      <c r="D6" s="329" t="s">
        <v>376</v>
      </c>
      <c r="E6" s="330" t="s">
        <v>377</v>
      </c>
      <c r="F6" s="106"/>
      <c r="G6" s="106"/>
      <c r="H6" s="331"/>
      <c r="I6" s="331"/>
      <c r="J6" s="106"/>
      <c r="K6" s="332"/>
      <c r="L6" s="410"/>
    </row>
    <row r="7" spans="2:14" ht="19.5" customHeight="1" x14ac:dyDescent="0.2">
      <c r="B7" s="331"/>
      <c r="C7" s="331"/>
      <c r="D7" s="331"/>
      <c r="E7" s="331"/>
      <c r="F7" s="331"/>
      <c r="G7" s="331"/>
      <c r="H7" s="331"/>
      <c r="I7" s="331"/>
      <c r="J7" s="106"/>
      <c r="K7" s="335"/>
      <c r="L7" s="411"/>
    </row>
    <row r="8" spans="2:14" ht="19.5" customHeight="1" thickBot="1" x14ac:dyDescent="0.25">
      <c r="B8" s="333"/>
      <c r="C8" s="333"/>
      <c r="D8" s="333"/>
      <c r="E8" s="333"/>
      <c r="F8" s="333"/>
      <c r="G8" s="333"/>
      <c r="H8" s="334"/>
      <c r="I8" s="250"/>
      <c r="J8" s="250"/>
      <c r="K8" s="335"/>
      <c r="L8" s="336"/>
    </row>
    <row r="9" spans="2:14" s="337" customFormat="1" ht="37.5" x14ac:dyDescent="0.2">
      <c r="B9" s="338" t="s">
        <v>378</v>
      </c>
      <c r="C9" s="338" t="s">
        <v>379</v>
      </c>
      <c r="D9" s="338" t="s">
        <v>380</v>
      </c>
      <c r="E9" s="338" t="s">
        <v>343</v>
      </c>
      <c r="F9" s="338" t="s">
        <v>381</v>
      </c>
      <c r="G9" s="338" t="s">
        <v>382</v>
      </c>
      <c r="H9" s="338" t="s">
        <v>383</v>
      </c>
      <c r="I9" s="338" t="s">
        <v>384</v>
      </c>
      <c r="J9" s="339" t="s">
        <v>385</v>
      </c>
      <c r="K9" s="340" t="s">
        <v>386</v>
      </c>
      <c r="L9" s="341"/>
      <c r="M9" s="325"/>
      <c r="N9" s="325"/>
    </row>
    <row r="10" spans="2:14" s="17" customFormat="1" ht="15.95" customHeight="1" x14ac:dyDescent="0.25">
      <c r="B10" s="201" t="s">
        <v>387</v>
      </c>
      <c r="C10" s="201" t="s">
        <v>388</v>
      </c>
      <c r="D10" s="201">
        <v>90</v>
      </c>
      <c r="E10" s="342">
        <v>49</v>
      </c>
      <c r="F10" s="342">
        <v>29</v>
      </c>
      <c r="G10" s="343">
        <f>('[3]Análisis de cartera'!$D$10:$D$21*'[3]Análisis de cartera'!$E$10:$E$21)+'[3]Análisis de cartera'!$F$10:$F$21</f>
        <v>4439</v>
      </c>
      <c r="H10" s="342">
        <v>56.99</v>
      </c>
      <c r="I10" s="344">
        <f>'[3]Análisis de cartera'!$D$10:$D$21*'[3]Análisis de cartera'!$H$10:$H$21</f>
        <v>5129.1000000000004</v>
      </c>
      <c r="J10" s="345">
        <f>IF(OR(G10="",I10=""),"",'[3]Análisis de cartera'!$I$10:$I$21-'[3]Análisis de cartera'!$G$10:$G$21)</f>
        <v>690.10000000000036</v>
      </c>
      <c r="K10" s="346">
        <f>IF(J10="","",J10/G10)</f>
        <v>0.15546294210407757</v>
      </c>
      <c r="L10" s="347"/>
    </row>
    <row r="11" spans="2:14" s="17" customFormat="1" ht="15.95" customHeight="1" x14ac:dyDescent="0.25">
      <c r="B11" s="201" t="s">
        <v>389</v>
      </c>
      <c r="C11" s="201" t="s">
        <v>390</v>
      </c>
      <c r="D11" s="201">
        <v>30</v>
      </c>
      <c r="E11" s="342">
        <v>21.56</v>
      </c>
      <c r="F11" s="342">
        <v>13</v>
      </c>
      <c r="G11" s="343">
        <f>('[3]Análisis de cartera'!$D$10:$D$21*'[3]Análisis de cartera'!$E$10:$E$21)+'[3]Análisis de cartera'!$F$10:$F$21</f>
        <v>659.8</v>
      </c>
      <c r="H11" s="342">
        <v>19.13</v>
      </c>
      <c r="I11" s="344">
        <f>'[3]Análisis de cartera'!$D$10:$D$21*'[3]Análisis de cartera'!$H$10:$H$21</f>
        <v>573.9</v>
      </c>
      <c r="J11" s="345">
        <f>IF(OR(G11="",I11=""),"",'[3]Análisis de cartera'!$I$10:$I$21-'[3]Análisis de cartera'!$G$10:$G$21)</f>
        <v>-85.899999999999977</v>
      </c>
      <c r="K11" s="346">
        <f t="shared" ref="K11:K20" si="0">IF(J11="","",J11/G11)</f>
        <v>-0.13019096695968474</v>
      </c>
      <c r="L11" s="348"/>
    </row>
    <row r="12" spans="2:14" s="17" customFormat="1" ht="15.95" customHeight="1" x14ac:dyDescent="0.25">
      <c r="B12" s="201" t="s">
        <v>283</v>
      </c>
      <c r="C12" s="201" t="s">
        <v>391</v>
      </c>
      <c r="D12" s="201">
        <v>90</v>
      </c>
      <c r="E12" s="342">
        <v>7.01</v>
      </c>
      <c r="F12" s="342">
        <v>26</v>
      </c>
      <c r="G12" s="343">
        <f>('[3]Análisis de cartera'!$D$10:$D$21*'[3]Análisis de cartera'!$E$10:$E$21)+'[3]Análisis de cartera'!$F$10:$F$21</f>
        <v>656.9</v>
      </c>
      <c r="H12" s="342">
        <v>7.56</v>
      </c>
      <c r="I12" s="344">
        <f>'[3]Análisis de cartera'!$D$10:$D$21*'[3]Análisis de cartera'!$H$10:$H$21</f>
        <v>680.4</v>
      </c>
      <c r="J12" s="345">
        <f>IF(OR(G12="",I12=""),"",'[3]Análisis de cartera'!$I$10:$I$21-'[3]Análisis de cartera'!$G$10:$G$21)</f>
        <v>23.5</v>
      </c>
      <c r="K12" s="346">
        <f t="shared" si="0"/>
        <v>3.5774090424722182E-2</v>
      </c>
      <c r="L12" s="348"/>
    </row>
    <row r="13" spans="2:14" s="349" customFormat="1" ht="15.95" customHeight="1" thickBot="1" x14ac:dyDescent="0.3">
      <c r="B13" s="350"/>
      <c r="C13" s="350"/>
      <c r="D13" s="350"/>
      <c r="E13" s="351"/>
      <c r="F13" s="351"/>
      <c r="G13" s="351"/>
      <c r="H13" s="351"/>
      <c r="I13" s="352"/>
      <c r="J13" s="353" t="str">
        <f>IF(OR(G13="",I13=""),"",'[3]Análisis de cartera'!$I$10:$I$21-'[3]Análisis de cartera'!$G$10:$G$21)</f>
        <v/>
      </c>
      <c r="K13" s="354" t="str">
        <f t="shared" si="0"/>
        <v/>
      </c>
      <c r="L13" s="355"/>
    </row>
    <row r="14" spans="2:14" s="17" customFormat="1" ht="15.95" customHeight="1" thickBot="1" x14ac:dyDescent="0.3">
      <c r="B14" s="356"/>
      <c r="C14" s="356"/>
      <c r="D14" s="356"/>
      <c r="E14" s="357"/>
      <c r="F14" s="357"/>
      <c r="G14" s="357"/>
      <c r="H14" s="357"/>
      <c r="I14" s="358"/>
      <c r="J14" s="353" t="str">
        <f>IF(OR(G14="",I14=""),"",'[3]Análisis de cartera'!$I$10:$I$21-'[3]Análisis de cartera'!$G$10:$G$21)</f>
        <v/>
      </c>
      <c r="K14" s="354" t="str">
        <f t="shared" si="0"/>
        <v/>
      </c>
      <c r="L14" s="348"/>
    </row>
    <row r="15" spans="2:14" s="17" customFormat="1" ht="15.95" customHeight="1" thickBot="1" x14ac:dyDescent="0.3">
      <c r="B15" s="356"/>
      <c r="C15" s="356"/>
      <c r="D15" s="356"/>
      <c r="E15" s="357"/>
      <c r="F15" s="357"/>
      <c r="G15" s="357"/>
      <c r="H15" s="357"/>
      <c r="I15" s="358"/>
      <c r="J15" s="353" t="str">
        <f>IF(OR(G15="",I15=""),"",'[3]Análisis de cartera'!$I$10:$I$21-'[3]Análisis de cartera'!$G$10:$G$21)</f>
        <v/>
      </c>
      <c r="K15" s="354" t="str">
        <f t="shared" si="0"/>
        <v/>
      </c>
      <c r="L15" s="348"/>
    </row>
    <row r="16" spans="2:14" s="17" customFormat="1" ht="15.95" customHeight="1" thickBot="1" x14ac:dyDescent="0.3">
      <c r="B16" s="356"/>
      <c r="C16" s="356"/>
      <c r="D16" s="356"/>
      <c r="E16" s="357"/>
      <c r="F16" s="357"/>
      <c r="G16" s="357"/>
      <c r="H16" s="357"/>
      <c r="I16" s="358"/>
      <c r="J16" s="353" t="str">
        <f>IF(OR(G16="",I16=""),"",'[3]Análisis de cartera'!$I$10:$I$21-'[3]Análisis de cartera'!$G$10:$G$21)</f>
        <v/>
      </c>
      <c r="K16" s="354" t="str">
        <f t="shared" si="0"/>
        <v/>
      </c>
      <c r="L16" s="348"/>
    </row>
    <row r="17" spans="2:12" s="17" customFormat="1" ht="15.95" customHeight="1" thickBot="1" x14ac:dyDescent="0.3">
      <c r="B17" s="356"/>
      <c r="C17" s="356"/>
      <c r="D17" s="356"/>
      <c r="E17" s="357"/>
      <c r="F17" s="357"/>
      <c r="G17" s="357"/>
      <c r="H17" s="357"/>
      <c r="I17" s="358"/>
      <c r="J17" s="353" t="str">
        <f>IF(OR(G17="",I17=""),"",'[3]Análisis de cartera'!$I$10:$I$21-'[3]Análisis de cartera'!$G$10:$G$21)</f>
        <v/>
      </c>
      <c r="K17" s="354" t="str">
        <f t="shared" si="0"/>
        <v/>
      </c>
      <c r="L17" s="348"/>
    </row>
    <row r="18" spans="2:12" s="17" customFormat="1" ht="15.95" customHeight="1" thickBot="1" x14ac:dyDescent="0.3">
      <c r="B18" s="356"/>
      <c r="C18" s="356"/>
      <c r="D18" s="356"/>
      <c r="E18" s="357"/>
      <c r="F18" s="357"/>
      <c r="G18" s="357"/>
      <c r="H18" s="357"/>
      <c r="I18" s="358"/>
      <c r="J18" s="353" t="str">
        <f>IF(OR(G18="",I18=""),"",'[3]Análisis de cartera'!$I$10:$I$21-'[3]Análisis de cartera'!$G$10:$G$21)</f>
        <v/>
      </c>
      <c r="K18" s="354" t="str">
        <f t="shared" si="0"/>
        <v/>
      </c>
      <c r="L18" s="348"/>
    </row>
    <row r="19" spans="2:12" s="17" customFormat="1" ht="15.95" customHeight="1" thickBot="1" x14ac:dyDescent="0.3">
      <c r="B19" s="356"/>
      <c r="C19" s="356"/>
      <c r="D19" s="356"/>
      <c r="E19" s="357"/>
      <c r="F19" s="357"/>
      <c r="G19" s="357"/>
      <c r="H19" s="357"/>
      <c r="I19" s="358"/>
      <c r="J19" s="353" t="str">
        <f>IF(OR(G19="",I19=""),"",'[3]Análisis de cartera'!$I$10:$I$21-'[3]Análisis de cartera'!$G$10:$G$21)</f>
        <v/>
      </c>
      <c r="K19" s="354" t="str">
        <f t="shared" si="0"/>
        <v/>
      </c>
      <c r="L19" s="348"/>
    </row>
    <row r="20" spans="2:12" s="17" customFormat="1" ht="16.5" thickBot="1" x14ac:dyDescent="0.3">
      <c r="B20" s="356"/>
      <c r="C20" s="356"/>
      <c r="D20" s="356"/>
      <c r="E20" s="356"/>
      <c r="F20" s="356"/>
      <c r="G20" s="357"/>
      <c r="H20" s="356"/>
      <c r="I20" s="358"/>
      <c r="J20" s="353" t="str">
        <f>IF(OR(G20="",I20=""),"",'[3]Análisis de cartera'!$I$10:$I$21-'[3]Análisis de cartera'!$G$10:$G$21)</f>
        <v/>
      </c>
      <c r="K20" s="354" t="str">
        <f t="shared" si="0"/>
        <v/>
      </c>
      <c r="L20" s="348"/>
    </row>
    <row r="21" spans="2:12" s="17" customFormat="1" ht="16.5" thickBot="1" x14ac:dyDescent="0.3">
      <c r="B21" s="356"/>
      <c r="C21" s="356"/>
      <c r="D21" s="356"/>
      <c r="E21" s="356"/>
      <c r="F21" s="356"/>
      <c r="G21" s="357"/>
      <c r="H21" s="356"/>
      <c r="I21" s="358"/>
      <c r="J21" s="353"/>
      <c r="K21" s="354"/>
      <c r="L21" s="348"/>
    </row>
    <row r="22" spans="2:12" ht="15.95" customHeight="1" x14ac:dyDescent="0.2"/>
    <row r="23" spans="2:12" ht="15.95" customHeight="1" x14ac:dyDescent="0.2"/>
    <row r="24" spans="2:12" ht="15.95" customHeight="1" x14ac:dyDescent="0.2"/>
    <row r="25" spans="2:12" ht="15.95" customHeight="1" x14ac:dyDescent="0.2"/>
    <row r="26" spans="2:12" ht="15.95" customHeight="1" x14ac:dyDescent="0.2"/>
    <row r="27" spans="2:12" ht="15.95" customHeight="1" x14ac:dyDescent="0.2"/>
    <row r="28" spans="2:12" ht="15.95" customHeight="1" x14ac:dyDescent="0.2"/>
    <row r="29" spans="2:12" ht="15.95" customHeight="1" x14ac:dyDescent="0.2"/>
    <row r="30" spans="2:12" ht="15.95" customHeight="1" x14ac:dyDescent="0.2"/>
    <row r="31" spans="2:12" ht="15.95" customHeight="1" x14ac:dyDescent="0.2"/>
    <row r="32" spans="2:12" ht="15.95" customHeight="1" x14ac:dyDescent="0.2"/>
    <row r="33" ht="15.95" customHeight="1" x14ac:dyDescent="0.2"/>
    <row r="34" ht="15.95" customHeight="1" x14ac:dyDescent="0.2"/>
    <row r="35" ht="15.95" customHeight="1" x14ac:dyDescent="0.2"/>
    <row r="36" ht="15.95" customHeight="1" x14ac:dyDescent="0.2"/>
    <row r="37" ht="15.95" customHeight="1" x14ac:dyDescent="0.2"/>
    <row r="38" ht="15.95" customHeight="1" x14ac:dyDescent="0.2"/>
    <row r="39" ht="15.95" customHeight="1" x14ac:dyDescent="0.2"/>
    <row r="40" ht="15.95" customHeight="1" x14ac:dyDescent="0.2"/>
    <row r="41" ht="15.95" customHeight="1" x14ac:dyDescent="0.2"/>
    <row r="42" ht="15.95" customHeight="1" x14ac:dyDescent="0.2"/>
    <row r="43" ht="15.95" customHeight="1" x14ac:dyDescent="0.2"/>
    <row r="44" ht="15.95" customHeight="1" x14ac:dyDescent="0.2"/>
    <row r="45" ht="15.95" customHeight="1" x14ac:dyDescent="0.2"/>
    <row r="46" ht="15.95" customHeight="1" x14ac:dyDescent="0.2"/>
    <row r="47" ht="15.95" customHeight="1" x14ac:dyDescent="0.2"/>
    <row r="48"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row r="63" ht="26.1" customHeight="1" x14ac:dyDescent="0.2"/>
  </sheetData>
  <mergeCells count="4">
    <mergeCell ref="B4:B5"/>
    <mergeCell ref="C4:C5"/>
    <mergeCell ref="D4:D5"/>
    <mergeCell ref="E4:E5"/>
  </mergeCells>
  <conditionalFormatting sqref="J21">
    <cfRule type="iconSet" priority="1">
      <iconSet iconSet="3Arrows">
        <cfvo type="percent" val="0"/>
        <cfvo type="percent" val="33"/>
        <cfvo type="percent" val="67"/>
      </iconSet>
    </cfRule>
  </conditionalFormatting>
  <conditionalFormatting sqref="K6:L8">
    <cfRule type="cellIs" dxfId="25" priority="2" operator="lessThan">
      <formula>0</formula>
    </cfRule>
  </conditionalFormatting>
  <conditionalFormatting sqref="J10:J20">
    <cfRule type="iconSet" priority="3">
      <iconSet iconSet="3Arrows">
        <cfvo type="percent" val="0"/>
        <cfvo type="percent" val="33"/>
        <cfvo type="percent" val="67"/>
      </iconSet>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Datos de la empresa</vt:lpstr>
      <vt:lpstr>1. Balance General </vt:lpstr>
      <vt:lpstr>2.Estado de resultados</vt:lpstr>
      <vt:lpstr>3. Control de caja</vt:lpstr>
      <vt:lpstr>4. Amortizaciones </vt:lpstr>
      <vt:lpstr>5. Provisión de cartera</vt:lpstr>
      <vt:lpstr>6. Detalles de gastos</vt:lpstr>
      <vt:lpstr>7. Flujo de caja mensual </vt:lpstr>
      <vt:lpstr>8. Analisis de cartera</vt:lpstr>
      <vt:lpstr>9. Inventarios</vt:lpstr>
      <vt:lpstr>10. Presupuesto </vt:lpstr>
      <vt:lpstr>11. Presupuesto detallado</vt:lpstr>
    </vt:vector>
  </TitlesOfParts>
  <Company>Nielsen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Planilla Excel</dc:creator>
  <cp:lastModifiedBy>ASTRID GOMEZ PINEDA</cp:lastModifiedBy>
  <dcterms:created xsi:type="dcterms:W3CDTF">2013-06-06T12:30:32Z</dcterms:created>
  <dcterms:modified xsi:type="dcterms:W3CDTF">2021-06-30T16:58:16Z</dcterms:modified>
</cp:coreProperties>
</file>