
<file path=[Content_Types].xml><?xml version="1.0" encoding="utf-8"?>
<Types xmlns="http://schemas.openxmlformats.org/package/2006/content-types">
  <Default Extension="bin" ContentType="application/vnd.openxmlformats-officedocument.spreadsheetml.printerSettings"/>
  <Default Extension="tmp"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activeX/activeX1.xml" ContentType="application/vnd.ms-office.activeX+xml"/>
  <Override PartName="/xl/activeX/activeX1.bin" ContentType="application/vnd.ms-office.activeX"/>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AE6600E7-7A62-396C-DE95-9942FA9DD81E}"/>
  <workbookPr codeName="ThisWorkbook"/>
  <mc:AlternateContent xmlns:mc="http://schemas.openxmlformats.org/markup-compatibility/2006">
    <mc:Choice Requires="x15">
      <x15ac:absPath xmlns:x15ac="http://schemas.microsoft.com/office/spreadsheetml/2010/11/ac" url="C:\Users\algomez\Desktop\"/>
    </mc:Choice>
  </mc:AlternateContent>
  <bookViews>
    <workbookView xWindow="0" yWindow="0" windowWidth="28800" windowHeight="12000" activeTab="1"/>
  </bookViews>
  <sheets>
    <sheet name="Máxima eficiencia" sheetId="7" r:id="rId1"/>
    <sheet name="Plantas de tratamiento" sheetId="14" r:id="rId2"/>
    <sheet name="Trapezoidal" sheetId="4" r:id="rId3"/>
    <sheet name="Viscocidad c" sheetId="2" state="hidden" r:id="rId4"/>
    <sheet name="Yc" sheetId="3" state="hidden" r:id="rId5"/>
    <sheet name="Cr Manning" sheetId="5" state="hidden" r:id="rId6"/>
    <sheet name="Viscocidad c (2)" sheetId="8" state="hidden" r:id="rId7"/>
    <sheet name="Y (2)" sheetId="6" state="hidden" r:id="rId8"/>
    <sheet name="Yc (3)" sheetId="13" state="hidden" r:id="rId9"/>
    <sheet name="Gasto" sheetId="10" r:id="rId10"/>
    <sheet name="Yc (2)" sheetId="11" state="hidden" r:id="rId11"/>
    <sheet name="Viscocidad c (3)" sheetId="12" state="hidden" r:id="rId12"/>
    <sheet name="Tablas " sheetId="15" state="hidden" r:id="rId13"/>
    <sheet name="Aritmético" sheetId="16" r:id="rId14"/>
    <sheet name="Geométrico" sheetId="17" r:id="rId15"/>
    <sheet name="Exponencial" sheetId="18" r:id="rId16"/>
  </sheets>
  <definedNames>
    <definedName name="_xlnm.Print_Area" localSheetId="1">'Plantas de tratamiento'!$A$2:$J$88</definedName>
  </definedNames>
  <calcPr calcId="162913" iterateCount="200" iterateDelta="9.9999999999999995E-7"/>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23" i="14" l="1"/>
  <c r="A69" i="14"/>
  <c r="I67" i="14"/>
  <c r="B16" i="18" l="1"/>
  <c r="B20" i="18"/>
  <c r="B26" i="18" s="1"/>
  <c r="B21" i="18"/>
  <c r="B22" i="18"/>
  <c r="B23" i="18"/>
  <c r="B24" i="18"/>
  <c r="D8" i="17"/>
  <c r="D9" i="17"/>
  <c r="B15" i="17"/>
  <c r="B18" i="17"/>
  <c r="K24" i="17" s="1"/>
  <c r="K22" i="17"/>
  <c r="K23" i="17"/>
  <c r="K28" i="17"/>
  <c r="K29" i="17"/>
  <c r="K30" i="17"/>
  <c r="K31" i="17"/>
  <c r="K36" i="17"/>
  <c r="K37" i="17"/>
  <c r="K38" i="17"/>
  <c r="K39" i="17"/>
  <c r="K44" i="17"/>
  <c r="K45" i="17"/>
  <c r="K46" i="17"/>
  <c r="K47" i="17"/>
  <c r="Q6" i="16"/>
  <c r="Q7" i="16"/>
  <c r="Q8" i="16"/>
  <c r="D9" i="16"/>
  <c r="Q9" i="16"/>
  <c r="D10" i="16"/>
  <c r="Q10" i="16"/>
  <c r="Q11" i="16"/>
  <c r="Q12" i="16"/>
  <c r="Q13" i="16"/>
  <c r="Q14" i="16"/>
  <c r="Q15" i="16"/>
  <c r="B16" i="16"/>
  <c r="Q16" i="16"/>
  <c r="Q17" i="16"/>
  <c r="Q18" i="16"/>
  <c r="B19" i="16"/>
  <c r="F19" i="16" s="1"/>
  <c r="Q19" i="16"/>
  <c r="Q20" i="16"/>
  <c r="Q21" i="16"/>
  <c r="Q22" i="16"/>
  <c r="Q23" i="16"/>
  <c r="Q24" i="16"/>
  <c r="Q25" i="16"/>
  <c r="Q26" i="16"/>
  <c r="Q27" i="16"/>
  <c r="Q28" i="16"/>
  <c r="Q29" i="16"/>
  <c r="Q30" i="16"/>
  <c r="Q31" i="16"/>
  <c r="K21" i="18" l="1"/>
  <c r="K31" i="18"/>
  <c r="K39" i="18"/>
  <c r="K16" i="18"/>
  <c r="K32" i="18"/>
  <c r="K17" i="18"/>
  <c r="K22" i="18"/>
  <c r="K27" i="18"/>
  <c r="K33" i="18"/>
  <c r="K41" i="18"/>
  <c r="K28" i="18"/>
  <c r="K34" i="18"/>
  <c r="K42" i="18"/>
  <c r="K19" i="18"/>
  <c r="K23" i="18"/>
  <c r="K35" i="18"/>
  <c r="K18" i="18"/>
  <c r="B29" i="18"/>
  <c r="F29" i="18" s="1"/>
  <c r="K36" i="18"/>
  <c r="K20" i="18"/>
  <c r="K24" i="18"/>
  <c r="K29" i="18"/>
  <c r="K37" i="18"/>
  <c r="K25" i="18"/>
  <c r="K30" i="18"/>
  <c r="K38" i="18"/>
  <c r="K26" i="18"/>
  <c r="K40" i="18"/>
  <c r="K21" i="17"/>
  <c r="B21" i="17"/>
  <c r="F21" i="17" s="1"/>
  <c r="K43" i="17"/>
  <c r="K35" i="17"/>
  <c r="K27" i="17"/>
  <c r="K42" i="17"/>
  <c r="K34" i="17"/>
  <c r="K26" i="17"/>
  <c r="K41" i="17"/>
  <c r="K25" i="17"/>
  <c r="K33" i="17"/>
  <c r="K40" i="17"/>
  <c r="K32" i="17"/>
  <c r="E6" i="12" l="1"/>
  <c r="B83" i="14" l="1"/>
  <c r="B79" i="14" l="1"/>
  <c r="B75" i="14"/>
  <c r="D82" i="14"/>
  <c r="D79" i="14"/>
  <c r="D78" i="14"/>
  <c r="D85" i="14" s="1"/>
  <c r="F14" i="14"/>
  <c r="F12" i="14" s="1"/>
  <c r="D61" i="14" s="1"/>
  <c r="G59" i="14" l="1"/>
  <c r="A63" i="14"/>
  <c r="B30" i="14"/>
  <c r="C30" i="14" s="1"/>
  <c r="D30" i="14" s="1"/>
  <c r="U22" i="15" l="1"/>
  <c r="U23" i="15"/>
  <c r="U24" i="15"/>
  <c r="U25" i="15"/>
  <c r="U26" i="15"/>
  <c r="U27" i="15"/>
  <c r="U28" i="15"/>
  <c r="U29" i="15"/>
  <c r="U30" i="15"/>
  <c r="U31" i="15"/>
  <c r="U32" i="15"/>
  <c r="U33" i="15"/>
  <c r="U34" i="15"/>
  <c r="S22" i="15"/>
  <c r="S23" i="15"/>
  <c r="S24" i="15"/>
  <c r="S25" i="15"/>
  <c r="S26" i="15"/>
  <c r="S27" i="15"/>
  <c r="S28" i="15"/>
  <c r="S29" i="15"/>
  <c r="S30" i="15"/>
  <c r="S31" i="15"/>
  <c r="S32" i="15"/>
  <c r="S33" i="15"/>
  <c r="S34" i="15"/>
  <c r="Q22" i="15"/>
  <c r="Q23" i="15"/>
  <c r="Q24" i="15"/>
  <c r="Q25" i="15"/>
  <c r="Q26" i="15"/>
  <c r="Q27" i="15"/>
  <c r="Q28" i="15"/>
  <c r="Q29" i="15"/>
  <c r="Q30" i="15"/>
  <c r="Q31" i="15"/>
  <c r="Q32" i="15"/>
  <c r="Q33" i="15"/>
  <c r="Q34" i="15"/>
  <c r="O22" i="15"/>
  <c r="O23" i="15"/>
  <c r="O24" i="15"/>
  <c r="O25" i="15"/>
  <c r="O26" i="15"/>
  <c r="O27" i="15"/>
  <c r="O28" i="15"/>
  <c r="O29" i="15"/>
  <c r="O30" i="15"/>
  <c r="O31" i="15"/>
  <c r="O32" i="15"/>
  <c r="O33" i="15"/>
  <c r="O34" i="15"/>
  <c r="M22" i="15"/>
  <c r="M23" i="15"/>
  <c r="M24" i="15"/>
  <c r="M25" i="15"/>
  <c r="M26" i="15"/>
  <c r="M27" i="15"/>
  <c r="M28" i="15"/>
  <c r="M29" i="15"/>
  <c r="M30" i="15"/>
  <c r="M31" i="15"/>
  <c r="M32" i="15"/>
  <c r="M33" i="15"/>
  <c r="M34" i="15"/>
  <c r="K22" i="15"/>
  <c r="K23" i="15"/>
  <c r="K24" i="15"/>
  <c r="K25" i="15"/>
  <c r="K26" i="15"/>
  <c r="K27" i="15"/>
  <c r="K28" i="15"/>
  <c r="K29" i="15"/>
  <c r="K30" i="15"/>
  <c r="K31" i="15"/>
  <c r="K32" i="15"/>
  <c r="K33" i="15"/>
  <c r="K34" i="15"/>
  <c r="I22" i="15"/>
  <c r="I23" i="15"/>
  <c r="I24" i="15"/>
  <c r="I25" i="15"/>
  <c r="I26" i="15"/>
  <c r="I27" i="15"/>
  <c r="I28" i="15"/>
  <c r="I29" i="15"/>
  <c r="I30" i="15"/>
  <c r="I31" i="15"/>
  <c r="I32" i="15"/>
  <c r="I33" i="15"/>
  <c r="I34" i="15"/>
  <c r="U21" i="15"/>
  <c r="S21" i="15"/>
  <c r="Q21" i="15"/>
  <c r="O21" i="15"/>
  <c r="M21" i="15"/>
  <c r="K21" i="15"/>
  <c r="I21" i="15"/>
  <c r="G22" i="15"/>
  <c r="G23" i="15"/>
  <c r="G24" i="15"/>
  <c r="G25" i="15"/>
  <c r="G26" i="15"/>
  <c r="G27" i="15"/>
  <c r="G28" i="15"/>
  <c r="G29" i="15"/>
  <c r="G30" i="15"/>
  <c r="G31" i="15"/>
  <c r="G32" i="15"/>
  <c r="G33" i="15"/>
  <c r="G34" i="15"/>
  <c r="G21" i="15"/>
  <c r="E22" i="15"/>
  <c r="E23" i="15"/>
  <c r="E24" i="15"/>
  <c r="E25" i="15"/>
  <c r="E26" i="15"/>
  <c r="E27" i="15"/>
  <c r="E28" i="15"/>
  <c r="E29" i="15"/>
  <c r="E30" i="15"/>
  <c r="E31" i="15"/>
  <c r="E32" i="15"/>
  <c r="E33" i="15"/>
  <c r="E34" i="15"/>
  <c r="E21" i="15"/>
  <c r="C34" i="15"/>
  <c r="C33" i="15"/>
  <c r="C32" i="15"/>
  <c r="C31" i="15"/>
  <c r="C30" i="15"/>
  <c r="C29" i="15"/>
  <c r="C28" i="15"/>
  <c r="C27" i="15"/>
  <c r="C26" i="15"/>
  <c r="C25" i="15"/>
  <c r="C24" i="15"/>
  <c r="C23" i="15"/>
  <c r="C22" i="15"/>
  <c r="C21" i="15"/>
  <c r="B25" i="14"/>
  <c r="B32" i="14" l="1"/>
  <c r="C22" i="14"/>
  <c r="A30" i="14"/>
  <c r="E30" i="14" s="1"/>
  <c r="D5" i="6"/>
  <c r="D5" i="13"/>
  <c r="E7" i="13" s="1"/>
  <c r="D5" i="3"/>
  <c r="Q8" i="7"/>
  <c r="B6" i="13"/>
  <c r="B7" i="13" s="1"/>
  <c r="C11" i="4"/>
  <c r="C12" i="4" s="1"/>
  <c r="E7" i="12"/>
  <c r="E9" i="12" s="1"/>
  <c r="B6" i="11"/>
  <c r="F20" i="10"/>
  <c r="F21" i="10" s="1"/>
  <c r="F18" i="10"/>
  <c r="F17" i="10" s="1"/>
  <c r="C14" i="10"/>
  <c r="C19" i="10" s="1"/>
  <c r="E6" i="8"/>
  <c r="C12" i="7"/>
  <c r="A6" i="13" l="1"/>
  <c r="A5" i="13"/>
  <c r="A7" i="13"/>
  <c r="B8" i="13"/>
  <c r="A8" i="13" s="1"/>
  <c r="A6" i="11"/>
  <c r="A5" i="11"/>
  <c r="G17" i="10"/>
  <c r="G21" i="10"/>
  <c r="F22" i="10"/>
  <c r="G22" i="10" s="1"/>
  <c r="B7" i="11"/>
  <c r="B8" i="11" s="1"/>
  <c r="B9" i="11" s="1"/>
  <c r="B10" i="11" s="1"/>
  <c r="B11" i="11" s="1"/>
  <c r="B12" i="11" s="1"/>
  <c r="B13" i="11" s="1"/>
  <c r="B14" i="11" s="1"/>
  <c r="B15" i="11" s="1"/>
  <c r="B16" i="11" s="1"/>
  <c r="B17" i="11" s="1"/>
  <c r="B18" i="11" s="1"/>
  <c r="B19" i="11" s="1"/>
  <c r="B20" i="11" s="1"/>
  <c r="B21" i="11" s="1"/>
  <c r="B22" i="11" s="1"/>
  <c r="B23" i="11" s="1"/>
  <c r="B24" i="11" s="1"/>
  <c r="B25" i="11" s="1"/>
  <c r="B26" i="11" s="1"/>
  <c r="B27" i="11" s="1"/>
  <c r="B28" i="11" s="1"/>
  <c r="B29" i="11" s="1"/>
  <c r="B30" i="11" s="1"/>
  <c r="B31" i="11" s="1"/>
  <c r="B32" i="11" s="1"/>
  <c r="B33" i="11" s="1"/>
  <c r="B34" i="11" s="1"/>
  <c r="B35" i="11" s="1"/>
  <c r="B36" i="11" s="1"/>
  <c r="B37" i="11" s="1"/>
  <c r="B38" i="11" s="1"/>
  <c r="B39" i="11" s="1"/>
  <c r="B40" i="11" s="1"/>
  <c r="B41" i="11" s="1"/>
  <c r="B42" i="11" s="1"/>
  <c r="B43" i="11" s="1"/>
  <c r="B44" i="11" s="1"/>
  <c r="B45" i="11" s="1"/>
  <c r="B46" i="11" s="1"/>
  <c r="B47" i="11" s="1"/>
  <c r="B48" i="11" s="1"/>
  <c r="B49" i="11" s="1"/>
  <c r="B50" i="11" s="1"/>
  <c r="B51" i="11" s="1"/>
  <c r="B52" i="11" s="1"/>
  <c r="B53" i="11" s="1"/>
  <c r="B54" i="11" s="1"/>
  <c r="B55" i="11" s="1"/>
  <c r="B56" i="11" s="1"/>
  <c r="B57" i="11" s="1"/>
  <c r="B58" i="11" s="1"/>
  <c r="B59" i="11" s="1"/>
  <c r="B60" i="11" s="1"/>
  <c r="B61" i="11" s="1"/>
  <c r="B62" i="11" s="1"/>
  <c r="B63" i="11" s="1"/>
  <c r="B64" i="11" s="1"/>
  <c r="B65" i="11" s="1"/>
  <c r="B66" i="11" s="1"/>
  <c r="B67" i="11" s="1"/>
  <c r="B68" i="11" s="1"/>
  <c r="B69" i="11" s="1"/>
  <c r="B70" i="11" s="1"/>
  <c r="B71" i="11" s="1"/>
  <c r="B72" i="11" s="1"/>
  <c r="B73" i="11" s="1"/>
  <c r="B74" i="11" s="1"/>
  <c r="B75" i="11" s="1"/>
  <c r="B76" i="11" s="1"/>
  <c r="B77" i="11" s="1"/>
  <c r="B78" i="11" s="1"/>
  <c r="B79" i="11" s="1"/>
  <c r="B80" i="11" s="1"/>
  <c r="B81" i="11" s="1"/>
  <c r="B82" i="11" s="1"/>
  <c r="B83" i="11" s="1"/>
  <c r="B84" i="11" s="1"/>
  <c r="B85" i="11" s="1"/>
  <c r="B86" i="11" s="1"/>
  <c r="B87" i="11" s="1"/>
  <c r="B88" i="11" s="1"/>
  <c r="B89" i="11" s="1"/>
  <c r="B90" i="11" s="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B110" i="11" s="1"/>
  <c r="B111" i="11" s="1"/>
  <c r="B112" i="11" s="1"/>
  <c r="B113" i="11" s="1"/>
  <c r="B114" i="11" s="1"/>
  <c r="B115" i="11" s="1"/>
  <c r="B116" i="11" s="1"/>
  <c r="B117" i="11" s="1"/>
  <c r="B118" i="11" s="1"/>
  <c r="B119" i="11" s="1"/>
  <c r="B120" i="11" s="1"/>
  <c r="B121" i="11" s="1"/>
  <c r="B122" i="11" s="1"/>
  <c r="B123" i="11" s="1"/>
  <c r="B124" i="11" s="1"/>
  <c r="B125" i="11" s="1"/>
  <c r="B126" i="11" s="1"/>
  <c r="B127" i="11" s="1"/>
  <c r="B128" i="11" s="1"/>
  <c r="B129" i="11" s="1"/>
  <c r="B130" i="11" s="1"/>
  <c r="B131" i="11" s="1"/>
  <c r="B132" i="11" s="1"/>
  <c r="B133" i="11" s="1"/>
  <c r="B134" i="11" s="1"/>
  <c r="B135" i="11" s="1"/>
  <c r="B136" i="11" s="1"/>
  <c r="B137" i="11" s="1"/>
  <c r="B138" i="11" s="1"/>
  <c r="B139" i="11" s="1"/>
  <c r="B140" i="11" s="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B160" i="11" s="1"/>
  <c r="B161" i="11" s="1"/>
  <c r="B162" i="11" s="1"/>
  <c r="B163" i="11" s="1"/>
  <c r="B164" i="11" s="1"/>
  <c r="B165" i="11" s="1"/>
  <c r="B166" i="11" s="1"/>
  <c r="B167" i="11" s="1"/>
  <c r="B168" i="11" s="1"/>
  <c r="B169" i="11" s="1"/>
  <c r="B170" i="11" s="1"/>
  <c r="B171" i="11" s="1"/>
  <c r="B172" i="11" s="1"/>
  <c r="B173" i="11" s="1"/>
  <c r="B174" i="11" s="1"/>
  <c r="B175" i="11" s="1"/>
  <c r="B176" i="11" s="1"/>
  <c r="B177" i="11" s="1"/>
  <c r="B178" i="11" s="1"/>
  <c r="B179" i="11" s="1"/>
  <c r="B180" i="11" s="1"/>
  <c r="B181" i="11" s="1"/>
  <c r="B182" i="11" s="1"/>
  <c r="B183" i="11" s="1"/>
  <c r="B184" i="11" s="1"/>
  <c r="B185" i="11" s="1"/>
  <c r="B186" i="11" s="1"/>
  <c r="B187" i="11" s="1"/>
  <c r="B188" i="11" s="1"/>
  <c r="B189" i="11" s="1"/>
  <c r="B190" i="11" s="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B210" i="11" s="1"/>
  <c r="B211" i="11" s="1"/>
  <c r="B212" i="11" s="1"/>
  <c r="B213" i="11" s="1"/>
  <c r="B214" i="11" s="1"/>
  <c r="B215" i="11" s="1"/>
  <c r="B216" i="11" s="1"/>
  <c r="B217" i="11" s="1"/>
  <c r="B218" i="11" s="1"/>
  <c r="B219" i="11" s="1"/>
  <c r="B220" i="11" s="1"/>
  <c r="B221" i="11" s="1"/>
  <c r="B222" i="11" s="1"/>
  <c r="B223" i="11" s="1"/>
  <c r="B224" i="11" s="1"/>
  <c r="B225" i="11" s="1"/>
  <c r="B226" i="11" s="1"/>
  <c r="B227" i="11" s="1"/>
  <c r="B228" i="11" s="1"/>
  <c r="B229" i="11" s="1"/>
  <c r="B230" i="11" s="1"/>
  <c r="B231" i="11" s="1"/>
  <c r="B232" i="11" s="1"/>
  <c r="B233" i="11" s="1"/>
  <c r="B234" i="11" s="1"/>
  <c r="B235" i="11" s="1"/>
  <c r="B236" i="11" s="1"/>
  <c r="B237" i="11" s="1"/>
  <c r="B238" i="11" s="1"/>
  <c r="B239" i="11" s="1"/>
  <c r="B240" i="11" s="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B260" i="11" s="1"/>
  <c r="B261" i="11" s="1"/>
  <c r="B262" i="11" s="1"/>
  <c r="B263" i="11" s="1"/>
  <c r="B264" i="11" s="1"/>
  <c r="B265" i="11" s="1"/>
  <c r="B266" i="11" s="1"/>
  <c r="B267" i="11" s="1"/>
  <c r="B268" i="11" s="1"/>
  <c r="B269" i="11" s="1"/>
  <c r="B270" i="11" s="1"/>
  <c r="B271" i="11" s="1"/>
  <c r="B272" i="11" s="1"/>
  <c r="B273" i="11" s="1"/>
  <c r="B274" i="11" s="1"/>
  <c r="B275" i="11" s="1"/>
  <c r="B276" i="11" s="1"/>
  <c r="B277" i="11" s="1"/>
  <c r="B278" i="11" s="1"/>
  <c r="B279" i="11" s="1"/>
  <c r="B280" i="11" s="1"/>
  <c r="B281" i="11" s="1"/>
  <c r="B282" i="11" s="1"/>
  <c r="B283" i="11" s="1"/>
  <c r="B284" i="11" s="1"/>
  <c r="B285" i="11" s="1"/>
  <c r="B286" i="11" s="1"/>
  <c r="B287" i="11" s="1"/>
  <c r="B288" i="11" s="1"/>
  <c r="B289" i="11" s="1"/>
  <c r="B290" i="11" s="1"/>
  <c r="B291" i="11" s="1"/>
  <c r="B292" i="11" s="1"/>
  <c r="B293" i="11" s="1"/>
  <c r="B294" i="11" s="1"/>
  <c r="B295" i="11" s="1"/>
  <c r="B296" i="11" s="1"/>
  <c r="B297" i="11" s="1"/>
  <c r="B298" i="11" s="1"/>
  <c r="B299" i="11" s="1"/>
  <c r="B300" i="11" s="1"/>
  <c r="B301" i="11" s="1"/>
  <c r="B302" i="11" s="1"/>
  <c r="B303" i="11" s="1"/>
  <c r="B304" i="11" s="1"/>
  <c r="B305" i="11" s="1"/>
  <c r="B306" i="11" s="1"/>
  <c r="B307" i="11" s="1"/>
  <c r="B308" i="11" s="1"/>
  <c r="B309" i="11" s="1"/>
  <c r="B310" i="11" s="1"/>
  <c r="B311" i="11" s="1"/>
  <c r="E8" i="12"/>
  <c r="E10" i="12" s="1"/>
  <c r="F23" i="10"/>
  <c r="F16" i="10"/>
  <c r="C18" i="10"/>
  <c r="C17" i="10"/>
  <c r="C16" i="10"/>
  <c r="C15" i="10"/>
  <c r="E7" i="8"/>
  <c r="E9" i="8" s="1"/>
  <c r="A5" i="6"/>
  <c r="E7" i="6"/>
  <c r="B6" i="6"/>
  <c r="A6" i="6" s="1"/>
  <c r="A5" i="3"/>
  <c r="F30" i="14" l="1"/>
  <c r="E8" i="8"/>
  <c r="B9" i="13"/>
  <c r="A9" i="13" s="1"/>
  <c r="C12" i="10"/>
  <c r="D5" i="11" s="1"/>
  <c r="E7" i="11" s="1"/>
  <c r="A9" i="11"/>
  <c r="A8" i="11"/>
  <c r="A7" i="11"/>
  <c r="A311" i="11"/>
  <c r="B312" i="11"/>
  <c r="H17" i="10"/>
  <c r="I17" i="10" s="1"/>
  <c r="J17" i="10" s="1"/>
  <c r="H22" i="10"/>
  <c r="I22" i="10" s="1"/>
  <c r="J22" i="10" s="1"/>
  <c r="H21" i="10"/>
  <c r="I21" i="10" s="1"/>
  <c r="J21" i="10" s="1"/>
  <c r="D8" i="12"/>
  <c r="E13" i="12"/>
  <c r="D13" i="12"/>
  <c r="D10" i="12"/>
  <c r="G23" i="10"/>
  <c r="H23" i="10" s="1"/>
  <c r="I23" i="10" s="1"/>
  <c r="J23" i="10" s="1"/>
  <c r="F15" i="10"/>
  <c r="G16" i="10"/>
  <c r="H16" i="10" s="1"/>
  <c r="I16" i="10" s="1"/>
  <c r="J16" i="10" s="1"/>
  <c r="A10" i="11"/>
  <c r="G19" i="10"/>
  <c r="H19" i="10" s="1"/>
  <c r="I19" i="10" s="1"/>
  <c r="J19" i="10" s="1"/>
  <c r="C20" i="10"/>
  <c r="B7" i="6"/>
  <c r="A7" i="6" s="1"/>
  <c r="C14" i="4"/>
  <c r="C16" i="4"/>
  <c r="C13" i="4"/>
  <c r="E28" i="14" l="1"/>
  <c r="D63" i="14" s="1"/>
  <c r="E63" i="14" s="1"/>
  <c r="H63" i="14" s="1"/>
  <c r="G30" i="14"/>
  <c r="I30" i="14" s="1"/>
  <c r="J30" i="14" s="1"/>
  <c r="C21" i="10"/>
  <c r="C22" i="10" s="1"/>
  <c r="B78" i="14"/>
  <c r="D77" i="14" s="1"/>
  <c r="D59" i="14"/>
  <c r="E59" i="14" s="1"/>
  <c r="I59" i="14" s="1"/>
  <c r="G61" i="14"/>
  <c r="H61" i="14" s="1"/>
  <c r="A61" i="14"/>
  <c r="B61" i="14" s="1"/>
  <c r="D34" i="14"/>
  <c r="B37" i="15" s="1"/>
  <c r="L6" i="15" s="1"/>
  <c r="B34" i="14"/>
  <c r="C34" i="14" s="1"/>
  <c r="B10" i="13"/>
  <c r="A10" i="13" s="1"/>
  <c r="A312" i="11"/>
  <c r="B313" i="11"/>
  <c r="G15" i="10"/>
  <c r="H15" i="10" s="1"/>
  <c r="I15" i="10" s="1"/>
  <c r="J15" i="10" s="1"/>
  <c r="A11" i="11"/>
  <c r="C23" i="10"/>
  <c r="G20" i="10"/>
  <c r="H20" i="10" s="1"/>
  <c r="I20" i="10" s="1"/>
  <c r="J20" i="10" s="1"/>
  <c r="G18" i="10"/>
  <c r="H18" i="10" s="1"/>
  <c r="I18" i="10" s="1"/>
  <c r="J18" i="10" s="1"/>
  <c r="E10" i="8"/>
  <c r="D8" i="8"/>
  <c r="B8" i="6"/>
  <c r="A8" i="6" s="1"/>
  <c r="C23" i="4"/>
  <c r="C17" i="4"/>
  <c r="A59" i="14" l="1"/>
  <c r="B59" i="14" s="1"/>
  <c r="C59" i="14" s="1"/>
  <c r="D65" i="14"/>
  <c r="E65" i="14" s="1"/>
  <c r="G65" i="14" s="1"/>
  <c r="B69" i="14"/>
  <c r="C69" i="14"/>
  <c r="D69" i="14" s="1"/>
  <c r="E69" i="14" s="1"/>
  <c r="F69" i="14" s="1"/>
  <c r="A34" i="14"/>
  <c r="A32" i="14"/>
  <c r="C32" i="14" s="1"/>
  <c r="F63" i="14"/>
  <c r="G63" i="14" s="1"/>
  <c r="D81" i="14"/>
  <c r="D75" i="14"/>
  <c r="D86" i="14"/>
  <c r="D83" i="14"/>
  <c r="D84" i="14" s="1"/>
  <c r="D80" i="14"/>
  <c r="C61" i="14"/>
  <c r="F61" i="14"/>
  <c r="C63" i="14"/>
  <c r="I61" i="14"/>
  <c r="B63" i="14"/>
  <c r="E61" i="14"/>
  <c r="F59" i="14"/>
  <c r="H59" i="14"/>
  <c r="O6" i="15"/>
  <c r="N6" i="15"/>
  <c r="K37" i="15"/>
  <c r="S37" i="15"/>
  <c r="D37" i="15"/>
  <c r="R37" i="15"/>
  <c r="C37" i="15"/>
  <c r="J37" i="15"/>
  <c r="N37" i="15"/>
  <c r="P37" i="15"/>
  <c r="M37" i="15"/>
  <c r="E37" i="15"/>
  <c r="T37" i="15"/>
  <c r="L37" i="15"/>
  <c r="Q37" i="15"/>
  <c r="F37" i="15"/>
  <c r="I37" i="15"/>
  <c r="U37" i="15"/>
  <c r="H37" i="15"/>
  <c r="O37" i="15"/>
  <c r="G37" i="15"/>
  <c r="B11" i="13"/>
  <c r="A11" i="13" s="1"/>
  <c r="A313" i="11"/>
  <c r="B314" i="11"/>
  <c r="A12" i="11"/>
  <c r="E13" i="8"/>
  <c r="D13" i="8"/>
  <c r="D10" i="8"/>
  <c r="B9" i="6"/>
  <c r="A9" i="6" s="1"/>
  <c r="C24" i="4"/>
  <c r="C20" i="4"/>
  <c r="E6" i="2"/>
  <c r="G32" i="14" l="1"/>
  <c r="H32" i="14"/>
  <c r="E32" i="14"/>
  <c r="F32" i="14" s="1"/>
  <c r="D32" i="14"/>
  <c r="F65" i="14"/>
  <c r="I63" i="14"/>
  <c r="B65" i="14"/>
  <c r="C65" i="14" s="1"/>
  <c r="A65" i="14"/>
  <c r="D88" i="14"/>
  <c r="D87" i="14"/>
  <c r="E34" i="14"/>
  <c r="F34" i="14"/>
  <c r="H34" i="14"/>
  <c r="C20" i="7"/>
  <c r="E19" i="7"/>
  <c r="B12" i="13"/>
  <c r="A12" i="13" s="1"/>
  <c r="A314" i="11"/>
  <c r="B315" i="11"/>
  <c r="A13" i="11"/>
  <c r="B10" i="6"/>
  <c r="A10" i="6" s="1"/>
  <c r="C15" i="4"/>
  <c r="G67" i="14" l="1"/>
  <c r="H65" i="14"/>
  <c r="I65" i="14" s="1"/>
  <c r="G34" i="14"/>
  <c r="I34" i="14" s="1"/>
  <c r="B13" i="13"/>
  <c r="A13" i="13" s="1"/>
  <c r="A315" i="11"/>
  <c r="B316" i="11"/>
  <c r="A14" i="11"/>
  <c r="B11" i="6"/>
  <c r="A11" i="6" s="1"/>
  <c r="E7" i="3"/>
  <c r="B6" i="3"/>
  <c r="E7" i="2"/>
  <c r="E9" i="2" s="1"/>
  <c r="A67" i="14" l="1"/>
  <c r="B67" i="14" s="1"/>
  <c r="A37" i="14"/>
  <c r="A38" i="14" s="1"/>
  <c r="B14" i="13"/>
  <c r="A14" i="13" s="1"/>
  <c r="B317" i="11"/>
  <c r="A316" i="11"/>
  <c r="A15" i="11"/>
  <c r="B12" i="6"/>
  <c r="A12" i="6" s="1"/>
  <c r="B7" i="3"/>
  <c r="A6" i="3"/>
  <c r="E8" i="2"/>
  <c r="D8" i="2" s="1"/>
  <c r="C67" i="14" l="1"/>
  <c r="A36" i="14"/>
  <c r="B36" i="14" s="1"/>
  <c r="C36" i="14" s="1"/>
  <c r="D36" i="14" s="1"/>
  <c r="F36" i="14" s="1"/>
  <c r="A39" i="14"/>
  <c r="B15" i="13"/>
  <c r="A15" i="13" s="1"/>
  <c r="A317" i="11"/>
  <c r="B318" i="11"/>
  <c r="A16" i="11"/>
  <c r="B13" i="6"/>
  <c r="A13" i="6" s="1"/>
  <c r="B8" i="3"/>
  <c r="A7" i="3"/>
  <c r="E10" i="2"/>
  <c r="E13" i="2" s="1"/>
  <c r="E21" i="10" s="1"/>
  <c r="A56" i="14"/>
  <c r="F67" i="14" l="1"/>
  <c r="H67" i="14" s="1"/>
  <c r="D67" i="14"/>
  <c r="E67" i="14" s="1"/>
  <c r="G36" i="14"/>
  <c r="H36" i="14"/>
  <c r="E36" i="14"/>
  <c r="B16" i="13"/>
  <c r="A16" i="13" s="1"/>
  <c r="B319" i="11"/>
  <c r="A318" i="11"/>
  <c r="A17" i="11"/>
  <c r="B14" i="6"/>
  <c r="A14" i="6" s="1"/>
  <c r="C18" i="4"/>
  <c r="E18" i="4"/>
  <c r="A8" i="3"/>
  <c r="B9" i="3"/>
  <c r="D10" i="2"/>
  <c r="D13" i="2"/>
  <c r="I36" i="14" l="1"/>
  <c r="B17" i="13"/>
  <c r="A17" i="13" s="1"/>
  <c r="A319" i="11"/>
  <c r="B320" i="11"/>
  <c r="A18" i="11"/>
  <c r="C19" i="4"/>
  <c r="B15" i="6"/>
  <c r="A15" i="6" s="1"/>
  <c r="A9" i="3"/>
  <c r="B10" i="3"/>
  <c r="B18" i="13" l="1"/>
  <c r="A18" i="13" s="1"/>
  <c r="A320" i="11"/>
  <c r="B321" i="11"/>
  <c r="A19" i="11"/>
  <c r="B16" i="6"/>
  <c r="A16" i="6" s="1"/>
  <c r="A10" i="3"/>
  <c r="B11" i="3"/>
  <c r="B19" i="13" l="1"/>
  <c r="A19" i="13" s="1"/>
  <c r="A321" i="11"/>
  <c r="B322" i="11"/>
  <c r="A20" i="11"/>
  <c r="B17" i="6"/>
  <c r="A17" i="6" s="1"/>
  <c r="A11" i="3"/>
  <c r="B12" i="3"/>
  <c r="B20" i="13" l="1"/>
  <c r="A20" i="13" s="1"/>
  <c r="A322" i="11"/>
  <c r="B323" i="11"/>
  <c r="A21" i="11"/>
  <c r="B18" i="6"/>
  <c r="A18" i="6" s="1"/>
  <c r="A12" i="3"/>
  <c r="B13" i="3"/>
  <c r="B21" i="13" l="1"/>
  <c r="A21" i="13" s="1"/>
  <c r="A323" i="11"/>
  <c r="B324" i="11"/>
  <c r="A22" i="11"/>
  <c r="B19" i="6"/>
  <c r="A19" i="6" s="1"/>
  <c r="A13" i="3"/>
  <c r="B14" i="3"/>
  <c r="B22" i="13" l="1"/>
  <c r="A22" i="13" s="1"/>
  <c r="B325" i="11"/>
  <c r="A324" i="11"/>
  <c r="A23" i="11"/>
  <c r="B20" i="6"/>
  <c r="A20" i="6" s="1"/>
  <c r="A14" i="3"/>
  <c r="B15" i="3"/>
  <c r="B23" i="13" l="1"/>
  <c r="A23" i="13" s="1"/>
  <c r="A325" i="11"/>
  <c r="B326" i="11"/>
  <c r="A24" i="11"/>
  <c r="B21" i="6"/>
  <c r="A21" i="6" s="1"/>
  <c r="A15" i="3"/>
  <c r="B16" i="3"/>
  <c r="B24" i="13" l="1"/>
  <c r="A24" i="13" s="1"/>
  <c r="B327" i="11"/>
  <c r="A326" i="11"/>
  <c r="A25" i="11"/>
  <c r="B22" i="6"/>
  <c r="A22" i="6" s="1"/>
  <c r="A16" i="3"/>
  <c r="B17" i="3"/>
  <c r="B25" i="13" l="1"/>
  <c r="A25" i="13" s="1"/>
  <c r="A327" i="11"/>
  <c r="B328" i="11"/>
  <c r="A26" i="11"/>
  <c r="B23" i="6"/>
  <c r="A23" i="6" s="1"/>
  <c r="A17" i="3"/>
  <c r="B18" i="3"/>
  <c r="B26" i="13" l="1"/>
  <c r="A26" i="13" s="1"/>
  <c r="A328" i="11"/>
  <c r="B329" i="11"/>
  <c r="A27" i="11"/>
  <c r="B24" i="6"/>
  <c r="A24" i="6" s="1"/>
  <c r="A18" i="3"/>
  <c r="B19" i="3"/>
  <c r="B27" i="13" l="1"/>
  <c r="A27" i="13" s="1"/>
  <c r="A329" i="11"/>
  <c r="B330" i="11"/>
  <c r="A28" i="11"/>
  <c r="B25" i="6"/>
  <c r="A25" i="6" s="1"/>
  <c r="A19" i="3"/>
  <c r="B20" i="3"/>
  <c r="B28" i="13" l="1"/>
  <c r="A28" i="13" s="1"/>
  <c r="A330" i="11"/>
  <c r="B331" i="11"/>
  <c r="A29" i="11"/>
  <c r="B26" i="6"/>
  <c r="A26" i="6" s="1"/>
  <c r="A20" i="3"/>
  <c r="B21" i="3"/>
  <c r="B29" i="13" l="1"/>
  <c r="A29" i="13" s="1"/>
  <c r="A331" i="11"/>
  <c r="B332" i="11"/>
  <c r="A30" i="11"/>
  <c r="B27" i="6"/>
  <c r="A27" i="6" s="1"/>
  <c r="A21" i="3"/>
  <c r="B22" i="3"/>
  <c r="B30" i="13" l="1"/>
  <c r="A30" i="13" s="1"/>
  <c r="B333" i="11"/>
  <c r="A332" i="11"/>
  <c r="A31" i="11"/>
  <c r="B28" i="6"/>
  <c r="A28" i="6" s="1"/>
  <c r="A22" i="3"/>
  <c r="B23" i="3"/>
  <c r="B31" i="13" l="1"/>
  <c r="A31" i="13" s="1"/>
  <c r="A333" i="11"/>
  <c r="B334" i="11"/>
  <c r="A32" i="11"/>
  <c r="B29" i="6"/>
  <c r="A29" i="6" s="1"/>
  <c r="A23" i="3"/>
  <c r="B24" i="3"/>
  <c r="B32" i="13" l="1"/>
  <c r="A32" i="13" s="1"/>
  <c r="B335" i="11"/>
  <c r="A334" i="11"/>
  <c r="A33" i="11"/>
  <c r="B30" i="6"/>
  <c r="A30" i="6" s="1"/>
  <c r="A24" i="3"/>
  <c r="B25" i="3"/>
  <c r="B33" i="13" l="1"/>
  <c r="A33" i="13" s="1"/>
  <c r="A335" i="11"/>
  <c r="B336" i="11"/>
  <c r="A34" i="11"/>
  <c r="B31" i="6"/>
  <c r="A31" i="6" s="1"/>
  <c r="A25" i="3"/>
  <c r="B26" i="3"/>
  <c r="B34" i="13" l="1"/>
  <c r="A34" i="13" s="1"/>
  <c r="A336" i="11"/>
  <c r="B337" i="11"/>
  <c r="A35" i="11"/>
  <c r="B32" i="6"/>
  <c r="A32" i="6" s="1"/>
  <c r="A26" i="3"/>
  <c r="B27" i="3"/>
  <c r="B35" i="13" l="1"/>
  <c r="A35" i="13" s="1"/>
  <c r="A337" i="11"/>
  <c r="B338" i="11"/>
  <c r="A36" i="11"/>
  <c r="B33" i="6"/>
  <c r="A33" i="6" s="1"/>
  <c r="A27" i="3"/>
  <c r="B28" i="3"/>
  <c r="B36" i="13" l="1"/>
  <c r="A36" i="13" s="1"/>
  <c r="A338" i="11"/>
  <c r="B339" i="11"/>
  <c r="A37" i="11"/>
  <c r="B34" i="6"/>
  <c r="A34" i="6" s="1"/>
  <c r="A28" i="3"/>
  <c r="B29" i="3"/>
  <c r="B37" i="13" l="1"/>
  <c r="A37" i="13" s="1"/>
  <c r="A339" i="11"/>
  <c r="B340" i="11"/>
  <c r="A38" i="11"/>
  <c r="B35" i="6"/>
  <c r="A35" i="6" s="1"/>
  <c r="A29" i="3"/>
  <c r="B30" i="3"/>
  <c r="B38" i="13" l="1"/>
  <c r="A38" i="13" s="1"/>
  <c r="B341" i="11"/>
  <c r="A340" i="11"/>
  <c r="A39" i="11"/>
  <c r="B36" i="6"/>
  <c r="A36" i="6" s="1"/>
  <c r="A30" i="3"/>
  <c r="B31" i="3"/>
  <c r="B39" i="13" l="1"/>
  <c r="A39" i="13" s="1"/>
  <c r="A341" i="11"/>
  <c r="B342" i="11"/>
  <c r="A40" i="11"/>
  <c r="B37" i="6"/>
  <c r="A37" i="6" s="1"/>
  <c r="A31" i="3"/>
  <c r="B32" i="3"/>
  <c r="B40" i="13" l="1"/>
  <c r="A40" i="13" s="1"/>
  <c r="B343" i="11"/>
  <c r="A342" i="11"/>
  <c r="A41" i="11"/>
  <c r="B38" i="6"/>
  <c r="A38" i="6" s="1"/>
  <c r="A32" i="3"/>
  <c r="B33" i="3"/>
  <c r="B41" i="13" l="1"/>
  <c r="A41" i="13" s="1"/>
  <c r="A343" i="11"/>
  <c r="B344" i="11"/>
  <c r="A42" i="11"/>
  <c r="B39" i="6"/>
  <c r="A39" i="6" s="1"/>
  <c r="A33" i="3"/>
  <c r="B34" i="3"/>
  <c r="B42" i="13" l="1"/>
  <c r="A42" i="13" s="1"/>
  <c r="A344" i="11"/>
  <c r="B345" i="11"/>
  <c r="A43" i="11"/>
  <c r="B40" i="6"/>
  <c r="A40" i="6" s="1"/>
  <c r="A34" i="3"/>
  <c r="B35" i="3"/>
  <c r="B43" i="13" l="1"/>
  <c r="A43" i="13" s="1"/>
  <c r="A345" i="11"/>
  <c r="B346" i="11"/>
  <c r="A44" i="11"/>
  <c r="B41" i="6"/>
  <c r="A41" i="6" s="1"/>
  <c r="A35" i="3"/>
  <c r="B36" i="3"/>
  <c r="B44" i="13" l="1"/>
  <c r="A44" i="13" s="1"/>
  <c r="A346" i="11"/>
  <c r="B347" i="11"/>
  <c r="A45" i="11"/>
  <c r="B42" i="6"/>
  <c r="A42" i="6" s="1"/>
  <c r="A36" i="3"/>
  <c r="B37" i="3"/>
  <c r="B45" i="13" l="1"/>
  <c r="A45" i="13" s="1"/>
  <c r="A347" i="11"/>
  <c r="B348" i="11"/>
  <c r="A46" i="11"/>
  <c r="B43" i="6"/>
  <c r="A43" i="6" s="1"/>
  <c r="A37" i="3"/>
  <c r="B38" i="3"/>
  <c r="B46" i="13" l="1"/>
  <c r="A46" i="13" s="1"/>
  <c r="B349" i="11"/>
  <c r="A348" i="11"/>
  <c r="A47" i="11"/>
  <c r="B44" i="6"/>
  <c r="A44" i="6" s="1"/>
  <c r="A38" i="3"/>
  <c r="B39" i="3"/>
  <c r="B47" i="13" l="1"/>
  <c r="A47" i="13" s="1"/>
  <c r="A349" i="11"/>
  <c r="B350" i="11"/>
  <c r="A48" i="11"/>
  <c r="B45" i="6"/>
  <c r="A45" i="6" s="1"/>
  <c r="A39" i="3"/>
  <c r="B40" i="3"/>
  <c r="B48" i="13" l="1"/>
  <c r="A48" i="13" s="1"/>
  <c r="B351" i="11"/>
  <c r="A350" i="11"/>
  <c r="A49" i="11"/>
  <c r="B46" i="6"/>
  <c r="A46" i="6" s="1"/>
  <c r="A40" i="3"/>
  <c r="B41" i="3"/>
  <c r="B49" i="13" l="1"/>
  <c r="A49" i="13" s="1"/>
  <c r="A351" i="11"/>
  <c r="B352" i="11"/>
  <c r="A50" i="11"/>
  <c r="B47" i="6"/>
  <c r="A47" i="6" s="1"/>
  <c r="A41" i="3"/>
  <c r="B42" i="3"/>
  <c r="B50" i="13" l="1"/>
  <c r="A50" i="13" s="1"/>
  <c r="A352" i="11"/>
  <c r="B353" i="11"/>
  <c r="A51" i="11"/>
  <c r="B48" i="6"/>
  <c r="A48" i="6" s="1"/>
  <c r="A42" i="3"/>
  <c r="B43" i="3"/>
  <c r="B51" i="13" l="1"/>
  <c r="A51" i="13" s="1"/>
  <c r="A353" i="11"/>
  <c r="B354" i="11"/>
  <c r="A52" i="11"/>
  <c r="B49" i="6"/>
  <c r="A49" i="6" s="1"/>
  <c r="A43" i="3"/>
  <c r="B44" i="3"/>
  <c r="B52" i="13" l="1"/>
  <c r="A52" i="13" s="1"/>
  <c r="A354" i="11"/>
  <c r="B355" i="11"/>
  <c r="A53" i="11"/>
  <c r="B50" i="6"/>
  <c r="A50" i="6" s="1"/>
  <c r="A44" i="3"/>
  <c r="B45" i="3"/>
  <c r="B53" i="13" l="1"/>
  <c r="A53" i="13" s="1"/>
  <c r="A355" i="11"/>
  <c r="B356" i="11"/>
  <c r="A54" i="11"/>
  <c r="B51" i="6"/>
  <c r="A51" i="6" s="1"/>
  <c r="A45" i="3"/>
  <c r="B46" i="3"/>
  <c r="B54" i="13" l="1"/>
  <c r="A54" i="13" s="1"/>
  <c r="B357" i="11"/>
  <c r="A356" i="11"/>
  <c r="A55" i="11"/>
  <c r="B52" i="6"/>
  <c r="A52" i="6" s="1"/>
  <c r="A46" i="3"/>
  <c r="B47" i="3"/>
  <c r="B55" i="13" l="1"/>
  <c r="A55" i="13" s="1"/>
  <c r="B358" i="11"/>
  <c r="A357" i="11"/>
  <c r="A56" i="11"/>
  <c r="B53" i="6"/>
  <c r="A53" i="6" s="1"/>
  <c r="A47" i="3"/>
  <c r="B48" i="3"/>
  <c r="B56" i="13" l="1"/>
  <c r="A56" i="13" s="1"/>
  <c r="B359" i="11"/>
  <c r="A358" i="11"/>
  <c r="A57" i="11"/>
  <c r="B54" i="6"/>
  <c r="A54" i="6" s="1"/>
  <c r="A48" i="3"/>
  <c r="B49" i="3"/>
  <c r="B57" i="13" l="1"/>
  <c r="A57" i="13" s="1"/>
  <c r="B360" i="11"/>
  <c r="A359" i="11"/>
  <c r="A58" i="11"/>
  <c r="B55" i="6"/>
  <c r="A55" i="6" s="1"/>
  <c r="A49" i="3"/>
  <c r="B50" i="3"/>
  <c r="B58" i="13" l="1"/>
  <c r="A58" i="13" s="1"/>
  <c r="B361" i="11"/>
  <c r="A360" i="11"/>
  <c r="A59" i="11"/>
  <c r="B56" i="6"/>
  <c r="A56" i="6" s="1"/>
  <c r="A50" i="3"/>
  <c r="B51" i="3"/>
  <c r="B59" i="13" l="1"/>
  <c r="A59" i="13" s="1"/>
  <c r="B362" i="11"/>
  <c r="A361" i="11"/>
  <c r="A60" i="11"/>
  <c r="B57" i="6"/>
  <c r="A57" i="6" s="1"/>
  <c r="A51" i="3"/>
  <c r="B52" i="3"/>
  <c r="B60" i="13" l="1"/>
  <c r="A60" i="13" s="1"/>
  <c r="B363" i="11"/>
  <c r="A362" i="11"/>
  <c r="A61" i="11"/>
  <c r="B58" i="6"/>
  <c r="A58" i="6" s="1"/>
  <c r="A52" i="3"/>
  <c r="B53" i="3"/>
  <c r="B61" i="13" l="1"/>
  <c r="A61" i="13" s="1"/>
  <c r="B364" i="11"/>
  <c r="A363" i="11"/>
  <c r="A62" i="11"/>
  <c r="B59" i="6"/>
  <c r="A59" i="6" s="1"/>
  <c r="A53" i="3"/>
  <c r="B54" i="3"/>
  <c r="B62" i="13" l="1"/>
  <c r="A62" i="13" s="1"/>
  <c r="A364" i="11"/>
  <c r="B365" i="11"/>
  <c r="A63" i="11"/>
  <c r="B60" i="6"/>
  <c r="A60" i="6" s="1"/>
  <c r="A54" i="3"/>
  <c r="B55" i="3"/>
  <c r="B63" i="13" l="1"/>
  <c r="A63" i="13" s="1"/>
  <c r="A365" i="11"/>
  <c r="B366" i="11"/>
  <c r="A64" i="11"/>
  <c r="B61" i="6"/>
  <c r="A61" i="6" s="1"/>
  <c r="A55" i="3"/>
  <c r="B56" i="3"/>
  <c r="B64" i="13" l="1"/>
  <c r="A64" i="13" s="1"/>
  <c r="B367" i="11"/>
  <c r="A366" i="11"/>
  <c r="A65" i="11"/>
  <c r="B62" i="6"/>
  <c r="A62" i="6" s="1"/>
  <c r="A56" i="3"/>
  <c r="B57" i="3"/>
  <c r="B65" i="13" l="1"/>
  <c r="A65" i="13" s="1"/>
  <c r="A367" i="11"/>
  <c r="B368" i="11"/>
  <c r="A66" i="11"/>
  <c r="B63" i="6"/>
  <c r="A63" i="6" s="1"/>
  <c r="A57" i="3"/>
  <c r="B58" i="3"/>
  <c r="B66" i="13" l="1"/>
  <c r="A66" i="13" s="1"/>
  <c r="A368" i="11"/>
  <c r="B369" i="11"/>
  <c r="A67" i="11"/>
  <c r="B64" i="6"/>
  <c r="A64" i="6" s="1"/>
  <c r="A58" i="3"/>
  <c r="B59" i="3"/>
  <c r="B67" i="13" l="1"/>
  <c r="A67" i="13" s="1"/>
  <c r="A369" i="11"/>
  <c r="B370" i="11"/>
  <c r="A68" i="11"/>
  <c r="B65" i="6"/>
  <c r="A65" i="6" s="1"/>
  <c r="A59" i="3"/>
  <c r="B60" i="3"/>
  <c r="B68" i="13" l="1"/>
  <c r="A68" i="13" s="1"/>
  <c r="A370" i="11"/>
  <c r="B371" i="11"/>
  <c r="A69" i="11"/>
  <c r="B66" i="6"/>
  <c r="A66" i="6" s="1"/>
  <c r="A60" i="3"/>
  <c r="B61" i="3"/>
  <c r="B69" i="13" l="1"/>
  <c r="A69" i="13" s="1"/>
  <c r="A371" i="11"/>
  <c r="B372" i="11"/>
  <c r="A70" i="11"/>
  <c r="B67" i="6"/>
  <c r="A67" i="6" s="1"/>
  <c r="A61" i="3"/>
  <c r="B62" i="3"/>
  <c r="B70" i="13" l="1"/>
  <c r="A70" i="13" s="1"/>
  <c r="B373" i="11"/>
  <c r="A372" i="11"/>
  <c r="A71" i="11"/>
  <c r="B68" i="6"/>
  <c r="A68" i="6" s="1"/>
  <c r="A62" i="3"/>
  <c r="B63" i="3"/>
  <c r="B71" i="13" l="1"/>
  <c r="A71" i="13" s="1"/>
  <c r="A373" i="11"/>
  <c r="B374" i="11"/>
  <c r="A72" i="11"/>
  <c r="B69" i="6"/>
  <c r="A69" i="6" s="1"/>
  <c r="A63" i="3"/>
  <c r="B64" i="3"/>
  <c r="B72" i="13" l="1"/>
  <c r="A72" i="13" s="1"/>
  <c r="B375" i="11"/>
  <c r="A374" i="11"/>
  <c r="A73" i="11"/>
  <c r="B70" i="6"/>
  <c r="A70" i="6" s="1"/>
  <c r="A64" i="3"/>
  <c r="B65" i="3"/>
  <c r="B73" i="13" l="1"/>
  <c r="A73" i="13" s="1"/>
  <c r="A375" i="11"/>
  <c r="B376" i="11"/>
  <c r="A74" i="11"/>
  <c r="B71" i="6"/>
  <c r="A71" i="6" s="1"/>
  <c r="A65" i="3"/>
  <c r="B66" i="3"/>
  <c r="B74" i="13" l="1"/>
  <c r="A74" i="13" s="1"/>
  <c r="A376" i="11"/>
  <c r="B377" i="11"/>
  <c r="A75" i="11"/>
  <c r="B72" i="6"/>
  <c r="A72" i="6" s="1"/>
  <c r="A66" i="3"/>
  <c r="B67" i="3"/>
  <c r="B75" i="13" l="1"/>
  <c r="A75" i="13" s="1"/>
  <c r="A377" i="11"/>
  <c r="B378" i="11"/>
  <c r="A76" i="11"/>
  <c r="B73" i="6"/>
  <c r="A73" i="6" s="1"/>
  <c r="A67" i="3"/>
  <c r="B68" i="3"/>
  <c r="B76" i="13" l="1"/>
  <c r="A76" i="13" s="1"/>
  <c r="A378" i="11"/>
  <c r="B379" i="11"/>
  <c r="A77" i="11"/>
  <c r="B74" i="6"/>
  <c r="A74" i="6" s="1"/>
  <c r="A68" i="3"/>
  <c r="B69" i="3"/>
  <c r="B77" i="13" l="1"/>
  <c r="A77" i="13" s="1"/>
  <c r="A379" i="11"/>
  <c r="B380" i="11"/>
  <c r="A78" i="11"/>
  <c r="B75" i="6"/>
  <c r="A75" i="6" s="1"/>
  <c r="A69" i="3"/>
  <c r="B70" i="3"/>
  <c r="B78" i="13" l="1"/>
  <c r="A78" i="13" s="1"/>
  <c r="B381" i="11"/>
  <c r="A380" i="11"/>
  <c r="A79" i="11"/>
  <c r="B76" i="6"/>
  <c r="A76" i="6" s="1"/>
  <c r="A70" i="3"/>
  <c r="B71" i="3"/>
  <c r="B79" i="13" l="1"/>
  <c r="A79" i="13" s="1"/>
  <c r="A381" i="11"/>
  <c r="B382" i="11"/>
  <c r="A80" i="11"/>
  <c r="B77" i="6"/>
  <c r="A77" i="6" s="1"/>
  <c r="A71" i="3"/>
  <c r="B72" i="3"/>
  <c r="B80" i="13" l="1"/>
  <c r="A80" i="13" s="1"/>
  <c r="B383" i="11"/>
  <c r="A382" i="11"/>
  <c r="A81" i="11"/>
  <c r="B78" i="6"/>
  <c r="A78" i="6" s="1"/>
  <c r="A72" i="3"/>
  <c r="B73" i="3"/>
  <c r="B81" i="13" l="1"/>
  <c r="A81" i="13" s="1"/>
  <c r="A383" i="11"/>
  <c r="B384" i="11"/>
  <c r="A82" i="11"/>
  <c r="B79" i="6"/>
  <c r="A79" i="6" s="1"/>
  <c r="A73" i="3"/>
  <c r="B74" i="3"/>
  <c r="B82" i="13" l="1"/>
  <c r="A82" i="13" s="1"/>
  <c r="A384" i="11"/>
  <c r="B385" i="11"/>
  <c r="A83" i="11"/>
  <c r="B80" i="6"/>
  <c r="A80" i="6" s="1"/>
  <c r="A74" i="3"/>
  <c r="B75" i="3"/>
  <c r="B83" i="13" l="1"/>
  <c r="A83" i="13" s="1"/>
  <c r="A385" i="11"/>
  <c r="B386" i="11"/>
  <c r="A84" i="11"/>
  <c r="B81" i="6"/>
  <c r="A81" i="6" s="1"/>
  <c r="A75" i="3"/>
  <c r="B76" i="3"/>
  <c r="B84" i="13" l="1"/>
  <c r="A84" i="13" s="1"/>
  <c r="A386" i="11"/>
  <c r="B387" i="11"/>
  <c r="A85" i="11"/>
  <c r="B82" i="6"/>
  <c r="A82" i="6" s="1"/>
  <c r="A76" i="3"/>
  <c r="B77" i="3"/>
  <c r="B85" i="13" l="1"/>
  <c r="A85" i="13" s="1"/>
  <c r="A387" i="11"/>
  <c r="B388" i="11"/>
  <c r="A86" i="11"/>
  <c r="B83" i="6"/>
  <c r="A83" i="6" s="1"/>
  <c r="A77" i="3"/>
  <c r="B78" i="3"/>
  <c r="B86" i="13" l="1"/>
  <c r="A86" i="13" s="1"/>
  <c r="B389" i="11"/>
  <c r="A388" i="11"/>
  <c r="A87" i="11"/>
  <c r="B84" i="6"/>
  <c r="A84" i="6" s="1"/>
  <c r="A78" i="3"/>
  <c r="B79" i="3"/>
  <c r="B87" i="13" l="1"/>
  <c r="A87" i="13" s="1"/>
  <c r="A389" i="11"/>
  <c r="B390" i="11"/>
  <c r="A88" i="11"/>
  <c r="B85" i="6"/>
  <c r="A85" i="6" s="1"/>
  <c r="A79" i="3"/>
  <c r="B80" i="3"/>
  <c r="B88" i="13" l="1"/>
  <c r="A88" i="13" s="1"/>
  <c r="B391" i="11"/>
  <c r="A390" i="11"/>
  <c r="A89" i="11"/>
  <c r="B86" i="6"/>
  <c r="A86" i="6" s="1"/>
  <c r="A80" i="3"/>
  <c r="B81" i="3"/>
  <c r="B89" i="13" l="1"/>
  <c r="A89" i="13" s="1"/>
  <c r="A391" i="11"/>
  <c r="B392" i="11"/>
  <c r="A90" i="11"/>
  <c r="B87" i="6"/>
  <c r="A87" i="6" s="1"/>
  <c r="A81" i="3"/>
  <c r="B82" i="3"/>
  <c r="B90" i="13" l="1"/>
  <c r="A90" i="13" s="1"/>
  <c r="A392" i="11"/>
  <c r="B393" i="11"/>
  <c r="A91" i="11"/>
  <c r="B88" i="6"/>
  <c r="A88" i="6" s="1"/>
  <c r="A82" i="3"/>
  <c r="B83" i="3"/>
  <c r="B91" i="13" l="1"/>
  <c r="A91" i="13" s="1"/>
  <c r="A393" i="11"/>
  <c r="B394" i="11"/>
  <c r="A92" i="11"/>
  <c r="B89" i="6"/>
  <c r="A89" i="6" s="1"/>
  <c r="A83" i="3"/>
  <c r="B84" i="3"/>
  <c r="B92" i="13" l="1"/>
  <c r="A92" i="13" s="1"/>
  <c r="A394" i="11"/>
  <c r="B395" i="11"/>
  <c r="A93" i="11"/>
  <c r="B90" i="6"/>
  <c r="A90" i="6" s="1"/>
  <c r="A84" i="3"/>
  <c r="B85" i="3"/>
  <c r="B93" i="13" l="1"/>
  <c r="A93" i="13" s="1"/>
  <c r="A395" i="11"/>
  <c r="B396" i="11"/>
  <c r="A94" i="11"/>
  <c r="B91" i="6"/>
  <c r="A91" i="6" s="1"/>
  <c r="A85" i="3"/>
  <c r="B86" i="3"/>
  <c r="B94" i="13" l="1"/>
  <c r="A94" i="13" s="1"/>
  <c r="B397" i="11"/>
  <c r="A396" i="11"/>
  <c r="A95" i="11"/>
  <c r="B92" i="6"/>
  <c r="A92" i="6" s="1"/>
  <c r="A86" i="3"/>
  <c r="B87" i="3"/>
  <c r="B95" i="13" l="1"/>
  <c r="A95" i="13" s="1"/>
  <c r="A397" i="11"/>
  <c r="B398" i="11"/>
  <c r="A96" i="11"/>
  <c r="B93" i="6"/>
  <c r="A93" i="6" s="1"/>
  <c r="A87" i="3"/>
  <c r="B88" i="3"/>
  <c r="B96" i="13" l="1"/>
  <c r="A96" i="13" s="1"/>
  <c r="B399" i="11"/>
  <c r="A398" i="11"/>
  <c r="A97" i="11"/>
  <c r="B94" i="6"/>
  <c r="A94" i="6" s="1"/>
  <c r="A88" i="3"/>
  <c r="B89" i="3"/>
  <c r="B97" i="13" l="1"/>
  <c r="A97" i="13" s="1"/>
  <c r="A399" i="11"/>
  <c r="B400" i="11"/>
  <c r="A98" i="11"/>
  <c r="B95" i="6"/>
  <c r="A95" i="6" s="1"/>
  <c r="A89" i="3"/>
  <c r="B90" i="3"/>
  <c r="B98" i="13" l="1"/>
  <c r="A98" i="13" s="1"/>
  <c r="A400" i="11"/>
  <c r="B401" i="11"/>
  <c r="A99" i="11"/>
  <c r="B96" i="6"/>
  <c r="A96" i="6" s="1"/>
  <c r="A90" i="3"/>
  <c r="B91" i="3"/>
  <c r="B99" i="13" l="1"/>
  <c r="A99" i="13" s="1"/>
  <c r="A401" i="11"/>
  <c r="B402" i="11"/>
  <c r="A100" i="11"/>
  <c r="B97" i="6"/>
  <c r="A97" i="6" s="1"/>
  <c r="A91" i="3"/>
  <c r="B92" i="3"/>
  <c r="B100" i="13" l="1"/>
  <c r="A100" i="13" s="1"/>
  <c r="A402" i="11"/>
  <c r="B403" i="11"/>
  <c r="A101" i="11"/>
  <c r="B98" i="6"/>
  <c r="A98" i="6" s="1"/>
  <c r="A92" i="3"/>
  <c r="B93" i="3"/>
  <c r="B101" i="13" l="1"/>
  <c r="A101" i="13" s="1"/>
  <c r="A403" i="11"/>
  <c r="B404" i="11"/>
  <c r="A102" i="11"/>
  <c r="B99" i="6"/>
  <c r="A99" i="6" s="1"/>
  <c r="A93" i="3"/>
  <c r="B94" i="3"/>
  <c r="B102" i="13" l="1"/>
  <c r="A102" i="13" s="1"/>
  <c r="B405" i="11"/>
  <c r="A404" i="11"/>
  <c r="A103" i="11"/>
  <c r="B100" i="6"/>
  <c r="A100" i="6" s="1"/>
  <c r="A94" i="3"/>
  <c r="B95" i="3"/>
  <c r="B103" i="13" l="1"/>
  <c r="A103" i="13" s="1"/>
  <c r="A405" i="11"/>
  <c r="B406" i="11"/>
  <c r="A104" i="11"/>
  <c r="B101" i="6"/>
  <c r="A101" i="6" s="1"/>
  <c r="A95" i="3"/>
  <c r="B96" i="3"/>
  <c r="B104" i="13" l="1"/>
  <c r="A104" i="13" s="1"/>
  <c r="B407" i="11"/>
  <c r="A406" i="11"/>
  <c r="A105" i="11"/>
  <c r="B102" i="6"/>
  <c r="A102" i="6" s="1"/>
  <c r="A96" i="3"/>
  <c r="B97" i="3"/>
  <c r="B105" i="13" l="1"/>
  <c r="A105" i="13" s="1"/>
  <c r="A407" i="11"/>
  <c r="B408" i="11"/>
  <c r="A106" i="11"/>
  <c r="B103" i="6"/>
  <c r="A103" i="6" s="1"/>
  <c r="A97" i="3"/>
  <c r="B98" i="3"/>
  <c r="B106" i="13" l="1"/>
  <c r="A106" i="13" s="1"/>
  <c r="A408" i="11"/>
  <c r="B409" i="11"/>
  <c r="A107" i="11"/>
  <c r="B104" i="6"/>
  <c r="A104" i="6" s="1"/>
  <c r="A98" i="3"/>
  <c r="B99" i="3"/>
  <c r="B107" i="13" l="1"/>
  <c r="A107" i="13" s="1"/>
  <c r="A409" i="11"/>
  <c r="B410" i="11"/>
  <c r="A108" i="11"/>
  <c r="B105" i="6"/>
  <c r="A105" i="6" s="1"/>
  <c r="A99" i="3"/>
  <c r="B100" i="3"/>
  <c r="B108" i="13" l="1"/>
  <c r="A108" i="13" s="1"/>
  <c r="A410" i="11"/>
  <c r="B411" i="11"/>
  <c r="A109" i="11"/>
  <c r="B106" i="6"/>
  <c r="A106" i="6" s="1"/>
  <c r="A100" i="3"/>
  <c r="B101" i="3"/>
  <c r="B109" i="13" l="1"/>
  <c r="A109" i="13" s="1"/>
  <c r="A411" i="11"/>
  <c r="B412" i="11"/>
  <c r="A110" i="11"/>
  <c r="B107" i="6"/>
  <c r="A107" i="6" s="1"/>
  <c r="A101" i="3"/>
  <c r="B102" i="3"/>
  <c r="B110" i="13" l="1"/>
  <c r="A110" i="13" s="1"/>
  <c r="B413" i="11"/>
  <c r="A412" i="11"/>
  <c r="A111" i="11"/>
  <c r="B108" i="6"/>
  <c r="A108" i="6" s="1"/>
  <c r="A102" i="3"/>
  <c r="B103" i="3"/>
  <c r="B111" i="13" l="1"/>
  <c r="A111" i="13" s="1"/>
  <c r="A413" i="11"/>
  <c r="B414" i="11"/>
  <c r="A112" i="11"/>
  <c r="B109" i="6"/>
  <c r="A109" i="6" s="1"/>
  <c r="A103" i="3"/>
  <c r="B104" i="3"/>
  <c r="B112" i="13" l="1"/>
  <c r="A112" i="13" s="1"/>
  <c r="B415" i="11"/>
  <c r="A414" i="11"/>
  <c r="A113" i="11"/>
  <c r="B110" i="6"/>
  <c r="A110" i="6" s="1"/>
  <c r="A104" i="3"/>
  <c r="B105" i="3"/>
  <c r="B113" i="13" l="1"/>
  <c r="A113" i="13" s="1"/>
  <c r="A415" i="11"/>
  <c r="B416" i="11"/>
  <c r="A114" i="11"/>
  <c r="B111" i="6"/>
  <c r="A111" i="6" s="1"/>
  <c r="A105" i="3"/>
  <c r="B106" i="3"/>
  <c r="B114" i="13" l="1"/>
  <c r="A114" i="13" s="1"/>
  <c r="A416" i="11"/>
  <c r="B417" i="11"/>
  <c r="A115" i="11"/>
  <c r="B112" i="6"/>
  <c r="A112" i="6" s="1"/>
  <c r="A106" i="3"/>
  <c r="B107" i="3"/>
  <c r="B115" i="13" l="1"/>
  <c r="A115" i="13" s="1"/>
  <c r="A417" i="11"/>
  <c r="B418" i="11"/>
  <c r="A116" i="11"/>
  <c r="B113" i="6"/>
  <c r="A113" i="6" s="1"/>
  <c r="A107" i="3"/>
  <c r="B108" i="3"/>
  <c r="B116" i="13" l="1"/>
  <c r="A116" i="13" s="1"/>
  <c r="A418" i="11"/>
  <c r="B419" i="11"/>
  <c r="A117" i="11"/>
  <c r="B114" i="6"/>
  <c r="A114" i="6" s="1"/>
  <c r="A108" i="3"/>
  <c r="B109" i="3"/>
  <c r="B117" i="13" l="1"/>
  <c r="A117" i="13" s="1"/>
  <c r="A419" i="11"/>
  <c r="B420" i="11"/>
  <c r="A118" i="11"/>
  <c r="B115" i="6"/>
  <c r="A115" i="6" s="1"/>
  <c r="A109" i="3"/>
  <c r="B110" i="3"/>
  <c r="B118" i="13" l="1"/>
  <c r="A118" i="13" s="1"/>
  <c r="B421" i="11"/>
  <c r="A420" i="11"/>
  <c r="A119" i="11"/>
  <c r="B116" i="6"/>
  <c r="A116" i="6" s="1"/>
  <c r="A110" i="3"/>
  <c r="B111" i="3"/>
  <c r="B119" i="13" l="1"/>
  <c r="A119" i="13" s="1"/>
  <c r="A421" i="11"/>
  <c r="B422" i="11"/>
  <c r="A120" i="11"/>
  <c r="B117" i="6"/>
  <c r="A117" i="6" s="1"/>
  <c r="A111" i="3"/>
  <c r="B112" i="3"/>
  <c r="B120" i="13" l="1"/>
  <c r="A120" i="13" s="1"/>
  <c r="B423" i="11"/>
  <c r="A422" i="11"/>
  <c r="A121" i="11"/>
  <c r="B118" i="6"/>
  <c r="A118" i="6" s="1"/>
  <c r="A112" i="3"/>
  <c r="B113" i="3"/>
  <c r="B121" i="13" l="1"/>
  <c r="A121" i="13" s="1"/>
  <c r="A423" i="11"/>
  <c r="B424" i="11"/>
  <c r="A122" i="11"/>
  <c r="B119" i="6"/>
  <c r="A119" i="6" s="1"/>
  <c r="A113" i="3"/>
  <c r="B114" i="3"/>
  <c r="B122" i="13" l="1"/>
  <c r="A122" i="13" s="1"/>
  <c r="A424" i="11"/>
  <c r="B425" i="11"/>
  <c r="A123" i="11"/>
  <c r="B120" i="6"/>
  <c r="A120" i="6" s="1"/>
  <c r="A114" i="3"/>
  <c r="B115" i="3"/>
  <c r="B123" i="13" l="1"/>
  <c r="A123" i="13" s="1"/>
  <c r="A425" i="11"/>
  <c r="B426" i="11"/>
  <c r="A124" i="11"/>
  <c r="B121" i="6"/>
  <c r="A121" i="6" s="1"/>
  <c r="A115" i="3"/>
  <c r="B116" i="3"/>
  <c r="B124" i="13" l="1"/>
  <c r="A124" i="13" s="1"/>
  <c r="A426" i="11"/>
  <c r="B427" i="11"/>
  <c r="A125" i="11"/>
  <c r="B122" i="6"/>
  <c r="A122" i="6" s="1"/>
  <c r="A116" i="3"/>
  <c r="B117" i="3"/>
  <c r="B125" i="13" l="1"/>
  <c r="A125" i="13" s="1"/>
  <c r="A427" i="11"/>
  <c r="B428" i="11"/>
  <c r="A126" i="11"/>
  <c r="B123" i="6"/>
  <c r="A123" i="6" s="1"/>
  <c r="A117" i="3"/>
  <c r="B118" i="3"/>
  <c r="B126" i="13" l="1"/>
  <c r="A126" i="13" s="1"/>
  <c r="B429" i="11"/>
  <c r="A428" i="11"/>
  <c r="A127" i="11"/>
  <c r="B124" i="6"/>
  <c r="A124" i="6" s="1"/>
  <c r="A118" i="3"/>
  <c r="B119" i="3"/>
  <c r="B127" i="13" l="1"/>
  <c r="A127" i="13" s="1"/>
  <c r="A429" i="11"/>
  <c r="B430" i="11"/>
  <c r="A128" i="11"/>
  <c r="B125" i="6"/>
  <c r="A125" i="6" s="1"/>
  <c r="A119" i="3"/>
  <c r="B120" i="3"/>
  <c r="B128" i="13" l="1"/>
  <c r="A128" i="13" s="1"/>
  <c r="B431" i="11"/>
  <c r="A430" i="11"/>
  <c r="A129" i="11"/>
  <c r="B126" i="6"/>
  <c r="A126" i="6" s="1"/>
  <c r="A120" i="3"/>
  <c r="B121" i="3"/>
  <c r="B129" i="13" l="1"/>
  <c r="A129" i="13" s="1"/>
  <c r="A431" i="11"/>
  <c r="B432" i="11"/>
  <c r="A130" i="11"/>
  <c r="B127" i="6"/>
  <c r="A127" i="6" s="1"/>
  <c r="A121" i="3"/>
  <c r="B122" i="3"/>
  <c r="B130" i="13" l="1"/>
  <c r="A130" i="13" s="1"/>
  <c r="A432" i="11"/>
  <c r="B433" i="11"/>
  <c r="A131" i="11"/>
  <c r="B128" i="6"/>
  <c r="A128" i="6" s="1"/>
  <c r="A122" i="3"/>
  <c r="B123" i="3"/>
  <c r="B131" i="13" l="1"/>
  <c r="A131" i="13" s="1"/>
  <c r="A433" i="11"/>
  <c r="B434" i="11"/>
  <c r="A132" i="11"/>
  <c r="B129" i="6"/>
  <c r="A129" i="6" s="1"/>
  <c r="A123" i="3"/>
  <c r="B124" i="3"/>
  <c r="B132" i="13" l="1"/>
  <c r="A132" i="13" s="1"/>
  <c r="A434" i="11"/>
  <c r="B435" i="11"/>
  <c r="A133" i="11"/>
  <c r="B130" i="6"/>
  <c r="A130" i="6" s="1"/>
  <c r="A124" i="3"/>
  <c r="B125" i="3"/>
  <c r="B133" i="13" l="1"/>
  <c r="A133" i="13" s="1"/>
  <c r="A435" i="11"/>
  <c r="B436" i="11"/>
  <c r="A134" i="11"/>
  <c r="B131" i="6"/>
  <c r="A131" i="6" s="1"/>
  <c r="A125" i="3"/>
  <c r="B126" i="3"/>
  <c r="B134" i="13" l="1"/>
  <c r="A134" i="13" s="1"/>
  <c r="B437" i="11"/>
  <c r="A436" i="11"/>
  <c r="A135" i="11"/>
  <c r="B132" i="6"/>
  <c r="A132" i="6" s="1"/>
  <c r="A126" i="3"/>
  <c r="B127" i="3"/>
  <c r="B135" i="13" l="1"/>
  <c r="A135" i="13" s="1"/>
  <c r="A437" i="11"/>
  <c r="B438" i="11"/>
  <c r="A136" i="11"/>
  <c r="B133" i="6"/>
  <c r="A133" i="6" s="1"/>
  <c r="A127" i="3"/>
  <c r="B128" i="3"/>
  <c r="B136" i="13" l="1"/>
  <c r="A136" i="13" s="1"/>
  <c r="B439" i="11"/>
  <c r="A438" i="11"/>
  <c r="A137" i="11"/>
  <c r="B134" i="6"/>
  <c r="A134" i="6" s="1"/>
  <c r="A128" i="3"/>
  <c r="B129" i="3"/>
  <c r="B137" i="13" l="1"/>
  <c r="A137" i="13" s="1"/>
  <c r="A439" i="11"/>
  <c r="B440" i="11"/>
  <c r="A138" i="11"/>
  <c r="B135" i="6"/>
  <c r="A135" i="6" s="1"/>
  <c r="A129" i="3"/>
  <c r="B130" i="3"/>
  <c r="B138" i="13" l="1"/>
  <c r="A138" i="13" s="1"/>
  <c r="A440" i="11"/>
  <c r="B441" i="11"/>
  <c r="A139" i="11"/>
  <c r="B136" i="6"/>
  <c r="A136" i="6" s="1"/>
  <c r="A130" i="3"/>
  <c r="B131" i="3"/>
  <c r="B139" i="13" l="1"/>
  <c r="A139" i="13" s="1"/>
  <c r="A441" i="11"/>
  <c r="B442" i="11"/>
  <c r="A140" i="11"/>
  <c r="B137" i="6"/>
  <c r="A137" i="6" s="1"/>
  <c r="A131" i="3"/>
  <c r="B132" i="3"/>
  <c r="B140" i="13" l="1"/>
  <c r="A140" i="13" s="1"/>
  <c r="A442" i="11"/>
  <c r="B443" i="11"/>
  <c r="A141" i="11"/>
  <c r="B138" i="6"/>
  <c r="A138" i="6" s="1"/>
  <c r="A132" i="3"/>
  <c r="B133" i="3"/>
  <c r="B141" i="13" l="1"/>
  <c r="A141" i="13" s="1"/>
  <c r="A443" i="11"/>
  <c r="B444" i="11"/>
  <c r="A142" i="11"/>
  <c r="B139" i="6"/>
  <c r="A139" i="6" s="1"/>
  <c r="A133" i="3"/>
  <c r="B134" i="3"/>
  <c r="B142" i="13" l="1"/>
  <c r="A142" i="13" s="1"/>
  <c r="B445" i="11"/>
  <c r="A444" i="11"/>
  <c r="A143" i="11"/>
  <c r="B140" i="6"/>
  <c r="A140" i="6" s="1"/>
  <c r="A134" i="3"/>
  <c r="B135" i="3"/>
  <c r="B143" i="13" l="1"/>
  <c r="A143" i="13" s="1"/>
  <c r="A445" i="11"/>
  <c r="B446" i="11"/>
  <c r="A144" i="11"/>
  <c r="B141" i="6"/>
  <c r="A141" i="6" s="1"/>
  <c r="A135" i="3"/>
  <c r="B136" i="3"/>
  <c r="B144" i="13" l="1"/>
  <c r="A144" i="13" s="1"/>
  <c r="B447" i="11"/>
  <c r="A446" i="11"/>
  <c r="A145" i="11"/>
  <c r="B142" i="6"/>
  <c r="A142" i="6" s="1"/>
  <c r="A136" i="3"/>
  <c r="B137" i="3"/>
  <c r="B145" i="13" l="1"/>
  <c r="A145" i="13" s="1"/>
  <c r="A447" i="11"/>
  <c r="B448" i="11"/>
  <c r="A146" i="11"/>
  <c r="B143" i="6"/>
  <c r="A143" i="6" s="1"/>
  <c r="A137" i="3"/>
  <c r="B138" i="3"/>
  <c r="B146" i="13" l="1"/>
  <c r="A146" i="13" s="1"/>
  <c r="A448" i="11"/>
  <c r="B449" i="11"/>
  <c r="A147" i="11"/>
  <c r="B144" i="6"/>
  <c r="A144" i="6" s="1"/>
  <c r="A138" i="3"/>
  <c r="B139" i="3"/>
  <c r="B147" i="13" l="1"/>
  <c r="A147" i="13" s="1"/>
  <c r="A449" i="11"/>
  <c r="B450" i="11"/>
  <c r="A148" i="11"/>
  <c r="B145" i="6"/>
  <c r="A145" i="6" s="1"/>
  <c r="A139" i="3"/>
  <c r="B140" i="3"/>
  <c r="B148" i="13" l="1"/>
  <c r="A148" i="13" s="1"/>
  <c r="A450" i="11"/>
  <c r="B451" i="11"/>
  <c r="A149" i="11"/>
  <c r="B146" i="6"/>
  <c r="A146" i="6" s="1"/>
  <c r="A140" i="3"/>
  <c r="B141" i="3"/>
  <c r="B149" i="13" l="1"/>
  <c r="A149" i="13" s="1"/>
  <c r="A451" i="11"/>
  <c r="B452" i="11"/>
  <c r="A150" i="11"/>
  <c r="B147" i="6"/>
  <c r="A147" i="6" s="1"/>
  <c r="A141" i="3"/>
  <c r="B142" i="3"/>
  <c r="B150" i="13" l="1"/>
  <c r="A150" i="13" s="1"/>
  <c r="B453" i="11"/>
  <c r="A452" i="11"/>
  <c r="A151" i="11"/>
  <c r="B148" i="6"/>
  <c r="A148" i="6" s="1"/>
  <c r="A142" i="3"/>
  <c r="B143" i="3"/>
  <c r="B151" i="13" l="1"/>
  <c r="A151" i="13" s="1"/>
  <c r="A453" i="11"/>
  <c r="B454" i="11"/>
  <c r="A152" i="11"/>
  <c r="B149" i="6"/>
  <c r="A149" i="6" s="1"/>
  <c r="A143" i="3"/>
  <c r="B144" i="3"/>
  <c r="B152" i="13" l="1"/>
  <c r="A152" i="13" s="1"/>
  <c r="B455" i="11"/>
  <c r="A454" i="11"/>
  <c r="A153" i="11"/>
  <c r="B150" i="6"/>
  <c r="A150" i="6" s="1"/>
  <c r="A144" i="3"/>
  <c r="B145" i="3"/>
  <c r="B153" i="13" l="1"/>
  <c r="A153" i="13" s="1"/>
  <c r="A455" i="11"/>
  <c r="B456" i="11"/>
  <c r="A154" i="11"/>
  <c r="B151" i="6"/>
  <c r="A151" i="6" s="1"/>
  <c r="A145" i="3"/>
  <c r="B146" i="3"/>
  <c r="B154" i="13" l="1"/>
  <c r="A154" i="13" s="1"/>
  <c r="A456" i="11"/>
  <c r="B457" i="11"/>
  <c r="A155" i="11"/>
  <c r="B152" i="6"/>
  <c r="A152" i="6" s="1"/>
  <c r="A146" i="3"/>
  <c r="B147" i="3"/>
  <c r="B155" i="13" l="1"/>
  <c r="A155" i="13" s="1"/>
  <c r="A457" i="11"/>
  <c r="B458" i="11"/>
  <c r="A156" i="11"/>
  <c r="B153" i="6"/>
  <c r="A153" i="6" s="1"/>
  <c r="A147" i="3"/>
  <c r="B148" i="3"/>
  <c r="B156" i="13" l="1"/>
  <c r="A156" i="13" s="1"/>
  <c r="A458" i="11"/>
  <c r="B459" i="11"/>
  <c r="A157" i="11"/>
  <c r="B154" i="6"/>
  <c r="A154" i="6" s="1"/>
  <c r="A148" i="3"/>
  <c r="B149" i="3"/>
  <c r="B157" i="13" l="1"/>
  <c r="A157" i="13" s="1"/>
  <c r="A459" i="11"/>
  <c r="B460" i="11"/>
  <c r="A158" i="11"/>
  <c r="B155" i="6"/>
  <c r="A155" i="6" s="1"/>
  <c r="A149" i="3"/>
  <c r="B150" i="3"/>
  <c r="B158" i="13" l="1"/>
  <c r="A158" i="13" s="1"/>
  <c r="B461" i="11"/>
  <c r="A460" i="11"/>
  <c r="A159" i="11"/>
  <c r="B156" i="6"/>
  <c r="A156" i="6" s="1"/>
  <c r="A150" i="3"/>
  <c r="B151" i="3"/>
  <c r="B159" i="13" l="1"/>
  <c r="A159" i="13" s="1"/>
  <c r="A461" i="11"/>
  <c r="B462" i="11"/>
  <c r="A160" i="11"/>
  <c r="B157" i="6"/>
  <c r="A157" i="6" s="1"/>
  <c r="A151" i="3"/>
  <c r="B152" i="3"/>
  <c r="B160" i="13" l="1"/>
  <c r="A160" i="13" s="1"/>
  <c r="B463" i="11"/>
  <c r="A462" i="11"/>
  <c r="A161" i="11"/>
  <c r="B158" i="6"/>
  <c r="A158" i="6" s="1"/>
  <c r="A152" i="3"/>
  <c r="B153" i="3"/>
  <c r="B161" i="13" l="1"/>
  <c r="A161" i="13" s="1"/>
  <c r="A463" i="11"/>
  <c r="B464" i="11"/>
  <c r="A162" i="11"/>
  <c r="B159" i="6"/>
  <c r="A159" i="6" s="1"/>
  <c r="A153" i="3"/>
  <c r="B154" i="3"/>
  <c r="B162" i="13" l="1"/>
  <c r="A162" i="13" s="1"/>
  <c r="A464" i="11"/>
  <c r="B465" i="11"/>
  <c r="A163" i="11"/>
  <c r="B160" i="6"/>
  <c r="A160" i="6" s="1"/>
  <c r="A154" i="3"/>
  <c r="B155" i="3"/>
  <c r="B163" i="13" l="1"/>
  <c r="A163" i="13" s="1"/>
  <c r="A465" i="11"/>
  <c r="B466" i="11"/>
  <c r="A164" i="11"/>
  <c r="B161" i="6"/>
  <c r="A161" i="6" s="1"/>
  <c r="A155" i="3"/>
  <c r="B156" i="3"/>
  <c r="B164" i="13" l="1"/>
  <c r="A164" i="13" s="1"/>
  <c r="A466" i="11"/>
  <c r="B467" i="11"/>
  <c r="A165" i="11"/>
  <c r="B162" i="6"/>
  <c r="A162" i="6" s="1"/>
  <c r="A156" i="3"/>
  <c r="B157" i="3"/>
  <c r="B165" i="13" l="1"/>
  <c r="A165" i="13" s="1"/>
  <c r="A467" i="11"/>
  <c r="B468" i="11"/>
  <c r="A166" i="11"/>
  <c r="B163" i="6"/>
  <c r="A163" i="6" s="1"/>
  <c r="A157" i="3"/>
  <c r="E8" i="3" s="1"/>
  <c r="B158" i="3"/>
  <c r="B166" i="13" l="1"/>
  <c r="A166" i="13" s="1"/>
  <c r="B469" i="11"/>
  <c r="A468" i="11"/>
  <c r="A167" i="11"/>
  <c r="B164" i="6"/>
  <c r="A164" i="6" s="1"/>
  <c r="A158" i="3"/>
  <c r="B159" i="3"/>
  <c r="E10" i="3"/>
  <c r="E9" i="3"/>
  <c r="B167" i="13" l="1"/>
  <c r="A167" i="13" s="1"/>
  <c r="A469" i="11"/>
  <c r="B470" i="11"/>
  <c r="A168" i="11"/>
  <c r="B165" i="6"/>
  <c r="A165" i="6" s="1"/>
  <c r="E11" i="3"/>
  <c r="D9" i="3"/>
  <c r="A159" i="3"/>
  <c r="B160" i="3"/>
  <c r="B168" i="13" l="1"/>
  <c r="A168" i="13" s="1"/>
  <c r="B471" i="11"/>
  <c r="A470" i="11"/>
  <c r="A169" i="11"/>
  <c r="B166" i="6"/>
  <c r="A166" i="6" s="1"/>
  <c r="A160" i="3"/>
  <c r="B161" i="3"/>
  <c r="E14" i="3"/>
  <c r="E3" i="3" s="1"/>
  <c r="D14" i="3"/>
  <c r="D11" i="3"/>
  <c r="B169" i="13" l="1"/>
  <c r="A169" i="13" s="1"/>
  <c r="A471" i="11"/>
  <c r="B472" i="11"/>
  <c r="A170" i="11"/>
  <c r="B167" i="6"/>
  <c r="A167" i="6" s="1"/>
  <c r="E5" i="3"/>
  <c r="E11" i="4"/>
  <c r="F16" i="4" s="1"/>
  <c r="F17" i="4" s="1"/>
  <c r="A161" i="3"/>
  <c r="B162" i="3"/>
  <c r="B170" i="13" l="1"/>
  <c r="A170" i="13" s="1"/>
  <c r="A472" i="11"/>
  <c r="B473" i="11"/>
  <c r="A171" i="11"/>
  <c r="B168" i="6"/>
  <c r="A168" i="6" s="1"/>
  <c r="G17" i="4"/>
  <c r="H17" i="4" s="1"/>
  <c r="I17" i="4" s="1"/>
  <c r="J17" i="4" s="1"/>
  <c r="F18" i="4"/>
  <c r="G16" i="4"/>
  <c r="H16" i="4" s="1"/>
  <c r="I16" i="4" s="1"/>
  <c r="J16" i="4" s="1"/>
  <c r="F15" i="4"/>
  <c r="E13" i="4"/>
  <c r="E16" i="4"/>
  <c r="E12" i="4"/>
  <c r="E17" i="4" s="1"/>
  <c r="E19" i="4" s="1"/>
  <c r="E14" i="4"/>
  <c r="E15" i="4"/>
  <c r="A162" i="3"/>
  <c r="B163" i="3"/>
  <c r="B171" i="13" l="1"/>
  <c r="A171" i="13" s="1"/>
  <c r="A473" i="11"/>
  <c r="B474" i="11"/>
  <c r="A172" i="11"/>
  <c r="B169" i="6"/>
  <c r="A169" i="6" s="1"/>
  <c r="F19" i="4"/>
  <c r="G18" i="4"/>
  <c r="H18" i="4" s="1"/>
  <c r="I18" i="4" s="1"/>
  <c r="J18" i="4" s="1"/>
  <c r="G15" i="4"/>
  <c r="H15" i="4" s="1"/>
  <c r="I15" i="4" s="1"/>
  <c r="J15" i="4" s="1"/>
  <c r="F14" i="4"/>
  <c r="E20" i="4"/>
  <c r="A163" i="3"/>
  <c r="B164" i="3"/>
  <c r="B172" i="13" l="1"/>
  <c r="A172" i="13" s="1"/>
  <c r="A474" i="11"/>
  <c r="B475" i="11"/>
  <c r="A173" i="11"/>
  <c r="B170" i="6"/>
  <c r="A170" i="6" s="1"/>
  <c r="F20" i="4"/>
  <c r="G19" i="4"/>
  <c r="H19" i="4" s="1"/>
  <c r="I19" i="4" s="1"/>
  <c r="J19" i="4" s="1"/>
  <c r="F13" i="4"/>
  <c r="G14" i="4"/>
  <c r="H14" i="4" s="1"/>
  <c r="I14" i="4" s="1"/>
  <c r="J14" i="4" s="1"/>
  <c r="A164" i="3"/>
  <c r="B165" i="3"/>
  <c r="B173" i="13" l="1"/>
  <c r="A173" i="13" s="1"/>
  <c r="A475" i="11"/>
  <c r="B476" i="11"/>
  <c r="A174" i="11"/>
  <c r="B171" i="6"/>
  <c r="A171" i="6" s="1"/>
  <c r="G13" i="4"/>
  <c r="H13" i="4" s="1"/>
  <c r="I13" i="4" s="1"/>
  <c r="J13" i="4" s="1"/>
  <c r="F12" i="4"/>
  <c r="G12" i="4" s="1"/>
  <c r="H12" i="4" s="1"/>
  <c r="I12" i="4" s="1"/>
  <c r="J12" i="4" s="1"/>
  <c r="G20" i="4"/>
  <c r="H20" i="4" s="1"/>
  <c r="I20" i="4" s="1"/>
  <c r="J20" i="4" s="1"/>
  <c r="A165" i="3"/>
  <c r="B166" i="3"/>
  <c r="B174" i="13" l="1"/>
  <c r="A174" i="13" s="1"/>
  <c r="B477" i="11"/>
  <c r="A476" i="11"/>
  <c r="A175" i="11"/>
  <c r="B172" i="6"/>
  <c r="A172" i="6" s="1"/>
  <c r="A166" i="3"/>
  <c r="B167" i="3"/>
  <c r="B175" i="13" l="1"/>
  <c r="A175" i="13" s="1"/>
  <c r="A477" i="11"/>
  <c r="B478" i="11"/>
  <c r="A176" i="11"/>
  <c r="B173" i="6"/>
  <c r="A173" i="6" s="1"/>
  <c r="A167" i="3"/>
  <c r="B168" i="3"/>
  <c r="B176" i="13" l="1"/>
  <c r="A176" i="13" s="1"/>
  <c r="B479" i="11"/>
  <c r="A478" i="11"/>
  <c r="A177" i="11"/>
  <c r="B174" i="6"/>
  <c r="A174" i="6" s="1"/>
  <c r="A168" i="3"/>
  <c r="B169" i="3"/>
  <c r="B177" i="13" l="1"/>
  <c r="A177" i="13" s="1"/>
  <c r="A479" i="11"/>
  <c r="B480" i="11"/>
  <c r="A178" i="11"/>
  <c r="B175" i="6"/>
  <c r="A175" i="6" s="1"/>
  <c r="A169" i="3"/>
  <c r="B170" i="3"/>
  <c r="B178" i="13" l="1"/>
  <c r="A178" i="13" s="1"/>
  <c r="B481" i="11"/>
  <c r="A480" i="11"/>
  <c r="A179" i="11"/>
  <c r="B176" i="6"/>
  <c r="A176" i="6" s="1"/>
  <c r="A170" i="3"/>
  <c r="B171" i="3"/>
  <c r="B179" i="13" l="1"/>
  <c r="A179" i="13" s="1"/>
  <c r="A481" i="11"/>
  <c r="B482" i="11"/>
  <c r="A180" i="11"/>
  <c r="B177" i="6"/>
  <c r="A177" i="6" s="1"/>
  <c r="A171" i="3"/>
  <c r="B172" i="3"/>
  <c r="B180" i="13" l="1"/>
  <c r="A180" i="13" s="1"/>
  <c r="B483" i="11"/>
  <c r="A482" i="11"/>
  <c r="A181" i="11"/>
  <c r="B178" i="6"/>
  <c r="A178" i="6" s="1"/>
  <c r="A172" i="3"/>
  <c r="B173" i="3"/>
  <c r="B181" i="13" l="1"/>
  <c r="A181" i="13" s="1"/>
  <c r="A483" i="11"/>
  <c r="B484" i="11"/>
  <c r="A182" i="11"/>
  <c r="B179" i="6"/>
  <c r="A179" i="6" s="1"/>
  <c r="A173" i="3"/>
  <c r="B174" i="3"/>
  <c r="B182" i="13" l="1"/>
  <c r="A182" i="13" s="1"/>
  <c r="B485" i="11"/>
  <c r="A484" i="11"/>
  <c r="A183" i="11"/>
  <c r="B180" i="6"/>
  <c r="A180" i="6" s="1"/>
  <c r="A174" i="3"/>
  <c r="B175" i="3"/>
  <c r="B183" i="13" l="1"/>
  <c r="A183" i="13" s="1"/>
  <c r="A485" i="11"/>
  <c r="B486" i="11"/>
  <c r="A184" i="11"/>
  <c r="B181" i="6"/>
  <c r="A181" i="6" s="1"/>
  <c r="A175" i="3"/>
  <c r="B176" i="3"/>
  <c r="B184" i="13" l="1"/>
  <c r="A184" i="13" s="1"/>
  <c r="B487" i="11"/>
  <c r="A486" i="11"/>
  <c r="A185" i="11"/>
  <c r="B182" i="6"/>
  <c r="A182" i="6" s="1"/>
  <c r="A176" i="3"/>
  <c r="B177" i="3"/>
  <c r="B185" i="13" l="1"/>
  <c r="A185" i="13" s="1"/>
  <c r="A487" i="11"/>
  <c r="B488" i="11"/>
  <c r="A186" i="11"/>
  <c r="B183" i="6"/>
  <c r="A183" i="6" s="1"/>
  <c r="A177" i="3"/>
  <c r="B178" i="3"/>
  <c r="B186" i="13" l="1"/>
  <c r="A186" i="13" s="1"/>
  <c r="B489" i="11"/>
  <c r="A488" i="11"/>
  <c r="A187" i="11"/>
  <c r="B184" i="6"/>
  <c r="A184" i="6" s="1"/>
  <c r="A178" i="3"/>
  <c r="B179" i="3"/>
  <c r="B187" i="13" l="1"/>
  <c r="A187" i="13" s="1"/>
  <c r="A489" i="11"/>
  <c r="B490" i="11"/>
  <c r="A188" i="11"/>
  <c r="B185" i="6"/>
  <c r="A185" i="6" s="1"/>
  <c r="A179" i="3"/>
  <c r="B180" i="3"/>
  <c r="B188" i="13" l="1"/>
  <c r="A188" i="13" s="1"/>
  <c r="B491" i="11"/>
  <c r="A490" i="11"/>
  <c r="A189" i="11"/>
  <c r="B186" i="6"/>
  <c r="A186" i="6" s="1"/>
  <c r="A180" i="3"/>
  <c r="B181" i="3"/>
  <c r="B189" i="13" l="1"/>
  <c r="A189" i="13" s="1"/>
  <c r="A491" i="11"/>
  <c r="B492" i="11"/>
  <c r="A190" i="11"/>
  <c r="B187" i="6"/>
  <c r="A187" i="6" s="1"/>
  <c r="A181" i="3"/>
  <c r="B182" i="3"/>
  <c r="B190" i="13" l="1"/>
  <c r="A190" i="13" s="1"/>
  <c r="B493" i="11"/>
  <c r="A492" i="11"/>
  <c r="A191" i="11"/>
  <c r="B188" i="6"/>
  <c r="A188" i="6" s="1"/>
  <c r="A182" i="3"/>
  <c r="B183" i="3"/>
  <c r="B191" i="13" l="1"/>
  <c r="A191" i="13" s="1"/>
  <c r="A493" i="11"/>
  <c r="B494" i="11"/>
  <c r="A192" i="11"/>
  <c r="B189" i="6"/>
  <c r="A189" i="6" s="1"/>
  <c r="A183" i="3"/>
  <c r="B184" i="3"/>
  <c r="B192" i="13" l="1"/>
  <c r="A192" i="13" s="1"/>
  <c r="B495" i="11"/>
  <c r="A494" i="11"/>
  <c r="A193" i="11"/>
  <c r="B190" i="6"/>
  <c r="A190" i="6" s="1"/>
  <c r="A184" i="3"/>
  <c r="B185" i="3"/>
  <c r="B193" i="13" l="1"/>
  <c r="A193" i="13" s="1"/>
  <c r="A495" i="11"/>
  <c r="B496" i="11"/>
  <c r="A194" i="11"/>
  <c r="B191" i="6"/>
  <c r="A191" i="6" s="1"/>
  <c r="A185" i="3"/>
  <c r="B186" i="3"/>
  <c r="B194" i="13" l="1"/>
  <c r="A194" i="13" s="1"/>
  <c r="B497" i="11"/>
  <c r="A496" i="11"/>
  <c r="A195" i="11"/>
  <c r="B192" i="6"/>
  <c r="A192" i="6" s="1"/>
  <c r="A186" i="3"/>
  <c r="B187" i="3"/>
  <c r="B195" i="13" l="1"/>
  <c r="A195" i="13" s="1"/>
  <c r="A497" i="11"/>
  <c r="B498" i="11"/>
  <c r="A196" i="11"/>
  <c r="B193" i="6"/>
  <c r="A193" i="6" s="1"/>
  <c r="A187" i="3"/>
  <c r="B188" i="3"/>
  <c r="B196" i="13" l="1"/>
  <c r="A196" i="13" s="1"/>
  <c r="B499" i="11"/>
  <c r="A498" i="11"/>
  <c r="A197" i="11"/>
  <c r="B194" i="6"/>
  <c r="A194" i="6" s="1"/>
  <c r="A188" i="3"/>
  <c r="B189" i="3"/>
  <c r="B197" i="13" l="1"/>
  <c r="A197" i="13" s="1"/>
  <c r="B500" i="11"/>
  <c r="A499" i="11"/>
  <c r="A198" i="11"/>
  <c r="B195" i="6"/>
  <c r="A195" i="6" s="1"/>
  <c r="A189" i="3"/>
  <c r="B190" i="3"/>
  <c r="B198" i="13" l="1"/>
  <c r="A198" i="13" s="1"/>
  <c r="B501" i="11"/>
  <c r="A500" i="11"/>
  <c r="A199" i="11"/>
  <c r="B196" i="6"/>
  <c r="A196" i="6" s="1"/>
  <c r="A190" i="3"/>
  <c r="B191" i="3"/>
  <c r="B199" i="13" l="1"/>
  <c r="A199" i="13" s="1"/>
  <c r="A501" i="11"/>
  <c r="B502" i="11"/>
  <c r="A200" i="11"/>
  <c r="B197" i="6"/>
  <c r="A197" i="6" s="1"/>
  <c r="A191" i="3"/>
  <c r="B192" i="3"/>
  <c r="B200" i="13" l="1"/>
  <c r="A200" i="13" s="1"/>
  <c r="B503" i="11"/>
  <c r="A502" i="11"/>
  <c r="A201" i="11"/>
  <c r="B198" i="6"/>
  <c r="A198" i="6" s="1"/>
  <c r="A192" i="3"/>
  <c r="B193" i="3"/>
  <c r="B201" i="13" l="1"/>
  <c r="A201" i="13" s="1"/>
  <c r="A503" i="11"/>
  <c r="B504" i="11"/>
  <c r="A202" i="11"/>
  <c r="B199" i="6"/>
  <c r="A199" i="6" s="1"/>
  <c r="A193" i="3"/>
  <c r="B194" i="3"/>
  <c r="B202" i="13" l="1"/>
  <c r="A202" i="13" s="1"/>
  <c r="B505" i="11"/>
  <c r="A504" i="11"/>
  <c r="A203" i="11"/>
  <c r="B200" i="6"/>
  <c r="A200" i="6" s="1"/>
  <c r="A194" i="3"/>
  <c r="B195" i="3"/>
  <c r="B203" i="13" l="1"/>
  <c r="A203" i="13" s="1"/>
  <c r="A505" i="11"/>
  <c r="B506" i="11"/>
  <c r="A204" i="11"/>
  <c r="B201" i="6"/>
  <c r="A201" i="6" s="1"/>
  <c r="A195" i="3"/>
  <c r="B196" i="3"/>
  <c r="B204" i="13" l="1"/>
  <c r="A204" i="13" s="1"/>
  <c r="B507" i="11"/>
  <c r="A506" i="11"/>
  <c r="A205" i="11"/>
  <c r="B202" i="6"/>
  <c r="A202" i="6" s="1"/>
  <c r="A196" i="3"/>
  <c r="B197" i="3"/>
  <c r="B205" i="13" l="1"/>
  <c r="A205" i="13" s="1"/>
  <c r="A507" i="11"/>
  <c r="B508" i="11"/>
  <c r="A206" i="11"/>
  <c r="B203" i="6"/>
  <c r="A203" i="6" s="1"/>
  <c r="A197" i="3"/>
  <c r="B198" i="3"/>
  <c r="B206" i="13" l="1"/>
  <c r="A206" i="13" s="1"/>
  <c r="B509" i="11"/>
  <c r="A508" i="11"/>
  <c r="A207" i="11"/>
  <c r="B204" i="6"/>
  <c r="A204" i="6" s="1"/>
  <c r="A198" i="3"/>
  <c r="B199" i="3"/>
  <c r="B207" i="13" l="1"/>
  <c r="A207" i="13" s="1"/>
  <c r="A509" i="11"/>
  <c r="B510" i="11"/>
  <c r="A208" i="11"/>
  <c r="B205" i="6"/>
  <c r="A205" i="6" s="1"/>
  <c r="A199" i="3"/>
  <c r="B200" i="3"/>
  <c r="B208" i="13" l="1"/>
  <c r="A208" i="13" s="1"/>
  <c r="B511" i="11"/>
  <c r="A510" i="11"/>
  <c r="A209" i="11"/>
  <c r="B206" i="6"/>
  <c r="A206" i="6" s="1"/>
  <c r="A200" i="3"/>
  <c r="B201" i="3"/>
  <c r="B209" i="13" l="1"/>
  <c r="A209" i="13" s="1"/>
  <c r="A511" i="11"/>
  <c r="B512" i="11"/>
  <c r="A210" i="11"/>
  <c r="B207" i="6"/>
  <c r="A207" i="6" s="1"/>
  <c r="A201" i="3"/>
  <c r="B202" i="3"/>
  <c r="B210" i="13" l="1"/>
  <c r="A210" i="13" s="1"/>
  <c r="B513" i="11"/>
  <c r="A512" i="11"/>
  <c r="A211" i="11"/>
  <c r="B208" i="6"/>
  <c r="A208" i="6" s="1"/>
  <c r="A202" i="3"/>
  <c r="B203" i="3"/>
  <c r="B211" i="13" l="1"/>
  <c r="A211" i="13" s="1"/>
  <c r="A513" i="11"/>
  <c r="B514" i="11"/>
  <c r="A212" i="11"/>
  <c r="B209" i="6"/>
  <c r="A209" i="6" s="1"/>
  <c r="A203" i="3"/>
  <c r="B204" i="3"/>
  <c r="B212" i="13" l="1"/>
  <c r="A212" i="13" s="1"/>
  <c r="B515" i="11"/>
  <c r="A514" i="11"/>
  <c r="A213" i="11"/>
  <c r="B210" i="6"/>
  <c r="A210" i="6" s="1"/>
  <c r="A204" i="3"/>
  <c r="B205" i="3"/>
  <c r="B213" i="13" l="1"/>
  <c r="A213" i="13" s="1"/>
  <c r="A515" i="11"/>
  <c r="B516" i="11"/>
  <c r="A214" i="11"/>
  <c r="B211" i="6"/>
  <c r="A211" i="6" s="1"/>
  <c r="A205" i="3"/>
  <c r="B206" i="3"/>
  <c r="B214" i="13" l="1"/>
  <c r="A214" i="13" s="1"/>
  <c r="B517" i="11"/>
  <c r="A516" i="11"/>
  <c r="A215" i="11"/>
  <c r="B212" i="6"/>
  <c r="A212" i="6" s="1"/>
  <c r="A206" i="3"/>
  <c r="B207" i="3"/>
  <c r="B215" i="13" l="1"/>
  <c r="A215" i="13" s="1"/>
  <c r="A517" i="11"/>
  <c r="B518" i="11"/>
  <c r="A216" i="11"/>
  <c r="B213" i="6"/>
  <c r="A213" i="6" s="1"/>
  <c r="A207" i="3"/>
  <c r="B208" i="3"/>
  <c r="B216" i="13" l="1"/>
  <c r="A216" i="13" s="1"/>
  <c r="A518" i="11"/>
  <c r="B519" i="11"/>
  <c r="A217" i="11"/>
  <c r="B214" i="6"/>
  <c r="A214" i="6" s="1"/>
  <c r="A208" i="3"/>
  <c r="B209" i="3"/>
  <c r="B217" i="13" l="1"/>
  <c r="A217" i="13" s="1"/>
  <c r="B520" i="11"/>
  <c r="A519" i="11"/>
  <c r="A218" i="11"/>
  <c r="B215" i="6"/>
  <c r="A215" i="6" s="1"/>
  <c r="A209" i="3"/>
  <c r="B210" i="3"/>
  <c r="B218" i="13" l="1"/>
  <c r="A218" i="13" s="1"/>
  <c r="A520" i="11"/>
  <c r="B521" i="11"/>
  <c r="A219" i="11"/>
  <c r="B216" i="6"/>
  <c r="A216" i="6" s="1"/>
  <c r="A210" i="3"/>
  <c r="B211" i="3"/>
  <c r="B219" i="13" l="1"/>
  <c r="A219" i="13" s="1"/>
  <c r="A521" i="11"/>
  <c r="B522" i="11"/>
  <c r="A220" i="11"/>
  <c r="B217" i="6"/>
  <c r="A217" i="6" s="1"/>
  <c r="A211" i="3"/>
  <c r="B212" i="3"/>
  <c r="B220" i="13" l="1"/>
  <c r="A220" i="13" s="1"/>
  <c r="A522" i="11"/>
  <c r="B523" i="11"/>
  <c r="A221" i="11"/>
  <c r="B218" i="6"/>
  <c r="A218" i="6" s="1"/>
  <c r="A212" i="3"/>
  <c r="B213" i="3"/>
  <c r="B221" i="13" l="1"/>
  <c r="A221" i="13" s="1"/>
  <c r="A523" i="11"/>
  <c r="B524" i="11"/>
  <c r="A222" i="11"/>
  <c r="B219" i="6"/>
  <c r="A219" i="6" s="1"/>
  <c r="A213" i="3"/>
  <c r="B214" i="3"/>
  <c r="B222" i="13" l="1"/>
  <c r="A222" i="13" s="1"/>
  <c r="B525" i="11"/>
  <c r="A524" i="11"/>
  <c r="A223" i="11"/>
  <c r="B220" i="6"/>
  <c r="A220" i="6" s="1"/>
  <c r="A214" i="3"/>
  <c r="B215" i="3"/>
  <c r="B223" i="13" l="1"/>
  <c r="A223" i="13" s="1"/>
  <c r="A525" i="11"/>
  <c r="B526" i="11"/>
  <c r="A224" i="11"/>
  <c r="B221" i="6"/>
  <c r="A221" i="6" s="1"/>
  <c r="A215" i="3"/>
  <c r="B216" i="3"/>
  <c r="B224" i="13" l="1"/>
  <c r="A224" i="13" s="1"/>
  <c r="B527" i="11"/>
  <c r="A526" i="11"/>
  <c r="A225" i="11"/>
  <c r="B222" i="6"/>
  <c r="A222" i="6" s="1"/>
  <c r="A216" i="3"/>
  <c r="B217" i="3"/>
  <c r="B225" i="13" l="1"/>
  <c r="A225" i="13" s="1"/>
  <c r="A527" i="11"/>
  <c r="B528" i="11"/>
  <c r="A226" i="11"/>
  <c r="B223" i="6"/>
  <c r="A223" i="6" s="1"/>
  <c r="A217" i="3"/>
  <c r="B218" i="3"/>
  <c r="B226" i="13" l="1"/>
  <c r="A226" i="13" s="1"/>
  <c r="B529" i="11"/>
  <c r="A528" i="11"/>
  <c r="A227" i="11"/>
  <c r="B224" i="6"/>
  <c r="A224" i="6" s="1"/>
  <c r="A218" i="3"/>
  <c r="B219" i="3"/>
  <c r="B227" i="13" l="1"/>
  <c r="A227" i="13" s="1"/>
  <c r="A529" i="11"/>
  <c r="B530" i="11"/>
  <c r="A228" i="11"/>
  <c r="B225" i="6"/>
  <c r="A225" i="6" s="1"/>
  <c r="A219" i="3"/>
  <c r="B220" i="3"/>
  <c r="B228" i="13" l="1"/>
  <c r="A228" i="13" s="1"/>
  <c r="B531" i="11"/>
  <c r="A530" i="11"/>
  <c r="A229" i="11"/>
  <c r="B226" i="6"/>
  <c r="A226" i="6" s="1"/>
  <c r="A220" i="3"/>
  <c r="B221" i="3"/>
  <c r="B229" i="13" l="1"/>
  <c r="A229" i="13" s="1"/>
  <c r="A531" i="11"/>
  <c r="B532" i="11"/>
  <c r="A230" i="11"/>
  <c r="B227" i="6"/>
  <c r="A227" i="6" s="1"/>
  <c r="A221" i="3"/>
  <c r="B222" i="3"/>
  <c r="B230" i="13" l="1"/>
  <c r="A230" i="13" s="1"/>
  <c r="B533" i="11"/>
  <c r="A532" i="11"/>
  <c r="A231" i="11"/>
  <c r="B228" i="6"/>
  <c r="A228" i="6" s="1"/>
  <c r="A222" i="3"/>
  <c r="B223" i="3"/>
  <c r="B231" i="13" l="1"/>
  <c r="A231" i="13" s="1"/>
  <c r="A533" i="11"/>
  <c r="B534" i="11"/>
  <c r="A232" i="11"/>
  <c r="B229" i="6"/>
  <c r="A229" i="6" s="1"/>
  <c r="A223" i="3"/>
  <c r="B224" i="3"/>
  <c r="B232" i="13" l="1"/>
  <c r="A232" i="13" s="1"/>
  <c r="B535" i="11"/>
  <c r="A534" i="11"/>
  <c r="A233" i="11"/>
  <c r="B230" i="6"/>
  <c r="A230" i="6" s="1"/>
  <c r="A224" i="3"/>
  <c r="B225" i="3"/>
  <c r="B233" i="13" l="1"/>
  <c r="A233" i="13" s="1"/>
  <c r="A535" i="11"/>
  <c r="B536" i="11"/>
  <c r="A234" i="11"/>
  <c r="B231" i="6"/>
  <c r="A231" i="6" s="1"/>
  <c r="A225" i="3"/>
  <c r="B226" i="3"/>
  <c r="B234" i="13" l="1"/>
  <c r="A234" i="13" s="1"/>
  <c r="B537" i="11"/>
  <c r="A536" i="11"/>
  <c r="A235" i="11"/>
  <c r="B232" i="6"/>
  <c r="A232" i="6" s="1"/>
  <c r="A226" i="3"/>
  <c r="B227" i="3"/>
  <c r="B235" i="13" l="1"/>
  <c r="A235" i="13" s="1"/>
  <c r="A537" i="11"/>
  <c r="B538" i="11"/>
  <c r="A236" i="11"/>
  <c r="B233" i="6"/>
  <c r="A233" i="6" s="1"/>
  <c r="A227" i="3"/>
  <c r="B228" i="3"/>
  <c r="B236" i="13" l="1"/>
  <c r="A236" i="13" s="1"/>
  <c r="B539" i="11"/>
  <c r="A538" i="11"/>
  <c r="A237" i="11"/>
  <c r="B234" i="6"/>
  <c r="A234" i="6" s="1"/>
  <c r="A228" i="3"/>
  <c r="B229" i="3"/>
  <c r="B237" i="13" l="1"/>
  <c r="A237" i="13" s="1"/>
  <c r="A539" i="11"/>
  <c r="B540" i="11"/>
  <c r="A238" i="11"/>
  <c r="B235" i="6"/>
  <c r="A235" i="6" s="1"/>
  <c r="A229" i="3"/>
  <c r="B230" i="3"/>
  <c r="B238" i="13" l="1"/>
  <c r="A238" i="13" s="1"/>
  <c r="B541" i="11"/>
  <c r="A540" i="11"/>
  <c r="A239" i="11"/>
  <c r="B236" i="6"/>
  <c r="A236" i="6" s="1"/>
  <c r="A230" i="3"/>
  <c r="B231" i="3"/>
  <c r="B239" i="13" l="1"/>
  <c r="A239" i="13" s="1"/>
  <c r="A541" i="11"/>
  <c r="B542" i="11"/>
  <c r="A240" i="11"/>
  <c r="B237" i="6"/>
  <c r="A237" i="6" s="1"/>
  <c r="A231" i="3"/>
  <c r="B232" i="3"/>
  <c r="B240" i="13" l="1"/>
  <c r="A240" i="13" s="1"/>
  <c r="B543" i="11"/>
  <c r="A542" i="11"/>
  <c r="A241" i="11"/>
  <c r="B238" i="6"/>
  <c r="A238" i="6" s="1"/>
  <c r="A232" i="3"/>
  <c r="B233" i="3"/>
  <c r="B241" i="13" l="1"/>
  <c r="A241" i="13" s="1"/>
  <c r="A543" i="11"/>
  <c r="B544" i="11"/>
  <c r="A242" i="11"/>
  <c r="B239" i="6"/>
  <c r="A239" i="6" s="1"/>
  <c r="A233" i="3"/>
  <c r="B234" i="3"/>
  <c r="B242" i="13" l="1"/>
  <c r="A242" i="13" s="1"/>
  <c r="B545" i="11"/>
  <c r="A544" i="11"/>
  <c r="A243" i="11"/>
  <c r="B240" i="6"/>
  <c r="A240" i="6" s="1"/>
  <c r="A234" i="3"/>
  <c r="B235" i="3"/>
  <c r="B243" i="13" l="1"/>
  <c r="A243" i="13" s="1"/>
  <c r="A545" i="11"/>
  <c r="B546" i="11"/>
  <c r="A244" i="11"/>
  <c r="B241" i="6"/>
  <c r="A241" i="6" s="1"/>
  <c r="A235" i="3"/>
  <c r="B236" i="3"/>
  <c r="B244" i="13" l="1"/>
  <c r="A244" i="13" s="1"/>
  <c r="B547" i="11"/>
  <c r="A546" i="11"/>
  <c r="A245" i="11"/>
  <c r="B242" i="6"/>
  <c r="A242" i="6" s="1"/>
  <c r="A236" i="3"/>
  <c r="B237" i="3"/>
  <c r="B245" i="13" l="1"/>
  <c r="A245" i="13" s="1"/>
  <c r="A547" i="11"/>
  <c r="B548" i="11"/>
  <c r="A246" i="11"/>
  <c r="B243" i="6"/>
  <c r="A243" i="6" s="1"/>
  <c r="A237" i="3"/>
  <c r="B238" i="3"/>
  <c r="B246" i="13" l="1"/>
  <c r="A246" i="13" s="1"/>
  <c r="B549" i="11"/>
  <c r="A548" i="11"/>
  <c r="A247" i="11"/>
  <c r="B244" i="6"/>
  <c r="A244" i="6" s="1"/>
  <c r="A238" i="3"/>
  <c r="B239" i="3"/>
  <c r="B247" i="13" l="1"/>
  <c r="A247" i="13" s="1"/>
  <c r="A549" i="11"/>
  <c r="B550" i="11"/>
  <c r="A248" i="11"/>
  <c r="B245" i="6"/>
  <c r="A245" i="6" s="1"/>
  <c r="A239" i="3"/>
  <c r="B240" i="3"/>
  <c r="B248" i="13" l="1"/>
  <c r="A248" i="13" s="1"/>
  <c r="B551" i="11"/>
  <c r="A550" i="11"/>
  <c r="A249" i="11"/>
  <c r="B246" i="6"/>
  <c r="A246" i="6" s="1"/>
  <c r="A240" i="3"/>
  <c r="B241" i="3"/>
  <c r="B249" i="13" l="1"/>
  <c r="A249" i="13" s="1"/>
  <c r="A551" i="11"/>
  <c r="B552" i="11"/>
  <c r="A250" i="11"/>
  <c r="B247" i="6"/>
  <c r="A247" i="6" s="1"/>
  <c r="A241" i="3"/>
  <c r="B242" i="3"/>
  <c r="B250" i="13" l="1"/>
  <c r="A250" i="13" s="1"/>
  <c r="B553" i="11"/>
  <c r="A552" i="11"/>
  <c r="A251" i="11"/>
  <c r="B248" i="6"/>
  <c r="A248" i="6" s="1"/>
  <c r="A242" i="3"/>
  <c r="B243" i="3"/>
  <c r="B251" i="13" l="1"/>
  <c r="A251" i="13" s="1"/>
  <c r="A553" i="11"/>
  <c r="B554" i="11"/>
  <c r="A252" i="11"/>
  <c r="B249" i="6"/>
  <c r="A249" i="6" s="1"/>
  <c r="A243" i="3"/>
  <c r="B244" i="3"/>
  <c r="B252" i="13" l="1"/>
  <c r="A252" i="13" s="1"/>
  <c r="B555" i="11"/>
  <c r="A554" i="11"/>
  <c r="A253" i="11"/>
  <c r="B250" i="6"/>
  <c r="A250" i="6" s="1"/>
  <c r="A244" i="3"/>
  <c r="B245" i="3"/>
  <c r="B253" i="13" l="1"/>
  <c r="A253" i="13" s="1"/>
  <c r="A555" i="11"/>
  <c r="B556" i="11"/>
  <c r="A254" i="11"/>
  <c r="B251" i="6"/>
  <c r="A251" i="6" s="1"/>
  <c r="A245" i="3"/>
  <c r="B246" i="3"/>
  <c r="B254" i="13" l="1"/>
  <c r="A254" i="13" s="1"/>
  <c r="B557" i="11"/>
  <c r="A556" i="11"/>
  <c r="A255" i="11"/>
  <c r="B252" i="6"/>
  <c r="A252" i="6" s="1"/>
  <c r="A246" i="3"/>
  <c r="B247" i="3"/>
  <c r="B255" i="13" l="1"/>
  <c r="A255" i="13" s="1"/>
  <c r="A557" i="11"/>
  <c r="B558" i="11"/>
  <c r="A256" i="11"/>
  <c r="B253" i="6"/>
  <c r="A253" i="6" s="1"/>
  <c r="A247" i="3"/>
  <c r="B248" i="3"/>
  <c r="B256" i="13" l="1"/>
  <c r="A256" i="13" s="1"/>
  <c r="B559" i="11"/>
  <c r="A558" i="11"/>
  <c r="A257" i="11"/>
  <c r="B254" i="6"/>
  <c r="A254" i="6" s="1"/>
  <c r="A248" i="3"/>
  <c r="B249" i="3"/>
  <c r="B257" i="13" l="1"/>
  <c r="A257" i="13" s="1"/>
  <c r="A559" i="11"/>
  <c r="B560" i="11"/>
  <c r="A258" i="11"/>
  <c r="B255" i="6"/>
  <c r="A255" i="6" s="1"/>
  <c r="A249" i="3"/>
  <c r="B250" i="3"/>
  <c r="B258" i="13" l="1"/>
  <c r="A258" i="13" s="1"/>
  <c r="B561" i="11"/>
  <c r="A560" i="11"/>
  <c r="A259" i="11"/>
  <c r="B256" i="6"/>
  <c r="A256" i="6" s="1"/>
  <c r="A250" i="3"/>
  <c r="B251" i="3"/>
  <c r="B259" i="13" l="1"/>
  <c r="A259" i="13" s="1"/>
  <c r="A561" i="11"/>
  <c r="B562" i="11"/>
  <c r="A260" i="11"/>
  <c r="B257" i="6"/>
  <c r="A257" i="6" s="1"/>
  <c r="A251" i="3"/>
  <c r="B252" i="3"/>
  <c r="B260" i="13" l="1"/>
  <c r="A260" i="13" s="1"/>
  <c r="B563" i="11"/>
  <c r="A562" i="11"/>
  <c r="A261" i="11"/>
  <c r="B258" i="6"/>
  <c r="A258" i="6" s="1"/>
  <c r="A252" i="3"/>
  <c r="B253" i="3"/>
  <c r="B261" i="13" l="1"/>
  <c r="A261" i="13" s="1"/>
  <c r="A563" i="11"/>
  <c r="B564" i="11"/>
  <c r="A262" i="11"/>
  <c r="B259" i="6"/>
  <c r="A259" i="6" s="1"/>
  <c r="A253" i="3"/>
  <c r="B254" i="3"/>
  <c r="B262" i="13" l="1"/>
  <c r="A262" i="13" s="1"/>
  <c r="B565" i="11"/>
  <c r="A564" i="11"/>
  <c r="A263" i="11"/>
  <c r="B260" i="6"/>
  <c r="A260" i="6" s="1"/>
  <c r="A254" i="3"/>
  <c r="B255" i="3"/>
  <c r="B263" i="13" l="1"/>
  <c r="A263" i="13" s="1"/>
  <c r="A565" i="11"/>
  <c r="B566" i="11"/>
  <c r="A264" i="11"/>
  <c r="B261" i="6"/>
  <c r="A261" i="6" s="1"/>
  <c r="A255" i="3"/>
  <c r="B256" i="3"/>
  <c r="B264" i="13" l="1"/>
  <c r="A264" i="13" s="1"/>
  <c r="B567" i="11"/>
  <c r="A566" i="11"/>
  <c r="A265" i="11"/>
  <c r="B262" i="6"/>
  <c r="A262" i="6" s="1"/>
  <c r="A256" i="3"/>
  <c r="B257" i="3"/>
  <c r="B265" i="13" l="1"/>
  <c r="A265" i="13" s="1"/>
  <c r="A567" i="11"/>
  <c r="B568" i="11"/>
  <c r="A266" i="11"/>
  <c r="B263" i="6"/>
  <c r="A263" i="6" s="1"/>
  <c r="A257" i="3"/>
  <c r="B258" i="3"/>
  <c r="B266" i="13" l="1"/>
  <c r="A266" i="13" s="1"/>
  <c r="B569" i="11"/>
  <c r="A568" i="11"/>
  <c r="A267" i="11"/>
  <c r="B264" i="6"/>
  <c r="A264" i="6" s="1"/>
  <c r="A258" i="3"/>
  <c r="B259" i="3"/>
  <c r="B267" i="13" l="1"/>
  <c r="A267" i="13" s="1"/>
  <c r="A569" i="11"/>
  <c r="B570" i="11"/>
  <c r="A268" i="11"/>
  <c r="B265" i="6"/>
  <c r="A265" i="6" s="1"/>
  <c r="A259" i="3"/>
  <c r="B260" i="3"/>
  <c r="B268" i="13" l="1"/>
  <c r="A268" i="13" s="1"/>
  <c r="B571" i="11"/>
  <c r="A570" i="11"/>
  <c r="A269" i="11"/>
  <c r="B266" i="6"/>
  <c r="A266" i="6" s="1"/>
  <c r="A260" i="3"/>
  <c r="B261" i="3"/>
  <c r="B269" i="13" l="1"/>
  <c r="A269" i="13" s="1"/>
  <c r="A571" i="11"/>
  <c r="B572" i="11"/>
  <c r="A270" i="11"/>
  <c r="B267" i="6"/>
  <c r="A267" i="6" s="1"/>
  <c r="A261" i="3"/>
  <c r="B262" i="3"/>
  <c r="B270" i="13" l="1"/>
  <c r="A270" i="13" s="1"/>
  <c r="B573" i="11"/>
  <c r="A572" i="11"/>
  <c r="A271" i="11"/>
  <c r="B268" i="6"/>
  <c r="A268" i="6" s="1"/>
  <c r="A262" i="3"/>
  <c r="B263" i="3"/>
  <c r="B271" i="13" l="1"/>
  <c r="A271" i="13" s="1"/>
  <c r="A573" i="11"/>
  <c r="B574" i="11"/>
  <c r="A272" i="11"/>
  <c r="B269" i="6"/>
  <c r="A269" i="6" s="1"/>
  <c r="A263" i="3"/>
  <c r="B264" i="3"/>
  <c r="B272" i="13" l="1"/>
  <c r="A272" i="13" s="1"/>
  <c r="E8" i="13" s="1"/>
  <c r="B575" i="11"/>
  <c r="A574" i="11"/>
  <c r="A273" i="11"/>
  <c r="B270" i="6"/>
  <c r="A270" i="6" s="1"/>
  <c r="A264" i="3"/>
  <c r="B265" i="3"/>
  <c r="E10" i="13" l="1"/>
  <c r="E9" i="13"/>
  <c r="B273" i="13"/>
  <c r="A273" i="13" s="1"/>
  <c r="A575" i="11"/>
  <c r="B576" i="11"/>
  <c r="A274" i="11"/>
  <c r="B271" i="6"/>
  <c r="A271" i="6" s="1"/>
  <c r="A265" i="3"/>
  <c r="B266" i="3"/>
  <c r="E11" i="13" l="1"/>
  <c r="D9" i="13"/>
  <c r="B274" i="13"/>
  <c r="A274" i="13" s="1"/>
  <c r="B577" i="11"/>
  <c r="A576" i="11"/>
  <c r="A275" i="11"/>
  <c r="B272" i="6"/>
  <c r="A272" i="6" s="1"/>
  <c r="A266" i="3"/>
  <c r="B267" i="3"/>
  <c r="E14" i="13" l="1"/>
  <c r="E3" i="13" s="1"/>
  <c r="D11" i="13"/>
  <c r="D14" i="13"/>
  <c r="B275" i="13"/>
  <c r="A275" i="13" s="1"/>
  <c r="A577" i="11"/>
  <c r="B578" i="11"/>
  <c r="A276" i="11"/>
  <c r="B273" i="6"/>
  <c r="A273" i="6" s="1"/>
  <c r="A267" i="3"/>
  <c r="B268" i="3"/>
  <c r="E5" i="13" l="1"/>
  <c r="E12" i="7"/>
  <c r="E10" i="7" s="1"/>
  <c r="B276" i="13"/>
  <c r="A276" i="13" s="1"/>
  <c r="B579" i="11"/>
  <c r="A578" i="11"/>
  <c r="A277" i="11"/>
  <c r="B274" i="6"/>
  <c r="A274" i="6" s="1"/>
  <c r="A268" i="3"/>
  <c r="B269" i="3"/>
  <c r="E13" i="7" l="1"/>
  <c r="E18" i="7" s="1"/>
  <c r="E16" i="7"/>
  <c r="E15" i="7"/>
  <c r="F17" i="7"/>
  <c r="G17" i="7" s="1"/>
  <c r="H17" i="7" s="1"/>
  <c r="I17" i="7" s="1"/>
  <c r="E14" i="7"/>
  <c r="E17" i="7"/>
  <c r="B277" i="13"/>
  <c r="A277" i="13" s="1"/>
  <c r="A579" i="11"/>
  <c r="B580" i="11"/>
  <c r="A278" i="11"/>
  <c r="B275" i="6"/>
  <c r="A275" i="6" s="1"/>
  <c r="A269" i="3"/>
  <c r="B270" i="3"/>
  <c r="E21" i="7" l="1"/>
  <c r="E20" i="7"/>
  <c r="J17" i="7"/>
  <c r="F16" i="7"/>
  <c r="G16" i="7" s="1"/>
  <c r="H16" i="7" s="1"/>
  <c r="I16" i="7" s="1"/>
  <c r="F18" i="7"/>
  <c r="G18" i="7" s="1"/>
  <c r="H18" i="7" s="1"/>
  <c r="I18" i="7" s="1"/>
  <c r="B278" i="13"/>
  <c r="A278" i="13" s="1"/>
  <c r="B581" i="11"/>
  <c r="A580" i="11"/>
  <c r="A279" i="11"/>
  <c r="B276" i="6"/>
  <c r="A276" i="6" s="1"/>
  <c r="A270" i="3"/>
  <c r="B271" i="3"/>
  <c r="F19" i="7" l="1"/>
  <c r="G19" i="7" s="1"/>
  <c r="H19" i="7" s="1"/>
  <c r="I19" i="7" s="1"/>
  <c r="J18" i="7"/>
  <c r="F15" i="7"/>
  <c r="G15" i="7" s="1"/>
  <c r="H15" i="7" s="1"/>
  <c r="I15" i="7" s="1"/>
  <c r="J16" i="7"/>
  <c r="B279" i="13"/>
  <c r="A279" i="13" s="1"/>
  <c r="A581" i="11"/>
  <c r="B582" i="11"/>
  <c r="A280" i="11"/>
  <c r="B277" i="6"/>
  <c r="A277" i="6" s="1"/>
  <c r="A271" i="3"/>
  <c r="B272" i="3"/>
  <c r="F20" i="7" l="1"/>
  <c r="G20" i="7" s="1"/>
  <c r="H20" i="7" s="1"/>
  <c r="I20" i="7" s="1"/>
  <c r="J19" i="7"/>
  <c r="F14" i="7"/>
  <c r="G14" i="7" s="1"/>
  <c r="H14" i="7" s="1"/>
  <c r="I14" i="7" s="1"/>
  <c r="J15" i="7"/>
  <c r="B280" i="13"/>
  <c r="A280" i="13" s="1"/>
  <c r="B583" i="11"/>
  <c r="A582" i="11"/>
  <c r="A281" i="11"/>
  <c r="B278" i="6"/>
  <c r="A278" i="6" s="1"/>
  <c r="A272" i="3"/>
  <c r="B273" i="3"/>
  <c r="F13" i="7" l="1"/>
  <c r="G13" i="7" s="1"/>
  <c r="H13" i="7" s="1"/>
  <c r="I13" i="7" s="1"/>
  <c r="J14" i="7"/>
  <c r="F21" i="7"/>
  <c r="J20" i="7"/>
  <c r="B281" i="13"/>
  <c r="A281" i="13" s="1"/>
  <c r="A583" i="11"/>
  <c r="B584" i="11"/>
  <c r="A282" i="11"/>
  <c r="B279" i="6"/>
  <c r="A279" i="6" s="1"/>
  <c r="A273" i="3"/>
  <c r="B274" i="3"/>
  <c r="G21" i="7" l="1"/>
  <c r="H21" i="7" s="1"/>
  <c r="I21" i="7" s="1"/>
  <c r="J21" i="7" s="1"/>
  <c r="J13" i="7"/>
  <c r="B282" i="13"/>
  <c r="A282" i="13" s="1"/>
  <c r="B585" i="11"/>
  <c r="A584" i="11"/>
  <c r="A283" i="11"/>
  <c r="B280" i="6"/>
  <c r="A280" i="6" s="1"/>
  <c r="A274" i="3"/>
  <c r="B275" i="3"/>
  <c r="B283" i="13" l="1"/>
  <c r="A283" i="13" s="1"/>
  <c r="A585" i="11"/>
  <c r="B586" i="11"/>
  <c r="A284" i="11"/>
  <c r="B281" i="6"/>
  <c r="A281" i="6" s="1"/>
  <c r="A275" i="3"/>
  <c r="B276" i="3"/>
  <c r="B284" i="13" l="1"/>
  <c r="A284" i="13" s="1"/>
  <c r="B587" i="11"/>
  <c r="A586" i="11"/>
  <c r="A285" i="11"/>
  <c r="B282" i="6"/>
  <c r="A282" i="6" s="1"/>
  <c r="A276" i="3"/>
  <c r="B277" i="3"/>
  <c r="B285" i="13" l="1"/>
  <c r="A285" i="13" s="1"/>
  <c r="A587" i="11"/>
  <c r="B588" i="11"/>
  <c r="A286" i="11"/>
  <c r="B283" i="6"/>
  <c r="A283" i="6" s="1"/>
  <c r="A277" i="3"/>
  <c r="B278" i="3"/>
  <c r="B286" i="13" l="1"/>
  <c r="A286" i="13" s="1"/>
  <c r="B589" i="11"/>
  <c r="A588" i="11"/>
  <c r="A287" i="11"/>
  <c r="B284" i="6"/>
  <c r="A284" i="6" s="1"/>
  <c r="A278" i="3"/>
  <c r="B279" i="3"/>
  <c r="B287" i="13" l="1"/>
  <c r="A287" i="13" s="1"/>
  <c r="A589" i="11"/>
  <c r="B590" i="11"/>
  <c r="A288" i="11"/>
  <c r="B285" i="6"/>
  <c r="A285" i="6" s="1"/>
  <c r="A279" i="3"/>
  <c r="B280" i="3"/>
  <c r="B288" i="13" l="1"/>
  <c r="A288" i="13" s="1"/>
  <c r="B591" i="11"/>
  <c r="A590" i="11"/>
  <c r="A289" i="11"/>
  <c r="B286" i="6"/>
  <c r="A286" i="6" s="1"/>
  <c r="A280" i="3"/>
  <c r="B281" i="3"/>
  <c r="B289" i="13" l="1"/>
  <c r="A289" i="13" s="1"/>
  <c r="A591" i="11"/>
  <c r="B592" i="11"/>
  <c r="A290" i="11"/>
  <c r="B287" i="6"/>
  <c r="A287" i="6" s="1"/>
  <c r="A281" i="3"/>
  <c r="B282" i="3"/>
  <c r="B290" i="13" l="1"/>
  <c r="A290" i="13" s="1"/>
  <c r="B593" i="11"/>
  <c r="A592" i="11"/>
  <c r="A291" i="11"/>
  <c r="B288" i="6"/>
  <c r="A288" i="6" s="1"/>
  <c r="A282" i="3"/>
  <c r="B283" i="3"/>
  <c r="B291" i="13" l="1"/>
  <c r="A291" i="13" s="1"/>
  <c r="A593" i="11"/>
  <c r="B594" i="11"/>
  <c r="A292" i="11"/>
  <c r="B289" i="6"/>
  <c r="A289" i="6" s="1"/>
  <c r="A283" i="3"/>
  <c r="B284" i="3"/>
  <c r="B292" i="13" l="1"/>
  <c r="A292" i="13" s="1"/>
  <c r="B595" i="11"/>
  <c r="A594" i="11"/>
  <c r="A293" i="11"/>
  <c r="B290" i="6"/>
  <c r="A290" i="6" s="1"/>
  <c r="A284" i="3"/>
  <c r="B285" i="3"/>
  <c r="B293" i="13" l="1"/>
  <c r="A293" i="13" s="1"/>
  <c r="A595" i="11"/>
  <c r="B596" i="11"/>
  <c r="A294" i="11"/>
  <c r="B291" i="6"/>
  <c r="A291" i="6" s="1"/>
  <c r="A285" i="3"/>
  <c r="B286" i="3"/>
  <c r="B294" i="13" l="1"/>
  <c r="A294" i="13" s="1"/>
  <c r="B597" i="11"/>
  <c r="A596" i="11"/>
  <c r="A295" i="11"/>
  <c r="B292" i="6"/>
  <c r="A292" i="6" s="1"/>
  <c r="A286" i="3"/>
  <c r="B287" i="3"/>
  <c r="B295" i="13" l="1"/>
  <c r="A295" i="13" s="1"/>
  <c r="A597" i="11"/>
  <c r="B598" i="11"/>
  <c r="A296" i="11"/>
  <c r="B293" i="6"/>
  <c r="A293" i="6" s="1"/>
  <c r="A287" i="3"/>
  <c r="B288" i="3"/>
  <c r="B296" i="13" l="1"/>
  <c r="A296" i="13" s="1"/>
  <c r="B599" i="11"/>
  <c r="A598" i="11"/>
  <c r="A297" i="11"/>
  <c r="B294" i="6"/>
  <c r="A294" i="6" s="1"/>
  <c r="A288" i="3"/>
  <c r="B289" i="3"/>
  <c r="B297" i="13" l="1"/>
  <c r="A297" i="13" s="1"/>
  <c r="A599" i="11"/>
  <c r="B600" i="11"/>
  <c r="A298" i="11"/>
  <c r="B295" i="6"/>
  <c r="A295" i="6" s="1"/>
  <c r="A289" i="3"/>
  <c r="B290" i="3"/>
  <c r="B298" i="13" l="1"/>
  <c r="A298" i="13" s="1"/>
  <c r="B601" i="11"/>
  <c r="A600" i="11"/>
  <c r="A299" i="11"/>
  <c r="B296" i="6"/>
  <c r="A296" i="6" s="1"/>
  <c r="A290" i="3"/>
  <c r="B291" i="3"/>
  <c r="B299" i="13" l="1"/>
  <c r="A299" i="13" s="1"/>
  <c r="A601" i="11"/>
  <c r="B602" i="11"/>
  <c r="A300" i="11"/>
  <c r="B297" i="6"/>
  <c r="A297" i="6" s="1"/>
  <c r="A291" i="3"/>
  <c r="B292" i="3"/>
  <c r="B300" i="13" l="1"/>
  <c r="A300" i="13" s="1"/>
  <c r="B603" i="11"/>
  <c r="A602" i="11"/>
  <c r="A301" i="11"/>
  <c r="B298" i="6"/>
  <c r="A298" i="6" s="1"/>
  <c r="A292" i="3"/>
  <c r="B293" i="3"/>
  <c r="B301" i="13" l="1"/>
  <c r="A301" i="13" s="1"/>
  <c r="A603" i="11"/>
  <c r="B604" i="11"/>
  <c r="A302" i="11"/>
  <c r="B299" i="6"/>
  <c r="A299" i="6" s="1"/>
  <c r="A293" i="3"/>
  <c r="B294" i="3"/>
  <c r="B302" i="13" l="1"/>
  <c r="A302" i="13" s="1"/>
  <c r="B605" i="11"/>
  <c r="A604" i="11"/>
  <c r="A303" i="11"/>
  <c r="B300" i="6"/>
  <c r="A300" i="6" s="1"/>
  <c r="A294" i="3"/>
  <c r="B295" i="3"/>
  <c r="B303" i="13" l="1"/>
  <c r="A303" i="13" s="1"/>
  <c r="A605" i="11"/>
  <c r="B606" i="11"/>
  <c r="A304" i="11"/>
  <c r="B301" i="6"/>
  <c r="A301" i="6" s="1"/>
  <c r="A295" i="3"/>
  <c r="B296" i="3"/>
  <c r="B304" i="13" l="1"/>
  <c r="A304" i="13" s="1"/>
  <c r="B607" i="11"/>
  <c r="A606" i="11"/>
  <c r="A305" i="11"/>
  <c r="B302" i="6"/>
  <c r="A302" i="6" s="1"/>
  <c r="A296" i="3"/>
  <c r="B297" i="3"/>
  <c r="B305" i="13" l="1"/>
  <c r="A305" i="13" s="1"/>
  <c r="A607" i="11"/>
  <c r="B608" i="11"/>
  <c r="A306" i="11"/>
  <c r="B303" i="6"/>
  <c r="A303" i="6" s="1"/>
  <c r="A297" i="3"/>
  <c r="B298" i="3"/>
  <c r="B306" i="13" l="1"/>
  <c r="A306" i="13" s="1"/>
  <c r="B609" i="11"/>
  <c r="A608" i="11"/>
  <c r="A307" i="11"/>
  <c r="B304" i="6"/>
  <c r="A304" i="6" s="1"/>
  <c r="A298" i="3"/>
  <c r="B299" i="3"/>
  <c r="B307" i="13" l="1"/>
  <c r="A307" i="13" s="1"/>
  <c r="A609" i="11"/>
  <c r="B610" i="11"/>
  <c r="A308" i="11"/>
  <c r="B305" i="6"/>
  <c r="A305" i="6" s="1"/>
  <c r="A299" i="3"/>
  <c r="B300" i="3"/>
  <c r="B308" i="13" l="1"/>
  <c r="A308" i="13" s="1"/>
  <c r="B611" i="11"/>
  <c r="A610" i="11"/>
  <c r="A309" i="11"/>
  <c r="B306" i="6"/>
  <c r="A300" i="3"/>
  <c r="B301" i="3"/>
  <c r="B309" i="13" l="1"/>
  <c r="A309" i="13" s="1"/>
  <c r="A306" i="6"/>
  <c r="B307" i="6"/>
  <c r="A611" i="11"/>
  <c r="B612" i="11"/>
  <c r="A310" i="11"/>
  <c r="A301" i="3"/>
  <c r="B302" i="3"/>
  <c r="B310" i="13" l="1"/>
  <c r="A310" i="13" s="1"/>
  <c r="B308" i="6"/>
  <c r="A307" i="6"/>
  <c r="B613" i="11"/>
  <c r="A612" i="11"/>
  <c r="A302" i="3"/>
  <c r="B303" i="3"/>
  <c r="A308" i="6" l="1"/>
  <c r="B309" i="6"/>
  <c r="A613" i="11"/>
  <c r="B614" i="11"/>
  <c r="A303" i="3"/>
  <c r="B304" i="3"/>
  <c r="B310" i="6" l="1"/>
  <c r="A309" i="6"/>
  <c r="B615" i="11"/>
  <c r="A614" i="11"/>
  <c r="A304" i="3"/>
  <c r="B305" i="3"/>
  <c r="A310" i="6" l="1"/>
  <c r="B311" i="6"/>
  <c r="A615" i="11"/>
  <c r="B616" i="11"/>
  <c r="A305" i="3"/>
  <c r="B306" i="3"/>
  <c r="B312" i="6" l="1"/>
  <c r="A311" i="6"/>
  <c r="B617" i="11"/>
  <c r="A616" i="11"/>
  <c r="A306" i="3"/>
  <c r="B307" i="3"/>
  <c r="A312" i="6" l="1"/>
  <c r="B313" i="6"/>
  <c r="A617" i="11"/>
  <c r="B618" i="11"/>
  <c r="A307" i="3"/>
  <c r="B308" i="3"/>
  <c r="B314" i="6" l="1"/>
  <c r="A313" i="6"/>
  <c r="B619" i="11"/>
  <c r="A618" i="11"/>
  <c r="A308" i="3"/>
  <c r="B309" i="3"/>
  <c r="A314" i="6" l="1"/>
  <c r="B315" i="6"/>
  <c r="A619" i="11"/>
  <c r="B620" i="11"/>
  <c r="A309" i="3"/>
  <c r="B310" i="3"/>
  <c r="A310" i="3" s="1"/>
  <c r="B316" i="6" l="1"/>
  <c r="A315" i="6"/>
  <c r="B621" i="11"/>
  <c r="A620" i="11"/>
  <c r="A316" i="6" l="1"/>
  <c r="B317" i="6"/>
  <c r="A621" i="11"/>
  <c r="B622" i="11"/>
  <c r="B318" i="6" l="1"/>
  <c r="A317" i="6"/>
  <c r="B623" i="11"/>
  <c r="A622" i="11"/>
  <c r="A318" i="6" l="1"/>
  <c r="B319" i="6"/>
  <c r="A623" i="11"/>
  <c r="B624" i="11"/>
  <c r="B320" i="6" l="1"/>
  <c r="A319" i="6"/>
  <c r="B625" i="11"/>
  <c r="A624" i="11"/>
  <c r="A320" i="6" l="1"/>
  <c r="B321" i="6"/>
  <c r="A625" i="11"/>
  <c r="B626" i="11"/>
  <c r="A321" i="6" l="1"/>
  <c r="B322" i="6"/>
  <c r="B627" i="11"/>
  <c r="A626" i="11"/>
  <c r="A322" i="6" l="1"/>
  <c r="B323" i="6"/>
  <c r="A627" i="11"/>
  <c r="B628" i="11"/>
  <c r="B324" i="6" l="1"/>
  <c r="A323" i="6"/>
  <c r="B629" i="11"/>
  <c r="A628" i="11"/>
  <c r="A324" i="6" l="1"/>
  <c r="B325" i="6"/>
  <c r="A629" i="11"/>
  <c r="B630" i="11"/>
  <c r="B326" i="6" l="1"/>
  <c r="A325" i="6"/>
  <c r="B631" i="11"/>
  <c r="A630" i="11"/>
  <c r="A326" i="6" l="1"/>
  <c r="B327" i="6"/>
  <c r="A631" i="11"/>
  <c r="B632" i="11"/>
  <c r="B328" i="6" l="1"/>
  <c r="A327" i="6"/>
  <c r="B633" i="11"/>
  <c r="A632" i="11"/>
  <c r="A328" i="6" l="1"/>
  <c r="B329" i="6"/>
  <c r="A633" i="11"/>
  <c r="B634" i="11"/>
  <c r="B330" i="6" l="1"/>
  <c r="A329" i="6"/>
  <c r="B635" i="11"/>
  <c r="A634" i="11"/>
  <c r="B331" i="6" l="1"/>
  <c r="A330" i="6"/>
  <c r="A635" i="11"/>
  <c r="B636" i="11"/>
  <c r="B332" i="6" l="1"/>
  <c r="A331" i="6"/>
  <c r="B637" i="11"/>
  <c r="A636" i="11"/>
  <c r="A332" i="6" l="1"/>
  <c r="B333" i="6"/>
  <c r="A637" i="11"/>
  <c r="B638" i="11"/>
  <c r="B334" i="6" l="1"/>
  <c r="A333" i="6"/>
  <c r="B639" i="11"/>
  <c r="A638" i="11"/>
  <c r="A334" i="6" l="1"/>
  <c r="B335" i="6"/>
  <c r="A639" i="11"/>
  <c r="B640" i="11"/>
  <c r="B336" i="6" l="1"/>
  <c r="A335" i="6"/>
  <c r="B641" i="11"/>
  <c r="A640" i="11"/>
  <c r="B337" i="6" l="1"/>
  <c r="A336" i="6"/>
  <c r="A641" i="11"/>
  <c r="B642" i="11"/>
  <c r="A337" i="6" l="1"/>
  <c r="B338" i="6"/>
  <c r="B643" i="11"/>
  <c r="A642" i="11"/>
  <c r="A338" i="6" l="1"/>
  <c r="B339" i="6"/>
  <c r="A643" i="11"/>
  <c r="B644" i="11"/>
  <c r="B340" i="6" l="1"/>
  <c r="A339" i="6"/>
  <c r="B645" i="11"/>
  <c r="A644" i="11"/>
  <c r="A340" i="6" l="1"/>
  <c r="B341" i="6"/>
  <c r="A645" i="11"/>
  <c r="B646" i="11"/>
  <c r="B342" i="6" l="1"/>
  <c r="A341" i="6"/>
  <c r="B647" i="11"/>
  <c r="A646" i="11"/>
  <c r="A342" i="6" l="1"/>
  <c r="B343" i="6"/>
  <c r="B344" i="6" s="1"/>
  <c r="A647" i="11"/>
  <c r="B648" i="11"/>
  <c r="A344" i="6" l="1"/>
  <c r="B345" i="6"/>
  <c r="A343" i="6"/>
  <c r="B649" i="11"/>
  <c r="A648" i="11"/>
  <c r="B346" i="6" l="1"/>
  <c r="A345" i="6"/>
  <c r="A649" i="11"/>
  <c r="B650" i="11"/>
  <c r="A346" i="6" l="1"/>
  <c r="B347" i="6"/>
  <c r="B651" i="11"/>
  <c r="A650" i="11"/>
  <c r="B348" i="6" l="1"/>
  <c r="A347" i="6"/>
  <c r="A651" i="11"/>
  <c r="B652" i="11"/>
  <c r="A348" i="6" l="1"/>
  <c r="B349" i="6"/>
  <c r="B653" i="11"/>
  <c r="A652" i="11"/>
  <c r="B350" i="6" l="1"/>
  <c r="A349" i="6"/>
  <c r="B654" i="11"/>
  <c r="A653" i="11"/>
  <c r="A350" i="6" l="1"/>
  <c r="B351" i="6"/>
  <c r="B655" i="11"/>
  <c r="A654" i="11"/>
  <c r="B352" i="6" l="1"/>
  <c r="A351" i="6"/>
  <c r="A655" i="11"/>
  <c r="B656" i="11"/>
  <c r="A352" i="6" l="1"/>
  <c r="B353" i="6"/>
  <c r="B657" i="11"/>
  <c r="A656" i="11"/>
  <c r="B354" i="6" l="1"/>
  <c r="A353" i="6"/>
  <c r="A657" i="11"/>
  <c r="B658" i="11"/>
  <c r="A354" i="6" l="1"/>
  <c r="B355" i="6"/>
  <c r="B659" i="11"/>
  <c r="A658" i="11"/>
  <c r="B356" i="6" l="1"/>
  <c r="A355" i="6"/>
  <c r="B660" i="11"/>
  <c r="A659" i="11"/>
  <c r="A356" i="6" l="1"/>
  <c r="B357" i="6"/>
  <c r="B661" i="11"/>
  <c r="A660" i="11"/>
  <c r="B358" i="6" l="1"/>
  <c r="A357" i="6"/>
  <c r="B662" i="11"/>
  <c r="A661" i="11"/>
  <c r="A358" i="6" l="1"/>
  <c r="B359" i="6"/>
  <c r="B663" i="11"/>
  <c r="A662" i="11"/>
  <c r="B360" i="6" l="1"/>
  <c r="A359" i="6"/>
  <c r="A663" i="11"/>
  <c r="B664" i="11"/>
  <c r="A360" i="6" l="1"/>
  <c r="B361" i="6"/>
  <c r="B665" i="11"/>
  <c r="A664" i="11"/>
  <c r="B362" i="6" l="1"/>
  <c r="A361" i="6"/>
  <c r="A665" i="11"/>
  <c r="B666" i="11"/>
  <c r="A362" i="6" l="1"/>
  <c r="B363" i="6"/>
  <c r="B667" i="11"/>
  <c r="A666" i="11"/>
  <c r="B364" i="6" l="1"/>
  <c r="A363" i="6"/>
  <c r="B668" i="11"/>
  <c r="A667" i="11"/>
  <c r="B365" i="6" l="1"/>
  <c r="A364" i="6"/>
  <c r="B669" i="11"/>
  <c r="A668" i="11"/>
  <c r="A365" i="6" l="1"/>
  <c r="B366" i="6"/>
  <c r="B670" i="11"/>
  <c r="A669" i="11"/>
  <c r="B367" i="6" l="1"/>
  <c r="A366" i="6"/>
  <c r="B671" i="11"/>
  <c r="A670" i="11"/>
  <c r="A367" i="6" l="1"/>
  <c r="B368" i="6"/>
  <c r="A671" i="11"/>
  <c r="B672" i="11"/>
  <c r="B369" i="6" l="1"/>
  <c r="A368" i="6"/>
  <c r="B673" i="11"/>
  <c r="A672" i="11"/>
  <c r="A369" i="6" l="1"/>
  <c r="B370" i="6"/>
  <c r="B371" i="6" s="1"/>
  <c r="A673" i="11"/>
  <c r="B674" i="11"/>
  <c r="A371" i="6" l="1"/>
  <c r="B372" i="6"/>
  <c r="A370" i="6"/>
  <c r="B675" i="11"/>
  <c r="A674" i="11"/>
  <c r="B373" i="6" l="1"/>
  <c r="A372" i="6"/>
  <c r="B676" i="11"/>
  <c r="A675" i="11"/>
  <c r="A373" i="6" l="1"/>
  <c r="B374" i="6"/>
  <c r="B677" i="11"/>
  <c r="A676" i="11"/>
  <c r="B375" i="6" l="1"/>
  <c r="A374" i="6"/>
  <c r="B678" i="11"/>
  <c r="A677" i="11"/>
  <c r="A375" i="6" l="1"/>
  <c r="B376" i="6"/>
  <c r="B679" i="11"/>
  <c r="A678" i="11"/>
  <c r="B377" i="6" l="1"/>
  <c r="A376" i="6"/>
  <c r="A679" i="11"/>
  <c r="B680" i="11"/>
  <c r="A377" i="6" l="1"/>
  <c r="B378" i="6"/>
  <c r="B681" i="11"/>
  <c r="A680" i="11"/>
  <c r="B379" i="6" l="1"/>
  <c r="A378" i="6"/>
  <c r="A681" i="11"/>
  <c r="B682" i="11"/>
  <c r="A379" i="6" l="1"/>
  <c r="B380" i="6"/>
  <c r="B683" i="11"/>
  <c r="A682" i="11"/>
  <c r="B381" i="6" l="1"/>
  <c r="A380" i="6"/>
  <c r="B684" i="11"/>
  <c r="A683" i="11"/>
  <c r="A381" i="6" l="1"/>
  <c r="B382" i="6"/>
  <c r="B685" i="11"/>
  <c r="A684" i="11"/>
  <c r="B383" i="6" l="1"/>
  <c r="A382" i="6"/>
  <c r="A685" i="11"/>
  <c r="B686" i="11"/>
  <c r="A383" i="6" l="1"/>
  <c r="B384" i="6"/>
  <c r="B687" i="11"/>
  <c r="A686" i="11"/>
  <c r="B385" i="6" l="1"/>
  <c r="A384" i="6"/>
  <c r="A687" i="11"/>
  <c r="B688" i="11"/>
  <c r="A385" i="6" l="1"/>
  <c r="B386" i="6"/>
  <c r="B689" i="11"/>
  <c r="A688" i="11"/>
  <c r="B387" i="6" l="1"/>
  <c r="A386" i="6"/>
  <c r="A689" i="11"/>
  <c r="B690" i="11"/>
  <c r="A387" i="6" l="1"/>
  <c r="B388" i="6"/>
  <c r="B691" i="11"/>
  <c r="A690" i="11"/>
  <c r="B389" i="6" l="1"/>
  <c r="A388" i="6"/>
  <c r="B692" i="11"/>
  <c r="A691" i="11"/>
  <c r="A389" i="6" l="1"/>
  <c r="B390" i="6"/>
  <c r="B693" i="11"/>
  <c r="A692" i="11"/>
  <c r="B391" i="6" l="1"/>
  <c r="A390" i="6"/>
  <c r="B694" i="11"/>
  <c r="A693" i="11"/>
  <c r="A391" i="6" l="1"/>
  <c r="B392" i="6"/>
  <c r="B695" i="11"/>
  <c r="A694" i="11"/>
  <c r="B393" i="6" l="1"/>
  <c r="A392" i="6"/>
  <c r="A695" i="11"/>
  <c r="B696" i="11"/>
  <c r="A393" i="6" l="1"/>
  <c r="B394" i="6"/>
  <c r="B697" i="11"/>
  <c r="A696" i="11"/>
  <c r="B395" i="6" l="1"/>
  <c r="A394" i="6"/>
  <c r="A697" i="11"/>
  <c r="B698" i="11"/>
  <c r="A395" i="6" l="1"/>
  <c r="B396" i="6"/>
  <c r="B699" i="11"/>
  <c r="A698" i="11"/>
  <c r="B397" i="6" l="1"/>
  <c r="A396" i="6"/>
  <c r="B700" i="11"/>
  <c r="A699" i="11"/>
  <c r="A397" i="6" l="1"/>
  <c r="B398" i="6"/>
  <c r="B701" i="11"/>
  <c r="A700" i="11"/>
  <c r="B399" i="6" l="1"/>
  <c r="A398" i="6"/>
  <c r="B702" i="11"/>
  <c r="A701" i="11"/>
  <c r="A399" i="6" l="1"/>
  <c r="B400" i="6"/>
  <c r="B703" i="11"/>
  <c r="A702" i="11"/>
  <c r="B401" i="6" l="1"/>
  <c r="B402" i="6" s="1"/>
  <c r="A400" i="6"/>
  <c r="A703" i="11"/>
  <c r="B704" i="11"/>
  <c r="A402" i="6" l="1"/>
  <c r="B403" i="6"/>
  <c r="A401" i="6"/>
  <c r="B705" i="11"/>
  <c r="A704" i="11"/>
  <c r="B404" i="6" l="1"/>
  <c r="A403" i="6"/>
  <c r="A705" i="11"/>
  <c r="B706" i="11"/>
  <c r="A404" i="6" l="1"/>
  <c r="B405" i="6"/>
  <c r="E8" i="6"/>
  <c r="B707" i="11"/>
  <c r="A706" i="11"/>
  <c r="B406" i="6" l="1"/>
  <c r="A405" i="6"/>
  <c r="E9" i="6"/>
  <c r="E10" i="6"/>
  <c r="B708" i="11"/>
  <c r="A707" i="11"/>
  <c r="A406" i="6" l="1"/>
  <c r="B407" i="6"/>
  <c r="E11" i="6"/>
  <c r="D9" i="6"/>
  <c r="B709" i="11"/>
  <c r="A708" i="11"/>
  <c r="B408" i="6" l="1"/>
  <c r="A407" i="6"/>
  <c r="E14" i="6"/>
  <c r="E3" i="6" s="1"/>
  <c r="C13" i="7" s="1"/>
  <c r="D14" i="6"/>
  <c r="D11" i="6"/>
  <c r="B710" i="11"/>
  <c r="A709" i="11"/>
  <c r="C18" i="7" l="1"/>
  <c r="C17" i="7"/>
  <c r="C16" i="7"/>
  <c r="C15" i="7"/>
  <c r="C14" i="7"/>
  <c r="C19" i="7" s="1"/>
  <c r="A408" i="6"/>
  <c r="B409" i="6"/>
  <c r="E5" i="6"/>
  <c r="B711" i="11"/>
  <c r="A710" i="11"/>
  <c r="C22" i="7" l="1"/>
  <c r="C21" i="7"/>
  <c r="W5" i="7"/>
  <c r="B410" i="6"/>
  <c r="A409" i="6"/>
  <c r="Q3" i="7"/>
  <c r="A711" i="11"/>
  <c r="B712" i="11"/>
  <c r="A410" i="6" l="1"/>
  <c r="B411" i="6"/>
  <c r="B713" i="11"/>
  <c r="A712" i="11"/>
  <c r="B412" i="6" l="1"/>
  <c r="A411" i="6"/>
  <c r="A713" i="11"/>
  <c r="B714" i="11"/>
  <c r="A412" i="6" l="1"/>
  <c r="B413" i="6"/>
  <c r="B715" i="11"/>
  <c r="A714" i="11"/>
  <c r="B414" i="6" l="1"/>
  <c r="A413" i="6"/>
  <c r="B716" i="11"/>
  <c r="A715" i="11"/>
  <c r="A414" i="6" l="1"/>
  <c r="B415" i="6"/>
  <c r="B717" i="11"/>
  <c r="A716" i="11"/>
  <c r="B416" i="6" l="1"/>
  <c r="A415" i="6"/>
  <c r="B718" i="11"/>
  <c r="A717" i="11"/>
  <c r="A416" i="6" l="1"/>
  <c r="B417" i="6"/>
  <c r="B719" i="11"/>
  <c r="A718" i="11"/>
  <c r="B418" i="6" l="1"/>
  <c r="A417" i="6"/>
  <c r="A719" i="11"/>
  <c r="B720" i="11"/>
  <c r="B419" i="6" l="1"/>
  <c r="A418" i="6"/>
  <c r="B721" i="11"/>
  <c r="A720" i="11"/>
  <c r="B420" i="6" l="1"/>
  <c r="A419" i="6"/>
  <c r="A721" i="11"/>
  <c r="B722" i="11"/>
  <c r="A420" i="6" l="1"/>
  <c r="B421" i="6"/>
  <c r="B723" i="11"/>
  <c r="A722" i="11"/>
  <c r="B422" i="6" l="1"/>
  <c r="A421" i="6"/>
  <c r="B724" i="11"/>
  <c r="A723" i="11"/>
  <c r="A422" i="6" l="1"/>
  <c r="B423" i="6"/>
  <c r="B725" i="11"/>
  <c r="A724" i="11"/>
  <c r="B424" i="6" l="1"/>
  <c r="A423" i="6"/>
  <c r="B726" i="11"/>
  <c r="A725" i="11"/>
  <c r="A424" i="6" l="1"/>
  <c r="B425" i="6"/>
  <c r="B727" i="11"/>
  <c r="A726" i="11"/>
  <c r="B426" i="6" l="1"/>
  <c r="A425" i="6"/>
  <c r="A727" i="11"/>
  <c r="B728" i="11"/>
  <c r="A426" i="6" l="1"/>
  <c r="B427" i="6"/>
  <c r="B729" i="11"/>
  <c r="A728" i="11"/>
  <c r="B428" i="6" l="1"/>
  <c r="A427" i="6"/>
  <c r="A729" i="11"/>
  <c r="B730" i="11"/>
  <c r="A428" i="6" l="1"/>
  <c r="B429" i="6"/>
  <c r="B731" i="11"/>
  <c r="A730" i="11"/>
  <c r="B430" i="6" l="1"/>
  <c r="A429" i="6"/>
  <c r="B732" i="11"/>
  <c r="A731" i="11"/>
  <c r="A430" i="6" l="1"/>
  <c r="B431" i="6"/>
  <c r="B733" i="11"/>
  <c r="A732" i="11"/>
  <c r="B432" i="6" l="1"/>
  <c r="A431" i="6"/>
  <c r="B734" i="11"/>
  <c r="A733" i="11"/>
  <c r="A432" i="6" l="1"/>
  <c r="B433" i="6"/>
  <c r="B735" i="11"/>
  <c r="A734" i="11"/>
  <c r="B434" i="6" l="1"/>
  <c r="A433" i="6"/>
  <c r="A735" i="11"/>
  <c r="B736" i="11"/>
  <c r="A434" i="6" l="1"/>
  <c r="B435" i="6"/>
  <c r="B737" i="11"/>
  <c r="A736" i="11"/>
  <c r="B436" i="6" l="1"/>
  <c r="A435" i="6"/>
  <c r="A737" i="11"/>
  <c r="B738" i="11"/>
  <c r="A436" i="6" l="1"/>
  <c r="B437" i="6"/>
  <c r="B739" i="11"/>
  <c r="A738" i="11"/>
  <c r="A437" i="6" l="1"/>
  <c r="B438" i="6"/>
  <c r="B740" i="11"/>
  <c r="A739" i="11"/>
  <c r="A438" i="6" l="1"/>
  <c r="B439" i="6"/>
  <c r="B741" i="11"/>
  <c r="A740" i="11"/>
  <c r="B440" i="6" l="1"/>
  <c r="A439" i="6"/>
  <c r="B742" i="11"/>
  <c r="A741" i="11"/>
  <c r="A440" i="6" l="1"/>
  <c r="B441" i="6"/>
  <c r="B743" i="11"/>
  <c r="A742" i="11"/>
  <c r="B442" i="6" l="1"/>
  <c r="A441" i="6"/>
  <c r="A743" i="11"/>
  <c r="B744" i="11"/>
  <c r="A442" i="6" l="1"/>
  <c r="B443" i="6"/>
  <c r="B745" i="11"/>
  <c r="A744" i="11"/>
  <c r="A443" i="6" l="1"/>
  <c r="B444" i="6"/>
  <c r="A745" i="11"/>
  <c r="B746" i="11"/>
  <c r="A444" i="6" l="1"/>
  <c r="B445" i="6"/>
  <c r="B747" i="11"/>
  <c r="A746" i="11"/>
  <c r="B446" i="6" l="1"/>
  <c r="A445" i="6"/>
  <c r="B748" i="11"/>
  <c r="A747" i="11"/>
  <c r="A446" i="6" l="1"/>
  <c r="B447" i="6"/>
  <c r="B749" i="11"/>
  <c r="A748" i="11"/>
  <c r="B448" i="6" l="1"/>
  <c r="A447" i="6"/>
  <c r="B750" i="11"/>
  <c r="A749" i="11"/>
  <c r="A448" i="6" l="1"/>
  <c r="B449" i="6"/>
  <c r="B751" i="11"/>
  <c r="A750" i="11"/>
  <c r="A449" i="6" l="1"/>
  <c r="B450" i="6"/>
  <c r="A751" i="11"/>
  <c r="B752" i="11"/>
  <c r="A450" i="6" l="1"/>
  <c r="B451" i="6"/>
  <c r="B753" i="11"/>
  <c r="A752" i="11"/>
  <c r="B452" i="6" l="1"/>
  <c r="A451" i="6"/>
  <c r="A753" i="11"/>
  <c r="B754" i="11"/>
  <c r="A452" i="6" l="1"/>
  <c r="B453" i="6"/>
  <c r="B755" i="11"/>
  <c r="A754" i="11"/>
  <c r="A453" i="6" l="1"/>
  <c r="B454" i="6"/>
  <c r="B756" i="11"/>
  <c r="A755" i="11"/>
  <c r="A454" i="6" l="1"/>
  <c r="B455" i="6"/>
  <c r="B757" i="11"/>
  <c r="A756" i="11"/>
  <c r="B456" i="6" l="1"/>
  <c r="A455" i="6"/>
  <c r="B758" i="11"/>
  <c r="A757" i="11"/>
  <c r="A456" i="6" l="1"/>
  <c r="B457" i="6"/>
  <c r="B759" i="11"/>
  <c r="A758" i="11"/>
  <c r="A457" i="6" l="1"/>
  <c r="B458" i="6"/>
  <c r="A759" i="11"/>
  <c r="B760" i="11"/>
  <c r="A458" i="6" l="1"/>
  <c r="B459" i="6"/>
  <c r="B761" i="11"/>
  <c r="A760" i="11"/>
  <c r="A459" i="6" l="1"/>
  <c r="B460" i="6"/>
  <c r="A761" i="11"/>
  <c r="B762" i="11"/>
  <c r="A460" i="6" l="1"/>
  <c r="B461" i="6"/>
  <c r="B763" i="11"/>
  <c r="A762" i="11"/>
  <c r="A461" i="6" l="1"/>
  <c r="B462" i="6"/>
  <c r="B764" i="11"/>
  <c r="A763" i="11"/>
  <c r="A462" i="6" l="1"/>
  <c r="B463" i="6"/>
  <c r="B765" i="11"/>
  <c r="A764" i="11"/>
  <c r="B464" i="6" l="1"/>
  <c r="A463" i="6"/>
  <c r="B766" i="11"/>
  <c r="A765" i="11"/>
  <c r="A464" i="6" l="1"/>
  <c r="B465" i="6"/>
  <c r="B466" i="6" s="1"/>
  <c r="B767" i="11"/>
  <c r="A766" i="11"/>
  <c r="A466" i="6" l="1"/>
  <c r="B467" i="6"/>
  <c r="A465" i="6"/>
  <c r="A767" i="11"/>
  <c r="B768" i="11"/>
  <c r="B468" i="6" l="1"/>
  <c r="A467" i="6"/>
  <c r="B769" i="11"/>
  <c r="A768" i="11"/>
  <c r="A468" i="6" l="1"/>
  <c r="B469" i="6"/>
  <c r="A769" i="11"/>
  <c r="B770" i="11"/>
  <c r="B470" i="6" l="1"/>
  <c r="A469" i="6"/>
  <c r="B771" i="11"/>
  <c r="A770" i="11"/>
  <c r="B471" i="6" l="1"/>
  <c r="A470" i="6"/>
  <c r="B772" i="11"/>
  <c r="A771" i="11"/>
  <c r="A471" i="6" l="1"/>
  <c r="B472" i="6"/>
  <c r="B773" i="11"/>
  <c r="A772" i="11"/>
  <c r="A472" i="6" l="1"/>
  <c r="B473" i="6"/>
  <c r="B774" i="11"/>
  <c r="A773" i="11"/>
  <c r="B474" i="6" l="1"/>
  <c r="A473" i="6"/>
  <c r="B775" i="11"/>
  <c r="A774" i="11"/>
  <c r="A474" i="6" l="1"/>
  <c r="B475" i="6"/>
  <c r="A775" i="11"/>
  <c r="B776" i="11"/>
  <c r="B476" i="6" l="1"/>
  <c r="A475" i="6"/>
  <c r="B777" i="11"/>
  <c r="A776" i="11"/>
  <c r="A476" i="6" l="1"/>
  <c r="B477" i="6"/>
  <c r="A777" i="11"/>
  <c r="B778" i="11"/>
  <c r="B478" i="6" l="1"/>
  <c r="A477" i="6"/>
  <c r="B779" i="11"/>
  <c r="A778" i="11"/>
  <c r="B479" i="6" l="1"/>
  <c r="A478" i="6"/>
  <c r="A779" i="11"/>
  <c r="B780" i="11"/>
  <c r="B480" i="6" l="1"/>
  <c r="A479" i="6"/>
  <c r="B781" i="11"/>
  <c r="A780" i="11"/>
  <c r="A480" i="6" l="1"/>
  <c r="B481" i="6"/>
  <c r="B782" i="11"/>
  <c r="A781" i="11"/>
  <c r="A481" i="6" l="1"/>
  <c r="B482" i="6"/>
  <c r="B783" i="11"/>
  <c r="A782" i="11"/>
  <c r="A482" i="6" l="1"/>
  <c r="B483" i="6"/>
  <c r="B784" i="11"/>
  <c r="A783" i="11"/>
  <c r="B484" i="6" l="1"/>
  <c r="A483" i="6"/>
  <c r="B785" i="11"/>
  <c r="A784" i="11"/>
  <c r="A484" i="6" l="1"/>
  <c r="B485" i="6"/>
  <c r="B786" i="11"/>
  <c r="A785" i="11"/>
  <c r="A485" i="6" l="1"/>
  <c r="B486" i="6"/>
  <c r="B787" i="11"/>
  <c r="A786" i="11"/>
  <c r="A486" i="6" l="1"/>
  <c r="B487" i="6"/>
  <c r="A787" i="11"/>
  <c r="B788" i="11"/>
  <c r="A487" i="6" l="1"/>
  <c r="B488" i="6"/>
  <c r="B789" i="11"/>
  <c r="A788" i="11"/>
  <c r="B489" i="6" l="1"/>
  <c r="A488" i="6"/>
  <c r="B790" i="11"/>
  <c r="A789" i="11"/>
  <c r="B490" i="6" l="1"/>
  <c r="A489" i="6"/>
  <c r="B791" i="11"/>
  <c r="A790" i="11"/>
  <c r="A490" i="6" l="1"/>
  <c r="B491" i="6"/>
  <c r="B792" i="11"/>
  <c r="A791" i="11"/>
  <c r="A491" i="6" l="1"/>
  <c r="B492" i="6"/>
  <c r="B793" i="11"/>
  <c r="A792" i="11"/>
  <c r="A492" i="6" l="1"/>
  <c r="B493" i="6"/>
  <c r="B794" i="11"/>
  <c r="A793" i="11"/>
  <c r="B494" i="6" l="1"/>
  <c r="A493" i="6"/>
  <c r="B795" i="11"/>
  <c r="A794" i="11"/>
  <c r="A494" i="6" l="1"/>
  <c r="B495" i="6"/>
  <c r="A795" i="11"/>
  <c r="B796" i="11"/>
  <c r="A495" i="6" l="1"/>
  <c r="B496" i="6"/>
  <c r="B797" i="11"/>
  <c r="A796" i="11"/>
  <c r="A496" i="6" l="1"/>
  <c r="B497" i="6"/>
  <c r="B798" i="11"/>
  <c r="A797" i="11"/>
  <c r="B498" i="6" l="1"/>
  <c r="A497" i="6"/>
  <c r="B799" i="11"/>
  <c r="A798" i="11"/>
  <c r="A498" i="6" l="1"/>
  <c r="B499" i="6"/>
  <c r="B800" i="11"/>
  <c r="A799" i="11"/>
  <c r="B500" i="6" l="1"/>
  <c r="A499" i="6"/>
  <c r="B801" i="11"/>
  <c r="A800" i="11"/>
  <c r="A500" i="6" l="1"/>
  <c r="B501" i="6"/>
  <c r="B802" i="11"/>
  <c r="A801" i="11"/>
  <c r="B502" i="6" l="1"/>
  <c r="A501" i="6"/>
  <c r="B803" i="11"/>
  <c r="A802" i="11"/>
  <c r="B503" i="6" l="1"/>
  <c r="A502" i="6"/>
  <c r="A803" i="11"/>
  <c r="B804" i="11"/>
  <c r="B504" i="6" l="1"/>
  <c r="A503" i="6"/>
  <c r="B805" i="11"/>
  <c r="A804" i="11"/>
  <c r="A504" i="6" l="1"/>
  <c r="B505" i="6"/>
  <c r="B806" i="11"/>
  <c r="A805" i="11"/>
  <c r="B506" i="6" l="1"/>
  <c r="A505" i="6"/>
  <c r="B807" i="11"/>
  <c r="A806" i="11"/>
  <c r="A506" i="6" l="1"/>
  <c r="B507" i="6"/>
  <c r="B808" i="11"/>
  <c r="A807" i="11"/>
  <c r="B508" i="6" l="1"/>
  <c r="A507" i="6"/>
  <c r="B809" i="11"/>
  <c r="A808" i="11"/>
  <c r="A508" i="6" l="1"/>
  <c r="B509" i="6"/>
  <c r="B810" i="11"/>
  <c r="A809" i="11"/>
  <c r="B510" i="6" l="1"/>
  <c r="A509" i="6"/>
  <c r="B811" i="11"/>
  <c r="A810" i="11"/>
  <c r="A510" i="6" l="1"/>
  <c r="B511" i="6"/>
  <c r="A811" i="11"/>
  <c r="B812" i="11"/>
  <c r="B512" i="6" l="1"/>
  <c r="A511" i="6"/>
  <c r="B813" i="11"/>
  <c r="A812" i="11"/>
  <c r="B513" i="6" l="1"/>
  <c r="A512" i="6"/>
  <c r="B814" i="11"/>
  <c r="A813" i="11"/>
  <c r="B514" i="6" l="1"/>
  <c r="A513" i="6"/>
  <c r="B815" i="11"/>
  <c r="A814" i="11"/>
  <c r="B515" i="6" l="1"/>
  <c r="A514" i="6"/>
  <c r="A815" i="11"/>
  <c r="B816" i="11"/>
  <c r="A515" i="6" l="1"/>
  <c r="B516" i="6"/>
  <c r="B817" i="11"/>
  <c r="A816" i="11"/>
  <c r="B517" i="6" l="1"/>
  <c r="A516" i="6"/>
  <c r="B818" i="11"/>
  <c r="A817" i="11"/>
  <c r="A517" i="6" l="1"/>
  <c r="B518" i="6"/>
  <c r="A818" i="11"/>
  <c r="B819" i="11"/>
  <c r="B519" i="6" l="1"/>
  <c r="A518" i="6"/>
  <c r="A819" i="11"/>
  <c r="B820" i="11"/>
  <c r="B520" i="6" l="1"/>
  <c r="A519" i="6"/>
  <c r="B821" i="11"/>
  <c r="A820" i="11"/>
  <c r="A520" i="6" l="1"/>
  <c r="B521" i="6"/>
  <c r="B822" i="11"/>
  <c r="A821" i="11"/>
  <c r="B522" i="6" l="1"/>
  <c r="A521" i="6"/>
  <c r="B823" i="11"/>
  <c r="A822" i="11"/>
  <c r="A522" i="6" l="1"/>
  <c r="B523" i="6"/>
  <c r="A823" i="11"/>
  <c r="B824" i="11"/>
  <c r="B524" i="6" l="1"/>
  <c r="A523" i="6"/>
  <c r="A824" i="11"/>
  <c r="B825" i="11"/>
  <c r="A524" i="6" l="1"/>
  <c r="B525" i="6"/>
  <c r="B826" i="11"/>
  <c r="A825" i="11"/>
  <c r="B526" i="6" l="1"/>
  <c r="A525" i="6"/>
  <c r="B827" i="11"/>
  <c r="A826" i="11"/>
  <c r="A526" i="6" l="1"/>
  <c r="B527" i="6"/>
  <c r="A827" i="11"/>
  <c r="B828" i="11"/>
  <c r="B528" i="6" l="1"/>
  <c r="A527" i="6"/>
  <c r="B829" i="11"/>
  <c r="A828" i="11"/>
  <c r="A528" i="6" l="1"/>
  <c r="B529" i="6"/>
  <c r="B830" i="11"/>
  <c r="A829" i="11"/>
  <c r="B530" i="6" l="1"/>
  <c r="A529" i="6"/>
  <c r="B831" i="11"/>
  <c r="A830" i="11"/>
  <c r="A530" i="6" l="1"/>
  <c r="B531" i="6"/>
  <c r="A831" i="11"/>
  <c r="B832" i="11"/>
  <c r="B532" i="6" l="1"/>
  <c r="A531" i="6"/>
  <c r="B833" i="11"/>
  <c r="A832" i="11"/>
  <c r="B533" i="6" l="1"/>
  <c r="A532" i="6"/>
  <c r="B834" i="11"/>
  <c r="A833" i="11"/>
  <c r="B534" i="6" l="1"/>
  <c r="A533" i="6"/>
  <c r="B835" i="11"/>
  <c r="A834" i="11"/>
  <c r="A534" i="6" l="1"/>
  <c r="B535" i="6"/>
  <c r="A835" i="11"/>
  <c r="B836" i="11"/>
  <c r="B536" i="6" l="1"/>
  <c r="A535" i="6"/>
  <c r="B837" i="11"/>
  <c r="A836" i="11"/>
  <c r="A536" i="6" l="1"/>
  <c r="B537" i="6"/>
  <c r="B838" i="11"/>
  <c r="A837" i="11"/>
  <c r="B538" i="6" l="1"/>
  <c r="A537" i="6"/>
  <c r="B839" i="11"/>
  <c r="A838" i="11"/>
  <c r="A538" i="6" l="1"/>
  <c r="B539" i="6"/>
  <c r="A839" i="11"/>
  <c r="B840" i="11"/>
  <c r="B540" i="6" l="1"/>
  <c r="A539" i="6"/>
  <c r="B841" i="11"/>
  <c r="A840" i="11"/>
  <c r="A540" i="6" l="1"/>
  <c r="B541" i="6"/>
  <c r="B842" i="11"/>
  <c r="A841" i="11"/>
  <c r="B542" i="6" l="1"/>
  <c r="A541" i="6"/>
  <c r="B843" i="11"/>
  <c r="A842" i="11"/>
  <c r="A542" i="6" l="1"/>
  <c r="B543" i="6"/>
  <c r="A843" i="11"/>
  <c r="B844" i="11"/>
  <c r="B544" i="6" l="1"/>
  <c r="A543" i="6"/>
  <c r="B845" i="11"/>
  <c r="A844" i="11"/>
  <c r="A544" i="6" l="1"/>
  <c r="B545" i="6"/>
  <c r="B846" i="11"/>
  <c r="A845" i="11"/>
  <c r="B546" i="6" l="1"/>
  <c r="A545" i="6"/>
  <c r="B847" i="11"/>
  <c r="A846" i="11"/>
  <c r="A546" i="6" l="1"/>
  <c r="B547" i="6"/>
  <c r="A847" i="11"/>
  <c r="B848" i="11"/>
  <c r="B548" i="6" l="1"/>
  <c r="A547" i="6"/>
  <c r="B849" i="11"/>
  <c r="A848" i="11"/>
  <c r="A548" i="6" l="1"/>
  <c r="B549" i="6"/>
  <c r="B850" i="11"/>
  <c r="A849" i="11"/>
  <c r="B550" i="6" l="1"/>
  <c r="A549" i="6"/>
  <c r="B851" i="11"/>
  <c r="A850" i="11"/>
  <c r="A550" i="6" l="1"/>
  <c r="B551" i="6"/>
  <c r="A851" i="11"/>
  <c r="B852" i="11"/>
  <c r="B552" i="6" l="1"/>
  <c r="A551" i="6"/>
  <c r="B853" i="11"/>
  <c r="A852" i="11"/>
  <c r="A552" i="6" l="1"/>
  <c r="B553" i="6"/>
  <c r="B854" i="11"/>
  <c r="A853" i="11"/>
  <c r="B554" i="6" l="1"/>
  <c r="A553" i="6"/>
  <c r="B855" i="11"/>
  <c r="A854" i="11"/>
  <c r="A554" i="6" l="1"/>
  <c r="B555" i="6"/>
  <c r="A855" i="11"/>
  <c r="B856" i="11"/>
  <c r="B556" i="6" l="1"/>
  <c r="A555" i="6"/>
  <c r="B857" i="11"/>
  <c r="A856" i="11"/>
  <c r="A556" i="6" l="1"/>
  <c r="B557" i="6"/>
  <c r="B858" i="11"/>
  <c r="A857" i="11"/>
  <c r="B558" i="6" l="1"/>
  <c r="A557" i="6"/>
  <c r="B859" i="11"/>
  <c r="A858" i="11"/>
  <c r="B559" i="6" l="1"/>
  <c r="A558" i="6"/>
  <c r="A859" i="11"/>
  <c r="B860" i="11"/>
  <c r="B560" i="6" l="1"/>
  <c r="A559" i="6"/>
  <c r="B861" i="11"/>
  <c r="A860" i="11"/>
  <c r="B561" i="6" l="1"/>
  <c r="A560" i="6"/>
  <c r="B862" i="11"/>
  <c r="A861" i="11"/>
  <c r="B562" i="6" l="1"/>
  <c r="A561" i="6"/>
  <c r="B863" i="11"/>
  <c r="A862" i="11"/>
  <c r="B563" i="6" l="1"/>
  <c r="A562" i="6"/>
  <c r="A863" i="11"/>
  <c r="B864" i="11"/>
  <c r="B564" i="6" l="1"/>
  <c r="A563" i="6"/>
  <c r="B865" i="11"/>
  <c r="A864" i="11"/>
  <c r="A564" i="6" l="1"/>
  <c r="B565" i="6"/>
  <c r="B866" i="11"/>
  <c r="A865" i="11"/>
  <c r="B566" i="6" l="1"/>
  <c r="A565" i="6"/>
  <c r="B867" i="11"/>
  <c r="A866" i="11"/>
  <c r="A566" i="6" l="1"/>
  <c r="B567" i="6"/>
  <c r="A867" i="11"/>
  <c r="B868" i="11"/>
  <c r="B568" i="6" l="1"/>
  <c r="A567" i="6"/>
  <c r="B869" i="11"/>
  <c r="A868" i="11"/>
  <c r="A568" i="6" l="1"/>
  <c r="B569" i="6"/>
  <c r="B870" i="11"/>
  <c r="A869" i="11"/>
  <c r="B570" i="6" l="1"/>
  <c r="A569" i="6"/>
  <c r="B871" i="11"/>
  <c r="A870" i="11"/>
  <c r="A570" i="6" l="1"/>
  <c r="B571" i="6"/>
  <c r="B872" i="11"/>
  <c r="A871" i="11"/>
  <c r="B572" i="6" l="1"/>
  <c r="A571" i="6"/>
  <c r="B873" i="11"/>
  <c r="A872" i="11"/>
  <c r="A572" i="6" l="1"/>
  <c r="B573" i="6"/>
  <c r="A873" i="11"/>
  <c r="B874" i="11"/>
  <c r="A573" i="6" l="1"/>
  <c r="B574" i="6"/>
  <c r="B875" i="11"/>
  <c r="A874" i="11"/>
  <c r="A574" i="6" l="1"/>
  <c r="B575" i="6"/>
  <c r="A875" i="11"/>
  <c r="B876" i="11"/>
  <c r="B576" i="6" l="1"/>
  <c r="A575" i="6"/>
  <c r="B877" i="11"/>
  <c r="A876" i="11"/>
  <c r="A576" i="6" l="1"/>
  <c r="B577" i="6"/>
  <c r="B878" i="11"/>
  <c r="A877" i="11"/>
  <c r="B578" i="6" l="1"/>
  <c r="A577" i="6"/>
  <c r="B879" i="11"/>
  <c r="A878" i="11"/>
  <c r="A578" i="6" l="1"/>
  <c r="B579" i="6"/>
  <c r="B880" i="11"/>
  <c r="A879" i="11"/>
  <c r="B580" i="6" l="1"/>
  <c r="A579" i="6"/>
  <c r="B881" i="11"/>
  <c r="A880" i="11"/>
  <c r="A580" i="6" l="1"/>
  <c r="B581" i="6"/>
  <c r="A881" i="11"/>
  <c r="B882" i="11"/>
  <c r="B582" i="6" l="1"/>
  <c r="A581" i="6"/>
  <c r="B883" i="11"/>
  <c r="A882" i="11"/>
  <c r="A582" i="6" l="1"/>
  <c r="B583" i="6"/>
  <c r="A883" i="11"/>
  <c r="B884" i="11"/>
  <c r="B584" i="6" l="1"/>
  <c r="A583" i="6"/>
  <c r="B885" i="11"/>
  <c r="A884" i="11"/>
  <c r="A584" i="6" l="1"/>
  <c r="B585" i="6"/>
  <c r="A885" i="11"/>
  <c r="B886" i="11"/>
  <c r="B586" i="6" l="1"/>
  <c r="A585" i="6"/>
  <c r="B887" i="11"/>
  <c r="A886" i="11"/>
  <c r="A586" i="6" l="1"/>
  <c r="B587" i="6"/>
  <c r="B888" i="11"/>
  <c r="A887" i="11"/>
  <c r="B588" i="6" l="1"/>
  <c r="A587" i="6"/>
  <c r="B889" i="11"/>
  <c r="A888" i="11"/>
  <c r="A588" i="6" l="1"/>
  <c r="B589" i="6"/>
  <c r="A889" i="11"/>
  <c r="B890" i="11"/>
  <c r="B590" i="6" l="1"/>
  <c r="A589" i="6"/>
  <c r="B891" i="11"/>
  <c r="A890" i="11"/>
  <c r="A590" i="6" l="1"/>
  <c r="B591" i="6"/>
  <c r="A891" i="11"/>
  <c r="B892" i="11"/>
  <c r="B592" i="6" l="1"/>
  <c r="A591" i="6"/>
  <c r="B893" i="11"/>
  <c r="A892" i="11"/>
  <c r="A592" i="6" l="1"/>
  <c r="B593" i="6"/>
  <c r="B894" i="11"/>
  <c r="A893" i="11"/>
  <c r="B594" i="6" l="1"/>
  <c r="A593" i="6"/>
  <c r="B895" i="11"/>
  <c r="A894" i="11"/>
  <c r="A594" i="6" l="1"/>
  <c r="B595" i="6"/>
  <c r="B896" i="11"/>
  <c r="A895" i="11"/>
  <c r="A595" i="6" l="1"/>
  <c r="B596" i="6"/>
  <c r="B897" i="11"/>
  <c r="A896" i="11"/>
  <c r="B597" i="6" l="1"/>
  <c r="A596" i="6"/>
  <c r="B898" i="11"/>
  <c r="A897" i="11"/>
  <c r="A597" i="6" l="1"/>
  <c r="B598" i="6"/>
  <c r="B899" i="11"/>
  <c r="A898" i="11"/>
  <c r="A598" i="6" l="1"/>
  <c r="B599" i="6"/>
  <c r="A899" i="11"/>
  <c r="B900" i="11"/>
  <c r="B600" i="6" l="1"/>
  <c r="A599" i="6"/>
  <c r="B901" i="11"/>
  <c r="A900" i="11"/>
  <c r="A600" i="6" l="1"/>
  <c r="B601" i="6"/>
  <c r="B902" i="11"/>
  <c r="A901" i="11"/>
  <c r="B602" i="6" l="1"/>
  <c r="A601" i="6"/>
  <c r="B903" i="11"/>
  <c r="A902" i="11"/>
  <c r="A602" i="6" l="1"/>
  <c r="B603" i="6"/>
  <c r="B904" i="11"/>
  <c r="A903" i="11"/>
  <c r="B604" i="6" l="1"/>
  <c r="A603" i="6"/>
  <c r="B905" i="11"/>
  <c r="A904" i="11"/>
  <c r="A604" i="6" l="1"/>
  <c r="B605" i="6"/>
  <c r="A905" i="11"/>
  <c r="B906" i="11"/>
  <c r="B606" i="6" l="1"/>
  <c r="A605" i="6"/>
  <c r="B907" i="11"/>
  <c r="A906" i="11"/>
  <c r="A606" i="6" l="1"/>
  <c r="B607" i="6"/>
  <c r="A907" i="11"/>
  <c r="B908" i="11"/>
  <c r="B608" i="6" l="1"/>
  <c r="A607" i="6"/>
  <c r="B909" i="11"/>
  <c r="A908" i="11"/>
  <c r="A608" i="6" l="1"/>
  <c r="B609" i="6"/>
  <c r="B910" i="11"/>
  <c r="A909" i="11"/>
  <c r="B610" i="6" l="1"/>
  <c r="A609" i="6"/>
  <c r="B911" i="11"/>
  <c r="A910" i="11"/>
  <c r="A610" i="6" l="1"/>
  <c r="B611" i="6"/>
  <c r="B912" i="11"/>
  <c r="A911" i="11"/>
  <c r="B612" i="6" l="1"/>
  <c r="A611" i="6"/>
  <c r="B913" i="11"/>
  <c r="A912" i="11"/>
  <c r="A612" i="6" l="1"/>
  <c r="B613" i="6"/>
  <c r="B914" i="11"/>
  <c r="A913" i="11"/>
  <c r="B614" i="6" l="1"/>
  <c r="A613" i="6"/>
  <c r="B915" i="11"/>
  <c r="A914" i="11"/>
  <c r="A614" i="6" l="1"/>
  <c r="B615" i="6"/>
  <c r="A915" i="11"/>
  <c r="B916" i="11"/>
  <c r="B616" i="6" l="1"/>
  <c r="A615" i="6"/>
  <c r="B917" i="11"/>
  <c r="A916" i="11"/>
  <c r="A616" i="6" l="1"/>
  <c r="B617" i="6"/>
  <c r="B918" i="11"/>
  <c r="A917" i="11"/>
  <c r="B618" i="6" l="1"/>
  <c r="A617" i="6"/>
  <c r="B919" i="11"/>
  <c r="A918" i="11"/>
  <c r="A618" i="6" l="1"/>
  <c r="B619" i="6"/>
  <c r="A919" i="11"/>
  <c r="B920" i="11"/>
  <c r="A619" i="6" l="1"/>
  <c r="B620" i="6"/>
  <c r="B921" i="11"/>
  <c r="A920" i="11"/>
  <c r="A620" i="6" l="1"/>
  <c r="B621" i="6"/>
  <c r="B922" i="11"/>
  <c r="A921" i="11"/>
  <c r="A621" i="6" l="1"/>
  <c r="B622" i="6"/>
  <c r="B923" i="11"/>
  <c r="A922" i="11"/>
  <c r="B623" i="6" l="1"/>
  <c r="A622" i="6"/>
  <c r="A923" i="11"/>
  <c r="B924" i="11"/>
  <c r="B624" i="6" l="1"/>
  <c r="A623" i="6"/>
  <c r="B925" i="11"/>
  <c r="A924" i="11"/>
  <c r="A624" i="6" l="1"/>
  <c r="B625" i="6"/>
  <c r="B926" i="11"/>
  <c r="A925" i="11"/>
  <c r="B626" i="6" l="1"/>
  <c r="A625" i="6"/>
  <c r="B927" i="11"/>
  <c r="A926" i="11"/>
  <c r="A626" i="6" l="1"/>
  <c r="B627" i="6"/>
  <c r="A927" i="11"/>
  <c r="B928" i="11"/>
  <c r="B628" i="6" l="1"/>
  <c r="A627" i="6"/>
  <c r="B929" i="11"/>
  <c r="A928" i="11"/>
  <c r="A628" i="6" l="1"/>
  <c r="B629" i="6"/>
  <c r="B930" i="11"/>
  <c r="A929" i="11"/>
  <c r="B630" i="6" l="1"/>
  <c r="A629" i="6"/>
  <c r="B931" i="11"/>
  <c r="A930" i="11"/>
  <c r="B631" i="6" l="1"/>
  <c r="A630" i="6"/>
  <c r="A931" i="11"/>
  <c r="B932" i="11"/>
  <c r="B632" i="6" l="1"/>
  <c r="A631" i="6"/>
  <c r="B933" i="11"/>
  <c r="A932" i="11"/>
  <c r="B633" i="6" l="1"/>
  <c r="A632" i="6"/>
  <c r="B934" i="11"/>
  <c r="A933" i="11"/>
  <c r="B634" i="6" l="1"/>
  <c r="A633" i="6"/>
  <c r="B935" i="11"/>
  <c r="A934" i="11"/>
  <c r="A634" i="6" l="1"/>
  <c r="B635" i="6"/>
  <c r="A935" i="11"/>
  <c r="B936" i="11"/>
  <c r="B636" i="6" l="1"/>
  <c r="A635" i="6"/>
  <c r="B937" i="11"/>
  <c r="A936" i="11"/>
  <c r="A636" i="6" l="1"/>
  <c r="B637" i="6"/>
  <c r="B938" i="11"/>
  <c r="A937" i="11"/>
  <c r="A637" i="6" l="1"/>
  <c r="B638" i="6"/>
  <c r="B939" i="11"/>
  <c r="A938" i="11"/>
  <c r="A638" i="6" l="1"/>
  <c r="B639" i="6"/>
  <c r="A939" i="11"/>
  <c r="B940" i="11"/>
  <c r="A639" i="6" l="1"/>
  <c r="B640" i="6"/>
  <c r="B941" i="11"/>
  <c r="A940" i="11"/>
  <c r="A640" i="6" l="1"/>
  <c r="B641" i="6"/>
  <c r="B942" i="11"/>
  <c r="A941" i="11"/>
  <c r="A641" i="6" l="1"/>
  <c r="B642" i="6"/>
  <c r="B943" i="11"/>
  <c r="A942" i="11"/>
  <c r="B643" i="6" l="1"/>
  <c r="A642" i="6"/>
  <c r="A943" i="11"/>
  <c r="B944" i="11"/>
  <c r="A643" i="6" l="1"/>
  <c r="B644" i="6"/>
  <c r="B945" i="11"/>
  <c r="A944" i="11"/>
  <c r="A644" i="6" l="1"/>
  <c r="B645" i="6"/>
  <c r="B946" i="11"/>
  <c r="A945" i="11"/>
  <c r="A645" i="6" l="1"/>
  <c r="B646" i="6"/>
  <c r="B947" i="11"/>
  <c r="A946" i="11"/>
  <c r="A646" i="6" l="1"/>
  <c r="B647" i="6"/>
  <c r="A947" i="11"/>
  <c r="B948" i="11"/>
  <c r="A647" i="6" l="1"/>
  <c r="B648" i="6"/>
  <c r="B949" i="11"/>
  <c r="A948" i="11"/>
  <c r="B649" i="6" l="1"/>
  <c r="A648" i="6"/>
  <c r="B950" i="11"/>
  <c r="A949" i="11"/>
  <c r="A649" i="6" l="1"/>
  <c r="B650" i="6"/>
  <c r="B951" i="11"/>
  <c r="A950" i="11"/>
  <c r="B651" i="6" l="1"/>
  <c r="A650" i="6"/>
  <c r="A951" i="11"/>
  <c r="B952" i="11"/>
  <c r="A651" i="6" l="1"/>
  <c r="B652" i="6"/>
  <c r="B953" i="11"/>
  <c r="A952" i="11"/>
  <c r="A652" i="6" l="1"/>
  <c r="B653" i="6"/>
  <c r="B954" i="11"/>
  <c r="A953" i="11"/>
  <c r="A653" i="6" l="1"/>
  <c r="B654" i="6"/>
  <c r="B955" i="11"/>
  <c r="A954" i="11"/>
  <c r="A654" i="6" l="1"/>
  <c r="B655" i="6"/>
  <c r="B956" i="11"/>
  <c r="A955" i="11"/>
  <c r="A655" i="6" l="1"/>
  <c r="B656" i="6"/>
  <c r="B957" i="11"/>
  <c r="A956" i="11"/>
  <c r="B657" i="6" l="1"/>
  <c r="A656" i="6"/>
  <c r="B958" i="11"/>
  <c r="A957" i="11"/>
  <c r="A657" i="6" l="1"/>
  <c r="B658" i="6"/>
  <c r="B959" i="11"/>
  <c r="A958" i="11"/>
  <c r="B659" i="6" l="1"/>
  <c r="A658" i="6"/>
  <c r="B960" i="11"/>
  <c r="A959" i="11"/>
  <c r="A659" i="6" l="1"/>
  <c r="B660" i="6"/>
  <c r="B961" i="11"/>
  <c r="A960" i="11"/>
  <c r="A660" i="6" l="1"/>
  <c r="B661" i="6"/>
  <c r="B962" i="11"/>
  <c r="A961" i="11"/>
  <c r="A661" i="6" l="1"/>
  <c r="B662" i="6"/>
  <c r="B963" i="11"/>
  <c r="A962" i="11"/>
  <c r="A662" i="6" l="1"/>
  <c r="B663" i="6"/>
  <c r="B964" i="11"/>
  <c r="A963" i="11"/>
  <c r="A663" i="6" l="1"/>
  <c r="B664" i="6"/>
  <c r="B965" i="11"/>
  <c r="A964" i="11"/>
  <c r="B665" i="6" l="1"/>
  <c r="A664" i="6"/>
  <c r="B966" i="11"/>
  <c r="A965" i="11"/>
  <c r="A665" i="6" l="1"/>
  <c r="B666" i="6"/>
  <c r="B967" i="11"/>
  <c r="A966" i="11"/>
  <c r="B667" i="6" l="1"/>
  <c r="A666" i="6"/>
  <c r="B968" i="11"/>
  <c r="A967" i="11"/>
  <c r="A667" i="6" l="1"/>
  <c r="B668" i="6"/>
  <c r="B969" i="11"/>
  <c r="A968" i="11"/>
  <c r="A668" i="6" l="1"/>
  <c r="B669" i="6"/>
  <c r="B970" i="11"/>
  <c r="A969" i="11"/>
  <c r="A669" i="6" l="1"/>
  <c r="B670" i="6"/>
  <c r="B971" i="11"/>
  <c r="A970" i="11"/>
  <c r="A670" i="6" l="1"/>
  <c r="B671" i="6"/>
  <c r="B972" i="11"/>
  <c r="A971" i="11"/>
  <c r="A671" i="6" l="1"/>
  <c r="B672" i="6"/>
  <c r="B973" i="11"/>
  <c r="A972" i="11"/>
  <c r="B673" i="6" l="1"/>
  <c r="A672" i="6"/>
  <c r="B974" i="11"/>
  <c r="A973" i="11"/>
  <c r="A673" i="6" l="1"/>
  <c r="B674" i="6"/>
  <c r="B975" i="11"/>
  <c r="A974" i="11"/>
  <c r="B675" i="6" l="1"/>
  <c r="A674" i="6"/>
  <c r="B976" i="11"/>
  <c r="A975" i="11"/>
  <c r="A675" i="6" l="1"/>
  <c r="B676" i="6"/>
  <c r="B977" i="11"/>
  <c r="A976" i="11"/>
  <c r="A676" i="6" l="1"/>
  <c r="B677" i="6"/>
  <c r="B978" i="11"/>
  <c r="A977" i="11"/>
  <c r="A677" i="6" l="1"/>
  <c r="B678" i="6"/>
  <c r="B979" i="11"/>
  <c r="A978" i="11"/>
  <c r="A678" i="6" l="1"/>
  <c r="B679" i="6"/>
  <c r="B980" i="11"/>
  <c r="A979" i="11"/>
  <c r="A679" i="6" l="1"/>
  <c r="B680" i="6"/>
  <c r="B981" i="11"/>
  <c r="A980" i="11"/>
  <c r="B681" i="6" l="1"/>
  <c r="A680" i="6"/>
  <c r="A981" i="11"/>
  <c r="B982" i="11"/>
  <c r="A681" i="6" l="1"/>
  <c r="B682" i="6"/>
  <c r="B983" i="11"/>
  <c r="A982" i="11"/>
  <c r="B683" i="6" l="1"/>
  <c r="A682" i="6"/>
  <c r="B984" i="11"/>
  <c r="A983" i="11"/>
  <c r="A683" i="6" l="1"/>
  <c r="B684" i="6"/>
  <c r="B985" i="11"/>
  <c r="A984" i="11"/>
  <c r="A684" i="6" l="1"/>
  <c r="B685" i="6"/>
  <c r="A985" i="11"/>
  <c r="B986" i="11"/>
  <c r="A685" i="6" l="1"/>
  <c r="B686" i="6"/>
  <c r="B987" i="11"/>
  <c r="A986" i="11"/>
  <c r="A686" i="6" l="1"/>
  <c r="B687" i="6"/>
  <c r="B988" i="11"/>
  <c r="A987" i="11"/>
  <c r="A687" i="6" l="1"/>
  <c r="B688" i="6"/>
  <c r="B989" i="11"/>
  <c r="A988" i="11"/>
  <c r="B689" i="6" l="1"/>
  <c r="A688" i="6"/>
  <c r="A989" i="11"/>
  <c r="B990" i="11"/>
  <c r="A689" i="6" l="1"/>
  <c r="B690" i="6"/>
  <c r="B991" i="11"/>
  <c r="A990" i="11"/>
  <c r="B691" i="6" l="1"/>
  <c r="A690" i="6"/>
  <c r="B992" i="11"/>
  <c r="A991" i="11"/>
  <c r="A691" i="6" l="1"/>
  <c r="B692" i="6"/>
  <c r="B993" i="11"/>
  <c r="A992" i="11"/>
  <c r="A692" i="6" l="1"/>
  <c r="B693" i="6"/>
  <c r="A993" i="11"/>
  <c r="B994" i="11"/>
  <c r="A693" i="6" l="1"/>
  <c r="B694" i="6"/>
  <c r="B995" i="11"/>
  <c r="A994" i="11"/>
  <c r="A694" i="6" l="1"/>
  <c r="B695" i="6"/>
  <c r="B996" i="11"/>
  <c r="A995" i="11"/>
  <c r="A695" i="6" l="1"/>
  <c r="B696" i="6"/>
  <c r="B997" i="11"/>
  <c r="A996" i="11"/>
  <c r="B697" i="6" l="1"/>
  <c r="A696" i="6"/>
  <c r="A997" i="11"/>
  <c r="B998" i="11"/>
  <c r="A697" i="6" l="1"/>
  <c r="B698" i="6"/>
  <c r="B999" i="11"/>
  <c r="A998" i="11"/>
  <c r="B699" i="6" l="1"/>
  <c r="A698" i="6"/>
  <c r="B1000" i="11"/>
  <c r="A999" i="11"/>
  <c r="A699" i="6" l="1"/>
  <c r="B700" i="6"/>
  <c r="A1000" i="11"/>
  <c r="B1001" i="11"/>
  <c r="A700" i="6" l="1"/>
  <c r="B701" i="6"/>
  <c r="A1001" i="11"/>
  <c r="B1002" i="11"/>
  <c r="A701" i="6" l="1"/>
  <c r="B702" i="6"/>
  <c r="A1002" i="11"/>
  <c r="B1003" i="11"/>
  <c r="A702" i="6" l="1"/>
  <c r="B703" i="6"/>
  <c r="A1003" i="11"/>
  <c r="B1004" i="11"/>
  <c r="A703" i="6" l="1"/>
  <c r="B704" i="6"/>
  <c r="B1005" i="11"/>
  <c r="A1004" i="11"/>
  <c r="B705" i="6" l="1"/>
  <c r="A704" i="6"/>
  <c r="B1006" i="11"/>
  <c r="A1005" i="11"/>
  <c r="A705" i="6" l="1"/>
  <c r="B706" i="6"/>
  <c r="A1006" i="11"/>
  <c r="B1007" i="11"/>
  <c r="B707" i="6" l="1"/>
  <c r="A706" i="6"/>
  <c r="B1008" i="11"/>
  <c r="A1007" i="11"/>
  <c r="A707" i="6" l="1"/>
  <c r="B708" i="6"/>
  <c r="B1009" i="11"/>
  <c r="A1008" i="11"/>
  <c r="A708" i="6" l="1"/>
  <c r="B709" i="6"/>
  <c r="A1009" i="11"/>
  <c r="B1010" i="11"/>
  <c r="A709" i="6" l="1"/>
  <c r="B710" i="6"/>
  <c r="A1010" i="11"/>
  <c r="B1011" i="11"/>
  <c r="A710" i="6" l="1"/>
  <c r="B711" i="6"/>
  <c r="A1011" i="11"/>
  <c r="B1012" i="11"/>
  <c r="A711" i="6" l="1"/>
  <c r="B712" i="6"/>
  <c r="A1012" i="11"/>
  <c r="B1013" i="11"/>
  <c r="B713" i="6" l="1"/>
  <c r="A712" i="6"/>
  <c r="A1013" i="11"/>
  <c r="B1014" i="11"/>
  <c r="A713" i="6" l="1"/>
  <c r="B714" i="6"/>
  <c r="B1015" i="11"/>
  <c r="A1014" i="11"/>
  <c r="B715" i="6" l="1"/>
  <c r="A714" i="6"/>
  <c r="A1015" i="11"/>
  <c r="B1016" i="11"/>
  <c r="A715" i="6" l="1"/>
  <c r="B716" i="6"/>
  <c r="B1017" i="11"/>
  <c r="A1016" i="11"/>
  <c r="A716" i="6" l="1"/>
  <c r="B717" i="6"/>
  <c r="A1017" i="11"/>
  <c r="B1018" i="11"/>
  <c r="A717" i="6" l="1"/>
  <c r="B718" i="6"/>
  <c r="A1018" i="11"/>
  <c r="B1019" i="11"/>
  <c r="A718" i="6" l="1"/>
  <c r="B719" i="6"/>
  <c r="B1020" i="11"/>
  <c r="A1019" i="11"/>
  <c r="A719" i="6" l="1"/>
  <c r="B720" i="6"/>
  <c r="A1020" i="11"/>
  <c r="B1021" i="11"/>
  <c r="B721" i="6" l="1"/>
  <c r="A720" i="6"/>
  <c r="A1021" i="11"/>
  <c r="B1022" i="11"/>
  <c r="A721" i="6" l="1"/>
  <c r="B722" i="6"/>
  <c r="B1023" i="11"/>
  <c r="A1022" i="11"/>
  <c r="B723" i="6" l="1"/>
  <c r="A722" i="6"/>
  <c r="A1023" i="11"/>
  <c r="B1024" i="11"/>
  <c r="A723" i="6" l="1"/>
  <c r="B724" i="6"/>
  <c r="B1025" i="11"/>
  <c r="A1024" i="11"/>
  <c r="A724" i="6" l="1"/>
  <c r="B725" i="6"/>
  <c r="A1025" i="11"/>
  <c r="B1026" i="11"/>
  <c r="A725" i="6" l="1"/>
  <c r="B726" i="6"/>
  <c r="A1026" i="11"/>
  <c r="B1027" i="11"/>
  <c r="A726" i="6" l="1"/>
  <c r="B727" i="6"/>
  <c r="A1027" i="11"/>
  <c r="B1028" i="11"/>
  <c r="A727" i="6" l="1"/>
  <c r="B728" i="6"/>
  <c r="A1028" i="11"/>
  <c r="B1029" i="11"/>
  <c r="B729" i="6" l="1"/>
  <c r="A728" i="6"/>
  <c r="A1029" i="11"/>
  <c r="B1030" i="11"/>
  <c r="A729" i="6" l="1"/>
  <c r="B730" i="6"/>
  <c r="B1031" i="11"/>
  <c r="A1030" i="11"/>
  <c r="B731" i="6" l="1"/>
  <c r="A730" i="6"/>
  <c r="A1031" i="11"/>
  <c r="B1032" i="11"/>
  <c r="A731" i="6" l="1"/>
  <c r="B732" i="6"/>
  <c r="B1033" i="11"/>
  <c r="A1032" i="11"/>
  <c r="A732" i="6" l="1"/>
  <c r="B733" i="6"/>
  <c r="A1033" i="11"/>
  <c r="B1034" i="11"/>
  <c r="A733" i="6" l="1"/>
  <c r="B734" i="6"/>
  <c r="A1034" i="11"/>
  <c r="B1035" i="11"/>
  <c r="A734" i="6" l="1"/>
  <c r="B735" i="6"/>
  <c r="A1035" i="11"/>
  <c r="B1036" i="11"/>
  <c r="A735" i="6" l="1"/>
  <c r="B736" i="6"/>
  <c r="A1036" i="11"/>
  <c r="B1037" i="11"/>
  <c r="B737" i="6" l="1"/>
  <c r="A736" i="6"/>
  <c r="A1037" i="11"/>
  <c r="B1038" i="11"/>
  <c r="A737" i="6" l="1"/>
  <c r="B738" i="6"/>
  <c r="B1039" i="11"/>
  <c r="A1038" i="11"/>
  <c r="B739" i="6" l="1"/>
  <c r="A738" i="6"/>
  <c r="A1039" i="11"/>
  <c r="B1040" i="11"/>
  <c r="A739" i="6" l="1"/>
  <c r="B740" i="6"/>
  <c r="B1041" i="11"/>
  <c r="A1040" i="11"/>
  <c r="A740" i="6" l="1"/>
  <c r="B741" i="6"/>
  <c r="A1041" i="11"/>
  <c r="B1042" i="11"/>
  <c r="A741" i="6" l="1"/>
  <c r="B742" i="6"/>
  <c r="A1042" i="11"/>
  <c r="B1043" i="11"/>
  <c r="A742" i="6" l="1"/>
  <c r="B743" i="6"/>
  <c r="A1043" i="11"/>
  <c r="B1044" i="11"/>
  <c r="A743" i="6" l="1"/>
  <c r="B744" i="6"/>
  <c r="A1044" i="11"/>
  <c r="B1045" i="11"/>
  <c r="B745" i="6" l="1"/>
  <c r="A744" i="6"/>
  <c r="A1045" i="11"/>
  <c r="B1046" i="11"/>
  <c r="A745" i="6" l="1"/>
  <c r="B746" i="6"/>
  <c r="B1047" i="11"/>
  <c r="A1046" i="11"/>
  <c r="B747" i="6" l="1"/>
  <c r="A746" i="6"/>
  <c r="A1047" i="11"/>
  <c r="B1048" i="11"/>
  <c r="A747" i="6" l="1"/>
  <c r="B748" i="6"/>
  <c r="B1049" i="11"/>
  <c r="A1048" i="11"/>
  <c r="A748" i="6" l="1"/>
  <c r="B749" i="6"/>
  <c r="A1049" i="11"/>
  <c r="B1050" i="11"/>
  <c r="A749" i="6" l="1"/>
  <c r="B750" i="6"/>
  <c r="A1050" i="11"/>
  <c r="B1051" i="11"/>
  <c r="A750" i="6" l="1"/>
  <c r="B751" i="6"/>
  <c r="A1051" i="11"/>
  <c r="B1052" i="11"/>
  <c r="A751" i="6" l="1"/>
  <c r="B752" i="6"/>
  <c r="A752" i="6" s="1"/>
  <c r="A1052" i="11"/>
  <c r="B1053" i="11"/>
  <c r="A1053" i="11" l="1"/>
  <c r="B1054" i="11"/>
  <c r="B1055" i="11" l="1"/>
  <c r="A1054" i="11"/>
  <c r="A1055" i="11" l="1"/>
  <c r="B1056" i="11"/>
  <c r="B1057" i="11" l="1"/>
  <c r="A1056" i="11"/>
  <c r="B1058" i="11" l="1"/>
  <c r="A1057" i="11"/>
  <c r="B1059" i="11" l="1"/>
  <c r="A1058" i="11"/>
  <c r="A1059" i="11" l="1"/>
  <c r="B1060" i="11"/>
  <c r="B1061" i="11" l="1"/>
  <c r="A1060" i="11"/>
  <c r="A1061" i="11" l="1"/>
  <c r="B1062" i="11"/>
  <c r="B1063" i="11" l="1"/>
  <c r="A1062" i="11"/>
  <c r="A1063" i="11" l="1"/>
  <c r="B1064" i="11"/>
  <c r="A1064" i="11" l="1"/>
  <c r="B1065" i="11"/>
  <c r="A1065" i="11" l="1"/>
  <c r="B1066" i="11"/>
  <c r="B1067" i="11" l="1"/>
  <c r="A1066" i="11"/>
  <c r="A1067" i="11" l="1"/>
  <c r="B1068" i="11"/>
  <c r="B1069" i="11" l="1"/>
  <c r="A1068" i="11"/>
  <c r="B1070" i="11" l="1"/>
  <c r="A1069" i="11"/>
  <c r="A1070" i="11" l="1"/>
  <c r="B1071" i="11"/>
  <c r="A1071" i="11" l="1"/>
  <c r="B1072" i="11"/>
  <c r="B1073" i="11" l="1"/>
  <c r="A1072" i="11"/>
  <c r="A1073" i="11" l="1"/>
  <c r="B1074" i="11"/>
  <c r="A1074" i="11" l="1"/>
  <c r="B1075" i="11"/>
  <c r="A1075" i="11" l="1"/>
  <c r="B1076" i="11"/>
  <c r="A1076" i="11" l="1"/>
  <c r="B1077" i="11"/>
  <c r="B1078" i="11" l="1"/>
  <c r="A1077" i="11"/>
  <c r="A1078" i="11" l="1"/>
  <c r="B1079" i="11"/>
  <c r="A1079" i="11" l="1"/>
  <c r="B1080" i="11"/>
  <c r="B1081" i="11" l="1"/>
  <c r="A1080" i="11"/>
  <c r="A1081" i="11" l="1"/>
  <c r="B1082" i="11"/>
  <c r="B1083" i="11" l="1"/>
  <c r="A1082" i="11"/>
  <c r="A1083" i="11" l="1"/>
  <c r="B1084" i="11"/>
  <c r="A1084" i="11" l="1"/>
  <c r="B1085" i="11"/>
  <c r="B1086" i="11" l="1"/>
  <c r="A1085" i="11"/>
  <c r="A1086" i="11" l="1"/>
  <c r="B1087" i="11"/>
  <c r="A1087" i="11" l="1"/>
  <c r="B1088" i="11"/>
  <c r="A1088" i="11" l="1"/>
  <c r="B1089" i="11"/>
  <c r="A1089" i="11" l="1"/>
  <c r="B1090" i="11"/>
  <c r="B1091" i="11" l="1"/>
  <c r="A1090" i="11"/>
  <c r="A1091" i="11" l="1"/>
  <c r="B1092" i="11"/>
  <c r="A1092" i="11" l="1"/>
  <c r="B1093" i="11"/>
  <c r="B1094" i="11" l="1"/>
  <c r="A1093" i="11"/>
  <c r="B1095" i="11" l="1"/>
  <c r="A1094" i="11"/>
  <c r="A1095" i="11" l="1"/>
  <c r="B1096" i="11"/>
  <c r="B1097" i="11" l="1"/>
  <c r="A1096" i="11"/>
  <c r="A1097" i="11" l="1"/>
  <c r="B1098" i="11"/>
  <c r="B1099" i="11" l="1"/>
  <c r="A1098" i="11"/>
  <c r="A1099" i="11" l="1"/>
  <c r="B1100" i="11"/>
  <c r="A1100" i="11" l="1"/>
  <c r="B1101" i="11"/>
  <c r="B1102" i="11" l="1"/>
  <c r="A1101" i="11"/>
  <c r="A1102" i="11" l="1"/>
  <c r="B1103" i="11"/>
  <c r="A1103" i="11" l="1"/>
  <c r="B1104" i="11"/>
  <c r="B1105" i="11" l="1"/>
  <c r="A1104" i="11"/>
  <c r="A1105" i="11" l="1"/>
  <c r="B1106" i="11"/>
  <c r="B1107" i="11" l="1"/>
  <c r="A1106" i="11"/>
  <c r="A1107" i="11" l="1"/>
  <c r="B1108" i="11"/>
  <c r="B1109" i="11" l="1"/>
  <c r="A1108" i="11"/>
  <c r="A1109" i="11" l="1"/>
  <c r="B1110" i="11"/>
  <c r="A1110" i="11" l="1"/>
  <c r="B1111" i="11"/>
  <c r="A1111" i="11" l="1"/>
  <c r="B1112" i="11"/>
  <c r="B1113" i="11" l="1"/>
  <c r="A1112" i="11"/>
  <c r="A1113" i="11" l="1"/>
  <c r="B1114" i="11"/>
  <c r="B1115" i="11" l="1"/>
  <c r="A1114" i="11"/>
  <c r="A1115" i="11" l="1"/>
  <c r="B1116" i="11"/>
  <c r="A1116" i="11" l="1"/>
  <c r="B1117" i="11"/>
  <c r="B1118" i="11" l="1"/>
  <c r="A1117" i="11"/>
  <c r="A1118" i="11" l="1"/>
  <c r="B1119" i="11"/>
  <c r="B1120" i="11" l="1"/>
  <c r="A1119" i="11"/>
  <c r="A1120" i="11" l="1"/>
  <c r="B1121" i="11"/>
  <c r="A1121" i="11" l="1"/>
  <c r="B1122" i="11"/>
  <c r="A1122" i="11" l="1"/>
  <c r="B1123" i="11"/>
  <c r="A1123" i="11" l="1"/>
  <c r="B1124" i="11"/>
  <c r="B1125" i="11" l="1"/>
  <c r="A1124" i="11"/>
  <c r="A1125" i="11" l="1"/>
  <c r="B1126" i="11"/>
  <c r="A1126" i="11" l="1"/>
  <c r="B1127" i="11"/>
  <c r="A1127" i="11" l="1"/>
  <c r="B1128" i="11"/>
  <c r="A1128" i="11" l="1"/>
  <c r="B1129" i="11"/>
  <c r="A1129" i="11" l="1"/>
  <c r="B1130" i="11"/>
  <c r="A1130" i="11" l="1"/>
  <c r="B1131" i="11"/>
  <c r="A1131" i="11" l="1"/>
  <c r="B1132" i="11"/>
  <c r="A1132" i="11" l="1"/>
  <c r="B1133" i="11"/>
  <c r="A1133" i="11" l="1"/>
  <c r="B1134" i="11"/>
  <c r="B1135" i="11" l="1"/>
  <c r="A1134" i="11"/>
  <c r="B1136" i="11" l="1"/>
  <c r="A1135" i="11"/>
  <c r="A1136" i="11" l="1"/>
  <c r="B1137" i="11"/>
  <c r="B1138" i="11" l="1"/>
  <c r="A1137" i="11"/>
  <c r="B1139" i="11" l="1"/>
  <c r="A1138" i="11"/>
  <c r="A1139" i="11" l="1"/>
  <c r="B1140" i="11"/>
  <c r="B1141" i="11" l="1"/>
  <c r="A1140" i="11"/>
  <c r="B1142" i="11" l="1"/>
  <c r="A1141" i="11"/>
  <c r="A1142" i="11" l="1"/>
  <c r="B1143" i="11"/>
  <c r="B1144" i="11" l="1"/>
  <c r="A1143" i="11"/>
  <c r="A1144" i="11" l="1"/>
  <c r="B1145" i="11"/>
  <c r="A1145" i="11" l="1"/>
  <c r="B1146" i="11"/>
  <c r="B1147" i="11" l="1"/>
  <c r="A1146" i="11"/>
  <c r="A1147" i="11" l="1"/>
  <c r="B1148" i="11"/>
  <c r="B1149" i="11" l="1"/>
  <c r="A1148" i="11"/>
  <c r="A1149" i="11" l="1"/>
  <c r="B1150" i="11"/>
  <c r="A1150" i="11" l="1"/>
  <c r="B1151" i="11"/>
  <c r="A1151" i="11" l="1"/>
  <c r="B1152" i="11"/>
  <c r="B1153" i="11" l="1"/>
  <c r="A1152" i="11"/>
  <c r="A1153" i="11" l="1"/>
  <c r="B1154" i="11"/>
  <c r="A1154" i="11" l="1"/>
  <c r="B1155" i="11"/>
  <c r="A1155" i="11" l="1"/>
  <c r="B1156" i="11"/>
  <c r="A1156" i="11" l="1"/>
  <c r="B1157" i="11"/>
  <c r="B1158" i="11" l="1"/>
  <c r="A1157" i="11"/>
  <c r="A1158" i="11" l="1"/>
  <c r="B1159" i="11"/>
  <c r="B1160" i="11" l="1"/>
  <c r="A1159" i="11"/>
  <c r="A1160" i="11" l="1"/>
  <c r="B1161" i="11"/>
  <c r="A1161" i="11" l="1"/>
  <c r="B1162" i="11"/>
  <c r="B1163" i="11" l="1"/>
  <c r="A1162" i="11"/>
  <c r="A1163" i="11" l="1"/>
  <c r="B1164" i="11"/>
  <c r="B1165" i="11" l="1"/>
  <c r="A1164" i="11"/>
  <c r="B1166" i="11" l="1"/>
  <c r="A1165" i="11"/>
  <c r="B1167" i="11" l="1"/>
  <c r="A1166" i="11"/>
  <c r="A1167" i="11" l="1"/>
  <c r="B1168" i="11"/>
  <c r="A1168" i="11" l="1"/>
  <c r="B1169" i="11"/>
  <c r="A1169" i="11" l="1"/>
  <c r="B1170" i="11"/>
  <c r="B1171" i="11" l="1"/>
  <c r="A1170" i="11"/>
  <c r="B1172" i="11" l="1"/>
  <c r="A1171" i="11"/>
  <c r="B1173" i="11" l="1"/>
  <c r="A1172" i="11"/>
  <c r="B1174" i="11" l="1"/>
  <c r="A1173" i="11"/>
  <c r="A1174" i="11" l="1"/>
  <c r="B1175" i="11"/>
  <c r="B1176" i="11" l="1"/>
  <c r="A1175" i="11"/>
  <c r="B1177" i="11" l="1"/>
  <c r="A1176" i="11"/>
  <c r="B1178" i="11" l="1"/>
  <c r="A1177" i="11"/>
  <c r="A1178" i="11" l="1"/>
  <c r="B1179" i="11"/>
  <c r="B1180" i="11" l="1"/>
  <c r="A1179" i="11"/>
  <c r="B1181" i="11" l="1"/>
  <c r="A1180" i="11"/>
  <c r="A1181" i="11" l="1"/>
  <c r="B1182" i="11"/>
  <c r="B1183" i="11" l="1"/>
  <c r="A1182" i="11"/>
  <c r="B1184" i="11" l="1"/>
  <c r="A1183" i="11"/>
  <c r="A1184" i="11" l="1"/>
  <c r="B1185" i="11"/>
  <c r="B1186" i="11" l="1"/>
  <c r="A1185" i="11"/>
  <c r="B1187" i="11" l="1"/>
  <c r="A1186" i="11"/>
  <c r="B1188" i="11" l="1"/>
  <c r="A1187" i="11"/>
  <c r="A1188" i="11" l="1"/>
  <c r="B1189" i="11"/>
  <c r="B1190" i="11" l="1"/>
  <c r="A1189" i="11"/>
  <c r="A1190" i="11" l="1"/>
  <c r="B1191" i="11"/>
  <c r="B1192" i="11" l="1"/>
  <c r="A1191" i="11"/>
  <c r="A1192" i="11" l="1"/>
  <c r="B1193" i="11"/>
  <c r="A1193" i="11" l="1"/>
  <c r="B1194" i="11"/>
  <c r="B1195" i="11" l="1"/>
  <c r="A1194" i="11"/>
  <c r="B1196" i="11" l="1"/>
  <c r="A1195" i="11"/>
  <c r="B1197" i="11" l="1"/>
  <c r="A1196" i="11"/>
  <c r="B1198" i="11" l="1"/>
  <c r="A1197" i="11"/>
  <c r="A1198" i="11" l="1"/>
  <c r="B1199" i="11"/>
  <c r="B1200" i="11" l="1"/>
  <c r="A1199" i="11"/>
  <c r="B1201" i="11" l="1"/>
  <c r="A1200" i="11"/>
  <c r="B1202" i="11" l="1"/>
  <c r="A1201" i="11"/>
  <c r="B1203" i="11" l="1"/>
  <c r="A1202" i="11"/>
  <c r="A1203" i="11" l="1"/>
  <c r="B1204" i="11"/>
  <c r="B1205" i="11" l="1"/>
  <c r="A1204" i="11"/>
  <c r="B1206" i="11" l="1"/>
  <c r="A1205" i="11"/>
  <c r="A1206" i="11" l="1"/>
  <c r="B1207" i="11"/>
  <c r="B1208" i="11" l="1"/>
  <c r="A1207" i="11"/>
  <c r="B1209" i="11" l="1"/>
  <c r="A1208" i="11"/>
  <c r="B1210" i="11" l="1"/>
  <c r="A1209" i="11"/>
  <c r="B1211" i="11" l="1"/>
  <c r="A1210" i="11"/>
  <c r="B1212" i="11" l="1"/>
  <c r="A1211" i="11"/>
  <c r="B1213" i="11" l="1"/>
  <c r="A1212" i="11"/>
  <c r="B1214" i="11" l="1"/>
  <c r="A1213" i="11"/>
  <c r="B1215" i="11" l="1"/>
  <c r="A1214" i="11"/>
  <c r="A1215" i="11" l="1"/>
  <c r="B1216" i="11"/>
  <c r="A1216" i="11" l="1"/>
  <c r="B1217" i="11"/>
  <c r="A1217" i="11" l="1"/>
  <c r="B1218" i="11"/>
  <c r="A1218" i="11" l="1"/>
  <c r="B1219" i="11"/>
  <c r="A1219" i="11" l="1"/>
  <c r="B1220" i="11"/>
  <c r="B1221" i="11" l="1"/>
  <c r="A1220" i="11"/>
  <c r="B1222" i="11" l="1"/>
  <c r="A1221" i="11"/>
  <c r="A1222" i="11" l="1"/>
  <c r="B1223" i="11"/>
  <c r="A1223" i="11" l="1"/>
  <c r="B1224" i="11"/>
  <c r="A1224" i="11" l="1"/>
  <c r="B1225" i="11"/>
  <c r="B1226" i="11" l="1"/>
  <c r="A1225" i="11"/>
  <c r="A1226" i="11" l="1"/>
  <c r="B1227" i="11"/>
  <c r="A1227" i="11" l="1"/>
  <c r="B1228" i="11"/>
  <c r="A1228" i="11" l="1"/>
  <c r="B1229" i="11"/>
  <c r="A1229" i="11" l="1"/>
  <c r="B1230" i="11"/>
  <c r="A1230" i="11" l="1"/>
  <c r="B1231" i="11"/>
  <c r="A1231" i="11" l="1"/>
  <c r="B1232" i="11"/>
  <c r="B1233" i="11" l="1"/>
  <c r="A1232" i="11"/>
  <c r="A1233" i="11" l="1"/>
  <c r="B1234" i="11"/>
  <c r="B1235" i="11" l="1"/>
  <c r="A1234" i="11"/>
  <c r="A1235" i="11" l="1"/>
  <c r="B1236" i="11"/>
  <c r="B1237" i="11" l="1"/>
  <c r="A1236" i="11"/>
  <c r="A1237" i="11" l="1"/>
  <c r="B1238" i="11"/>
  <c r="A1238" i="11" l="1"/>
  <c r="B1239" i="11"/>
  <c r="A1239" i="11" l="1"/>
  <c r="B1240" i="11"/>
  <c r="A1240" i="11" l="1"/>
  <c r="B1241" i="11"/>
  <c r="A1241" i="11" l="1"/>
  <c r="B1242" i="11"/>
  <c r="A1242" i="11" l="1"/>
  <c r="B1243" i="11"/>
  <c r="A1243" i="11" l="1"/>
  <c r="B1244" i="11"/>
  <c r="A1244" i="11" l="1"/>
  <c r="B1245" i="11"/>
  <c r="A1245" i="11" l="1"/>
  <c r="B1246" i="11"/>
  <c r="B1247" i="11" l="1"/>
  <c r="A1246" i="11"/>
  <c r="A1247" i="11" l="1"/>
  <c r="B1248" i="11"/>
  <c r="B1249" i="11" l="1"/>
  <c r="A1248" i="11"/>
  <c r="A1249" i="11" l="1"/>
  <c r="B1250" i="11"/>
  <c r="A1250" i="11" l="1"/>
  <c r="B1251" i="11"/>
  <c r="A1251" i="11" l="1"/>
  <c r="B1252" i="11"/>
  <c r="A1252" i="11" l="1"/>
  <c r="B1253" i="11"/>
  <c r="A1253" i="11" l="1"/>
  <c r="B1254" i="11"/>
  <c r="B1255" i="11" l="1"/>
  <c r="A1254" i="11"/>
  <c r="A1255" i="11" l="1"/>
  <c r="B1256" i="11"/>
  <c r="B1257" i="11" l="1"/>
  <c r="A1256" i="11"/>
  <c r="A1257" i="11" l="1"/>
  <c r="B1258" i="11"/>
  <c r="A1258" i="11" l="1"/>
  <c r="B1259" i="11"/>
  <c r="B1260" i="11" l="1"/>
  <c r="A1259" i="11"/>
  <c r="B1261" i="11" l="1"/>
  <c r="A1260" i="11"/>
  <c r="A1261" i="11" l="1"/>
  <c r="B1262" i="11"/>
  <c r="B1263" i="11" l="1"/>
  <c r="A1262" i="11"/>
  <c r="A1263" i="11" l="1"/>
  <c r="B1264" i="11"/>
  <c r="A1264" i="11" l="1"/>
  <c r="B1265" i="11"/>
  <c r="A1265" i="11" l="1"/>
  <c r="B1266" i="11"/>
  <c r="B1267" i="11" l="1"/>
  <c r="A1266" i="11"/>
  <c r="A1267" i="11" l="1"/>
  <c r="B1268" i="11"/>
  <c r="A1268" i="11" l="1"/>
  <c r="B1269" i="11"/>
  <c r="A1269" i="11" l="1"/>
  <c r="B1270" i="11"/>
  <c r="B1271" i="11" l="1"/>
  <c r="A1270" i="11"/>
  <c r="B1272" i="11" l="1"/>
  <c r="A1271" i="11"/>
  <c r="A1272" i="11" l="1"/>
  <c r="B1273" i="11"/>
  <c r="A1273" i="11" l="1"/>
  <c r="B1274" i="11"/>
  <c r="A1274" i="11" l="1"/>
  <c r="B1275" i="11"/>
  <c r="A1275" i="11" l="1"/>
  <c r="B1276" i="11"/>
  <c r="B1277" i="11" l="1"/>
  <c r="A1276" i="11"/>
  <c r="A1277" i="11" l="1"/>
  <c r="B1278" i="11"/>
  <c r="B1279" i="11" l="1"/>
  <c r="A1278" i="11"/>
  <c r="A1279" i="11" l="1"/>
  <c r="B1280" i="11"/>
  <c r="A1280" i="11" l="1"/>
  <c r="B1281" i="11"/>
  <c r="A1281" i="11" l="1"/>
  <c r="B1282" i="11"/>
  <c r="A1282" i="11" l="1"/>
  <c r="B1283" i="11"/>
  <c r="A1283" i="11" l="1"/>
  <c r="B1284" i="11"/>
  <c r="A1284" i="11" l="1"/>
  <c r="B1285" i="11"/>
  <c r="B1286" i="11" l="1"/>
  <c r="A1285" i="11"/>
  <c r="A1286" i="11" l="1"/>
  <c r="B1287" i="11"/>
  <c r="A1287" i="11" l="1"/>
  <c r="B1288" i="11"/>
  <c r="B1289" i="11" l="1"/>
  <c r="A1288" i="11"/>
  <c r="A1289" i="11" l="1"/>
  <c r="B1290" i="11"/>
  <c r="A1290" i="11" l="1"/>
  <c r="B1291" i="11"/>
  <c r="A1291" i="11" l="1"/>
  <c r="B1292" i="11"/>
  <c r="A1292" i="11" l="1"/>
  <c r="B1293" i="11"/>
  <c r="A1293" i="11" l="1"/>
  <c r="B1294" i="11"/>
  <c r="A1294" i="11" l="1"/>
  <c r="B1295" i="11"/>
  <c r="A1295" i="11" l="1"/>
  <c r="B1296" i="11"/>
  <c r="A1296" i="11" l="1"/>
  <c r="B1297" i="11"/>
  <c r="A1297" i="11" l="1"/>
  <c r="B1298" i="11"/>
  <c r="B1299" i="11" l="1"/>
  <c r="A1298" i="11"/>
  <c r="A1299" i="11" l="1"/>
  <c r="B1300" i="11"/>
  <c r="B1301" i="11" l="1"/>
  <c r="A1300" i="11"/>
  <c r="A1301" i="11" l="1"/>
  <c r="B1302" i="11"/>
  <c r="B1303" i="11" l="1"/>
  <c r="A1302" i="11"/>
  <c r="A1303" i="11" l="1"/>
  <c r="B1304" i="11"/>
  <c r="A1304" i="11" l="1"/>
  <c r="B1305" i="11"/>
  <c r="B1306" i="11" l="1"/>
  <c r="A1305" i="11"/>
  <c r="B1307" i="11" l="1"/>
  <c r="A1306" i="11"/>
  <c r="A1307" i="11" l="1"/>
  <c r="B1308" i="11"/>
  <c r="B1309" i="11" l="1"/>
  <c r="A1308" i="11"/>
  <c r="A1309" i="11" l="1"/>
  <c r="B1310" i="11"/>
  <c r="A1310" i="11" l="1"/>
  <c r="B1311" i="11"/>
  <c r="A1311" i="11" l="1"/>
  <c r="B1312" i="11"/>
  <c r="B1313" i="11" l="1"/>
  <c r="A1312" i="11"/>
  <c r="B1314" i="11" l="1"/>
  <c r="A1313" i="11"/>
  <c r="B1315" i="11" l="1"/>
  <c r="A1314" i="11"/>
  <c r="A1315" i="11" l="1"/>
  <c r="B1316" i="11"/>
  <c r="A1316" i="11" l="1"/>
  <c r="B1317" i="11"/>
  <c r="B1318" i="11" l="1"/>
  <c r="A1317" i="11"/>
  <c r="A1318" i="11" l="1"/>
  <c r="B1319" i="11"/>
  <c r="A1319" i="11" l="1"/>
  <c r="B1320" i="11"/>
  <c r="B1321" i="11" l="1"/>
  <c r="A1320" i="11"/>
  <c r="A1321" i="11" l="1"/>
  <c r="B1322" i="11"/>
  <c r="A1322" i="11" l="1"/>
  <c r="B1323" i="11"/>
  <c r="B1324" i="11" l="1"/>
  <c r="A1323" i="11"/>
  <c r="B1325" i="11" l="1"/>
  <c r="A1324" i="11"/>
  <c r="A1325" i="11" l="1"/>
  <c r="B1326" i="11"/>
  <c r="B1327" i="11" l="1"/>
  <c r="A1326" i="11"/>
  <c r="A1327" i="11" l="1"/>
  <c r="B1328" i="11"/>
  <c r="A1328" i="11" l="1"/>
  <c r="B1329" i="11"/>
  <c r="B1330" i="11" l="1"/>
  <c r="A1329" i="11"/>
  <c r="B1331" i="11" l="1"/>
  <c r="A1330" i="11"/>
  <c r="B1332" i="11" l="1"/>
  <c r="A1331" i="11"/>
  <c r="B1333" i="11" l="1"/>
  <c r="A1332" i="11"/>
  <c r="A1333" i="11" l="1"/>
  <c r="B1334" i="11"/>
  <c r="A1334" i="11" l="1"/>
  <c r="B1335" i="11"/>
  <c r="A1335" i="11" l="1"/>
  <c r="B1336" i="11"/>
  <c r="B1337" i="11" l="1"/>
  <c r="A1336" i="11"/>
  <c r="A1337" i="11" l="1"/>
  <c r="B1338" i="11"/>
  <c r="A1338" i="11" l="1"/>
  <c r="B1339" i="11"/>
  <c r="A1339" i="11" l="1"/>
  <c r="B1340" i="11"/>
  <c r="A1340" i="11" l="1"/>
  <c r="B1341" i="11"/>
  <c r="B1342" i="11" l="1"/>
  <c r="A1341" i="11"/>
  <c r="A1342" i="11" l="1"/>
  <c r="B1343" i="11"/>
  <c r="A1343" i="11" l="1"/>
  <c r="B1344" i="11"/>
  <c r="A1344" i="11" l="1"/>
  <c r="B1345" i="11"/>
  <c r="A1345" i="11" l="1"/>
  <c r="B1346" i="11"/>
  <c r="B1347" i="11" l="1"/>
  <c r="A1346" i="11"/>
  <c r="B1348" i="11" l="1"/>
  <c r="A1347" i="11"/>
  <c r="B1349" i="11" l="1"/>
  <c r="A1348" i="11"/>
  <c r="A1349" i="11" l="1"/>
  <c r="B1350" i="11"/>
  <c r="B1351" i="11" l="1"/>
  <c r="A1350" i="11"/>
  <c r="B1352" i="11" l="1"/>
  <c r="A1351" i="11"/>
  <c r="B1353" i="11" l="1"/>
  <c r="A1352" i="11"/>
  <c r="A1353" i="11" l="1"/>
  <c r="B1354" i="11"/>
  <c r="B1355" i="11" l="1"/>
  <c r="A1354" i="11"/>
  <c r="A1355" i="11" l="1"/>
  <c r="B1356" i="11"/>
  <c r="B1357" i="11" l="1"/>
  <c r="A1356" i="11"/>
  <c r="B1358" i="11" l="1"/>
  <c r="A1357" i="11"/>
  <c r="B1359" i="11" l="1"/>
  <c r="A1358" i="11"/>
  <c r="B1360" i="11" l="1"/>
  <c r="A1359" i="11"/>
  <c r="B1361" i="11" l="1"/>
  <c r="A1360" i="11"/>
  <c r="A1361" i="11" l="1"/>
  <c r="B1362" i="11"/>
  <c r="B1363" i="11" l="1"/>
  <c r="A1362" i="11"/>
  <c r="B1364" i="11" l="1"/>
  <c r="A1363" i="11"/>
  <c r="B1365" i="11" l="1"/>
  <c r="A1364" i="11"/>
  <c r="B1366" i="11" l="1"/>
  <c r="A1365" i="11"/>
  <c r="B1367" i="11" l="1"/>
  <c r="A1366" i="11"/>
  <c r="B1368" i="11" l="1"/>
  <c r="A1367" i="11"/>
  <c r="B1369" i="11" l="1"/>
  <c r="A1368" i="11"/>
  <c r="B1370" i="11" l="1"/>
  <c r="A1369" i="11"/>
  <c r="B1371" i="11" l="1"/>
  <c r="A1370" i="11"/>
  <c r="B1372" i="11" l="1"/>
  <c r="A1371" i="11"/>
  <c r="A1372" i="11" l="1"/>
  <c r="B1373" i="11"/>
  <c r="B1374" i="11" l="1"/>
  <c r="A1373" i="11"/>
  <c r="A1374" i="11" l="1"/>
  <c r="B1375" i="11"/>
  <c r="B1376" i="11" l="1"/>
  <c r="A1375" i="11"/>
  <c r="B1377" i="11" l="1"/>
  <c r="A1376" i="11"/>
  <c r="B1378" i="11" l="1"/>
  <c r="A1377" i="11"/>
  <c r="B1379" i="11" l="1"/>
  <c r="A1378" i="11"/>
  <c r="B1380" i="11" l="1"/>
  <c r="A1379" i="11"/>
  <c r="B1381" i="11" l="1"/>
  <c r="A1380" i="11"/>
  <c r="B1382" i="11" l="1"/>
  <c r="A1381" i="11"/>
  <c r="B1383" i="11" l="1"/>
  <c r="A1382" i="11"/>
  <c r="A1383" i="11" l="1"/>
  <c r="B1384" i="11"/>
  <c r="A1384" i="11" l="1"/>
  <c r="B1385" i="11"/>
  <c r="A1385" i="11" l="1"/>
  <c r="B1386" i="11"/>
  <c r="A1386" i="11" l="1"/>
  <c r="B1387" i="11"/>
  <c r="A1387" i="11" l="1"/>
  <c r="B1388" i="11"/>
  <c r="B1389" i="11" l="1"/>
  <c r="A1388" i="11"/>
  <c r="A1389" i="11" l="1"/>
  <c r="B1390" i="11"/>
  <c r="B1391" i="11" l="1"/>
  <c r="A1390" i="11"/>
  <c r="B1392" i="11" l="1"/>
  <c r="A1391" i="11"/>
  <c r="B1393" i="11" l="1"/>
  <c r="A1392" i="11"/>
  <c r="B1394" i="11" l="1"/>
  <c r="A1393" i="11"/>
  <c r="A1394" i="11" l="1"/>
  <c r="B1395" i="11"/>
  <c r="A1395" i="11" l="1"/>
  <c r="B1396" i="11"/>
  <c r="B1397" i="11" l="1"/>
  <c r="A1396" i="11"/>
  <c r="B1398" i="11" l="1"/>
  <c r="A1397" i="11"/>
  <c r="B1399" i="11" l="1"/>
  <c r="A1398" i="11"/>
  <c r="B1400" i="11" l="1"/>
  <c r="A1399" i="11"/>
  <c r="B1401" i="11" l="1"/>
  <c r="A1400" i="11"/>
  <c r="B1402" i="11" l="1"/>
  <c r="A1401" i="11"/>
  <c r="A1402" i="11" l="1"/>
  <c r="B1403" i="11"/>
  <c r="B1404" i="11" l="1"/>
  <c r="A1403" i="11"/>
  <c r="B1405" i="11" l="1"/>
  <c r="A1404" i="11"/>
  <c r="B1406" i="11" l="1"/>
  <c r="A1405" i="11"/>
  <c r="B1407" i="11" l="1"/>
  <c r="A1406" i="11"/>
  <c r="A1407" i="11" l="1"/>
  <c r="B1408" i="11"/>
  <c r="B1409" i="11" l="1"/>
  <c r="A1408" i="11"/>
  <c r="B1410" i="11" l="1"/>
  <c r="A1409" i="11"/>
  <c r="A1410" i="11" l="1"/>
  <c r="B1411" i="11"/>
  <c r="A1411" i="11" l="1"/>
  <c r="B1412" i="11"/>
  <c r="B1413" i="11" l="1"/>
  <c r="A1412" i="11"/>
  <c r="A1413" i="11" l="1"/>
  <c r="B1414" i="11"/>
  <c r="B1415" i="11" l="1"/>
  <c r="A1414" i="11"/>
  <c r="B1416" i="11" l="1"/>
  <c r="A1415" i="11"/>
  <c r="A1416" i="11" l="1"/>
  <c r="B1417" i="11"/>
  <c r="B1418" i="11" l="1"/>
  <c r="A1417" i="11"/>
  <c r="B1419" i="11" l="1"/>
  <c r="A1418" i="11"/>
  <c r="B1420" i="11" l="1"/>
  <c r="A1419" i="11"/>
  <c r="B1421" i="11" l="1"/>
  <c r="A1420" i="11"/>
  <c r="A1421" i="11" l="1"/>
  <c r="B1422" i="11"/>
  <c r="B1423" i="11" l="1"/>
  <c r="A1422" i="11"/>
  <c r="A1423" i="11" l="1"/>
  <c r="B1424" i="11"/>
  <c r="B1425" i="11" l="1"/>
  <c r="A1424" i="11"/>
  <c r="B1426" i="11" l="1"/>
  <c r="A1425" i="11"/>
  <c r="B1427" i="11" l="1"/>
  <c r="A1426" i="11"/>
  <c r="B1428" i="11" l="1"/>
  <c r="A1427" i="11"/>
  <c r="B1429" i="11" l="1"/>
  <c r="A1428" i="11"/>
  <c r="B1430" i="11" l="1"/>
  <c r="A1429" i="11"/>
  <c r="B1431" i="11" l="1"/>
  <c r="A1430" i="11"/>
  <c r="B1432" i="11" l="1"/>
  <c r="A1431" i="11"/>
  <c r="A1432" i="11" l="1"/>
  <c r="B1433" i="11"/>
  <c r="B1434" i="11" l="1"/>
  <c r="A1433" i="11"/>
  <c r="B1435" i="11" l="1"/>
  <c r="A1434" i="11"/>
  <c r="B1436" i="11" l="1"/>
  <c r="A1435" i="11"/>
  <c r="B1437" i="11" l="1"/>
  <c r="A1436" i="11"/>
  <c r="B1438" i="11" l="1"/>
  <c r="A1437" i="11"/>
  <c r="B1439" i="11" l="1"/>
  <c r="A1438" i="11"/>
  <c r="B1440" i="11" l="1"/>
  <c r="A1439" i="11"/>
  <c r="A1440" i="11" l="1"/>
  <c r="B1441" i="11"/>
  <c r="B1442" i="11" l="1"/>
  <c r="A1441" i="11"/>
  <c r="B1443" i="11" l="1"/>
  <c r="A1442" i="11"/>
  <c r="B1444" i="11" l="1"/>
  <c r="A1443" i="11"/>
  <c r="B1445" i="11" l="1"/>
  <c r="A1444" i="11"/>
  <c r="B1446" i="11" l="1"/>
  <c r="A1445" i="11"/>
  <c r="B1447" i="11" l="1"/>
  <c r="A1446" i="11"/>
  <c r="B1448" i="11" l="1"/>
  <c r="A1447" i="11"/>
  <c r="B1449" i="11" l="1"/>
  <c r="A1448" i="11"/>
  <c r="B1450" i="11" l="1"/>
  <c r="A1449" i="11"/>
  <c r="B1451" i="11" l="1"/>
  <c r="A1450" i="11"/>
  <c r="B1452" i="11" l="1"/>
  <c r="A1451" i="11"/>
  <c r="B1453" i="11" l="1"/>
  <c r="A1452" i="11"/>
  <c r="B1454" i="11" l="1"/>
  <c r="A1453" i="11"/>
  <c r="B1455" i="11" l="1"/>
  <c r="A1454" i="11"/>
  <c r="B1456" i="11" l="1"/>
  <c r="A1455" i="11"/>
  <c r="B1457" i="11" l="1"/>
  <c r="A1456" i="11"/>
  <c r="B1458" i="11" l="1"/>
  <c r="A1457" i="11"/>
  <c r="B1459" i="11" l="1"/>
  <c r="A1458" i="11"/>
  <c r="B1460" i="11" l="1"/>
  <c r="A1459" i="11"/>
  <c r="A1460" i="11" l="1"/>
  <c r="B1461" i="11"/>
  <c r="A1461" i="11" l="1"/>
  <c r="B1462" i="11"/>
  <c r="A1462" i="11" l="1"/>
  <c r="B1463" i="11"/>
  <c r="B1464" i="11" l="1"/>
  <c r="A1463" i="11"/>
  <c r="B1465" i="11" l="1"/>
  <c r="A1464" i="11"/>
  <c r="B1466" i="11" l="1"/>
  <c r="A1465" i="11"/>
  <c r="B1467" i="11" l="1"/>
  <c r="A1466" i="11"/>
  <c r="B1468" i="11" l="1"/>
  <c r="A1467" i="11"/>
  <c r="A1468" i="11" l="1"/>
  <c r="B1469" i="11"/>
  <c r="B1470" i="11" l="1"/>
  <c r="A1469" i="11"/>
  <c r="A1470" i="11" l="1"/>
  <c r="B1471" i="11"/>
  <c r="B1472" i="11" l="1"/>
  <c r="A1471" i="11"/>
  <c r="B1473" i="11" l="1"/>
  <c r="A1472" i="11"/>
  <c r="B1474" i="11" l="1"/>
  <c r="A1473" i="11"/>
  <c r="A1474" i="11" l="1"/>
  <c r="B1475" i="11"/>
  <c r="B1476" i="11" l="1"/>
  <c r="A1475" i="11"/>
  <c r="A1476" i="11" l="1"/>
  <c r="B1477" i="11"/>
  <c r="B1478" i="11" l="1"/>
  <c r="A1477" i="11"/>
  <c r="B1479" i="11" l="1"/>
  <c r="A1478" i="11"/>
  <c r="A1479" i="11" l="1"/>
  <c r="B1480" i="11"/>
  <c r="B1481" i="11" l="1"/>
  <c r="A1480" i="11"/>
  <c r="B1482" i="11" l="1"/>
  <c r="A1481" i="11"/>
  <c r="B1483" i="11" l="1"/>
  <c r="A1482" i="11"/>
  <c r="B1484" i="11" l="1"/>
  <c r="A1483" i="11"/>
  <c r="B1485" i="11" l="1"/>
  <c r="A1484" i="11"/>
  <c r="B1486" i="11" l="1"/>
  <c r="A1485" i="11"/>
  <c r="B1487" i="11" l="1"/>
  <c r="A1486" i="11"/>
  <c r="B1488" i="11" l="1"/>
  <c r="A1487" i="11"/>
  <c r="B1489" i="11" l="1"/>
  <c r="A1488" i="11"/>
  <c r="B1490" i="11" l="1"/>
  <c r="A1489" i="11"/>
  <c r="B1491" i="11" l="1"/>
  <c r="A1490" i="11"/>
  <c r="B1492" i="11" l="1"/>
  <c r="A1491" i="11"/>
  <c r="B1493" i="11" l="1"/>
  <c r="A1492" i="11"/>
  <c r="B1494" i="11" l="1"/>
  <c r="A1493" i="11"/>
  <c r="B1495" i="11" l="1"/>
  <c r="A1494" i="11"/>
  <c r="A1495" i="11" l="1"/>
  <c r="B1496" i="11"/>
  <c r="B1497" i="11" l="1"/>
  <c r="A1496" i="11"/>
  <c r="B1498" i="11" l="1"/>
  <c r="A1497" i="11"/>
  <c r="A1498" i="11" l="1"/>
  <c r="B1499" i="11"/>
  <c r="B1500" i="11" l="1"/>
  <c r="A1499" i="11"/>
  <c r="A1500" i="11" l="1"/>
  <c r="B1501" i="11"/>
  <c r="B1502" i="11" l="1"/>
  <c r="A1501" i="11"/>
  <c r="B1503" i="11" l="1"/>
  <c r="A1502" i="11"/>
  <c r="B1504" i="11" l="1"/>
  <c r="A1503" i="11"/>
  <c r="B1505" i="11" l="1"/>
  <c r="A1504" i="11"/>
  <c r="A1505" i="11" l="1"/>
  <c r="B1506" i="11"/>
  <c r="B1507" i="11" l="1"/>
  <c r="A1506" i="11"/>
  <c r="B1508" i="11" l="1"/>
  <c r="A1507" i="11"/>
  <c r="B1509" i="11" l="1"/>
  <c r="A1508" i="11"/>
  <c r="B1510" i="11" l="1"/>
  <c r="A1509" i="11"/>
  <c r="B1511" i="11" l="1"/>
  <c r="A1510" i="11"/>
  <c r="B1512" i="11" l="1"/>
  <c r="A1511" i="11"/>
  <c r="B1513" i="11" l="1"/>
  <c r="A1512" i="11"/>
  <c r="B1514" i="11" l="1"/>
  <c r="A1513" i="11"/>
  <c r="B1515" i="11" l="1"/>
  <c r="A1514" i="11"/>
  <c r="B1516" i="11" l="1"/>
  <c r="A1515" i="11"/>
  <c r="B1517" i="11" l="1"/>
  <c r="A1516" i="11"/>
  <c r="B1518" i="11" l="1"/>
  <c r="A1517" i="11"/>
  <c r="B1519" i="11" l="1"/>
  <c r="A1518" i="11"/>
  <c r="B1520" i="11" l="1"/>
  <c r="A1519" i="11"/>
  <c r="B1521" i="11" l="1"/>
  <c r="A1520" i="11"/>
  <c r="A1521" i="11" l="1"/>
  <c r="B1522" i="11"/>
  <c r="A1522" i="11" l="1"/>
  <c r="B1523" i="11"/>
  <c r="B1524" i="11" l="1"/>
  <c r="A1523" i="11"/>
  <c r="B1525" i="11" l="1"/>
  <c r="A1524" i="11"/>
  <c r="B1526" i="11" l="1"/>
  <c r="A1525" i="11"/>
  <c r="B1527" i="11" l="1"/>
  <c r="A1526" i="11"/>
  <c r="B1528" i="11" l="1"/>
  <c r="A1527" i="11"/>
  <c r="A1528" i="11" l="1"/>
  <c r="B1529" i="11"/>
  <c r="B1530" i="11" l="1"/>
  <c r="A1529" i="11"/>
  <c r="B1531" i="11" l="1"/>
  <c r="A1530" i="11"/>
  <c r="B1532" i="11" l="1"/>
  <c r="A1531" i="11"/>
  <c r="B1533" i="11" l="1"/>
  <c r="A1532" i="11"/>
  <c r="B1534" i="11" l="1"/>
  <c r="A1533" i="11"/>
  <c r="B1535" i="11" l="1"/>
  <c r="A1534" i="11"/>
  <c r="A1535" i="11" l="1"/>
  <c r="B1536" i="11"/>
  <c r="B1537" i="11" l="1"/>
  <c r="A1536" i="11"/>
  <c r="A1537" i="11" l="1"/>
  <c r="B1538" i="11"/>
  <c r="A1538" i="11" l="1"/>
  <c r="B1539" i="11"/>
  <c r="B1540" i="11" l="1"/>
  <c r="A1539" i="11"/>
  <c r="A1540" i="11" l="1"/>
  <c r="B1541" i="11"/>
  <c r="B1542" i="11" l="1"/>
  <c r="A1541" i="11"/>
  <c r="B1543" i="11" l="1"/>
  <c r="A1542" i="11"/>
  <c r="B1544" i="11" l="1"/>
  <c r="A1543" i="11"/>
  <c r="B1545" i="11" l="1"/>
  <c r="A1544" i="11"/>
  <c r="B1546" i="11" l="1"/>
  <c r="A1545" i="11"/>
  <c r="B1547" i="11" l="1"/>
  <c r="A1546" i="11"/>
  <c r="B1548" i="11" l="1"/>
  <c r="A1547" i="11"/>
  <c r="B1549" i="11" l="1"/>
  <c r="A1548" i="11"/>
  <c r="B1550" i="11" l="1"/>
  <c r="A1549" i="11"/>
  <c r="B1551" i="11" l="1"/>
  <c r="A1550" i="11"/>
  <c r="B1552" i="11" l="1"/>
  <c r="A1551" i="11"/>
  <c r="B1553" i="11" l="1"/>
  <c r="A1552" i="11"/>
  <c r="B1554" i="11" l="1"/>
  <c r="A1553" i="11"/>
  <c r="B1555" i="11" l="1"/>
  <c r="A1554" i="11"/>
  <c r="B1556" i="11" l="1"/>
  <c r="A1555" i="11"/>
  <c r="A1556" i="11" l="1"/>
  <c r="B1557" i="11"/>
  <c r="B1558" i="11" l="1"/>
  <c r="A1557" i="11"/>
  <c r="B1559" i="11" l="1"/>
  <c r="A1558" i="11"/>
  <c r="B1560" i="11" l="1"/>
  <c r="A1559" i="11"/>
  <c r="B1561" i="11" l="1"/>
  <c r="A1560" i="11"/>
  <c r="B1562" i="11" l="1"/>
  <c r="A1561" i="11"/>
  <c r="A1562" i="11" l="1"/>
  <c r="B1563" i="11"/>
  <c r="A1563" i="11" l="1"/>
  <c r="B1564" i="11"/>
  <c r="B1565" i="11" l="1"/>
  <c r="A1564" i="11"/>
  <c r="B1566" i="11" l="1"/>
  <c r="A1565" i="11"/>
  <c r="A1566" i="11" l="1"/>
  <c r="B1567" i="11"/>
  <c r="B1568" i="11" l="1"/>
  <c r="A1567" i="11"/>
  <c r="B1569" i="11" l="1"/>
  <c r="A1568" i="11"/>
  <c r="B1570" i="11" l="1"/>
  <c r="A1569" i="11"/>
  <c r="B1571" i="11" l="1"/>
  <c r="A1570" i="11"/>
  <c r="B1572" i="11" l="1"/>
  <c r="A1571" i="11"/>
  <c r="B1573" i="11" l="1"/>
  <c r="A1572" i="11"/>
  <c r="B1574" i="11" l="1"/>
  <c r="A1573" i="11"/>
  <c r="B1575" i="11" l="1"/>
  <c r="A1574" i="11"/>
  <c r="B1576" i="11" l="1"/>
  <c r="A1575" i="11"/>
  <c r="B1577" i="11" l="1"/>
  <c r="A1576" i="11"/>
  <c r="B1578" i="11" l="1"/>
  <c r="A1577" i="11"/>
  <c r="B1579" i="11" l="1"/>
  <c r="A1578" i="11"/>
  <c r="A1579" i="11" l="1"/>
  <c r="B1580" i="11"/>
  <c r="A1580" i="11" l="1"/>
  <c r="B1581" i="11"/>
  <c r="A1581" i="11" l="1"/>
  <c r="B1582" i="11"/>
  <c r="B1583" i="11" l="1"/>
  <c r="A1582" i="11"/>
  <c r="A1583" i="11" l="1"/>
  <c r="B1584" i="11"/>
  <c r="B1585" i="11" l="1"/>
  <c r="A1584" i="11"/>
  <c r="B1586" i="11" l="1"/>
  <c r="A1585" i="11"/>
  <c r="B1587" i="11" l="1"/>
  <c r="A1586" i="11"/>
  <c r="B1588" i="11" l="1"/>
  <c r="A1587" i="11"/>
  <c r="A1588" i="11" l="1"/>
  <c r="B1589" i="11"/>
  <c r="B1590" i="11" l="1"/>
  <c r="A1589" i="11"/>
  <c r="A1590" i="11" l="1"/>
  <c r="B1591" i="11"/>
  <c r="B1592" i="11" l="1"/>
  <c r="A1591" i="11"/>
  <c r="B1593" i="11" l="1"/>
  <c r="A1592" i="11"/>
  <c r="B1594" i="11" l="1"/>
  <c r="A1593" i="11"/>
  <c r="B1595" i="11" l="1"/>
  <c r="A1594" i="11"/>
  <c r="B1596" i="11" l="1"/>
  <c r="A1595" i="11"/>
  <c r="B1597" i="11" l="1"/>
  <c r="A1596" i="11"/>
  <c r="B1598" i="11" l="1"/>
  <c r="A1597" i="11"/>
  <c r="B1599" i="11" l="1"/>
  <c r="A1598" i="11"/>
  <c r="B1600" i="11" l="1"/>
  <c r="A1599" i="11"/>
  <c r="B1601" i="11" l="1"/>
  <c r="A1600" i="11"/>
  <c r="B1602" i="11" l="1"/>
  <c r="A1601" i="11"/>
  <c r="B1603" i="11" l="1"/>
  <c r="A1602" i="11"/>
  <c r="B1604" i="11" l="1"/>
  <c r="A1603" i="11"/>
  <c r="A1604" i="11" l="1"/>
  <c r="B1605" i="11"/>
  <c r="B1606" i="11" l="1"/>
  <c r="A1605" i="11"/>
  <c r="B1607" i="11" l="1"/>
  <c r="A1606" i="11"/>
  <c r="B1608" i="11" l="1"/>
  <c r="A1607" i="11"/>
  <c r="B1609" i="11" l="1"/>
  <c r="A1608" i="11"/>
  <c r="B1610" i="11" l="1"/>
  <c r="A1609" i="11"/>
  <c r="B1611" i="11" l="1"/>
  <c r="A1610" i="11"/>
  <c r="B1612" i="11" l="1"/>
  <c r="A1611" i="11"/>
  <c r="A1612" i="11" l="1"/>
  <c r="B1613" i="11"/>
  <c r="B1614" i="11" l="1"/>
  <c r="A1613" i="11"/>
  <c r="B1615" i="11" l="1"/>
  <c r="A1614" i="11"/>
  <c r="B1616" i="11" l="1"/>
  <c r="A1615" i="11"/>
  <c r="B1617" i="11" l="1"/>
  <c r="A1616" i="11"/>
  <c r="B1618" i="11" l="1"/>
  <c r="A1617" i="11"/>
  <c r="B1619" i="11" l="1"/>
  <c r="A1618" i="11"/>
  <c r="B1620" i="11" l="1"/>
  <c r="A1619" i="11"/>
  <c r="B1621" i="11" l="1"/>
  <c r="A1620" i="11"/>
  <c r="B1622" i="11" l="1"/>
  <c r="A1621" i="11"/>
  <c r="B1623" i="11" l="1"/>
  <c r="A1622" i="11"/>
  <c r="B1624" i="11" l="1"/>
  <c r="A1623" i="11"/>
  <c r="A1624" i="11" l="1"/>
  <c r="B1625" i="11"/>
  <c r="B1626" i="11" l="1"/>
  <c r="A1625" i="11"/>
  <c r="B1627" i="11" l="1"/>
  <c r="A1626" i="11"/>
  <c r="B1628" i="11" l="1"/>
  <c r="A1627" i="11"/>
  <c r="B1629" i="11" l="1"/>
  <c r="A1628" i="11"/>
  <c r="B1630" i="11" l="1"/>
  <c r="A1629" i="11"/>
  <c r="B1631" i="11" l="1"/>
  <c r="A1630" i="11"/>
  <c r="A1631" i="11" l="1"/>
  <c r="B1632" i="11"/>
  <c r="A1632" i="11" l="1"/>
  <c r="B1633" i="11"/>
  <c r="B1634" i="11" l="1"/>
  <c r="A1633" i="11"/>
  <c r="B1635" i="11" l="1"/>
  <c r="A1634" i="11"/>
  <c r="B1636" i="11" l="1"/>
  <c r="A1635" i="11"/>
  <c r="A1636" i="11" l="1"/>
  <c r="B1637" i="11"/>
  <c r="B1638" i="11" l="1"/>
  <c r="A1637" i="11"/>
  <c r="B1639" i="11" l="1"/>
  <c r="A1638" i="11"/>
  <c r="A1639" i="11" l="1"/>
  <c r="B1640" i="11"/>
  <c r="B1641" i="11" l="1"/>
  <c r="A1640" i="11"/>
  <c r="B1642" i="11" l="1"/>
  <c r="A1641" i="11"/>
  <c r="A1642" i="11" l="1"/>
  <c r="B1643" i="11"/>
  <c r="A1643" i="11" l="1"/>
  <c r="B1644" i="11"/>
  <c r="B1645" i="11" l="1"/>
  <c r="A1644" i="11"/>
  <c r="A1645" i="11" l="1"/>
  <c r="B1646" i="11"/>
  <c r="A1646" i="11" l="1"/>
  <c r="B1647" i="11"/>
  <c r="B1648" i="11" l="1"/>
  <c r="A1647" i="11"/>
  <c r="B1649" i="11" l="1"/>
  <c r="A1648" i="11"/>
  <c r="B1650" i="11" l="1"/>
  <c r="A1649" i="11"/>
  <c r="B1651" i="11" l="1"/>
  <c r="A1650" i="11"/>
  <c r="A1651" i="11" l="1"/>
  <c r="B1652" i="11"/>
  <c r="A1652" i="11" l="1"/>
  <c r="B1653" i="11"/>
  <c r="A1653" i="11" l="1"/>
  <c r="B1654" i="11"/>
  <c r="A1654" i="11" l="1"/>
  <c r="B1655" i="11"/>
  <c r="A1655" i="11" l="1"/>
  <c r="B1656" i="11"/>
  <c r="A1656" i="11" l="1"/>
  <c r="B1657" i="11"/>
  <c r="B1658" i="11" l="1"/>
  <c r="A1657" i="11"/>
  <c r="B1659" i="11" l="1"/>
  <c r="A1658" i="11"/>
  <c r="B1660" i="11" l="1"/>
  <c r="A1659" i="11"/>
  <c r="B1661" i="11" l="1"/>
  <c r="A1660" i="11"/>
  <c r="B1662" i="11" l="1"/>
  <c r="A1661" i="11"/>
  <c r="B1663" i="11" l="1"/>
  <c r="A1662" i="11"/>
  <c r="B1664" i="11" l="1"/>
  <c r="A1663" i="11"/>
  <c r="B1665" i="11" l="1"/>
  <c r="A1664" i="11"/>
  <c r="B1666" i="11" l="1"/>
  <c r="A1665" i="11"/>
  <c r="B1667" i="11" l="1"/>
  <c r="A1666" i="11"/>
  <c r="B1668" i="11" l="1"/>
  <c r="A1667" i="11"/>
  <c r="B1669" i="11" l="1"/>
  <c r="A1668" i="11"/>
  <c r="B1670" i="11" l="1"/>
  <c r="A1669" i="11"/>
  <c r="B1671" i="11" l="1"/>
  <c r="A1670" i="11"/>
  <c r="B1672" i="11" l="1"/>
  <c r="A1671" i="11"/>
  <c r="B1673" i="11" l="1"/>
  <c r="A1672" i="11"/>
  <c r="B1674" i="11" l="1"/>
  <c r="A1673" i="11"/>
  <c r="B1675" i="11" l="1"/>
  <c r="A1674" i="11"/>
  <c r="B1676" i="11" l="1"/>
  <c r="A1675" i="11"/>
  <c r="B1677" i="11" l="1"/>
  <c r="A1676" i="11"/>
  <c r="B1678" i="11" l="1"/>
  <c r="A1677" i="11"/>
  <c r="B1679" i="11" l="1"/>
  <c r="A1678" i="11"/>
  <c r="B1680" i="11" l="1"/>
  <c r="A1679" i="11"/>
  <c r="A1680" i="11" l="1"/>
  <c r="B1681" i="11"/>
  <c r="A1681" i="11" l="1"/>
  <c r="B1682" i="11"/>
  <c r="B1683" i="11" l="1"/>
  <c r="A1682" i="11"/>
  <c r="B1684" i="11" l="1"/>
  <c r="A1683" i="11"/>
  <c r="A1684" i="11" l="1"/>
  <c r="B1685" i="11"/>
  <c r="A1685" i="11" l="1"/>
  <c r="B1686" i="11"/>
  <c r="B1687" i="11" l="1"/>
  <c r="A1686" i="11"/>
  <c r="B1688" i="11" l="1"/>
  <c r="A1687" i="11"/>
  <c r="B1689" i="11" l="1"/>
  <c r="A1688" i="11"/>
  <c r="B1690" i="11" l="1"/>
  <c r="A1689" i="11"/>
  <c r="B1691" i="11" l="1"/>
  <c r="A1690" i="11"/>
  <c r="A1691" i="11" l="1"/>
  <c r="B1692" i="11"/>
  <c r="A1692" i="11" l="1"/>
  <c r="B1693" i="11"/>
  <c r="A1693" i="11" l="1"/>
  <c r="B1694" i="11"/>
  <c r="A1694" i="11" l="1"/>
  <c r="B1695" i="11"/>
  <c r="A1695" i="11" l="1"/>
  <c r="B1696" i="11"/>
  <c r="A1696" i="11" l="1"/>
  <c r="B1697" i="11"/>
  <c r="B1698" i="11" l="1"/>
  <c r="A1697" i="11"/>
  <c r="B1699" i="11" l="1"/>
  <c r="A1698" i="11"/>
  <c r="A1699" i="11" l="1"/>
  <c r="B1700" i="11"/>
  <c r="B1701" i="11" l="1"/>
  <c r="A1700" i="11"/>
  <c r="B1702" i="11" l="1"/>
  <c r="A1701" i="11"/>
  <c r="A1702" i="11" l="1"/>
  <c r="B1703" i="11"/>
  <c r="A1703" i="11" l="1"/>
  <c r="B1704" i="11"/>
  <c r="A1704" i="11" l="1"/>
  <c r="B1705" i="11"/>
  <c r="A1705" i="11" l="1"/>
  <c r="B1706" i="11"/>
  <c r="A1706" i="11" l="1"/>
  <c r="B1707" i="11"/>
  <c r="B1708" i="11" l="1"/>
  <c r="A1707" i="11"/>
  <c r="A1708" i="11" l="1"/>
  <c r="B1709" i="11"/>
  <c r="B1710" i="11" l="1"/>
  <c r="A1709" i="11"/>
  <c r="A1710" i="11" l="1"/>
  <c r="B1711" i="11"/>
  <c r="B1712" i="11" l="1"/>
  <c r="A1711" i="11"/>
  <c r="A1712" i="11" l="1"/>
  <c r="B1713" i="11"/>
  <c r="A1713" i="11" l="1"/>
  <c r="B1714" i="11"/>
  <c r="A1714" i="11" l="1"/>
  <c r="B1715" i="11"/>
  <c r="B1716" i="11" l="1"/>
  <c r="A1715" i="11"/>
  <c r="B1717" i="11" l="1"/>
  <c r="A1716" i="11"/>
  <c r="B1718" i="11" l="1"/>
  <c r="A1717" i="11"/>
  <c r="B1719" i="11" l="1"/>
  <c r="A1718" i="11"/>
  <c r="A1719" i="11" l="1"/>
  <c r="B1720" i="11"/>
  <c r="B1721" i="11" l="1"/>
  <c r="A1720" i="11"/>
  <c r="A1721" i="11" l="1"/>
  <c r="B1722" i="11"/>
  <c r="A1722" i="11" l="1"/>
  <c r="B1723" i="11"/>
  <c r="B1724" i="11" l="1"/>
  <c r="A1723" i="11"/>
  <c r="A1724" i="11" l="1"/>
  <c r="B1725" i="11"/>
  <c r="A1725" i="11" l="1"/>
  <c r="B1726" i="11"/>
  <c r="A1726" i="11" l="1"/>
  <c r="B1727" i="11"/>
  <c r="A1727" i="11" l="1"/>
  <c r="B1728" i="11"/>
  <c r="A1728" i="11" l="1"/>
  <c r="B1729" i="11"/>
  <c r="A1729" i="11" l="1"/>
  <c r="B1730" i="11"/>
  <c r="B1731" i="11" l="1"/>
  <c r="A1730" i="11"/>
  <c r="A1731" i="11" l="1"/>
  <c r="B1732" i="11"/>
  <c r="B1733" i="11" l="1"/>
  <c r="A1732" i="11"/>
  <c r="A1733" i="11" l="1"/>
  <c r="B1734" i="11"/>
  <c r="A1734" i="11" l="1"/>
  <c r="B1735" i="11"/>
  <c r="A1735" i="11" l="1"/>
  <c r="B1736" i="11"/>
  <c r="A1736" i="11" l="1"/>
  <c r="B1737" i="11"/>
  <c r="B1738" i="11" l="1"/>
  <c r="A1737" i="11"/>
  <c r="B1739" i="11" l="1"/>
  <c r="A1738" i="11"/>
  <c r="B1740" i="11" l="1"/>
  <c r="A1739" i="11"/>
  <c r="A1740" i="11" l="1"/>
  <c r="B1741" i="11"/>
  <c r="B1742" i="11" l="1"/>
  <c r="A1741" i="11"/>
  <c r="A1742" i="11" l="1"/>
  <c r="B1743" i="11"/>
  <c r="A1743" i="11" l="1"/>
  <c r="B1744" i="11"/>
  <c r="A1744" i="11" l="1"/>
  <c r="B1745" i="11"/>
  <c r="A1745" i="11" l="1"/>
  <c r="B1746" i="11"/>
  <c r="A1746" i="11" l="1"/>
  <c r="B1747" i="11"/>
  <c r="B1748" i="11" l="1"/>
  <c r="A1747" i="11"/>
  <c r="A1748" i="11" l="1"/>
  <c r="B1749" i="11"/>
  <c r="B1750" i="11" l="1"/>
  <c r="A1749" i="11"/>
  <c r="A1750" i="11" l="1"/>
  <c r="B1751" i="11"/>
  <c r="B1752" i="11" l="1"/>
  <c r="A1751" i="11"/>
  <c r="A1752" i="11" l="1"/>
  <c r="B1753" i="11"/>
  <c r="B1754" i="11" l="1"/>
  <c r="A1753" i="11"/>
  <c r="A1754" i="11" l="1"/>
  <c r="B1755" i="11"/>
  <c r="A1755" i="11" l="1"/>
  <c r="B1756" i="11"/>
  <c r="A1756" i="11" l="1"/>
  <c r="B1757" i="11"/>
  <c r="A1757" i="11" l="1"/>
  <c r="B1758" i="11"/>
  <c r="A1758" i="11" l="1"/>
  <c r="B1759" i="11"/>
  <c r="A1759" i="11" l="1"/>
  <c r="B1760" i="11"/>
  <c r="A1760" i="11" l="1"/>
  <c r="B1761" i="11"/>
  <c r="B1762" i="11" l="1"/>
  <c r="A1761" i="11"/>
  <c r="B1763" i="11" l="1"/>
  <c r="A1762" i="11"/>
  <c r="B1764" i="11" l="1"/>
  <c r="A1763" i="11"/>
  <c r="A1764" i="11" l="1"/>
  <c r="B1765" i="11"/>
  <c r="B1766" i="11" l="1"/>
  <c r="A1765" i="11"/>
  <c r="A1766" i="11" l="1"/>
  <c r="B1767" i="11"/>
  <c r="A1767" i="11" l="1"/>
  <c r="B1768" i="11"/>
  <c r="B1769" i="11" l="1"/>
  <c r="A1768" i="11"/>
  <c r="A1769" i="11" l="1"/>
  <c r="B1770" i="11"/>
  <c r="A1770" i="11" l="1"/>
  <c r="B1771" i="11"/>
  <c r="A1771" i="11" l="1"/>
  <c r="B1772" i="11"/>
  <c r="A1772" i="11" l="1"/>
  <c r="B1773" i="11"/>
  <c r="B1774" i="11" l="1"/>
  <c r="A1773" i="11"/>
  <c r="A1774" i="11" l="1"/>
  <c r="B1775" i="11"/>
  <c r="B1776" i="11" l="1"/>
  <c r="A1775" i="11"/>
  <c r="A1776" i="11" l="1"/>
  <c r="B1777" i="11"/>
  <c r="A1777" i="11" l="1"/>
  <c r="B1778" i="11"/>
  <c r="B1779" i="11" l="1"/>
  <c r="A1778" i="11"/>
  <c r="A1779" i="11" l="1"/>
  <c r="B1780" i="11"/>
  <c r="A1780" i="11" l="1"/>
  <c r="B1781" i="11"/>
  <c r="A1781" i="11" l="1"/>
  <c r="B1782" i="11"/>
  <c r="A1782" i="11" l="1"/>
  <c r="B1783" i="11"/>
  <c r="B1784" i="11" l="1"/>
  <c r="A1783" i="11"/>
  <c r="A1784" i="11" l="1"/>
  <c r="B1785" i="11"/>
  <c r="A1785" i="11" l="1"/>
  <c r="B1786" i="11"/>
  <c r="A1786" i="11" l="1"/>
  <c r="B1787" i="11"/>
  <c r="B1788" i="11" l="1"/>
  <c r="A1787" i="11"/>
  <c r="A1788" i="11" l="1"/>
  <c r="B1789" i="11"/>
  <c r="B1790" i="11" l="1"/>
  <c r="A1789" i="11"/>
  <c r="B1791" i="11" l="1"/>
  <c r="A1790" i="11"/>
  <c r="A1791" i="11" l="1"/>
  <c r="B1792" i="11"/>
  <c r="A1792" i="11" l="1"/>
  <c r="B1793" i="11"/>
  <c r="A1793" i="11" l="1"/>
  <c r="B1794" i="11"/>
  <c r="B1795" i="11" l="1"/>
  <c r="A1794" i="11"/>
  <c r="A1795" i="11" l="1"/>
  <c r="B1796" i="11"/>
  <c r="A1796" i="11" l="1"/>
  <c r="B1797" i="11"/>
  <c r="B1798" i="11" l="1"/>
  <c r="A1797" i="11"/>
  <c r="A1798" i="11" l="1"/>
  <c r="B1799" i="11"/>
  <c r="B1800" i="11" l="1"/>
  <c r="A1799" i="11"/>
  <c r="A1800" i="11" l="1"/>
  <c r="B1801" i="11"/>
  <c r="A1801" i="11" l="1"/>
  <c r="B1802" i="11"/>
  <c r="A1802" i="11" l="1"/>
  <c r="B1803" i="11"/>
  <c r="A1803" i="11" l="1"/>
  <c r="B1804" i="11"/>
  <c r="A1804" i="11" l="1"/>
  <c r="B1805" i="11"/>
  <c r="B1806" i="11" l="1"/>
  <c r="A1805" i="11"/>
  <c r="A1806" i="11" l="1"/>
  <c r="B1807" i="11"/>
  <c r="B1808" i="11" l="1"/>
  <c r="A1807" i="11"/>
  <c r="A1808" i="11" l="1"/>
  <c r="B1809" i="11"/>
  <c r="A1809" i="11" l="1"/>
  <c r="B1810" i="11"/>
  <c r="A1810" i="11" l="1"/>
  <c r="B1811" i="11"/>
  <c r="A1811" i="11" l="1"/>
  <c r="B1812" i="11"/>
  <c r="B1813" i="11" l="1"/>
  <c r="A1812" i="11"/>
  <c r="A1813" i="11" l="1"/>
  <c r="B1814" i="11"/>
  <c r="A1814" i="11" l="1"/>
  <c r="B1815" i="11"/>
  <c r="A1815" i="11" l="1"/>
  <c r="B1816" i="11"/>
  <c r="A1816" i="11" l="1"/>
  <c r="B1817" i="11"/>
  <c r="B1818" i="11" l="1"/>
  <c r="A1817" i="11"/>
  <c r="B1819" i="11" l="1"/>
  <c r="A1818" i="11"/>
  <c r="A1819" i="11" l="1"/>
  <c r="B1820" i="11"/>
  <c r="A1820" i="11" l="1"/>
  <c r="B1821" i="11"/>
  <c r="A1821" i="11" l="1"/>
  <c r="B1822" i="11"/>
  <c r="A1822" i="11" l="1"/>
  <c r="B1823" i="11"/>
  <c r="B1824" i="11" l="1"/>
  <c r="A1823" i="11"/>
  <c r="A1824" i="11" l="1"/>
  <c r="B1825" i="11"/>
  <c r="B1826" i="11" l="1"/>
  <c r="A1825" i="11"/>
  <c r="A1826" i="11" l="1"/>
  <c r="B1827" i="11"/>
  <c r="A1827" i="11" l="1"/>
  <c r="B1828" i="11"/>
  <c r="A1828" i="11" l="1"/>
  <c r="B1829" i="11"/>
  <c r="A1829" i="11" l="1"/>
  <c r="B1830" i="11"/>
  <c r="A1830" i="11" l="1"/>
  <c r="B1831" i="11"/>
  <c r="B1832" i="11" l="1"/>
  <c r="A1831" i="11"/>
  <c r="B1833" i="11" l="1"/>
  <c r="A1832" i="11"/>
  <c r="B1834" i="11" l="1"/>
  <c r="A1833" i="11"/>
  <c r="A1834" i="11" l="1"/>
  <c r="B1835" i="11"/>
  <c r="B1836" i="11" l="1"/>
  <c r="A1835" i="11"/>
  <c r="B1837" i="11" l="1"/>
  <c r="A1836" i="11"/>
  <c r="A1837" i="11" l="1"/>
  <c r="B1838" i="11"/>
  <c r="B1839" i="11" l="1"/>
  <c r="A1838" i="11"/>
  <c r="B1840" i="11" l="1"/>
  <c r="A1839" i="11"/>
  <c r="B1841" i="11" l="1"/>
  <c r="A1840" i="11"/>
  <c r="B1842" i="11" l="1"/>
  <c r="A1841" i="11"/>
  <c r="A1842" i="11" l="1"/>
  <c r="B1843" i="11"/>
  <c r="B1844" i="11" l="1"/>
  <c r="A1843" i="11"/>
  <c r="B1845" i="11" l="1"/>
  <c r="A1844" i="11"/>
  <c r="A1845" i="11" l="1"/>
  <c r="B1846" i="11"/>
  <c r="A1846" i="11" l="1"/>
  <c r="B1847" i="11"/>
  <c r="A1847" i="11" l="1"/>
  <c r="B1848" i="11"/>
  <c r="B1849" i="11" l="1"/>
  <c r="A1848" i="11"/>
  <c r="A1849" i="11" l="1"/>
  <c r="B1850" i="11"/>
  <c r="B1851" i="11" l="1"/>
  <c r="A1850" i="11"/>
  <c r="B1852" i="11" l="1"/>
  <c r="A1851" i="11"/>
  <c r="B1853" i="11" l="1"/>
  <c r="A1852" i="11"/>
  <c r="A1853" i="11" l="1"/>
  <c r="B1854" i="11"/>
  <c r="A1854" i="11" l="1"/>
  <c r="B1855" i="11"/>
  <c r="B1856" i="11" l="1"/>
  <c r="A1855" i="11"/>
  <c r="B1857" i="11" l="1"/>
  <c r="A1856" i="11"/>
  <c r="A1857" i="11" l="1"/>
  <c r="B1858" i="11"/>
  <c r="B1859" i="11" l="1"/>
  <c r="A1858" i="11"/>
  <c r="B1860" i="11" l="1"/>
  <c r="A1859" i="11"/>
  <c r="B1861" i="11" l="1"/>
  <c r="A1860" i="11"/>
  <c r="B1862" i="11" l="1"/>
  <c r="A1861" i="11"/>
  <c r="A1862" i="11" l="1"/>
  <c r="B1863" i="11"/>
  <c r="A1863" i="11" l="1"/>
  <c r="B1864" i="11"/>
  <c r="B1865" i="11" l="1"/>
  <c r="A1864" i="11"/>
  <c r="B1866" i="11" l="1"/>
  <c r="A1865" i="11"/>
  <c r="B1867" i="11" l="1"/>
  <c r="A1866" i="11"/>
  <c r="B1868" i="11" l="1"/>
  <c r="A1867" i="11"/>
  <c r="A1868" i="11" l="1"/>
  <c r="B1869" i="11"/>
  <c r="B1870" i="11" l="1"/>
  <c r="A1869" i="11"/>
  <c r="B1871" i="11" l="1"/>
  <c r="A1870" i="11"/>
  <c r="A1871" i="11" l="1"/>
  <c r="B1872" i="11"/>
  <c r="A1872" i="11" l="1"/>
  <c r="B1873" i="11"/>
  <c r="A1873" i="11" l="1"/>
  <c r="B1874" i="11"/>
  <c r="B1875" i="11" l="1"/>
  <c r="A1874" i="11"/>
  <c r="B1876" i="11" l="1"/>
  <c r="A1875" i="11"/>
  <c r="B1877" i="11" l="1"/>
  <c r="A1876" i="11"/>
  <c r="B1878" i="11" l="1"/>
  <c r="A1877" i="11"/>
  <c r="B1879" i="11" l="1"/>
  <c r="A1878" i="11"/>
  <c r="A1879" i="11" l="1"/>
  <c r="B1880" i="11"/>
  <c r="A1880" i="11" l="1"/>
  <c r="B1881" i="11"/>
  <c r="B1882" i="11" l="1"/>
  <c r="A1881" i="11"/>
  <c r="B1883" i="11" l="1"/>
  <c r="A1882" i="11"/>
  <c r="A1883" i="11" l="1"/>
  <c r="B1884" i="11"/>
  <c r="B1885" i="11" l="1"/>
  <c r="A1884" i="11"/>
  <c r="B1886" i="11" l="1"/>
  <c r="A1885" i="11"/>
  <c r="B1887" i="11" l="1"/>
  <c r="A1886" i="11"/>
  <c r="B1888" i="11" l="1"/>
  <c r="A1887" i="11"/>
  <c r="A1888" i="11" l="1"/>
  <c r="B1889" i="11"/>
  <c r="A1889" i="11" l="1"/>
  <c r="B1890" i="11"/>
  <c r="B1891" i="11" l="1"/>
  <c r="A1890" i="11"/>
  <c r="B1892" i="11" l="1"/>
  <c r="A1891" i="11"/>
  <c r="B1893" i="11" l="1"/>
  <c r="A1892" i="11"/>
  <c r="B1894" i="11" l="1"/>
  <c r="A1893" i="11"/>
  <c r="A1894" i="11" l="1"/>
  <c r="B1895" i="11"/>
  <c r="B1896" i="11" l="1"/>
  <c r="A1895" i="11"/>
  <c r="B1897" i="11" l="1"/>
  <c r="A1896" i="11"/>
  <c r="A1897" i="11" l="1"/>
  <c r="B1898" i="11"/>
  <c r="A1898" i="11" l="1"/>
  <c r="B1899" i="11"/>
  <c r="A1899" i="11" l="1"/>
  <c r="B1900" i="11"/>
  <c r="B1901" i="11" l="1"/>
  <c r="A1900" i="11"/>
  <c r="A1901" i="11" l="1"/>
  <c r="B1902" i="11"/>
  <c r="B1903" i="11" l="1"/>
  <c r="A1902" i="11"/>
  <c r="B1904" i="11" l="1"/>
  <c r="A1903" i="11"/>
  <c r="B1905" i="11" l="1"/>
  <c r="A1904" i="11"/>
  <c r="A1905" i="11" l="1"/>
  <c r="B1906" i="11"/>
  <c r="B1907" i="11" l="1"/>
  <c r="A1906" i="11"/>
  <c r="B1908" i="11" l="1"/>
  <c r="A1907" i="11"/>
  <c r="B1909" i="11" l="1"/>
  <c r="A1908" i="11"/>
  <c r="B1910" i="11" l="1"/>
  <c r="A1909" i="11"/>
  <c r="A1910" i="11" l="1"/>
  <c r="B1911" i="11"/>
  <c r="A1911" i="11" l="1"/>
  <c r="B1912" i="11"/>
  <c r="A1912" i="11" l="1"/>
  <c r="B1913" i="11"/>
  <c r="A1913" i="11" l="1"/>
  <c r="B1914" i="11"/>
  <c r="B1915" i="11" l="1"/>
  <c r="A1914" i="11"/>
  <c r="B1916" i="11" l="1"/>
  <c r="A1915" i="11"/>
  <c r="B1917" i="11" l="1"/>
  <c r="A1916" i="11"/>
  <c r="B1918" i="11" l="1"/>
  <c r="A1917" i="11"/>
  <c r="B1919" i="11" l="1"/>
  <c r="A1918" i="11"/>
  <c r="B1920" i="11" l="1"/>
  <c r="A1919" i="11"/>
  <c r="B1921" i="11" l="1"/>
  <c r="A1920" i="11"/>
  <c r="A1921" i="11" l="1"/>
  <c r="B1922" i="11"/>
  <c r="B1923" i="11" l="1"/>
  <c r="A1922" i="11"/>
  <c r="B1924" i="11" l="1"/>
  <c r="A1923" i="11"/>
  <c r="B1925" i="11" l="1"/>
  <c r="A1924" i="11"/>
  <c r="A1925" i="11" l="1"/>
  <c r="B1926" i="11"/>
  <c r="B1927" i="11" l="1"/>
  <c r="A1926" i="11"/>
  <c r="A1927" i="11" l="1"/>
  <c r="B1928" i="11"/>
  <c r="B1929" i="11" l="1"/>
  <c r="A1928" i="11"/>
  <c r="B1930" i="11" l="1"/>
  <c r="A1929" i="11"/>
  <c r="A1930" i="11" l="1"/>
  <c r="B1931" i="11"/>
  <c r="B1932" i="11" l="1"/>
  <c r="A1931" i="11"/>
  <c r="B1933" i="11" l="1"/>
  <c r="A1932" i="11"/>
  <c r="A1933" i="11" l="1"/>
  <c r="B1934" i="11"/>
  <c r="B1935" i="11" l="1"/>
  <c r="A1934" i="11"/>
  <c r="B1936" i="11" l="1"/>
  <c r="A1935" i="11"/>
  <c r="B1937" i="11" l="1"/>
  <c r="A1936" i="11"/>
  <c r="B1938" i="11" l="1"/>
  <c r="A1937" i="11"/>
  <c r="A1938" i="11" l="1"/>
  <c r="B1939" i="11"/>
  <c r="A1939" i="11" l="1"/>
  <c r="B1940" i="11"/>
  <c r="B1941" i="11" l="1"/>
  <c r="A1940" i="11"/>
  <c r="B1942" i="11" l="1"/>
  <c r="A1941" i="11"/>
  <c r="A1942" i="11" l="1"/>
  <c r="B1943" i="11"/>
  <c r="A1943" i="11" l="1"/>
  <c r="B1944" i="11"/>
  <c r="B1945" i="11" l="1"/>
  <c r="A1944" i="11"/>
  <c r="B1946" i="11" l="1"/>
  <c r="A1945" i="11"/>
  <c r="B1947" i="11" l="1"/>
  <c r="A1946" i="11"/>
  <c r="B1948" i="11" l="1"/>
  <c r="A1947" i="11"/>
  <c r="B1949" i="11" l="1"/>
  <c r="A1948" i="11"/>
  <c r="B1950" i="11" l="1"/>
  <c r="A1949" i="11"/>
  <c r="A1950" i="11" l="1"/>
  <c r="B1951" i="11"/>
  <c r="A1951" i="11" l="1"/>
  <c r="B1952" i="11"/>
  <c r="B1953" i="11" l="1"/>
  <c r="A1952" i="11"/>
  <c r="B1954" i="11" l="1"/>
  <c r="A1953" i="11"/>
  <c r="A1954" i="11" l="1"/>
  <c r="B1955" i="11"/>
  <c r="B1956" i="11" l="1"/>
  <c r="A1955" i="11"/>
  <c r="B1957" i="11" l="1"/>
  <c r="A1956" i="11"/>
  <c r="B1958" i="11" l="1"/>
  <c r="A1957" i="11"/>
  <c r="A1958" i="11" l="1"/>
  <c r="B1959" i="11"/>
  <c r="B1960" i="11" l="1"/>
  <c r="A1959" i="11"/>
  <c r="B1961" i="11" l="1"/>
  <c r="A1960" i="11"/>
  <c r="A1961" i="11" l="1"/>
  <c r="B1962" i="11"/>
  <c r="B1963" i="11" l="1"/>
  <c r="A1962" i="11"/>
  <c r="A1963" i="11" l="1"/>
  <c r="B1964" i="11"/>
  <c r="B1965" i="11" l="1"/>
  <c r="A1964" i="11"/>
  <c r="B1966" i="11" l="1"/>
  <c r="A1965" i="11"/>
  <c r="A1966" i="11" l="1"/>
  <c r="B1967" i="11"/>
  <c r="B1968" i="11" l="1"/>
  <c r="A1967" i="11"/>
  <c r="A1968" i="11" l="1"/>
  <c r="B1969" i="11"/>
  <c r="B1970" i="11" l="1"/>
  <c r="A1969" i="11"/>
  <c r="B1971" i="11" l="1"/>
  <c r="A1970" i="11"/>
  <c r="A1971" i="11" l="1"/>
  <c r="B1972" i="11"/>
  <c r="B1973" i="11" l="1"/>
  <c r="A1972" i="11"/>
  <c r="B1974" i="11" l="1"/>
  <c r="A1973" i="11"/>
  <c r="B1975" i="11" l="1"/>
  <c r="A1974" i="11"/>
  <c r="B1976" i="11" l="1"/>
  <c r="A1975" i="11"/>
  <c r="B1977" i="11" l="1"/>
  <c r="A1976" i="11"/>
  <c r="B1978" i="11" l="1"/>
  <c r="A1977" i="11"/>
  <c r="B1979" i="11" l="1"/>
  <c r="A1978" i="11"/>
  <c r="A1979" i="11" l="1"/>
  <c r="B1980" i="11"/>
  <c r="B1981" i="11" l="1"/>
  <c r="A1980" i="11"/>
  <c r="A1981" i="11" l="1"/>
  <c r="B1982" i="11"/>
  <c r="A1982" i="11" l="1"/>
  <c r="B1983" i="11"/>
  <c r="B1984" i="11" l="1"/>
  <c r="A1983" i="11"/>
  <c r="B1985" i="11" l="1"/>
  <c r="A1984" i="11"/>
  <c r="B1986" i="11" l="1"/>
  <c r="A1985" i="11"/>
  <c r="B1987" i="11" l="1"/>
  <c r="A1986" i="11"/>
  <c r="B1988" i="11" l="1"/>
  <c r="A1987" i="11"/>
  <c r="A1988" i="11" l="1"/>
  <c r="B1989" i="11"/>
  <c r="B1990" i="11" l="1"/>
  <c r="A1989" i="11"/>
  <c r="B1991" i="11" l="1"/>
  <c r="A1990" i="11"/>
  <c r="A1991" i="11" l="1"/>
  <c r="B1992" i="11"/>
  <c r="A1992" i="11" l="1"/>
  <c r="B1993" i="11"/>
  <c r="A1993" i="11" l="1"/>
  <c r="B1994" i="11"/>
  <c r="B1995" i="11" l="1"/>
  <c r="A1994" i="11"/>
  <c r="B1996" i="11" l="1"/>
  <c r="A1995" i="11"/>
  <c r="B1997" i="11" l="1"/>
  <c r="A1996" i="11"/>
  <c r="A1997" i="11" l="1"/>
  <c r="B1998" i="11"/>
  <c r="B1999" i="11" l="1"/>
  <c r="A1998" i="11"/>
  <c r="B2000" i="11" l="1"/>
  <c r="A1999" i="11"/>
  <c r="B2001" i="11" l="1"/>
  <c r="A2000" i="11"/>
  <c r="B2002" i="11" l="1"/>
  <c r="A2001" i="11"/>
  <c r="A2002" i="11" l="1"/>
  <c r="B2003" i="11"/>
  <c r="B2004" i="11" l="1"/>
  <c r="A2003" i="11"/>
  <c r="B2005" i="11" l="1"/>
  <c r="A2004" i="11"/>
  <c r="B2006" i="11" l="1"/>
  <c r="A2005" i="11"/>
  <c r="B2007" i="11" l="1"/>
  <c r="A2006" i="11"/>
  <c r="B2008" i="11" l="1"/>
  <c r="A2007" i="11"/>
  <c r="B2009" i="11" l="1"/>
  <c r="A2008" i="11"/>
  <c r="A2009" i="11" l="1"/>
  <c r="B2010" i="11"/>
  <c r="B2011" i="11" l="1"/>
  <c r="A2010" i="11"/>
  <c r="A2011" i="11" l="1"/>
  <c r="B2012" i="11"/>
  <c r="A2012" i="11" l="1"/>
  <c r="B2013" i="11"/>
  <c r="B2014" i="11" l="1"/>
  <c r="A2013" i="11"/>
  <c r="A2014" i="11" l="1"/>
  <c r="B2015" i="11"/>
  <c r="B2016" i="11" l="1"/>
  <c r="A2015" i="11"/>
  <c r="B2017" i="11" l="1"/>
  <c r="A2016" i="11"/>
  <c r="A2017" i="11" l="1"/>
  <c r="B2018" i="11"/>
  <c r="A2018" i="11" l="1"/>
  <c r="B2019" i="11"/>
  <c r="B2020" i="11" l="1"/>
  <c r="A2019" i="11"/>
  <c r="A2020" i="11" l="1"/>
  <c r="B2021" i="11"/>
  <c r="B2022" i="11" l="1"/>
  <c r="A2021" i="11"/>
  <c r="B2023" i="11" l="1"/>
  <c r="A2022" i="11"/>
  <c r="A2023" i="11" l="1"/>
  <c r="B2024" i="11"/>
  <c r="B2025" i="11" l="1"/>
  <c r="A2024" i="11"/>
  <c r="B2026" i="11" l="1"/>
  <c r="A2025" i="11"/>
  <c r="B2027" i="11" l="1"/>
  <c r="A2026" i="11"/>
  <c r="B2028" i="11" l="1"/>
  <c r="A2027" i="11"/>
  <c r="B2029" i="11" l="1"/>
  <c r="A2028" i="11"/>
  <c r="A2029" i="11" l="1"/>
  <c r="B2030" i="11"/>
  <c r="A2030" i="11" l="1"/>
  <c r="B2031" i="11"/>
  <c r="B2032" i="11" l="1"/>
  <c r="A2031" i="11"/>
  <c r="B2033" i="11" l="1"/>
  <c r="A2032" i="11"/>
  <c r="B2034" i="11" l="1"/>
  <c r="A2033" i="11"/>
  <c r="B2035" i="11" l="1"/>
  <c r="A2034" i="11"/>
  <c r="B2036" i="11" l="1"/>
  <c r="A2035" i="11"/>
  <c r="B2037" i="11" l="1"/>
  <c r="A2036" i="11"/>
  <c r="B2038" i="11" l="1"/>
  <c r="A2037" i="11"/>
  <c r="B2039" i="11" l="1"/>
  <c r="A2038" i="11"/>
  <c r="B2040" i="11" l="1"/>
  <c r="A2039" i="11"/>
  <c r="A2040" i="11" l="1"/>
  <c r="B2041" i="11"/>
  <c r="B2042" i="11" l="1"/>
  <c r="A2041" i="11"/>
  <c r="B2043" i="11" l="1"/>
  <c r="A2042" i="11"/>
  <c r="B2044" i="11" l="1"/>
  <c r="A2043" i="11"/>
  <c r="A2044" i="11" l="1"/>
  <c r="B2045" i="11"/>
  <c r="B2046" i="11" l="1"/>
  <c r="A2045" i="11"/>
  <c r="B2047" i="11" l="1"/>
  <c r="A2046" i="11"/>
  <c r="A2047" i="11" l="1"/>
  <c r="B2048" i="11"/>
  <c r="A2048" i="11" l="1"/>
  <c r="B2049" i="11"/>
  <c r="B2050" i="11" l="1"/>
  <c r="A2049" i="11"/>
  <c r="B2051" i="11" l="1"/>
  <c r="A2050" i="11"/>
  <c r="B2052" i="11" l="1"/>
  <c r="A2051" i="11"/>
  <c r="B2053" i="11" l="1"/>
  <c r="A2052" i="11"/>
  <c r="A2053" i="11" l="1"/>
  <c r="B2054" i="11"/>
  <c r="A2054" i="11" l="1"/>
  <c r="B2055" i="11"/>
  <c r="B2056" i="11" l="1"/>
  <c r="A2055" i="11"/>
  <c r="B2057" i="11" l="1"/>
  <c r="A2056" i="11"/>
  <c r="B2058" i="11" l="1"/>
  <c r="A2057" i="11"/>
  <c r="B2059" i="11" l="1"/>
  <c r="A2058" i="11"/>
  <c r="B2060" i="11" l="1"/>
  <c r="A2059" i="11"/>
  <c r="A2060" i="11" l="1"/>
  <c r="B2061" i="11"/>
  <c r="B2062" i="11" l="1"/>
  <c r="A2061" i="11"/>
  <c r="A2062" i="11" l="1"/>
  <c r="B2063" i="11"/>
  <c r="B2064" i="11" l="1"/>
  <c r="A2063" i="11"/>
  <c r="B2065" i="11" l="1"/>
  <c r="A2064" i="11"/>
  <c r="B2066" i="11" l="1"/>
  <c r="A2065" i="11"/>
  <c r="B2067" i="11" l="1"/>
  <c r="A2066" i="11"/>
  <c r="B2068" i="11" l="1"/>
  <c r="A2067" i="11"/>
  <c r="A2068" i="11" l="1"/>
  <c r="B2069" i="11"/>
  <c r="B2070" i="11" l="1"/>
  <c r="A2069" i="11"/>
  <c r="A2070" i="11" l="1"/>
  <c r="B2071" i="11"/>
  <c r="B2072" i="11" l="1"/>
  <c r="A2071" i="11"/>
  <c r="B2073" i="11" l="1"/>
  <c r="A2072" i="11"/>
  <c r="B2074" i="11" l="1"/>
  <c r="A2073" i="11"/>
  <c r="B2075" i="11" l="1"/>
  <c r="A2074" i="11"/>
  <c r="B2076" i="11" l="1"/>
  <c r="A2075" i="11"/>
  <c r="B2077" i="11" l="1"/>
  <c r="A2076" i="11"/>
  <c r="B2078" i="11" l="1"/>
  <c r="A2077" i="11"/>
  <c r="A2078" i="11" l="1"/>
  <c r="B2079" i="11"/>
  <c r="B2080" i="11" l="1"/>
  <c r="A2079" i="11"/>
  <c r="B2081" i="11" l="1"/>
  <c r="A2080" i="11"/>
  <c r="A2081" i="11" l="1"/>
  <c r="B2082" i="11"/>
  <c r="B2083" i="11" l="1"/>
  <c r="A2082" i="11"/>
  <c r="B2084" i="11" l="1"/>
  <c r="A2083" i="11"/>
  <c r="A2084" i="11" l="1"/>
  <c r="B2085" i="11"/>
  <c r="A2085" i="11" l="1"/>
  <c r="B2086" i="11"/>
  <c r="B2087" i="11" l="1"/>
  <c r="A2086" i="11"/>
  <c r="B2088" i="11" l="1"/>
  <c r="A2087" i="11"/>
  <c r="A2088" i="11" l="1"/>
  <c r="B2089" i="11"/>
  <c r="B2090" i="11" l="1"/>
  <c r="A2089" i="11"/>
  <c r="A2090" i="11" l="1"/>
  <c r="B2091" i="11"/>
  <c r="B2092" i="11" l="1"/>
  <c r="A2091" i="11"/>
  <c r="A2092" i="11" l="1"/>
  <c r="B2093" i="11"/>
  <c r="B2094" i="11" l="1"/>
  <c r="A2093" i="11"/>
  <c r="B2095" i="11" l="1"/>
  <c r="A2094" i="11"/>
  <c r="A2095" i="11" l="1"/>
  <c r="B2096" i="11"/>
  <c r="B2097" i="11" l="1"/>
  <c r="A2096" i="11"/>
  <c r="A2097" i="11" l="1"/>
  <c r="B2098" i="11"/>
  <c r="A2098" i="11" l="1"/>
  <c r="B2099" i="11"/>
  <c r="B2100" i="11" l="1"/>
  <c r="A2099" i="11"/>
  <c r="B2101" i="11" l="1"/>
  <c r="A2100" i="11"/>
  <c r="B2102" i="11" l="1"/>
  <c r="A2101" i="11"/>
  <c r="A2102" i="11" l="1"/>
  <c r="B2103" i="11"/>
  <c r="B2104" i="11" l="1"/>
  <c r="A2103" i="11"/>
  <c r="B2105" i="11" l="1"/>
  <c r="A2104" i="11"/>
  <c r="A2105" i="11" l="1"/>
  <c r="B2106" i="11"/>
  <c r="A2106" i="11" l="1"/>
  <c r="B2107" i="11"/>
  <c r="B2108" i="11" l="1"/>
  <c r="A2107" i="11"/>
  <c r="B2109" i="11" l="1"/>
  <c r="A2108" i="11"/>
  <c r="B2110" i="11" l="1"/>
  <c r="A2109" i="11"/>
  <c r="B2111" i="11" l="1"/>
  <c r="A2110" i="11"/>
  <c r="B2112" i="11" l="1"/>
  <c r="A2111" i="11"/>
  <c r="B2113" i="11" l="1"/>
  <c r="A2112" i="11"/>
  <c r="A2113" i="11" l="1"/>
  <c r="B2114" i="11"/>
  <c r="B2115" i="11" l="1"/>
  <c r="A2114" i="11"/>
  <c r="B2116" i="11" l="1"/>
  <c r="A2115" i="11"/>
  <c r="B2117" i="11" l="1"/>
  <c r="A2116" i="11"/>
  <c r="B2118" i="11" l="1"/>
  <c r="A2117" i="11"/>
  <c r="B2119" i="11" l="1"/>
  <c r="A2118" i="11"/>
  <c r="A2119" i="11" l="1"/>
  <c r="B2120" i="11"/>
  <c r="B2121" i="11" l="1"/>
  <c r="A2120" i="11"/>
  <c r="B2122" i="11" l="1"/>
  <c r="A2121" i="11"/>
  <c r="B2123" i="11" l="1"/>
  <c r="A2122" i="11"/>
  <c r="B2124" i="11" l="1"/>
  <c r="A2123" i="11"/>
  <c r="B2125" i="11" l="1"/>
  <c r="A2124" i="11"/>
  <c r="B2126" i="11" l="1"/>
  <c r="A2125" i="11"/>
  <c r="B2127" i="11" l="1"/>
  <c r="A2126" i="11"/>
  <c r="A2127" i="11" l="1"/>
  <c r="B2128" i="11"/>
  <c r="B2129" i="11" l="1"/>
  <c r="A2128" i="11"/>
  <c r="B2130" i="11" l="1"/>
  <c r="A2129" i="11"/>
  <c r="B2131" i="11" l="1"/>
  <c r="A2130" i="11"/>
  <c r="A2131" i="11" l="1"/>
  <c r="B2132" i="11"/>
  <c r="A2132" i="11" l="1"/>
  <c r="B2133" i="11"/>
  <c r="A2133" i="11" l="1"/>
  <c r="B2134" i="11"/>
  <c r="A2134" i="11" l="1"/>
  <c r="B2135" i="11"/>
  <c r="A2135" i="11" l="1"/>
  <c r="B2136" i="11"/>
  <c r="B2137" i="11" l="1"/>
  <c r="A2136" i="11"/>
  <c r="B2138" i="11" l="1"/>
  <c r="A2137" i="11"/>
  <c r="A2138" i="11" l="1"/>
  <c r="B2139" i="11"/>
  <c r="A2139" i="11" l="1"/>
  <c r="B2140" i="11"/>
  <c r="B2141" i="11" l="1"/>
  <c r="A2140" i="11"/>
  <c r="B2142" i="11" l="1"/>
  <c r="A2141" i="11"/>
  <c r="B2143" i="11" l="1"/>
  <c r="A2142" i="11"/>
  <c r="B2144" i="11" l="1"/>
  <c r="A2143" i="11"/>
  <c r="A2144" i="11" l="1"/>
  <c r="B2145" i="11"/>
  <c r="B2146" i="11" l="1"/>
  <c r="A2145" i="11"/>
  <c r="B2147" i="11" l="1"/>
  <c r="A2146" i="11"/>
  <c r="A2147" i="11" l="1"/>
  <c r="B2148" i="11"/>
  <c r="B2149" i="11" l="1"/>
  <c r="A2148" i="11"/>
  <c r="B2150" i="11" l="1"/>
  <c r="A2149" i="11"/>
  <c r="B2151" i="11" l="1"/>
  <c r="A2150" i="11"/>
  <c r="B2152" i="11" l="1"/>
  <c r="A2151" i="11"/>
  <c r="B2153" i="11" l="1"/>
  <c r="A2152" i="11"/>
  <c r="A2153" i="11" l="1"/>
  <c r="B2154" i="11"/>
  <c r="B2155" i="11" l="1"/>
  <c r="A2154" i="11"/>
  <c r="B2156" i="11" l="1"/>
  <c r="A2155" i="11"/>
  <c r="A2156" i="11" l="1"/>
  <c r="B2157" i="11"/>
  <c r="B2158" i="11" l="1"/>
  <c r="A2157" i="11"/>
  <c r="A2158" i="11" l="1"/>
  <c r="B2159" i="11"/>
  <c r="A2159" i="11" l="1"/>
  <c r="B2160" i="11"/>
  <c r="B2161" i="11" l="1"/>
  <c r="A2160" i="11"/>
  <c r="A2161" i="11" l="1"/>
  <c r="B2162" i="11"/>
  <c r="B2163" i="11" l="1"/>
  <c r="A2162" i="11"/>
  <c r="B2164" i="11" l="1"/>
  <c r="A2163" i="11"/>
  <c r="B2165" i="11" l="1"/>
  <c r="A2164" i="11"/>
  <c r="B2166" i="11" l="1"/>
  <c r="A2165" i="11"/>
  <c r="B2167" i="11" l="1"/>
  <c r="A2166" i="11"/>
  <c r="B2168" i="11" l="1"/>
  <c r="A2167" i="11"/>
  <c r="A2168" i="11" l="1"/>
  <c r="B2169" i="11"/>
  <c r="A2169" i="11" l="1"/>
  <c r="B2170" i="11"/>
  <c r="B2171" i="11" l="1"/>
  <c r="A2170" i="11"/>
  <c r="B2172" i="11" l="1"/>
  <c r="A2171" i="11"/>
  <c r="A2172" i="11" l="1"/>
  <c r="B2173" i="11"/>
  <c r="A2173" i="11" l="1"/>
  <c r="B2174" i="11"/>
  <c r="B2175" i="11" l="1"/>
  <c r="A2174" i="11"/>
  <c r="B2176" i="11" l="1"/>
  <c r="A2175" i="11"/>
  <c r="A2176" i="11" l="1"/>
  <c r="B2177" i="11"/>
  <c r="B2178" i="11" l="1"/>
  <c r="A2177" i="11"/>
  <c r="A2178" i="11" l="1"/>
  <c r="B2179" i="11"/>
  <c r="B2180" i="11" l="1"/>
  <c r="A2179" i="11"/>
  <c r="B2181" i="11" l="1"/>
  <c r="A2180" i="11"/>
  <c r="A2181" i="11" l="1"/>
  <c r="B2182" i="11"/>
  <c r="A2182" i="11" l="1"/>
  <c r="B2183" i="11"/>
  <c r="B2184" i="11" l="1"/>
  <c r="A2183" i="11"/>
  <c r="A2184" i="11" l="1"/>
  <c r="B2185" i="11"/>
  <c r="B2186" i="11" l="1"/>
  <c r="A2185" i="11"/>
  <c r="B2187" i="11" l="1"/>
  <c r="A2186" i="11"/>
  <c r="B2188" i="11" l="1"/>
  <c r="A2187" i="11"/>
  <c r="B2189" i="11" l="1"/>
  <c r="A2188" i="11"/>
  <c r="B2190" i="11" l="1"/>
  <c r="A2189" i="11"/>
  <c r="B2191" i="11" l="1"/>
  <c r="A2190" i="11"/>
  <c r="B2192" i="11" l="1"/>
  <c r="A2191" i="11"/>
  <c r="B2193" i="11" l="1"/>
  <c r="A2192" i="11"/>
  <c r="B2194" i="11" l="1"/>
  <c r="A2193" i="11"/>
  <c r="A2194" i="11" l="1"/>
  <c r="B2195" i="11"/>
  <c r="B2196" i="11" l="1"/>
  <c r="A2195" i="11"/>
  <c r="A2196" i="11" l="1"/>
  <c r="B2197" i="11"/>
  <c r="B2198" i="11" l="1"/>
  <c r="A2197" i="11"/>
  <c r="B2199" i="11" l="1"/>
  <c r="A2198" i="11"/>
  <c r="A2199" i="11" l="1"/>
  <c r="B2200" i="11"/>
  <c r="B2201" i="11" l="1"/>
  <c r="A2200" i="11"/>
  <c r="A2201" i="11" l="1"/>
  <c r="B2202" i="11"/>
  <c r="B2203" i="11" l="1"/>
  <c r="A2202" i="11"/>
  <c r="B2204" i="11" l="1"/>
  <c r="A2203" i="11"/>
  <c r="B2205" i="11" l="1"/>
  <c r="A2204" i="11"/>
  <c r="A2205" i="11" l="1"/>
  <c r="B2206" i="11"/>
  <c r="B2207" i="11" l="1"/>
  <c r="A2206" i="11"/>
  <c r="A2207" i="11" l="1"/>
  <c r="B2208" i="11"/>
  <c r="B2209" i="11" l="1"/>
  <c r="A2208" i="11"/>
  <c r="B2210" i="11" l="1"/>
  <c r="A2209" i="11"/>
  <c r="B2211" i="11" l="1"/>
  <c r="A2210" i="11"/>
  <c r="B2212" i="11" l="1"/>
  <c r="A2211" i="11"/>
  <c r="A2212" i="11" l="1"/>
  <c r="B2213" i="11"/>
  <c r="B2214" i="11" l="1"/>
  <c r="A2213" i="11"/>
  <c r="B2215" i="11" l="1"/>
  <c r="A2214" i="11"/>
  <c r="B2216" i="11" l="1"/>
  <c r="A2215" i="11"/>
  <c r="A2216" i="11" l="1"/>
  <c r="B2217" i="11"/>
  <c r="B2218" i="11" l="1"/>
  <c r="A2217" i="11"/>
  <c r="B2219" i="11" l="1"/>
  <c r="A2218" i="11"/>
  <c r="A2219" i="11" l="1"/>
  <c r="B2220" i="11"/>
  <c r="B2221" i="11" l="1"/>
  <c r="A2220" i="11"/>
  <c r="B2222" i="11" l="1"/>
  <c r="A2221" i="11"/>
  <c r="A2222" i="11" l="1"/>
  <c r="B2223" i="11"/>
  <c r="B2224" i="11" l="1"/>
  <c r="A2223" i="11"/>
  <c r="B2225" i="11" l="1"/>
  <c r="A2224" i="11"/>
  <c r="A2225" i="11" l="1"/>
  <c r="B2226" i="11"/>
  <c r="B2227" i="11" l="1"/>
  <c r="A2226" i="11"/>
  <c r="A2227" i="11" l="1"/>
  <c r="B2228" i="11"/>
  <c r="A2228" i="11" l="1"/>
  <c r="B2229" i="11"/>
  <c r="A2229" i="11" l="1"/>
  <c r="B2230" i="11"/>
  <c r="A2230" i="11" l="1"/>
  <c r="B2231" i="11"/>
  <c r="A2231" i="11" l="1"/>
  <c r="B2232" i="11"/>
  <c r="B2233" i="11" l="1"/>
  <c r="A2232" i="11"/>
  <c r="B2234" i="11" l="1"/>
  <c r="A2233" i="11"/>
  <c r="A2234" i="11" l="1"/>
  <c r="B2235" i="11"/>
  <c r="B2236" i="11" l="1"/>
  <c r="A2235" i="11"/>
  <c r="B2237" i="11" l="1"/>
  <c r="A2236" i="11"/>
  <c r="A2237" i="11" l="1"/>
  <c r="B2238" i="11"/>
  <c r="A2238" i="11" l="1"/>
  <c r="B2239" i="11"/>
  <c r="B2240" i="11" l="1"/>
  <c r="A2239" i="11"/>
  <c r="B2241" i="11" l="1"/>
  <c r="A2240" i="11"/>
  <c r="B2242" i="11" l="1"/>
  <c r="A2241" i="11"/>
  <c r="A2242" i="11" l="1"/>
  <c r="B2243" i="11"/>
  <c r="A2243" i="11" l="1"/>
  <c r="B2244" i="11"/>
  <c r="B2245" i="11" l="1"/>
  <c r="A2244" i="11"/>
  <c r="B2246" i="11" l="1"/>
  <c r="A2245" i="11"/>
  <c r="B2247" i="11" l="1"/>
  <c r="A2246" i="11"/>
  <c r="A2247" i="11" l="1"/>
  <c r="B2248" i="11"/>
  <c r="B2249" i="11" l="1"/>
  <c r="A2248" i="11"/>
  <c r="B2250" i="11" l="1"/>
  <c r="A2249" i="11"/>
  <c r="B2251" i="11" l="1"/>
  <c r="A2250" i="11"/>
  <c r="B2252" i="11" l="1"/>
  <c r="A2251" i="11"/>
  <c r="A2252" i="11" l="1"/>
  <c r="B2253" i="11"/>
  <c r="B2254" i="11" l="1"/>
  <c r="A2253" i="11"/>
  <c r="A2254" i="11" l="1"/>
  <c r="B2255" i="11"/>
  <c r="B2256" i="11" l="1"/>
  <c r="A2255" i="11"/>
  <c r="A2256" i="11" l="1"/>
  <c r="B2257" i="11"/>
  <c r="B2258" i="11" l="1"/>
  <c r="A2257" i="11"/>
  <c r="B2259" i="11" l="1"/>
  <c r="A2258" i="11"/>
  <c r="A2259" i="11" l="1"/>
  <c r="B2260" i="11"/>
  <c r="A2260" i="11" l="1"/>
  <c r="B2261" i="11"/>
  <c r="B2262" i="11" l="1"/>
  <c r="A2261" i="11"/>
  <c r="B2263" i="11" l="1"/>
  <c r="A2262" i="11"/>
  <c r="A2263" i="11" l="1"/>
  <c r="B2264" i="11"/>
  <c r="B2265" i="11" l="1"/>
  <c r="A2264" i="11"/>
  <c r="B2266" i="11" l="1"/>
  <c r="A2265" i="11"/>
  <c r="B2267" i="11" l="1"/>
  <c r="A2266" i="11"/>
  <c r="A2267" i="11" l="1"/>
  <c r="B2268" i="11"/>
  <c r="B2269" i="11" l="1"/>
  <c r="A2268" i="11"/>
  <c r="B2270" i="11" l="1"/>
  <c r="A2269" i="11"/>
  <c r="B2271" i="11" l="1"/>
  <c r="A2270" i="11"/>
  <c r="B2272" i="11" l="1"/>
  <c r="A2271" i="11"/>
  <c r="A2272" i="11" l="1"/>
  <c r="B2273" i="11"/>
  <c r="A2273" i="11" l="1"/>
  <c r="B2274" i="11"/>
  <c r="B2275" i="11" l="1"/>
  <c r="A2274" i="11"/>
  <c r="A2275" i="11" l="1"/>
  <c r="B2276" i="11"/>
  <c r="B2277" i="11" l="1"/>
  <c r="A2276" i="11"/>
  <c r="B2278" i="11" l="1"/>
  <c r="A2277" i="11"/>
  <c r="B2279" i="11" l="1"/>
  <c r="A2278" i="11"/>
  <c r="B2280" i="11" l="1"/>
  <c r="A2279" i="11"/>
  <c r="B2281" i="11" l="1"/>
  <c r="A2280" i="11"/>
  <c r="B2282" i="11" l="1"/>
  <c r="A2281" i="11"/>
  <c r="B2283" i="11" l="1"/>
  <c r="A2282" i="11"/>
  <c r="B2284" i="11" l="1"/>
  <c r="A2283" i="11"/>
  <c r="A2284" i="11" l="1"/>
  <c r="B2285" i="11"/>
  <c r="B2286" i="11" l="1"/>
  <c r="A2285" i="11"/>
  <c r="A2286" i="11" l="1"/>
  <c r="B2287" i="11"/>
  <c r="B2288" i="11" l="1"/>
  <c r="A2287" i="11"/>
  <c r="B2289" i="11" l="1"/>
  <c r="A2288" i="11"/>
  <c r="B2290" i="11" l="1"/>
  <c r="A2289" i="11"/>
  <c r="A2290" i="11" l="1"/>
  <c r="B2291" i="11"/>
  <c r="B2292" i="11" l="1"/>
  <c r="A2291" i="11"/>
  <c r="B2293" i="11" l="1"/>
  <c r="A2292" i="11"/>
  <c r="B2294" i="11" l="1"/>
  <c r="A2293" i="11"/>
  <c r="B2295" i="11" l="1"/>
  <c r="A2294" i="11"/>
  <c r="A2295" i="11" l="1"/>
  <c r="B2296" i="11"/>
  <c r="B2297" i="11" l="1"/>
  <c r="A2296" i="11"/>
  <c r="B2298" i="11" l="1"/>
  <c r="A2297" i="11"/>
  <c r="A2298" i="11" l="1"/>
  <c r="B2299" i="11"/>
  <c r="B2300" i="11" l="1"/>
  <c r="A2299" i="11"/>
  <c r="B2301" i="11" l="1"/>
  <c r="A2300" i="11"/>
  <c r="A2301" i="11" l="1"/>
  <c r="B2302" i="11"/>
  <c r="B2303" i="11" l="1"/>
  <c r="A2302" i="11"/>
  <c r="B2304" i="11" l="1"/>
  <c r="A2303" i="11"/>
  <c r="B2305" i="11" l="1"/>
  <c r="A2304" i="11"/>
  <c r="A2305" i="11" l="1"/>
  <c r="B2306" i="11"/>
  <c r="B2307" i="11" l="1"/>
  <c r="A2306" i="11"/>
  <c r="B2308" i="11" l="1"/>
  <c r="A2307" i="11"/>
  <c r="B2309" i="11" l="1"/>
  <c r="A2308" i="11"/>
  <c r="B2310" i="11" l="1"/>
  <c r="A2309" i="11"/>
  <c r="B2311" i="11" l="1"/>
  <c r="A2310" i="11"/>
  <c r="B2312" i="11" l="1"/>
  <c r="A2311" i="11"/>
  <c r="B2313" i="11" l="1"/>
  <c r="A2312" i="11"/>
  <c r="A2313" i="11" l="1"/>
  <c r="B2314" i="11"/>
  <c r="B2315" i="11" l="1"/>
  <c r="A2314" i="11"/>
  <c r="B2316" i="11" l="1"/>
  <c r="A2315" i="11"/>
  <c r="A2316" i="11" l="1"/>
  <c r="B2317" i="11"/>
  <c r="A2317" i="11" l="1"/>
  <c r="B2318" i="11"/>
  <c r="A2318" i="11" l="1"/>
  <c r="B2319" i="11"/>
  <c r="B2320" i="11" l="1"/>
  <c r="A2319" i="11"/>
  <c r="A2320" i="11" l="1"/>
  <c r="B2321" i="11"/>
  <c r="A2321" i="11" l="1"/>
  <c r="B2322" i="11"/>
  <c r="B2323" i="11" l="1"/>
  <c r="A2322" i="11"/>
  <c r="B2324" i="11" l="1"/>
  <c r="A2323" i="11"/>
  <c r="B2325" i="11" l="1"/>
  <c r="A2324" i="11"/>
  <c r="B2326" i="11" l="1"/>
  <c r="A2325" i="11"/>
  <c r="A2326" i="11" l="1"/>
  <c r="B2327" i="11"/>
  <c r="A2327" i="11" l="1"/>
  <c r="B2328" i="11"/>
  <c r="B2329" i="11" l="1"/>
  <c r="A2328" i="11"/>
  <c r="A2329" i="11" l="1"/>
  <c r="B2330" i="11"/>
  <c r="B2331" i="11" l="1"/>
  <c r="A2330" i="11"/>
  <c r="A2331" i="11" l="1"/>
  <c r="B2332" i="11"/>
  <c r="B2333" i="11" l="1"/>
  <c r="A2332" i="11"/>
  <c r="B2334" i="11" l="1"/>
  <c r="A2333" i="11"/>
  <c r="B2335" i="11" l="1"/>
  <c r="A2334" i="11"/>
  <c r="A2335" i="11" l="1"/>
  <c r="B2336" i="11"/>
  <c r="B2337" i="11" l="1"/>
  <c r="A2336" i="11"/>
  <c r="B2338" i="11" l="1"/>
  <c r="A2337" i="11"/>
  <c r="A2338" i="11" l="1"/>
  <c r="B2339" i="11"/>
  <c r="B2340" i="11" l="1"/>
  <c r="A2339" i="11"/>
  <c r="A2340" i="11" l="1"/>
  <c r="B2341" i="11"/>
  <c r="B2342" i="11" l="1"/>
  <c r="A2341" i="11"/>
  <c r="B2343" i="11" l="1"/>
  <c r="A2342" i="11"/>
  <c r="B2344" i="11" l="1"/>
  <c r="A2343" i="11"/>
  <c r="B2345" i="11" l="1"/>
  <c r="A2344" i="11"/>
  <c r="A2345" i="11" l="1"/>
  <c r="B2346" i="11"/>
  <c r="B2347" i="11" l="1"/>
  <c r="A2346" i="11"/>
  <c r="A2347" i="11" l="1"/>
  <c r="B2348" i="11"/>
  <c r="B2349" i="11" l="1"/>
  <c r="A2348" i="11"/>
  <c r="A2349" i="11" l="1"/>
  <c r="B2350" i="11"/>
  <c r="A2350" i="11" l="1"/>
  <c r="B2351" i="11"/>
  <c r="B2352" i="11" l="1"/>
  <c r="A2351" i="11"/>
  <c r="B2353" i="11" l="1"/>
  <c r="A2352" i="11"/>
  <c r="A2353" i="11" l="1"/>
  <c r="B2354" i="11"/>
  <c r="B2355" i="11" l="1"/>
  <c r="A2354" i="11"/>
  <c r="B2356" i="11" l="1"/>
  <c r="A2355" i="11"/>
  <c r="B2357" i="11" l="1"/>
  <c r="A2356" i="11"/>
  <c r="B2358" i="11" l="1"/>
  <c r="A2357" i="11"/>
  <c r="B2359" i="11" l="1"/>
  <c r="A2358" i="11"/>
  <c r="B2360" i="11" l="1"/>
  <c r="A2359" i="11"/>
  <c r="B2361" i="11" l="1"/>
  <c r="A2360" i="11"/>
  <c r="B2362" i="11" l="1"/>
  <c r="A2361" i="11"/>
  <c r="B2363" i="11" l="1"/>
  <c r="A2362" i="11"/>
  <c r="B2364" i="11" l="1"/>
  <c r="A2363" i="11"/>
  <c r="B2365" i="11" l="1"/>
  <c r="A2364" i="11"/>
  <c r="A2365" i="11" l="1"/>
  <c r="B2366" i="11"/>
  <c r="A2366" i="11" l="1"/>
  <c r="B2367" i="11"/>
  <c r="B2368" i="11" l="1"/>
  <c r="A2367" i="11"/>
  <c r="B2369" i="11" l="1"/>
  <c r="A2368" i="11"/>
  <c r="B2370" i="11" l="1"/>
  <c r="A2369" i="11"/>
  <c r="B2371" i="11" l="1"/>
  <c r="A2370" i="11"/>
  <c r="B2372" i="11" l="1"/>
  <c r="A2371" i="11"/>
  <c r="A2372" i="11" l="1"/>
  <c r="B2373" i="11"/>
  <c r="A2373" i="11" l="1"/>
  <c r="B2374" i="11"/>
  <c r="B2375" i="11" l="1"/>
  <c r="A2374" i="11"/>
  <c r="A2375" i="11" l="1"/>
  <c r="B2376" i="11"/>
  <c r="B2377" i="11" l="1"/>
  <c r="A2376" i="11"/>
  <c r="B2378" i="11" l="1"/>
  <c r="A2377" i="11"/>
  <c r="B2379" i="11" l="1"/>
  <c r="A2378" i="11"/>
  <c r="A2379" i="11" l="1"/>
  <c r="B2380" i="11"/>
  <c r="B2381" i="11" l="1"/>
  <c r="A2380" i="11"/>
  <c r="A2381" i="11" l="1"/>
  <c r="B2382" i="11"/>
  <c r="B2383" i="11" l="1"/>
  <c r="A2382" i="11"/>
  <c r="B2384" i="11" l="1"/>
  <c r="A2383" i="11"/>
  <c r="B2385" i="11" l="1"/>
  <c r="A2384" i="11"/>
  <c r="B2386" i="11" l="1"/>
  <c r="A2385" i="11"/>
  <c r="A2386" i="11" l="1"/>
  <c r="B2387" i="11"/>
  <c r="A2387" i="11" l="1"/>
  <c r="B2388" i="11"/>
  <c r="B2389" i="11" l="1"/>
  <c r="A2388" i="11"/>
  <c r="B2390" i="11" l="1"/>
  <c r="A2389" i="11"/>
  <c r="B2391" i="11" l="1"/>
  <c r="A2390" i="11"/>
  <c r="A2391" i="11" l="1"/>
  <c r="B2392" i="11"/>
  <c r="B2393" i="11" l="1"/>
  <c r="A2392" i="11"/>
  <c r="B2394" i="11" l="1"/>
  <c r="A2393" i="11"/>
  <c r="B2395" i="11" l="1"/>
  <c r="A2394" i="11"/>
  <c r="B2396" i="11" l="1"/>
  <c r="A2395" i="11"/>
  <c r="B2397" i="11" l="1"/>
  <c r="A2396" i="11"/>
  <c r="B2398" i="11" l="1"/>
  <c r="A2397" i="11"/>
  <c r="A2398" i="11" l="1"/>
  <c r="B2399" i="11"/>
  <c r="B2400" i="11" l="1"/>
  <c r="A2399" i="11"/>
  <c r="B2401" i="11" l="1"/>
  <c r="A2400" i="11"/>
  <c r="A2401" i="11" l="1"/>
  <c r="B2402" i="11"/>
  <c r="B2403" i="11" l="1"/>
  <c r="A2402" i="11"/>
  <c r="B2404" i="11" l="1"/>
  <c r="A2403" i="11"/>
  <c r="B2405" i="11" l="1"/>
  <c r="A2404" i="11"/>
  <c r="B2406" i="11" l="1"/>
  <c r="A2405" i="11"/>
  <c r="B2407" i="11" l="1"/>
  <c r="A2406" i="11"/>
  <c r="B2408" i="11" l="1"/>
  <c r="A2407" i="11"/>
  <c r="B2409" i="11" l="1"/>
  <c r="A2408" i="11"/>
  <c r="B2410" i="11" l="1"/>
  <c r="A2409" i="11"/>
  <c r="B2411" i="11" l="1"/>
  <c r="A2410" i="11"/>
  <c r="B2412" i="11" l="1"/>
  <c r="A2411" i="11"/>
  <c r="B2413" i="11" l="1"/>
  <c r="A2412" i="11"/>
  <c r="B2414" i="11" l="1"/>
  <c r="A2413" i="11"/>
  <c r="B2415" i="11" l="1"/>
  <c r="A2414" i="11"/>
  <c r="A2415" i="11" l="1"/>
  <c r="B2416" i="11"/>
  <c r="A2416" i="11" l="1"/>
  <c r="B2417" i="11"/>
  <c r="B2418" i="11" l="1"/>
  <c r="A2417" i="11"/>
  <c r="B2419" i="11" l="1"/>
  <c r="A2418" i="11"/>
  <c r="A2419" i="11" l="1"/>
  <c r="B2420" i="11"/>
  <c r="A2420" i="11" l="1"/>
  <c r="B2421" i="11"/>
  <c r="B2422" i="11" l="1"/>
  <c r="A2421" i="11"/>
  <c r="A2422" i="11" l="1"/>
  <c r="B2423" i="11"/>
  <c r="A2423" i="11" l="1"/>
  <c r="B2424" i="11"/>
  <c r="B2425" i="11" l="1"/>
  <c r="A2424" i="11"/>
  <c r="B2426" i="11" l="1"/>
  <c r="A2425" i="11"/>
  <c r="B2427" i="11" l="1"/>
  <c r="A2426" i="11"/>
  <c r="A2427" i="11" l="1"/>
  <c r="B2428" i="11"/>
  <c r="B2429" i="11" l="1"/>
  <c r="A2428" i="11"/>
  <c r="B2430" i="11" l="1"/>
  <c r="A2429" i="11"/>
  <c r="B2431" i="11" l="1"/>
  <c r="A2430" i="11"/>
  <c r="B2432" i="11" l="1"/>
  <c r="A2431" i="11"/>
  <c r="A2432" i="11" l="1"/>
  <c r="B2433" i="11"/>
  <c r="A2433" i="11" l="1"/>
  <c r="B2434" i="11"/>
  <c r="B2435" i="11" l="1"/>
  <c r="A2434" i="11"/>
  <c r="A2435" i="11" l="1"/>
  <c r="B2436" i="11"/>
  <c r="B2437" i="11" l="1"/>
  <c r="A2436" i="11"/>
  <c r="B2438" i="11" l="1"/>
  <c r="A2437" i="11"/>
  <c r="A2438" i="11" l="1"/>
  <c r="B2439" i="11"/>
  <c r="B2440" i="11" l="1"/>
  <c r="A2439" i="11"/>
  <c r="A2440" i="11" l="1"/>
  <c r="B2441" i="11"/>
  <c r="B2442" i="11" l="1"/>
  <c r="A2441" i="11"/>
  <c r="B2443" i="11" l="1"/>
  <c r="A2442" i="11"/>
  <c r="B2444" i="11" l="1"/>
  <c r="A2443" i="11"/>
  <c r="B2445" i="11" l="1"/>
  <c r="A2444" i="11"/>
  <c r="B2446" i="11" l="1"/>
  <c r="A2445" i="11"/>
  <c r="B2447" i="11" l="1"/>
  <c r="A2446" i="11"/>
  <c r="B2448" i="11" l="1"/>
  <c r="A2447" i="11"/>
  <c r="A2448" i="11" l="1"/>
  <c r="B2449" i="11"/>
  <c r="B2450" i="11" l="1"/>
  <c r="A2449" i="11"/>
  <c r="B2451" i="11" l="1"/>
  <c r="A2450" i="11"/>
  <c r="B2452" i="11" l="1"/>
  <c r="A2451" i="11"/>
  <c r="B2453" i="11" l="1"/>
  <c r="A2452" i="11"/>
  <c r="A2453" i="11" l="1"/>
  <c r="B2454" i="11"/>
  <c r="A2454" i="11" l="1"/>
  <c r="B2455" i="11"/>
  <c r="B2456" i="11" l="1"/>
  <c r="A2455" i="11"/>
  <c r="A2456" i="11" l="1"/>
  <c r="B2457" i="11"/>
  <c r="A2457" i="11" l="1"/>
  <c r="B2458" i="11"/>
  <c r="B2459" i="11" l="1"/>
  <c r="A2458" i="11"/>
  <c r="B2460" i="11" l="1"/>
  <c r="A2459" i="11"/>
  <c r="B2461" i="11" l="1"/>
  <c r="A2460" i="11"/>
  <c r="A2461" i="11" l="1"/>
  <c r="B2462" i="11"/>
  <c r="A2462" i="11" l="1"/>
  <c r="B2463" i="11"/>
  <c r="A2463" i="11" l="1"/>
  <c r="B2464" i="11"/>
  <c r="B2465" i="11" l="1"/>
  <c r="A2464" i="11"/>
  <c r="B2466" i="11" l="1"/>
  <c r="A2465" i="11"/>
  <c r="A2466" i="11" l="1"/>
  <c r="B2467" i="11"/>
  <c r="B2468" i="11" l="1"/>
  <c r="A2467" i="11"/>
  <c r="A2468" i="11" l="1"/>
  <c r="B2469" i="11"/>
  <c r="B2470" i="11" l="1"/>
  <c r="A2469" i="11"/>
  <c r="B2471" i="11" l="1"/>
  <c r="A2470" i="11"/>
  <c r="B2472" i="11" l="1"/>
  <c r="A2471" i="11"/>
  <c r="B2473" i="11" l="1"/>
  <c r="A2472" i="11"/>
  <c r="B2474" i="11" l="1"/>
  <c r="A2473" i="11"/>
  <c r="A2474" i="11" l="1"/>
  <c r="B2475" i="11"/>
  <c r="B2476" i="11" l="1"/>
  <c r="A2475" i="11"/>
  <c r="B2477" i="11" l="1"/>
  <c r="A2476" i="11"/>
  <c r="B2478" i="11" l="1"/>
  <c r="A2477" i="11"/>
  <c r="B2479" i="11" l="1"/>
  <c r="A2478" i="11"/>
  <c r="A2479" i="11" l="1"/>
  <c r="B2480" i="11"/>
  <c r="B2481" i="11" l="1"/>
  <c r="A2480" i="11"/>
  <c r="B2482" i="11" l="1"/>
  <c r="A2481" i="11"/>
  <c r="B2483" i="11" l="1"/>
  <c r="A2482" i="11"/>
  <c r="A2483" i="11" l="1"/>
  <c r="B2484" i="11"/>
  <c r="B2485" i="11" l="1"/>
  <c r="A2484" i="11"/>
  <c r="B2486" i="11" l="1"/>
  <c r="A2485" i="11"/>
  <c r="A2486" i="11" l="1"/>
  <c r="B2487" i="11"/>
  <c r="A2487" i="11" l="1"/>
  <c r="B2488" i="11"/>
  <c r="B2489" i="11" l="1"/>
  <c r="A2488" i="11"/>
  <c r="B2490" i="11" l="1"/>
  <c r="A2489" i="11"/>
  <c r="A2490" i="11" l="1"/>
  <c r="B2491" i="11"/>
  <c r="A2491" i="11" l="1"/>
  <c r="B2492" i="11"/>
  <c r="A2492" i="11" l="1"/>
  <c r="B2493" i="11"/>
  <c r="B2494" i="11" l="1"/>
  <c r="A2493" i="11"/>
  <c r="A2494" i="11" l="1"/>
  <c r="B2495" i="11"/>
  <c r="B2496" i="11" l="1"/>
  <c r="A2495" i="11"/>
  <c r="B2497" i="11" l="1"/>
  <c r="A2496" i="11"/>
  <c r="A2497" i="11" l="1"/>
  <c r="B2498" i="11"/>
  <c r="B2499" i="11" l="1"/>
  <c r="A2498" i="11"/>
  <c r="B2500" i="11" l="1"/>
  <c r="A2499" i="11"/>
  <c r="A2500" i="11" l="1"/>
  <c r="B2501" i="11"/>
  <c r="B2502" i="11" l="1"/>
  <c r="A2501" i="11"/>
  <c r="A2502" i="11" l="1"/>
  <c r="B2503" i="11"/>
  <c r="B2504" i="11" l="1"/>
  <c r="A2503" i="11"/>
  <c r="B2505" i="11" l="1"/>
  <c r="A2504" i="11"/>
  <c r="B2506" i="11" l="1"/>
  <c r="A2505" i="11"/>
  <c r="A2506" i="11" l="1"/>
  <c r="B2507" i="11"/>
  <c r="A2507" i="11" l="1"/>
  <c r="B2508" i="11"/>
  <c r="A2508" i="11" l="1"/>
  <c r="B2509" i="11"/>
  <c r="A2509" i="11" l="1"/>
  <c r="B2510" i="11"/>
  <c r="A2510" i="11" l="1"/>
  <c r="B2511" i="11"/>
  <c r="B2512" i="11" l="1"/>
  <c r="A2511" i="11"/>
  <c r="B2513" i="11" l="1"/>
  <c r="A2512" i="11"/>
  <c r="A2513" i="11" l="1"/>
  <c r="B2514" i="11"/>
  <c r="A2514" i="11" l="1"/>
  <c r="B2515" i="11"/>
  <c r="B2516" i="11" l="1"/>
  <c r="A2515" i="11"/>
  <c r="B2517" i="11" l="1"/>
  <c r="A2516" i="11"/>
  <c r="B2518" i="11" l="1"/>
  <c r="A2517" i="11"/>
  <c r="B2519" i="11" l="1"/>
  <c r="A2518" i="11"/>
  <c r="A2519" i="11" l="1"/>
  <c r="B2520" i="11"/>
  <c r="A2520" i="11" l="1"/>
  <c r="B2521" i="11"/>
  <c r="A2521" i="11" l="1"/>
  <c r="B2522" i="11"/>
  <c r="A2522" i="11" l="1"/>
  <c r="B2523" i="11"/>
  <c r="A2523" i="11" l="1"/>
  <c r="B2524" i="11"/>
  <c r="B2525" i="11" l="1"/>
  <c r="A2524" i="11"/>
  <c r="A2525" i="11" l="1"/>
  <c r="B2526" i="11"/>
  <c r="B2527" i="11" l="1"/>
  <c r="A2526" i="11"/>
  <c r="B2528" i="11" l="1"/>
  <c r="A2527" i="11"/>
  <c r="B2529" i="11" l="1"/>
  <c r="A2528" i="11"/>
  <c r="A2529" i="11" l="1"/>
  <c r="B2530" i="11"/>
  <c r="A2530" i="11" l="1"/>
  <c r="B2531" i="11"/>
  <c r="A2531" i="11" l="1"/>
  <c r="B2532" i="11"/>
  <c r="B2533" i="11" l="1"/>
  <c r="A2532" i="11"/>
  <c r="B2534" i="11" l="1"/>
  <c r="A2533" i="11"/>
  <c r="B2535" i="11" l="1"/>
  <c r="A2534" i="11"/>
  <c r="B2536" i="11" l="1"/>
  <c r="A2535" i="11"/>
  <c r="B2537" i="11" l="1"/>
  <c r="A2536" i="11"/>
  <c r="A2537" i="11" l="1"/>
  <c r="B2538" i="11"/>
  <c r="A2538" i="11" l="1"/>
  <c r="B2539" i="11"/>
  <c r="B2540" i="11" l="1"/>
  <c r="A2539" i="11"/>
  <c r="B2541" i="11" l="1"/>
  <c r="A2540" i="11"/>
  <c r="A2541" i="11" l="1"/>
  <c r="B2542" i="11"/>
  <c r="A2542" i="11" l="1"/>
  <c r="B2543" i="11"/>
  <c r="B2544" i="11" l="1"/>
  <c r="A2543" i="11"/>
  <c r="B2545" i="11" l="1"/>
  <c r="A2544" i="11"/>
  <c r="B2546" i="11" l="1"/>
  <c r="A2545" i="11"/>
  <c r="B2547" i="11" l="1"/>
  <c r="A2546" i="11"/>
  <c r="A2547" i="11" l="1"/>
  <c r="B2548" i="11"/>
  <c r="B2549" i="11" l="1"/>
  <c r="A2548" i="11"/>
  <c r="B2550" i="11" l="1"/>
  <c r="A2549" i="11"/>
  <c r="B2551" i="11" l="1"/>
  <c r="A2550" i="11"/>
  <c r="B2552" i="11" l="1"/>
  <c r="A2551" i="11"/>
  <c r="B2553" i="11" l="1"/>
  <c r="A2552" i="11"/>
  <c r="A2553" i="11" l="1"/>
  <c r="B2554" i="11"/>
  <c r="B2555" i="11" l="1"/>
  <c r="A2554" i="11"/>
  <c r="B2556" i="11" l="1"/>
  <c r="A2555" i="11"/>
  <c r="A2556" i="11" l="1"/>
  <c r="B2557" i="11"/>
  <c r="B2558" i="11" l="1"/>
  <c r="A2557" i="11"/>
  <c r="B2559" i="11" l="1"/>
  <c r="A2558" i="11"/>
  <c r="B2560" i="11" l="1"/>
  <c r="A2559" i="11"/>
  <c r="B2561" i="11" l="1"/>
  <c r="A2560" i="11"/>
  <c r="B2562" i="11" l="1"/>
  <c r="A2561" i="11"/>
  <c r="B2563" i="11" l="1"/>
  <c r="A2562" i="11"/>
  <c r="A2563" i="11" l="1"/>
  <c r="B2564" i="11"/>
  <c r="A2564" i="11" l="1"/>
  <c r="B2565" i="11"/>
  <c r="B2566" i="11" l="1"/>
  <c r="A2565" i="11"/>
  <c r="A2566" i="11" l="1"/>
  <c r="B2567" i="11"/>
  <c r="A2567" i="11" l="1"/>
  <c r="B2568" i="11"/>
  <c r="B2569" i="11" l="1"/>
  <c r="A2568" i="11"/>
  <c r="B2570" i="11" l="1"/>
  <c r="A2569" i="11"/>
  <c r="B2571" i="11" l="1"/>
  <c r="A2570" i="11"/>
  <c r="A2571" i="11" l="1"/>
  <c r="B2572" i="11"/>
  <c r="A2572" i="11" l="1"/>
  <c r="B2573" i="11"/>
  <c r="B2574" i="11" l="1"/>
  <c r="A2573" i="11"/>
  <c r="A2574" i="11" l="1"/>
  <c r="B2575" i="11"/>
  <c r="B2576" i="11" l="1"/>
  <c r="A2575" i="11"/>
  <c r="A2576" i="11" l="1"/>
  <c r="B2577" i="11"/>
  <c r="B2578" i="11" l="1"/>
  <c r="A2577" i="11"/>
  <c r="B2579" i="11" l="1"/>
  <c r="A2578" i="11"/>
  <c r="A2579" i="11" l="1"/>
  <c r="B2580" i="11"/>
  <c r="B2581" i="11" l="1"/>
  <c r="A2580" i="11"/>
  <c r="B2582" i="11" l="1"/>
  <c r="A2581" i="11"/>
  <c r="B2583" i="11" l="1"/>
  <c r="A2582" i="11"/>
  <c r="A2583" i="11" l="1"/>
  <c r="B2584" i="11"/>
  <c r="B2585" i="11" l="1"/>
  <c r="A2584" i="11"/>
  <c r="A2585" i="11" l="1"/>
  <c r="B2586" i="11"/>
  <c r="B2587" i="11" l="1"/>
  <c r="A2586" i="11"/>
  <c r="B2588" i="11" l="1"/>
  <c r="A2587" i="11"/>
  <c r="A2588" i="11" l="1"/>
  <c r="B2589" i="11"/>
  <c r="B2590" i="11" l="1"/>
  <c r="A2589" i="11"/>
  <c r="B2591" i="11" l="1"/>
  <c r="A2590" i="11"/>
  <c r="B2592" i="11" l="1"/>
  <c r="A2591" i="11"/>
  <c r="B2593" i="11" l="1"/>
  <c r="A2592" i="11"/>
  <c r="B2594" i="11" l="1"/>
  <c r="A2593" i="11"/>
  <c r="A2594" i="11" l="1"/>
  <c r="B2595" i="11"/>
  <c r="A2595" i="11" l="1"/>
  <c r="B2596" i="11"/>
  <c r="B2597" i="11" l="1"/>
  <c r="A2596" i="11"/>
  <c r="B2598" i="11" l="1"/>
  <c r="A2597" i="11"/>
  <c r="A2598" i="11" l="1"/>
  <c r="B2599" i="11"/>
  <c r="B2600" i="11" l="1"/>
  <c r="A2599" i="11"/>
  <c r="A2600" i="11" l="1"/>
  <c r="B2601" i="11"/>
  <c r="A2601" i="11" l="1"/>
  <c r="B2602" i="11"/>
  <c r="B2603" i="11" l="1"/>
  <c r="A2602" i="11"/>
  <c r="B2604" i="11" l="1"/>
  <c r="A2603" i="11"/>
  <c r="A2604" i="11" l="1"/>
  <c r="B2605" i="11"/>
  <c r="A2605" i="11" l="1"/>
  <c r="B2606" i="11"/>
  <c r="A2606" i="11" l="1"/>
  <c r="B2607" i="11"/>
  <c r="B2608" i="11" l="1"/>
  <c r="A2607" i="11"/>
  <c r="B2609" i="11" l="1"/>
  <c r="A2608" i="11"/>
  <c r="B2610" i="11" l="1"/>
  <c r="A2609" i="11"/>
  <c r="A2610" i="11" l="1"/>
  <c r="B2611" i="11"/>
  <c r="B2612" i="11" l="1"/>
  <c r="A2611" i="11"/>
  <c r="B2613" i="11" l="1"/>
  <c r="A2612" i="11"/>
  <c r="B2614" i="11" l="1"/>
  <c r="A2613" i="11"/>
  <c r="B2615" i="11" l="1"/>
  <c r="A2614" i="11"/>
  <c r="A2615" i="11" l="1"/>
  <c r="B2616" i="11"/>
  <c r="B2617" i="11" l="1"/>
  <c r="A2616" i="11"/>
  <c r="A2617" i="11" l="1"/>
  <c r="B2618" i="11"/>
  <c r="B2619" i="11" l="1"/>
  <c r="A2618" i="11"/>
  <c r="B2620" i="11" l="1"/>
  <c r="A2619" i="11"/>
  <c r="B2621" i="11" l="1"/>
  <c r="A2620" i="11"/>
  <c r="A2621" i="11" l="1"/>
  <c r="B2622" i="11"/>
  <c r="B2623" i="11" l="1"/>
  <c r="A2622" i="11"/>
  <c r="B2624" i="11" l="1"/>
  <c r="A2623" i="11"/>
  <c r="A2624" i="11" l="1"/>
  <c r="B2625" i="11"/>
  <c r="B2626" i="11" l="1"/>
  <c r="A2625" i="11"/>
  <c r="B2627" i="11" l="1"/>
  <c r="A2626" i="11"/>
  <c r="B2628" i="11" l="1"/>
  <c r="A2627" i="11"/>
  <c r="A2628" i="11" l="1"/>
  <c r="B2629" i="11"/>
  <c r="B2630" i="11" l="1"/>
  <c r="A2629" i="11"/>
  <c r="A2630" i="11" l="1"/>
  <c r="B2631" i="11"/>
  <c r="B2632" i="11" l="1"/>
  <c r="A2631" i="11"/>
  <c r="B2633" i="11" l="1"/>
  <c r="A2632" i="11"/>
  <c r="B2634" i="11" l="1"/>
  <c r="A2633" i="11"/>
  <c r="B2635" i="11" l="1"/>
  <c r="A2634" i="11"/>
  <c r="A2635" i="11" l="1"/>
  <c r="B2636" i="11"/>
  <c r="A2636" i="11" l="1"/>
  <c r="B2637" i="11"/>
  <c r="A2637" i="11" l="1"/>
  <c r="B2638" i="11"/>
  <c r="B2639" i="11" l="1"/>
  <c r="A2638" i="11"/>
  <c r="A2639" i="11" l="1"/>
  <c r="B2640" i="11"/>
  <c r="B2641" i="11" l="1"/>
  <c r="A2640" i="11"/>
  <c r="B2642" i="11" l="1"/>
  <c r="A2641" i="11"/>
  <c r="B2643" i="11" l="1"/>
  <c r="A2642" i="11"/>
  <c r="A2643" i="11" l="1"/>
  <c r="B2644" i="11"/>
  <c r="B2645" i="11" l="1"/>
  <c r="A2644" i="11"/>
  <c r="A2645" i="11" l="1"/>
  <c r="B2646" i="11"/>
  <c r="B2647" i="11" l="1"/>
  <c r="A2646" i="11"/>
  <c r="B2648" i="11" l="1"/>
  <c r="A2647" i="11"/>
  <c r="B2649" i="11" l="1"/>
  <c r="A2648" i="11"/>
  <c r="A2649" i="11" l="1"/>
  <c r="B2650" i="11"/>
  <c r="B2651" i="11" l="1"/>
  <c r="A2650" i="11"/>
  <c r="A2651" i="11" l="1"/>
  <c r="B2652" i="11"/>
  <c r="B2653" i="11" l="1"/>
  <c r="A2652" i="11"/>
  <c r="A2653" i="11" l="1"/>
  <c r="B2654" i="11"/>
  <c r="B2655" i="11" l="1"/>
  <c r="A2654" i="11"/>
  <c r="B2656" i="11" l="1"/>
  <c r="A2655" i="11"/>
  <c r="A2656" i="11" l="1"/>
  <c r="B2657" i="11"/>
  <c r="B2658" i="11" l="1"/>
  <c r="A2657" i="11"/>
  <c r="A2658" i="11" l="1"/>
  <c r="B2659" i="11"/>
  <c r="B2660" i="11" l="1"/>
  <c r="A2659" i="11"/>
  <c r="B2661" i="11" l="1"/>
  <c r="A2660" i="11"/>
  <c r="B2662" i="11" l="1"/>
  <c r="A2661" i="11"/>
  <c r="B2663" i="11" l="1"/>
  <c r="A2662" i="11"/>
  <c r="B2664" i="11" l="1"/>
  <c r="A2663" i="11"/>
  <c r="B2665" i="11" l="1"/>
  <c r="A2664" i="11"/>
  <c r="B2666" i="11" l="1"/>
  <c r="A2665" i="11"/>
  <c r="B2667" i="11" l="1"/>
  <c r="A2666" i="11"/>
  <c r="A2667" i="11" l="1"/>
  <c r="B2668" i="11"/>
  <c r="A2668" i="11" l="1"/>
  <c r="B2669" i="11"/>
  <c r="B2670" i="11" l="1"/>
  <c r="A2669" i="11"/>
  <c r="B2671" i="11" l="1"/>
  <c r="A2670" i="11"/>
  <c r="B2672" i="11" l="1"/>
  <c r="A2671" i="11"/>
  <c r="B2673" i="11" l="1"/>
  <c r="A2672" i="11"/>
  <c r="A2673" i="11" l="1"/>
  <c r="B2674" i="11"/>
  <c r="A2674" i="11" l="1"/>
  <c r="B2675" i="11"/>
  <c r="A2675" i="11" l="1"/>
  <c r="B2676" i="11"/>
  <c r="A2676" i="11" l="1"/>
  <c r="B2677" i="11"/>
  <c r="B2678" i="11" l="1"/>
  <c r="A2677" i="11"/>
  <c r="B2679" i="11" l="1"/>
  <c r="A2678" i="11"/>
  <c r="B2680" i="11" l="1"/>
  <c r="A2679" i="11"/>
  <c r="B2681" i="11" l="1"/>
  <c r="A2680" i="11"/>
  <c r="B2682" i="11" l="1"/>
  <c r="A2681" i="11"/>
  <c r="B2683" i="11" l="1"/>
  <c r="A2682" i="11"/>
  <c r="B2684" i="11" l="1"/>
  <c r="A2683" i="11"/>
  <c r="A2684" i="11" l="1"/>
  <c r="B2685" i="11"/>
  <c r="A2685" i="11" l="1"/>
  <c r="B2686" i="11"/>
  <c r="A2686" i="11" l="1"/>
  <c r="B2687" i="11"/>
  <c r="B2688" i="11" l="1"/>
  <c r="A2687" i="11"/>
  <c r="B2689" i="11" l="1"/>
  <c r="A2688" i="11"/>
  <c r="A2689" i="11" l="1"/>
  <c r="B2690" i="11"/>
  <c r="B2691" i="11" l="1"/>
  <c r="A2690" i="11"/>
  <c r="B2692" i="11" l="1"/>
  <c r="A2691" i="11"/>
  <c r="B2693" i="11" l="1"/>
  <c r="A2692" i="11"/>
  <c r="A2693" i="11" l="1"/>
  <c r="B2694" i="11"/>
  <c r="B2695" i="11" l="1"/>
  <c r="A2694" i="11"/>
  <c r="B2696" i="11" l="1"/>
  <c r="A2695" i="11"/>
  <c r="B2697" i="11" l="1"/>
  <c r="A2696" i="11"/>
  <c r="B2698" i="11" l="1"/>
  <c r="A2697" i="11"/>
  <c r="B2699" i="11" l="1"/>
  <c r="A2698" i="11"/>
  <c r="B2700" i="11" l="1"/>
  <c r="A2699" i="11"/>
  <c r="A2700" i="11" l="1"/>
  <c r="B2701" i="11"/>
  <c r="B2702" i="11" l="1"/>
  <c r="A2701" i="11"/>
  <c r="B2703" i="11" l="1"/>
  <c r="A2702" i="11"/>
  <c r="B2704" i="11" l="1"/>
  <c r="A2703" i="11"/>
  <c r="B2705" i="11" l="1"/>
  <c r="A2704" i="11"/>
  <c r="B2706" i="11" l="1"/>
  <c r="A2705" i="11"/>
  <c r="A2706" i="11" l="1"/>
  <c r="B2707" i="11"/>
  <c r="B2708" i="11" l="1"/>
  <c r="A2707" i="11"/>
  <c r="B2709" i="11" l="1"/>
  <c r="A2708" i="11"/>
  <c r="B2710" i="11" l="1"/>
  <c r="A2709" i="11"/>
  <c r="B2711" i="11" l="1"/>
  <c r="A2710" i="11"/>
  <c r="B2712" i="11" l="1"/>
  <c r="A2711" i="11"/>
  <c r="B2713" i="11" l="1"/>
  <c r="A2712" i="11"/>
  <c r="B2714" i="11" l="1"/>
  <c r="A2713" i="11"/>
  <c r="B2715" i="11" l="1"/>
  <c r="A2714" i="11"/>
  <c r="A2715" i="11" l="1"/>
  <c r="B2716" i="11"/>
  <c r="B2717" i="11" l="1"/>
  <c r="A2716" i="11"/>
  <c r="A2717" i="11" l="1"/>
  <c r="B2718" i="11"/>
  <c r="A2718" i="11" l="1"/>
  <c r="B2719" i="11"/>
  <c r="B2720" i="11" l="1"/>
  <c r="A2719" i="11"/>
  <c r="B2721" i="11" l="1"/>
  <c r="A2720" i="11"/>
  <c r="B2722" i="11" l="1"/>
  <c r="A2721" i="11"/>
  <c r="A2722" i="11" l="1"/>
  <c r="B2723" i="11"/>
  <c r="A2723" i="11" l="1"/>
  <c r="B2724" i="11"/>
  <c r="A2724" i="11" l="1"/>
  <c r="B2725" i="11"/>
  <c r="A2725" i="11" l="1"/>
  <c r="B2726" i="11"/>
  <c r="B2727" i="11" l="1"/>
  <c r="A2726" i="11"/>
  <c r="A2727" i="11" l="1"/>
  <c r="B2728" i="11"/>
  <c r="A2728" i="11" l="1"/>
  <c r="B2729" i="11"/>
  <c r="B2730" i="11" l="1"/>
  <c r="A2729" i="11"/>
  <c r="B2731" i="11" l="1"/>
  <c r="A2730" i="11"/>
  <c r="B2732" i="11" l="1"/>
  <c r="A2731" i="11"/>
  <c r="B2733" i="11" l="1"/>
  <c r="A2732" i="11"/>
  <c r="A2733" i="11" l="1"/>
  <c r="B2734" i="11"/>
  <c r="B2735" i="11" l="1"/>
  <c r="A2734" i="11"/>
  <c r="B2736" i="11" l="1"/>
  <c r="A2735" i="11"/>
  <c r="A2736" i="11" l="1"/>
  <c r="B2737" i="11"/>
  <c r="A2737" i="11" l="1"/>
  <c r="B2738" i="11"/>
  <c r="B2739" i="11" l="1"/>
  <c r="A2738" i="11"/>
  <c r="A2739" i="11" l="1"/>
  <c r="B2740" i="11"/>
  <c r="A2740" i="11" l="1"/>
  <c r="B2741" i="11"/>
  <c r="B2742" i="11" l="1"/>
  <c r="A2741" i="11"/>
  <c r="B2743" i="11" l="1"/>
  <c r="A2742" i="11"/>
  <c r="B2744" i="11" l="1"/>
  <c r="A2743" i="11"/>
  <c r="B2745" i="11" l="1"/>
  <c r="A2744" i="11"/>
  <c r="B2746" i="11" l="1"/>
  <c r="A2745" i="11"/>
  <c r="A2746" i="11" l="1"/>
  <c r="B2747" i="11"/>
  <c r="B2748" i="11" l="1"/>
  <c r="A2747" i="11"/>
  <c r="A2748" i="11" l="1"/>
  <c r="B2749" i="11"/>
  <c r="B2750" i="11" l="1"/>
  <c r="A2749" i="11"/>
  <c r="B2751" i="11" l="1"/>
  <c r="A2750" i="11"/>
  <c r="B2752" i="11" l="1"/>
  <c r="A2751" i="11"/>
  <c r="B2753" i="11" l="1"/>
  <c r="A2752" i="11"/>
  <c r="B2754" i="11" l="1"/>
  <c r="A2753" i="11"/>
  <c r="B2755" i="11" l="1"/>
  <c r="A2754" i="11"/>
  <c r="B2756" i="11" l="1"/>
  <c r="A2755" i="11"/>
  <c r="B2757" i="11" l="1"/>
  <c r="A2756" i="11"/>
  <c r="B2758" i="11" l="1"/>
  <c r="A2757" i="11"/>
  <c r="B2759" i="11" l="1"/>
  <c r="A2758" i="11"/>
  <c r="B2760" i="11" l="1"/>
  <c r="A2759" i="11"/>
  <c r="B2761" i="11" l="1"/>
  <c r="A2760" i="11"/>
  <c r="B2762" i="11" l="1"/>
  <c r="A2761" i="11"/>
  <c r="B2763" i="11" l="1"/>
  <c r="A2762" i="11"/>
  <c r="B2764" i="11" l="1"/>
  <c r="A2763" i="11"/>
  <c r="B2765" i="11" l="1"/>
  <c r="A2764" i="11"/>
  <c r="B2766" i="11" l="1"/>
  <c r="A2765" i="11"/>
  <c r="B2767" i="11" l="1"/>
  <c r="A2766" i="11"/>
  <c r="B2768" i="11" l="1"/>
  <c r="A2767" i="11"/>
  <c r="B2769" i="11" l="1"/>
  <c r="A2768" i="11"/>
  <c r="B2770" i="11" l="1"/>
  <c r="A2769" i="11"/>
  <c r="B2771" i="11" l="1"/>
  <c r="A2770" i="11"/>
  <c r="B2772" i="11" l="1"/>
  <c r="A2771" i="11"/>
  <c r="B2773" i="11" l="1"/>
  <c r="A2772" i="11"/>
  <c r="B2774" i="11" l="1"/>
  <c r="A2773" i="11"/>
  <c r="B2775" i="11" l="1"/>
  <c r="A2774" i="11"/>
  <c r="B2776" i="11" l="1"/>
  <c r="A2775" i="11"/>
  <c r="B2777" i="11" l="1"/>
  <c r="A2776" i="11"/>
  <c r="B2778" i="11" l="1"/>
  <c r="A2777" i="11"/>
  <c r="B2779" i="11" l="1"/>
  <c r="A2778" i="11"/>
  <c r="A2779" i="11" l="1"/>
  <c r="B2780" i="11"/>
  <c r="B2781" i="11" l="1"/>
  <c r="A2780" i="11"/>
  <c r="A2781" i="11" l="1"/>
  <c r="B2782" i="11"/>
  <c r="B2783" i="11" l="1"/>
  <c r="A2782" i="11"/>
  <c r="B2784" i="11" l="1"/>
  <c r="A2783" i="11"/>
  <c r="B2785" i="11" l="1"/>
  <c r="A2784" i="11"/>
  <c r="B2786" i="11" l="1"/>
  <c r="A2785" i="11"/>
  <c r="B2787" i="11" l="1"/>
  <c r="A2786" i="11"/>
  <c r="B2788" i="11" l="1"/>
  <c r="A2787" i="11"/>
  <c r="B2789" i="11" l="1"/>
  <c r="A2788" i="11"/>
  <c r="B2790" i="11" l="1"/>
  <c r="A2789" i="11"/>
  <c r="B2791" i="11" l="1"/>
  <c r="A2790" i="11"/>
  <c r="A2791" i="11" l="1"/>
  <c r="B2792" i="11"/>
  <c r="B2793" i="11" l="1"/>
  <c r="A2792" i="11"/>
  <c r="B2794" i="11" l="1"/>
  <c r="A2793" i="11"/>
  <c r="B2795" i="11" l="1"/>
  <c r="A2794" i="11"/>
  <c r="B2796" i="11" l="1"/>
  <c r="A2795" i="11"/>
  <c r="B2797" i="11" l="1"/>
  <c r="A2796" i="11"/>
  <c r="A2797" i="11" l="1"/>
  <c r="B2798" i="11"/>
  <c r="B2799" i="11" l="1"/>
  <c r="A2798" i="11"/>
  <c r="B2800" i="11" l="1"/>
  <c r="A2799" i="11"/>
  <c r="B2801" i="11" l="1"/>
  <c r="A2800" i="11"/>
  <c r="A2801" i="11" l="1"/>
  <c r="B2802" i="11"/>
  <c r="B2803" i="11" l="1"/>
  <c r="A2802" i="11"/>
  <c r="A2803" i="11" l="1"/>
  <c r="B2804" i="11"/>
  <c r="B2805" i="11" l="1"/>
  <c r="A2804" i="11"/>
  <c r="A2805" i="11" l="1"/>
  <c r="B2806" i="11"/>
  <c r="B2807" i="11" l="1"/>
  <c r="A2806" i="11"/>
  <c r="B2808" i="11" l="1"/>
  <c r="A2807" i="11"/>
  <c r="B2809" i="11" l="1"/>
  <c r="A2808" i="11"/>
  <c r="A2809" i="11" l="1"/>
  <c r="B2810" i="11"/>
  <c r="B2811" i="11" l="1"/>
  <c r="A2810" i="11"/>
  <c r="A2811" i="11" l="1"/>
  <c r="B2812" i="11"/>
  <c r="B2813" i="11" l="1"/>
  <c r="A2812" i="11"/>
  <c r="B2814" i="11" l="1"/>
  <c r="A2813" i="11"/>
  <c r="B2815" i="11" l="1"/>
  <c r="A2814" i="11"/>
  <c r="A2815" i="11" l="1"/>
  <c r="B2816" i="11"/>
  <c r="B2817" i="11" l="1"/>
  <c r="A2816" i="11"/>
  <c r="A2817" i="11" l="1"/>
  <c r="B2818" i="11"/>
  <c r="B2819" i="11" l="1"/>
  <c r="A2818" i="11"/>
  <c r="B2820" i="11" l="1"/>
  <c r="A2819" i="11"/>
  <c r="B2821" i="11" l="1"/>
  <c r="A2820" i="11"/>
  <c r="B2822" i="11" l="1"/>
  <c r="A2821" i="11"/>
  <c r="B2823" i="11" l="1"/>
  <c r="A2822" i="11"/>
  <c r="B2824" i="11" l="1"/>
  <c r="A2823" i="11"/>
  <c r="A2824" i="11" l="1"/>
  <c r="B2825" i="11"/>
  <c r="B2826" i="11" l="1"/>
  <c r="A2825" i="11"/>
  <c r="B2827" i="11" l="1"/>
  <c r="A2826" i="11"/>
  <c r="A2827" i="11" l="1"/>
  <c r="B2828" i="11"/>
  <c r="B2829" i="11" l="1"/>
  <c r="A2828" i="11"/>
  <c r="B2830" i="11" l="1"/>
  <c r="A2829" i="11"/>
  <c r="B2831" i="11" l="1"/>
  <c r="A2830" i="11"/>
  <c r="A2831" i="11" l="1"/>
  <c r="B2832" i="11"/>
  <c r="A2832" i="11" l="1"/>
  <c r="B2833" i="11"/>
  <c r="B2834" i="11" l="1"/>
  <c r="A2833" i="11"/>
  <c r="B2835" i="11" l="1"/>
  <c r="A2834" i="11"/>
  <c r="B2836" i="11" l="1"/>
  <c r="A2835" i="11"/>
  <c r="B2837" i="11" l="1"/>
  <c r="A2836" i="11"/>
  <c r="A2837" i="11" l="1"/>
  <c r="B2838" i="11"/>
  <c r="B2839" i="11" l="1"/>
  <c r="A2838" i="11"/>
  <c r="A2839" i="11" l="1"/>
  <c r="B2840" i="11"/>
  <c r="B2841" i="11" l="1"/>
  <c r="A2840" i="11"/>
  <c r="B2842" i="11" l="1"/>
  <c r="A2841" i="11"/>
  <c r="B2843" i="11" l="1"/>
  <c r="A2842" i="11"/>
  <c r="B2844" i="11" l="1"/>
  <c r="A2843" i="11"/>
  <c r="B2845" i="11" l="1"/>
  <c r="A2844" i="11"/>
  <c r="A2845" i="11" l="1"/>
  <c r="B2846" i="11"/>
  <c r="B2847" i="11" l="1"/>
  <c r="A2846" i="11"/>
  <c r="A2847" i="11" l="1"/>
  <c r="B2848" i="11"/>
  <c r="B2849" i="11" l="1"/>
  <c r="A2848" i="11"/>
  <c r="A2849" i="11" l="1"/>
  <c r="B2850" i="11"/>
  <c r="B2851" i="11" l="1"/>
  <c r="A2850" i="11"/>
  <c r="B2852" i="11" l="1"/>
  <c r="A2851" i="11"/>
  <c r="A2852" i="11" l="1"/>
  <c r="B2853" i="11"/>
  <c r="A2853" i="11" l="1"/>
  <c r="B2854" i="11"/>
  <c r="B2855" i="11" l="1"/>
  <c r="A2854" i="11"/>
  <c r="A2855" i="11" l="1"/>
  <c r="B2856" i="11"/>
  <c r="B2857" i="11" l="1"/>
  <c r="A2856" i="11"/>
  <c r="B2858" i="11" l="1"/>
  <c r="A2857" i="11"/>
  <c r="B2859" i="11" l="1"/>
  <c r="A2858" i="11"/>
  <c r="B2860" i="11" l="1"/>
  <c r="A2859" i="11"/>
  <c r="B2861" i="11" l="1"/>
  <c r="A2860" i="11"/>
  <c r="A2861" i="11" l="1"/>
  <c r="B2862" i="11"/>
  <c r="B2863" i="11" l="1"/>
  <c r="A2862" i="11"/>
  <c r="A2863" i="11" l="1"/>
  <c r="B2864" i="11"/>
  <c r="B2865" i="11" l="1"/>
  <c r="A2864" i="11"/>
  <c r="B2866" i="11" l="1"/>
  <c r="A2865" i="11"/>
  <c r="B2867" i="11" l="1"/>
  <c r="A2866" i="11"/>
  <c r="B2868" i="11" l="1"/>
  <c r="A2867" i="11"/>
  <c r="B2869" i="11" l="1"/>
  <c r="A2868" i="11"/>
  <c r="A2869" i="11" l="1"/>
  <c r="B2870" i="11"/>
  <c r="B2871" i="11" l="1"/>
  <c r="A2870" i="11"/>
  <c r="A2871" i="11" l="1"/>
  <c r="B2872" i="11"/>
  <c r="B2873" i="11" l="1"/>
  <c r="A2872" i="11"/>
  <c r="B2874" i="11" l="1"/>
  <c r="A2873" i="11"/>
  <c r="B2875" i="11" l="1"/>
  <c r="A2874" i="11"/>
  <c r="B2876" i="11" l="1"/>
  <c r="A2875" i="11"/>
  <c r="B2877" i="11" l="1"/>
  <c r="A2876" i="11"/>
  <c r="A2877" i="11" l="1"/>
  <c r="B2878" i="11"/>
  <c r="B2879" i="11" l="1"/>
  <c r="A2878" i="11"/>
  <c r="A2879" i="11" l="1"/>
  <c r="B2880" i="11"/>
  <c r="B2881" i="11" l="1"/>
  <c r="A2880" i="11"/>
  <c r="A2881" i="11" l="1"/>
  <c r="B2882" i="11"/>
  <c r="B2883" i="11" l="1"/>
  <c r="A2882" i="11"/>
  <c r="A2883" i="11" l="1"/>
  <c r="B2884" i="11"/>
  <c r="B2885" i="11" l="1"/>
  <c r="A2884" i="11"/>
  <c r="B2886" i="11" l="1"/>
  <c r="A2885" i="11"/>
  <c r="B2887" i="11" l="1"/>
  <c r="A2886" i="11"/>
  <c r="A2887" i="11" l="1"/>
  <c r="B2888" i="11"/>
  <c r="B2889" i="11" l="1"/>
  <c r="A2888" i="11"/>
  <c r="B2890" i="11" l="1"/>
  <c r="A2889" i="11"/>
  <c r="B2891" i="11" l="1"/>
  <c r="A2890" i="11"/>
  <c r="A2891" i="11" l="1"/>
  <c r="B2892" i="11"/>
  <c r="B2893" i="11" l="1"/>
  <c r="A2892" i="11"/>
  <c r="A2893" i="11" l="1"/>
  <c r="B2894" i="11"/>
  <c r="B2895" i="11" l="1"/>
  <c r="A2894" i="11"/>
  <c r="B2896" i="11" l="1"/>
  <c r="A2895" i="11"/>
  <c r="B2897" i="11" l="1"/>
  <c r="A2896" i="11"/>
  <c r="A2897" i="11" l="1"/>
  <c r="B2898" i="11"/>
  <c r="B2899" i="11" l="1"/>
  <c r="A2898" i="11"/>
  <c r="A2899" i="11" l="1"/>
  <c r="B2900" i="11"/>
  <c r="B2901" i="11" l="1"/>
  <c r="A2900" i="11"/>
  <c r="B2902" i="11" l="1"/>
  <c r="A2901" i="11"/>
  <c r="B2903" i="11" l="1"/>
  <c r="A2902" i="11"/>
  <c r="A2903" i="11" l="1"/>
  <c r="B2904" i="11"/>
  <c r="B2905" i="11" l="1"/>
  <c r="A2904" i="11"/>
  <c r="A2905" i="11" l="1"/>
  <c r="B2906" i="11"/>
  <c r="B2907" i="11" l="1"/>
  <c r="A2906" i="11"/>
  <c r="A2907" i="11" l="1"/>
  <c r="B2908" i="11"/>
  <c r="B2909" i="11" l="1"/>
  <c r="A2908" i="11"/>
  <c r="A2909" i="11" l="1"/>
  <c r="B2910" i="11"/>
  <c r="B2911" i="11" l="1"/>
  <c r="A2910" i="11"/>
  <c r="B2912" i="11" l="1"/>
  <c r="A2911" i="11"/>
  <c r="A2912" i="11" l="1"/>
  <c r="B2913" i="11"/>
  <c r="A2913" i="11" l="1"/>
  <c r="B2914" i="11"/>
  <c r="B2915" i="11" l="1"/>
  <c r="A2914" i="11"/>
  <c r="A2915" i="11" l="1"/>
  <c r="B2916" i="11"/>
  <c r="B2917" i="11" l="1"/>
  <c r="A2916" i="11"/>
  <c r="A2917" i="11" l="1"/>
  <c r="B2918" i="11"/>
  <c r="B2919" i="11" l="1"/>
  <c r="A2918" i="11"/>
  <c r="A2919" i="11" l="1"/>
  <c r="B2920" i="11"/>
  <c r="B2921" i="11" l="1"/>
  <c r="A2920" i="11"/>
  <c r="A2921" i="11" l="1"/>
  <c r="B2922" i="11"/>
  <c r="A2922" i="11" l="1"/>
  <c r="B2923" i="11"/>
  <c r="A2923" i="11" l="1"/>
  <c r="B2924" i="11"/>
  <c r="B2925" i="11" l="1"/>
  <c r="A2924" i="11"/>
  <c r="A2925" i="11" l="1"/>
  <c r="B2926" i="11"/>
  <c r="B2927" i="11" l="1"/>
  <c r="A2926" i="11"/>
  <c r="B2928" i="11" l="1"/>
  <c r="A2927" i="11"/>
  <c r="B2929" i="11" l="1"/>
  <c r="A2928" i="11"/>
  <c r="B2930" i="11" l="1"/>
  <c r="A2929" i="11"/>
  <c r="B2931" i="11" l="1"/>
  <c r="A2930" i="11"/>
  <c r="B2932" i="11" l="1"/>
  <c r="A2931" i="11"/>
  <c r="B2933" i="11" l="1"/>
  <c r="A2932" i="11"/>
  <c r="B2934" i="11" l="1"/>
  <c r="A2933" i="11"/>
  <c r="B2935" i="11" l="1"/>
  <c r="A2934" i="11"/>
  <c r="B2936" i="11" l="1"/>
  <c r="A2935" i="11"/>
  <c r="A2936" i="11" l="1"/>
  <c r="B2937" i="11"/>
  <c r="B2938" i="11" l="1"/>
  <c r="A2937" i="11"/>
  <c r="B2939" i="11" l="1"/>
  <c r="A2938" i="11"/>
  <c r="B2940" i="11" l="1"/>
  <c r="A2939" i="11"/>
  <c r="B2941" i="11" l="1"/>
  <c r="A2940" i="11"/>
  <c r="B2942" i="11" l="1"/>
  <c r="A2941" i="11"/>
  <c r="B2943" i="11" l="1"/>
  <c r="A2942" i="11"/>
  <c r="B2944" i="11" l="1"/>
  <c r="A2943" i="11"/>
  <c r="B2945" i="11" l="1"/>
  <c r="A2944" i="11"/>
  <c r="B2946" i="11" l="1"/>
  <c r="A2945" i="11"/>
  <c r="B2947" i="11" l="1"/>
  <c r="A2946" i="11"/>
  <c r="B2948" i="11" l="1"/>
  <c r="A2947" i="11"/>
  <c r="B2949" i="11" l="1"/>
  <c r="A2948" i="11"/>
  <c r="B2950" i="11" l="1"/>
  <c r="A2949" i="11"/>
  <c r="B2951" i="11" l="1"/>
  <c r="A2950" i="11"/>
  <c r="B2952" i="11" l="1"/>
  <c r="A2951" i="11"/>
  <c r="A2952" i="11" l="1"/>
  <c r="B2953" i="11"/>
  <c r="B2954" i="11" l="1"/>
  <c r="A2953" i="11"/>
  <c r="B2955" i="11" l="1"/>
  <c r="A2954" i="11"/>
  <c r="B2956" i="11" l="1"/>
  <c r="A2955" i="11"/>
  <c r="B2957" i="11" l="1"/>
  <c r="A2956" i="11"/>
  <c r="B2958" i="11" l="1"/>
  <c r="A2957" i="11"/>
  <c r="B2959" i="11" l="1"/>
  <c r="A2958" i="11"/>
  <c r="B2960" i="11" l="1"/>
  <c r="A2959" i="11"/>
  <c r="B2961" i="11" l="1"/>
  <c r="A2960" i="11"/>
  <c r="B2962" i="11" l="1"/>
  <c r="A2961" i="11"/>
  <c r="B2963" i="11" l="1"/>
  <c r="A2962" i="11"/>
  <c r="B2964" i="11" l="1"/>
  <c r="A2963" i="11"/>
  <c r="B2965" i="11" l="1"/>
  <c r="A2964" i="11"/>
  <c r="B2966" i="11" l="1"/>
  <c r="A2965" i="11"/>
  <c r="A2966" i="11" l="1"/>
  <c r="B2967" i="11"/>
  <c r="A2967" i="11" l="1"/>
  <c r="B2968" i="11"/>
  <c r="B2969" i="11" l="1"/>
  <c r="A2968" i="11"/>
  <c r="B2970" i="11" l="1"/>
  <c r="A2969" i="11"/>
  <c r="B2971" i="11" l="1"/>
  <c r="A2970" i="11"/>
  <c r="B2972" i="11" l="1"/>
  <c r="A2971" i="11"/>
  <c r="B2973" i="11" l="1"/>
  <c r="A2972" i="11"/>
  <c r="B2974" i="11" l="1"/>
  <c r="A2973" i="11"/>
  <c r="B2975" i="11" l="1"/>
  <c r="A2974" i="11"/>
  <c r="B2976" i="11" l="1"/>
  <c r="A2975" i="11"/>
  <c r="B2977" i="11" l="1"/>
  <c r="A2976" i="11"/>
  <c r="B2978" i="11" l="1"/>
  <c r="A2977" i="11"/>
  <c r="B2979" i="11" l="1"/>
  <c r="A2978" i="11"/>
  <c r="B2980" i="11" l="1"/>
  <c r="A2979" i="11"/>
  <c r="B2981" i="11" l="1"/>
  <c r="A2980" i="11"/>
  <c r="B2982" i="11" l="1"/>
  <c r="A2981" i="11"/>
  <c r="B2983" i="11" l="1"/>
  <c r="A2982" i="11"/>
  <c r="B2984" i="11" l="1"/>
  <c r="A2983" i="11"/>
  <c r="B2985" i="11" l="1"/>
  <c r="A2984" i="11"/>
  <c r="B2986" i="11" l="1"/>
  <c r="A2985" i="11"/>
  <c r="B2987" i="11" l="1"/>
  <c r="A2986" i="11"/>
  <c r="B2988" i="11" l="1"/>
  <c r="A2987" i="11"/>
  <c r="A2988" i="11" l="1"/>
  <c r="B2989" i="11"/>
  <c r="B2990" i="11" l="1"/>
  <c r="A2989" i="11"/>
  <c r="B2991" i="11" l="1"/>
  <c r="A2990" i="11"/>
  <c r="B2992" i="11" l="1"/>
  <c r="A2991" i="11"/>
  <c r="B2993" i="11" l="1"/>
  <c r="A2992" i="11"/>
  <c r="B2994" i="11" l="1"/>
  <c r="A2993" i="11"/>
  <c r="B2995" i="11" l="1"/>
  <c r="A2994" i="11"/>
  <c r="B2996" i="11" l="1"/>
  <c r="A2995" i="11"/>
  <c r="B2997" i="11" l="1"/>
  <c r="A2996" i="11"/>
  <c r="B2998" i="11" l="1"/>
  <c r="A2997" i="11"/>
  <c r="B2999" i="11" l="1"/>
  <c r="A2998" i="11"/>
  <c r="B3000" i="11" l="1"/>
  <c r="A2999" i="11"/>
  <c r="B3001" i="11" l="1"/>
  <c r="A3000" i="11"/>
  <c r="B3002" i="11" l="1"/>
  <c r="A3001" i="11"/>
  <c r="B3003" i="11" l="1"/>
  <c r="A3002" i="11"/>
  <c r="B3004" i="11" l="1"/>
  <c r="A3003" i="11"/>
  <c r="B3005" i="11" l="1"/>
  <c r="A3004" i="11"/>
  <c r="B3006" i="11" l="1"/>
  <c r="A3005" i="11"/>
  <c r="B3007" i="11" l="1"/>
  <c r="A3006" i="11"/>
  <c r="B3008" i="11" l="1"/>
  <c r="A3007" i="11"/>
  <c r="B3009" i="11" l="1"/>
  <c r="A3008" i="11"/>
  <c r="B3010" i="11" l="1"/>
  <c r="A3009" i="11"/>
  <c r="B3011" i="11" l="1"/>
  <c r="A3010" i="11"/>
  <c r="B3012" i="11" l="1"/>
  <c r="A3011" i="11"/>
  <c r="B3013" i="11" l="1"/>
  <c r="A3012" i="11"/>
  <c r="B3014" i="11" l="1"/>
  <c r="A3013" i="11"/>
  <c r="B3015" i="11" l="1"/>
  <c r="A3014" i="11"/>
  <c r="B3016" i="11" l="1"/>
  <c r="A3015" i="11"/>
  <c r="B3017" i="11" l="1"/>
  <c r="A3016" i="11"/>
  <c r="B3018" i="11" l="1"/>
  <c r="A3017" i="11"/>
  <c r="B3019" i="11" l="1"/>
  <c r="A3018" i="11"/>
  <c r="A3019" i="11" l="1"/>
  <c r="B3020" i="11"/>
  <c r="A3020" i="11" l="1"/>
  <c r="B3021" i="11"/>
  <c r="A3021" i="11" l="1"/>
  <c r="B3022" i="11"/>
  <c r="A3022" i="11" l="1"/>
  <c r="B3023" i="11"/>
  <c r="A3023" i="11" l="1"/>
  <c r="B3024" i="11"/>
  <c r="A3024" i="11" l="1"/>
  <c r="B3025" i="11"/>
  <c r="A3025" i="11" l="1"/>
  <c r="B3026" i="11"/>
  <c r="A3026" i="11" l="1"/>
  <c r="B3027" i="11"/>
  <c r="A3027" i="11" l="1"/>
  <c r="B3028" i="11"/>
  <c r="A3028" i="11" l="1"/>
  <c r="B3029" i="11"/>
  <c r="B3030" i="11" l="1"/>
  <c r="A3029" i="11"/>
  <c r="A3030" i="11" l="1"/>
  <c r="B3031" i="11"/>
  <c r="A3031" i="11" l="1"/>
  <c r="B3032" i="11"/>
  <c r="B3033" i="11" l="1"/>
  <c r="A3032" i="11"/>
  <c r="A3033" i="11" l="1"/>
  <c r="B3034" i="11"/>
  <c r="B3035" i="11" l="1"/>
  <c r="A3034" i="11"/>
  <c r="B3036" i="11" l="1"/>
  <c r="A3035" i="11"/>
  <c r="A3036" i="11" l="1"/>
  <c r="B3037" i="11"/>
  <c r="B3038" i="11" l="1"/>
  <c r="A3037" i="11"/>
  <c r="A3038" i="11" l="1"/>
  <c r="B3039" i="11"/>
  <c r="B3040" i="11" l="1"/>
  <c r="A3040" i="11" s="1"/>
  <c r="E8" i="11" s="1"/>
  <c r="A3039" i="11"/>
  <c r="E10" i="11" l="1"/>
  <c r="E9" i="11"/>
  <c r="E11" i="11" l="1"/>
  <c r="D9" i="11"/>
  <c r="D14" i="11" l="1"/>
  <c r="D11" i="11"/>
  <c r="E14" i="11"/>
  <c r="E3" i="11" s="1"/>
  <c r="E14" i="10" s="1"/>
  <c r="E5" i="11" l="1"/>
  <c r="E17" i="10" l="1"/>
  <c r="E19" i="10"/>
  <c r="E18" i="10"/>
  <c r="E16" i="10"/>
  <c r="E15" i="10"/>
  <c r="E20" i="10" s="1"/>
  <c r="E23" i="10" l="1"/>
  <c r="E22" i="10"/>
</calcChain>
</file>

<file path=xl/sharedStrings.xml><?xml version="1.0" encoding="utf-8"?>
<sst xmlns="http://schemas.openxmlformats.org/spreadsheetml/2006/main" count="519" uniqueCount="307">
  <si>
    <t>Viscosidad cinemática (v)</t>
  </si>
  <si>
    <t>x</t>
  </si>
  <si>
    <t>y</t>
  </si>
  <si>
    <t>x₀</t>
  </si>
  <si>
    <t>y₀</t>
  </si>
  <si>
    <t>Aplicando la fórmula</t>
  </si>
  <si>
    <t>H</t>
  </si>
  <si>
    <t>V</t>
  </si>
  <si>
    <t>A (m2)</t>
  </si>
  <si>
    <t>Yc=</t>
  </si>
  <si>
    <t>Q^2/g</t>
  </si>
  <si>
    <t>A^3/T</t>
  </si>
  <si>
    <t>((b*y)+(z(y^2)))^3/(b+2*z*y)</t>
  </si>
  <si>
    <t>Q (m3/s)</t>
  </si>
  <si>
    <t>Tº</t>
  </si>
  <si>
    <t>z - m</t>
  </si>
  <si>
    <t>B (m)</t>
  </si>
  <si>
    <t>y - d</t>
  </si>
  <si>
    <t>v(m2/s)</t>
  </si>
  <si>
    <t>P (m)</t>
  </si>
  <si>
    <t>R (m)</t>
  </si>
  <si>
    <t>T (m)</t>
  </si>
  <si>
    <t>H (m)</t>
  </si>
  <si>
    <t>Re</t>
  </si>
  <si>
    <t>Fr</t>
  </si>
  <si>
    <t>V (m/s)</t>
  </si>
  <si>
    <t>d (m)</t>
  </si>
  <si>
    <t>V (m/seg)</t>
  </si>
  <si>
    <t>V2/2g(m)</t>
  </si>
  <si>
    <t>d+V2/2g (m)</t>
  </si>
  <si>
    <t>Cálculo para Yc</t>
  </si>
  <si>
    <t xml:space="preserve">Yc </t>
  </si>
  <si>
    <t>Ac (m2)</t>
  </si>
  <si>
    <t>Pc (m)</t>
  </si>
  <si>
    <t>Rc (m)</t>
  </si>
  <si>
    <t>Tc (m)</t>
  </si>
  <si>
    <t>Hc (m)</t>
  </si>
  <si>
    <t>Vc (m/s)</t>
  </si>
  <si>
    <t>DATOS A INGRESAR</t>
  </si>
  <si>
    <t>FLUJO NORMAL</t>
  </si>
  <si>
    <t>FLUJO CRÍTICO</t>
  </si>
  <si>
    <t>CALCULO DE CURVAS DE ENERGIA ESPECIFICA</t>
  </si>
  <si>
    <t>Coeficiente de rugosidad Manning</t>
  </si>
  <si>
    <t xml:space="preserve">Acero fundido </t>
  </si>
  <si>
    <t xml:space="preserve">Acero galvanizado </t>
  </si>
  <si>
    <t xml:space="preserve">Acero liso </t>
  </si>
  <si>
    <t xml:space="preserve">Asfalto liso </t>
  </si>
  <si>
    <t xml:space="preserve">Bronce liso </t>
  </si>
  <si>
    <t xml:space="preserve">Cemento pulido </t>
  </si>
  <si>
    <t xml:space="preserve">Cemento mortero </t>
  </si>
  <si>
    <t>Concreto sin terminar, con formaleta de madera</t>
  </si>
  <si>
    <t xml:space="preserve">Concreto pulido cpn palustre </t>
  </si>
  <si>
    <t xml:space="preserve">Ladrillo vitrificado </t>
  </si>
  <si>
    <t xml:space="preserve">Madera cepillada </t>
  </si>
  <si>
    <t xml:space="preserve">Madera sin cepillar </t>
  </si>
  <si>
    <t xml:space="preserve">Manpostería de piedra partida cementada </t>
  </si>
  <si>
    <t>Manpostería de piedra partida suelta</t>
  </si>
  <si>
    <t>Metal - corrugado</t>
  </si>
  <si>
    <t>Piedra cortada y acomodada</t>
  </si>
  <si>
    <t>PVC</t>
  </si>
  <si>
    <t xml:space="preserve">Roca cortada lisa y uniforme </t>
  </si>
  <si>
    <t>Tejas</t>
  </si>
  <si>
    <t xml:space="preserve">Tierra limpia, recién terminado el canal </t>
  </si>
  <si>
    <t>Vidrio</t>
  </si>
  <si>
    <t>n</t>
  </si>
  <si>
    <t>S</t>
  </si>
  <si>
    <t>MANNIG</t>
  </si>
  <si>
    <t>s</t>
  </si>
  <si>
    <t>(Q*n)/S^(1/2)</t>
  </si>
  <si>
    <t>(b*y)+(z(y^2))*((b*y)+(z(y^2)))/(b+(2*y(RAIZ(1+(z^2)))))^(2/3)</t>
  </si>
  <si>
    <t>A*R^(2/3)</t>
  </si>
  <si>
    <t>DATOS CALCULADOS</t>
  </si>
  <si>
    <t>GASTO</t>
  </si>
  <si>
    <t xml:space="preserve">Máxima eficiecia </t>
  </si>
  <si>
    <t>Calcular el gasto del canal</t>
  </si>
  <si>
    <t xml:space="preserve">Calcular yee crítico por el método de interpolación </t>
  </si>
  <si>
    <t>Evaluación de un canal trapezoidal</t>
  </si>
  <si>
    <t>T=</t>
  </si>
  <si>
    <t>b=</t>
  </si>
  <si>
    <t xml:space="preserve">y= </t>
  </si>
  <si>
    <t>calcular máxima eficiencia</t>
  </si>
  <si>
    <t>DATOS</t>
  </si>
  <si>
    <t xml:space="preserve">Población: </t>
  </si>
  <si>
    <t>Tasa de crecimiento :</t>
  </si>
  <si>
    <t>% de perdidas:</t>
  </si>
  <si>
    <t>Consumo Inst,Ind,Com :</t>
  </si>
  <si>
    <t>M.s.n.m. :</t>
  </si>
  <si>
    <t>Manning (N) :</t>
  </si>
  <si>
    <t>Pendiente (S):</t>
  </si>
  <si>
    <t>Dosificación:</t>
  </si>
  <si>
    <t>Pureza % :</t>
  </si>
  <si>
    <t>Consentración %:</t>
  </si>
  <si>
    <t>Población Futura</t>
  </si>
  <si>
    <t>Tuc:</t>
  </si>
  <si>
    <t>Dotación Bruta</t>
  </si>
  <si>
    <t>CANAL DE ENTRADA</t>
  </si>
  <si>
    <t xml:space="preserve">H </t>
  </si>
  <si>
    <t>b</t>
  </si>
  <si>
    <t>A</t>
  </si>
  <si>
    <t>An</t>
  </si>
  <si>
    <t>Lr</t>
  </si>
  <si>
    <t>B</t>
  </si>
  <si>
    <t>An- Recalculado</t>
  </si>
  <si>
    <t>N</t>
  </si>
  <si>
    <t xml:space="preserve">An Recalculado </t>
  </si>
  <si>
    <t>Chequeo Velocidad</t>
  </si>
  <si>
    <t>Chequeo Longitud Rejilla</t>
  </si>
  <si>
    <t>Perdidas Menores (K)</t>
  </si>
  <si>
    <t>Perdidas Menores (H)</t>
  </si>
  <si>
    <t>q.m.d</t>
  </si>
  <si>
    <t>Volumen del reactivo</t>
  </si>
  <si>
    <t>Volumen del reactivo (Volumen del tanque)</t>
  </si>
  <si>
    <t>Q.M.D.</t>
  </si>
  <si>
    <t>Coeficiente K1</t>
  </si>
  <si>
    <t>Tpf:</t>
  </si>
  <si>
    <t>Ha</t>
  </si>
  <si>
    <t>D</t>
  </si>
  <si>
    <r>
      <t xml:space="preserve">Ancho de Garganta </t>
    </r>
    <r>
      <rPr>
        <sz val="11"/>
        <color rgb="FFFF0000"/>
        <rFont val="Calibri"/>
        <family val="2"/>
        <scheme val="minor"/>
      </rPr>
      <t>Canaleta Parshall</t>
    </r>
  </si>
  <si>
    <t>Vo</t>
  </si>
  <si>
    <t>q</t>
  </si>
  <si>
    <t>Eo</t>
  </si>
  <si>
    <t>V1</t>
  </si>
  <si>
    <t>h1</t>
  </si>
  <si>
    <t>h2</t>
  </si>
  <si>
    <t>V2</t>
  </si>
  <si>
    <t>h3</t>
  </si>
  <si>
    <t>V3</t>
  </si>
  <si>
    <t>Hp</t>
  </si>
  <si>
    <t>T</t>
  </si>
  <si>
    <t>Ancho W</t>
  </si>
  <si>
    <t>Limites de caudal L/s</t>
  </si>
  <si>
    <t>Q Minimo</t>
  </si>
  <si>
    <t>Q Maximo</t>
  </si>
  <si>
    <t>1"</t>
  </si>
  <si>
    <t>2"</t>
  </si>
  <si>
    <t>3"</t>
  </si>
  <si>
    <t>6"</t>
  </si>
  <si>
    <t>9"</t>
  </si>
  <si>
    <t>12"</t>
  </si>
  <si>
    <t>18"</t>
  </si>
  <si>
    <t>24"</t>
  </si>
  <si>
    <t>36"</t>
  </si>
  <si>
    <t>48"</t>
  </si>
  <si>
    <t>60"</t>
  </si>
  <si>
    <t>72"</t>
  </si>
  <si>
    <t>Determinación de W ( Garganta)</t>
  </si>
  <si>
    <t>K</t>
  </si>
  <si>
    <t>Ancho  W</t>
  </si>
  <si>
    <t>Unidades Metricas</t>
  </si>
  <si>
    <t>W</t>
  </si>
  <si>
    <t>(m)</t>
  </si>
  <si>
    <t>A (m)</t>
  </si>
  <si>
    <t>A (cm)</t>
  </si>
  <si>
    <t>B (cm)</t>
  </si>
  <si>
    <t>C (cm)</t>
  </si>
  <si>
    <t>C (m)</t>
  </si>
  <si>
    <t>D (cm)</t>
  </si>
  <si>
    <t>D (m)</t>
  </si>
  <si>
    <t>E (cm)</t>
  </si>
  <si>
    <t>E (m)</t>
  </si>
  <si>
    <t>F (cm)</t>
  </si>
  <si>
    <t>F (m)</t>
  </si>
  <si>
    <t>G (cm)</t>
  </si>
  <si>
    <t>G (m)</t>
  </si>
  <si>
    <t>K (cm)</t>
  </si>
  <si>
    <t>K (m)</t>
  </si>
  <si>
    <t>N (cm)</t>
  </si>
  <si>
    <t>N (m)</t>
  </si>
  <si>
    <t>Dotación Neta</t>
  </si>
  <si>
    <t>Z1</t>
  </si>
  <si>
    <t>Z2</t>
  </si>
  <si>
    <t>C</t>
  </si>
  <si>
    <t>INGRESAR</t>
  </si>
  <si>
    <t>Volumen del floculador</t>
  </si>
  <si>
    <t>Tiempo de retención:</t>
  </si>
  <si>
    <t>Largo (L)</t>
  </si>
  <si>
    <t>Alto (H)</t>
  </si>
  <si>
    <t>Ancho del floculador (W)</t>
  </si>
  <si>
    <t>Calculo de las zonas</t>
  </si>
  <si>
    <t>Gradediente de velocidad  (G)</t>
  </si>
  <si>
    <r>
      <t>Viscosidad Dinamica (</t>
    </r>
    <r>
      <rPr>
        <sz val="11"/>
        <color theme="1"/>
        <rFont val="Calibri"/>
        <family val="2"/>
      </rPr>
      <t>μ)</t>
    </r>
  </si>
  <si>
    <r>
      <t>Peso especifico (</t>
    </r>
    <r>
      <rPr>
        <sz val="11"/>
        <color theme="1"/>
        <rFont val="Calibri"/>
        <family val="2"/>
      </rPr>
      <t>ᵹ)</t>
    </r>
  </si>
  <si>
    <t>F</t>
  </si>
  <si>
    <r>
      <t xml:space="preserve">Diseño Zona 1 </t>
    </r>
    <r>
      <rPr>
        <sz val="11"/>
        <rFont val="Calibri"/>
        <family val="2"/>
        <scheme val="minor"/>
      </rPr>
      <t>(N)</t>
    </r>
  </si>
  <si>
    <t xml:space="preserve">Distancia entre pantallas (e) </t>
  </si>
  <si>
    <t xml:space="preserve">Confirmación </t>
  </si>
  <si>
    <t>Perdidas de energia (h)</t>
  </si>
  <si>
    <t>Velocidad de flujo</t>
  </si>
  <si>
    <t>Distancia Libre</t>
  </si>
  <si>
    <t xml:space="preserve">DISEÑO DE FLOCULADOR </t>
  </si>
  <si>
    <t>Datos</t>
  </si>
  <si>
    <t>Ingresar</t>
  </si>
  <si>
    <t>FLOCULADOR</t>
  </si>
  <si>
    <r>
      <rPr>
        <sz val="11"/>
        <color rgb="FFFF0000"/>
        <rFont val="Calibri"/>
        <family val="2"/>
        <scheme val="minor"/>
      </rPr>
      <t xml:space="preserve">Diseño zona 2 </t>
    </r>
    <r>
      <rPr>
        <sz val="11"/>
        <color theme="1"/>
        <rFont val="Calibri"/>
        <family val="2"/>
        <scheme val="minor"/>
      </rPr>
      <t>(N)</t>
    </r>
  </si>
  <si>
    <r>
      <rPr>
        <sz val="11"/>
        <color rgb="FFFF0000"/>
        <rFont val="Calibri"/>
        <family val="2"/>
        <scheme val="minor"/>
      </rPr>
      <t>Diseño zona 3</t>
    </r>
    <r>
      <rPr>
        <sz val="11"/>
        <color theme="1"/>
        <rFont val="Calibri"/>
        <family val="2"/>
        <scheme val="minor"/>
      </rPr>
      <t xml:space="preserve"> (N)</t>
    </r>
  </si>
  <si>
    <t>Distancia entre pantallas (e) 2</t>
  </si>
  <si>
    <t>Confirmación 2</t>
  </si>
  <si>
    <t>Longitud tuberia (m)</t>
  </si>
  <si>
    <t>Rugosidad (m)</t>
  </si>
  <si>
    <t>Viscosidad cinematica (m2/s)</t>
  </si>
  <si>
    <t>Perdida de carga H (m)</t>
  </si>
  <si>
    <t>∑k (Accesorios)</t>
  </si>
  <si>
    <t>L Real</t>
  </si>
  <si>
    <t>Diametro (m)</t>
  </si>
  <si>
    <t>Diametro (In)</t>
  </si>
  <si>
    <t>Perdida Fricción Hf (m)</t>
  </si>
  <si>
    <t>Función Objetivo</t>
  </si>
  <si>
    <t>Velocidad (m/s)</t>
  </si>
  <si>
    <t>Perdida Local Hl (m)</t>
  </si>
  <si>
    <t>Caudal (m3/s)</t>
  </si>
  <si>
    <t xml:space="preserve">Coeficiente de fricción </t>
  </si>
  <si>
    <t>Perdida Unitaria (m/m)</t>
  </si>
  <si>
    <t>Ha (%)</t>
  </si>
  <si>
    <t>Ha (m)</t>
  </si>
  <si>
    <t>(Caudal L/s)</t>
  </si>
  <si>
    <t xml:space="preserve">DISEÑO DE CONDUCCIÓN A PRESIÓN </t>
  </si>
  <si>
    <t>PROCESO ITERATIVO</t>
  </si>
  <si>
    <t>CALCULOS DE DISEÑO</t>
  </si>
  <si>
    <t xml:space="preserve">Dotación </t>
  </si>
  <si>
    <t>de componentes de sistemas de acueductos.</t>
  </si>
  <si>
    <t xml:space="preserve">Se asigna nivel de complejidad ALTO en el Municipio de San Nicolas según la tabla A.3.1 del Ras 2000 pagina 14 con un periodo de diseño de 25 años según el periodo de diseño </t>
  </si>
  <si>
    <t>Justificación:</t>
  </si>
  <si>
    <t>Habitantes</t>
  </si>
  <si>
    <t>=</t>
  </si>
  <si>
    <t>Pf=</t>
  </si>
  <si>
    <t>Pf= Puc+((Pcu-Pci)/(Tuc-Tci))*(Tf-Tuc)</t>
  </si>
  <si>
    <t>Tf=</t>
  </si>
  <si>
    <t>Tf= Año base+periodo de diseño</t>
  </si>
  <si>
    <t>Periodo/Años</t>
  </si>
  <si>
    <t>Año base</t>
  </si>
  <si>
    <t xml:space="preserve">Población Total </t>
  </si>
  <si>
    <t>Población Resto</t>
  </si>
  <si>
    <t>Población Cabecera</t>
  </si>
  <si>
    <t>Año</t>
  </si>
  <si>
    <t>Pf</t>
  </si>
  <si>
    <t>Tf</t>
  </si>
  <si>
    <t>San Nicolas</t>
  </si>
  <si>
    <t xml:space="preserve">Municipio: </t>
  </si>
  <si>
    <t>PROYECCIÓN DE POBLACIÓN METODO ARITMETICO</t>
  </si>
  <si>
    <t>Pf= Puc*(1+r)^(Tf-Tuc)</t>
  </si>
  <si>
    <t>r=</t>
  </si>
  <si>
    <t>r= ((Puc/Pci)^(1/(Tuc-Tci)))-1</t>
  </si>
  <si>
    <t>Población Total</t>
  </si>
  <si>
    <t>PROYECCIÓN DE POBLACIÓN METODO GEOMETRICO</t>
  </si>
  <si>
    <t>Pf=Pci*EXP(Kx*(Tf-Tci))</t>
  </si>
  <si>
    <t>kx=</t>
  </si>
  <si>
    <t>kx= Promedio(K1:K2:K3)</t>
  </si>
  <si>
    <t>K5=</t>
  </si>
  <si>
    <t>K4=</t>
  </si>
  <si>
    <t>K3=</t>
  </si>
  <si>
    <t>K2=</t>
  </si>
  <si>
    <t>K1=</t>
  </si>
  <si>
    <t>K=(Ln(pcp)-Ln(pca))/(Tcp-Tca)</t>
  </si>
  <si>
    <t>Periodo/ Años</t>
  </si>
  <si>
    <t xml:space="preserve">Población Resto </t>
  </si>
  <si>
    <t>PROYECCIÓN DE POBLACIÓN METODO EXPONENCIAL</t>
  </si>
  <si>
    <t xml:space="preserve">SEDIMENTADOR </t>
  </si>
  <si>
    <t>Número de sedimentadores (N)</t>
  </si>
  <si>
    <t>Area sedimentador</t>
  </si>
  <si>
    <t xml:space="preserve">Carga superficial </t>
  </si>
  <si>
    <t>Ancho sedimentador (b)</t>
  </si>
  <si>
    <t>Relación L/B</t>
  </si>
  <si>
    <t xml:space="preserve">Longitud sedimentador </t>
  </si>
  <si>
    <t>Tiempo de retención Sedi.</t>
  </si>
  <si>
    <t>Profundidad</t>
  </si>
  <si>
    <t>Velocidad Horizontal</t>
  </si>
  <si>
    <t>Vertedero de salida</t>
  </si>
  <si>
    <t>Ancho de canaleta</t>
  </si>
  <si>
    <t>Caudal de canaleta</t>
  </si>
  <si>
    <t>Ho Lamina de agua</t>
  </si>
  <si>
    <t>FILTRACCIÓN (Q)</t>
  </si>
  <si>
    <t>Número de filtros</t>
  </si>
  <si>
    <t>Dimensiones de filtro (Qu)</t>
  </si>
  <si>
    <t>Dimensiones de filtro (Qu)2</t>
  </si>
  <si>
    <t>Area del Filtro</t>
  </si>
  <si>
    <r>
      <t xml:space="preserve">Carga Superficial </t>
    </r>
    <r>
      <rPr>
        <b/>
        <sz val="11"/>
        <color theme="1"/>
        <rFont val="Calibri"/>
        <family val="2"/>
        <scheme val="minor"/>
      </rPr>
      <t>Filtracción</t>
    </r>
    <r>
      <rPr>
        <sz val="11"/>
        <color theme="1"/>
        <rFont val="Calibri"/>
        <family val="2"/>
        <scheme val="minor"/>
      </rPr>
      <t xml:space="preserve"> (CS)</t>
    </r>
  </si>
  <si>
    <r>
      <rPr>
        <b/>
        <sz val="11"/>
        <color theme="1"/>
        <rFont val="Calibri"/>
        <family val="2"/>
        <scheme val="minor"/>
      </rPr>
      <t>Filtración</t>
    </r>
    <r>
      <rPr>
        <sz val="11"/>
        <color theme="1"/>
        <rFont val="Calibri"/>
        <family val="2"/>
        <scheme val="minor"/>
      </rPr>
      <t xml:space="preserve"> Relación L/B</t>
    </r>
  </si>
  <si>
    <t>Longitud (L)</t>
  </si>
  <si>
    <t>Dimensiones filtro (B)</t>
  </si>
  <si>
    <t>Distancia entre canaletas</t>
  </si>
  <si>
    <t>Caudal de lavado</t>
  </si>
  <si>
    <t>Caudal de una canaleta</t>
  </si>
  <si>
    <r>
      <t xml:space="preserve"># Canaletas de lavado </t>
    </r>
    <r>
      <rPr>
        <b/>
        <sz val="11"/>
        <color theme="1"/>
        <rFont val="Calibri"/>
        <family val="2"/>
        <scheme val="minor"/>
      </rPr>
      <t>(Filtración)</t>
    </r>
  </si>
  <si>
    <t>Tasa de lavado (Filtración)</t>
  </si>
  <si>
    <t>Lamina de agua (Ho)</t>
  </si>
  <si>
    <t>Volumen agua lavado</t>
  </si>
  <si>
    <t>% De agua filtrada</t>
  </si>
  <si>
    <t>TI (Filtración)</t>
  </si>
  <si>
    <t>Volumen Agua Filtrada (30h)</t>
  </si>
  <si>
    <r>
      <t xml:space="preserve">Caudal Unitario </t>
    </r>
    <r>
      <rPr>
        <sz val="11"/>
        <color rgb="FFFF0000"/>
        <rFont val="Calibri"/>
        <family val="2"/>
        <scheme val="minor"/>
      </rPr>
      <t>(SEDIMENTADOR)</t>
    </r>
  </si>
  <si>
    <t>Nombre Proyecto:</t>
  </si>
  <si>
    <t>Cliente:</t>
  </si>
  <si>
    <t>Diseño PTAP Municipio Ipiales - Nariño (Colombia).</t>
  </si>
  <si>
    <t>Ing. Edgar Orjuela Montoya</t>
  </si>
  <si>
    <t>CLORACIÓN (Valor de K)</t>
  </si>
  <si>
    <t>Columna1</t>
  </si>
  <si>
    <t>Columna2</t>
  </si>
  <si>
    <t>Columna3</t>
  </si>
  <si>
    <t>Tiempo de Contacto</t>
  </si>
  <si>
    <t>CLORACIÓN</t>
  </si>
  <si>
    <t xml:space="preserve">Concentración </t>
  </si>
  <si>
    <t>Capacidad Cloradores</t>
  </si>
  <si>
    <t>Volumen del tanque</t>
  </si>
  <si>
    <t>Área</t>
  </si>
  <si>
    <t xml:space="preserve"> </t>
  </si>
  <si>
    <t>Dimensionamiento (B)</t>
  </si>
  <si>
    <t>Dimensionamiento (L)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</si>
</sst>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9">
    <numFmt numFmtId="43" formatCode="_-* #,##0.00_-;\-* #,##0.00_-;_-* &quot;-&quot;??_-;_-@_-"/>
    <numFmt numFmtId="164" formatCode="0.000E+00"/>
    <numFmt numFmtId="165" formatCode="0.0000"/>
    <numFmt numFmtId="166" formatCode="0.000"/>
    <numFmt numFmtId="167" formatCode="0.0"/>
    <numFmt numFmtId="168" formatCode="General\ \ &quot;Pulgadas&quot;"/>
    <numFmt numFmtId="169" formatCode="#,##0.000"/>
    <numFmt numFmtId="170" formatCode="General\ &quot;m&quot;"/>
    <numFmt numFmtId="171" formatCode="General\ &quot;in&quot;"/>
    <numFmt numFmtId="172" formatCode="General\ &quot;°C&quot;"/>
    <numFmt numFmtId="173" formatCode="0\ &quot;m&quot;"/>
    <numFmt numFmtId="174" formatCode="General\ &quot;Min&quot;"/>
    <numFmt numFmtId="175" formatCode="General\ &quot;Seg&quot;"/>
    <numFmt numFmtId="176" formatCode="General\ &quot;M3&quot;"/>
    <numFmt numFmtId="177" formatCode="0.0E+00"/>
    <numFmt numFmtId="178" formatCode="0.00000"/>
    <numFmt numFmtId="179" formatCode="General\ &quot;C°&quot;"/>
    <numFmt numFmtId="180" formatCode="General\ \(m\)"/>
    <numFmt numFmtId="181" formatCode="0.00\ &quot;m/s&quot;"/>
    <numFmt numFmtId="182" formatCode="0.00\ &quot;m&quot;"/>
    <numFmt numFmtId="183" formatCode="0.000\ &quot;m3/s&quot;"/>
    <numFmt numFmtId="184" formatCode="0.000\ &quot;m/m&quot;"/>
    <numFmt numFmtId="185" formatCode="0.0\ &quot;m&quot;"/>
    <numFmt numFmtId="186" formatCode="0\ &quot;L/s&quot;"/>
    <numFmt numFmtId="187" formatCode="0\ &quot;m3/d&quot;"/>
    <numFmt numFmtId="188" formatCode="0.0\ &quot;m3/m2*d&quot;"/>
    <numFmt numFmtId="189" formatCode="0\ &quot;m2&quot;"/>
    <numFmt numFmtId="190" formatCode="0.0\ "/>
    <numFmt numFmtId="191" formatCode="0.00\ &quot;Cm/s&quot;"/>
    <numFmt numFmtId="192" formatCode="0.00\ &quot;m3/s*m&quot;"/>
    <numFmt numFmtId="193" formatCode="0.00\ &quot;m3/s&quot;"/>
    <numFmt numFmtId="194" formatCode="0\ &quot;Filtros&quot;"/>
    <numFmt numFmtId="195" formatCode="General\ &quot;m3/m2*d&quot;"/>
    <numFmt numFmtId="196" formatCode="0.000\ &quot;Q.M.D m3/s&quot;"/>
    <numFmt numFmtId="197" formatCode="0\ &quot;m3&quot;"/>
    <numFmt numFmtId="198" formatCode="0.00\ &quot;mg/L&quot;"/>
    <numFmt numFmtId="199" formatCode="General\ &quot;(ph 7.0)&quot;"/>
    <numFmt numFmtId="200" formatCode="0.0\ &quot;Min&quot;"/>
    <numFmt numFmtId="201" formatCode="0.00\ &quot;Kg/d&quot;"/>
    <numFmt numFmtId="202" formatCode="0.00\ &quot;m3&quot;"/>
    <numFmt numFmtId="203" formatCode="0\ &quot;Hab&quot;"/>
    <numFmt numFmtId="204" formatCode="General\ &quot;L/Hab*Dia&quot;"/>
    <numFmt numFmtId="205" formatCode="0.0\ &quot;L/Hab*Dia&quot;"/>
    <numFmt numFmtId="206" formatCode="0.00\ &quot;L/s&quot;"/>
    <numFmt numFmtId="207" formatCode="0.00\ &quot;m2&quot;"/>
    <numFmt numFmtId="208" formatCode="0.0000\ &quot;cm&quot;"/>
    <numFmt numFmtId="209" formatCode="0.000\ &quot;L/s&quot;"/>
    <numFmt numFmtId="210" formatCode="0.0\ &quot;m/s&quot;"/>
    <numFmt numFmtId="211" formatCode="0.00\ &quot;Segundos&quot;"/>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12"/>
      <color theme="9" tint="-0.499984740745262"/>
      <name val="Arial"/>
      <family val="2"/>
    </font>
    <font>
      <sz val="12"/>
      <color theme="1"/>
      <name val="Arial"/>
      <family val="2"/>
    </font>
    <font>
      <b/>
      <sz val="12"/>
      <color theme="8" tint="-0.499984740745262"/>
      <name val="Arial"/>
      <family val="2"/>
    </font>
    <font>
      <b/>
      <sz val="12"/>
      <color theme="1"/>
      <name val="Arial"/>
      <family val="2"/>
    </font>
    <font>
      <i/>
      <sz val="12"/>
      <color theme="1"/>
      <name val="Arial"/>
      <family val="2"/>
    </font>
    <font>
      <b/>
      <sz val="12"/>
      <color theme="7" tint="-0.499984740745262"/>
      <name val="Arial"/>
      <family val="2"/>
    </font>
    <font>
      <b/>
      <sz val="14"/>
      <color theme="1"/>
      <name val="Calibri"/>
      <family val="2"/>
      <scheme val="minor"/>
    </font>
    <font>
      <b/>
      <sz val="16"/>
      <color theme="1"/>
      <name val="Calibri"/>
      <family val="2"/>
      <scheme val="minor"/>
    </font>
    <font>
      <sz val="11"/>
      <color rgb="FFFF0000"/>
      <name val="Calibri"/>
      <family val="2"/>
      <scheme val="minor"/>
    </font>
    <font>
      <sz val="8"/>
      <name val="Calibri"/>
      <family val="2"/>
      <scheme val="minor"/>
    </font>
    <font>
      <sz val="11"/>
      <name val="Calibri"/>
      <family val="2"/>
      <scheme val="minor"/>
    </font>
    <font>
      <sz val="11"/>
      <color theme="1"/>
      <name val="Calibri"/>
      <family val="2"/>
    </font>
    <font>
      <b/>
      <sz val="11"/>
      <color rgb="FFFF0000"/>
      <name val="Calibri"/>
      <family val="2"/>
      <scheme val="minor"/>
    </font>
    <font>
      <b/>
      <sz val="11"/>
      <name val="Calibri"/>
      <family val="2"/>
      <scheme val="minor"/>
    </font>
    <font>
      <sz val="11"/>
      <color rgb="FF0070C0"/>
      <name val="Calibri"/>
      <family val="2"/>
      <scheme val="minor"/>
    </font>
    <font>
      <b/>
      <sz val="20"/>
      <color theme="1"/>
      <name val="Calibri"/>
      <family val="2"/>
      <scheme val="minor"/>
    </font>
    <font>
      <b/>
      <i/>
      <sz val="11"/>
      <color theme="1"/>
      <name val="Calibri"/>
      <family val="2"/>
      <scheme val="minor"/>
    </font>
    <font>
      <sz val="11"/>
      <color rgb="FF00B0F0"/>
      <name val="Calibri"/>
      <family val="2"/>
      <scheme val="minor"/>
    </font>
  </fonts>
  <fills count="20">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FFC000"/>
        <bgColor indexed="64"/>
      </patternFill>
    </fill>
    <fill>
      <patternFill patternType="solid">
        <fgColor theme="5" tint="0.399975585192419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2" tint="-0.249977111117893"/>
        <bgColor indexed="64"/>
      </patternFill>
    </fill>
    <fill>
      <patternFill patternType="solid">
        <fgColor theme="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59999389629810485"/>
        <bgColor theme="9" tint="0.59999389629810485"/>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theme="8"/>
      </left>
      <right style="thin">
        <color theme="8"/>
      </right>
      <top style="thin">
        <color theme="8"/>
      </top>
      <bottom style="thin">
        <color theme="8"/>
      </bottom>
      <diagonal/>
    </border>
    <border>
      <left style="medium">
        <color indexed="64"/>
      </left>
      <right style="medium">
        <color indexed="64"/>
      </right>
      <top style="medium">
        <color indexed="64"/>
      </top>
      <bottom style="medium">
        <color indexed="64"/>
      </bottom>
      <diagonal/>
    </border>
    <border>
      <left style="thin">
        <color theme="7"/>
      </left>
      <right style="thin">
        <color theme="7"/>
      </right>
      <top style="thin">
        <color theme="7"/>
      </top>
      <bottom style="thin">
        <color theme="7"/>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diagonalUp="1">
      <left/>
      <right/>
      <top/>
      <bottom/>
      <diagonal style="thin">
        <color auto="1"/>
      </diagonal>
    </border>
    <border diagonalDown="1">
      <left/>
      <right/>
      <top/>
      <bottom/>
      <diagonal style="thin">
        <color auto="1"/>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9" tint="0.39997558519241921"/>
      </left>
      <right style="thin">
        <color theme="9" tint="0.39997558519241921"/>
      </right>
      <top style="thin">
        <color theme="9" tint="0.39997558519241921"/>
      </top>
      <bottom style="thin">
        <color theme="9" tint="0.39997558519241921"/>
      </bottom>
      <diagonal/>
    </border>
    <border>
      <left/>
      <right/>
      <top/>
      <bottom style="thin">
        <color theme="9" tint="0.39997558519241921"/>
      </bottom>
      <diagonal/>
    </border>
  </borders>
  <cellStyleXfs count="2">
    <xf numFmtId="0" fontId="0" fillId="0" borderId="0"/>
    <xf numFmtId="43" fontId="1" fillId="0" borderId="0" applyFont="0" applyFill="0" applyBorder="0" applyAlignment="0" applyProtection="0"/>
  </cellStyleXfs>
  <cellXfs count="392">
    <xf numFmtId="0" fontId="0" fillId="0" borderId="0" xfId="0"/>
    <xf numFmtId="0" fontId="0" fillId="0" borderId="2" xfId="0" applyBorder="1"/>
    <xf numFmtId="0" fontId="0" fillId="0" borderId="3" xfId="0" applyBorder="1"/>
    <xf numFmtId="0" fontId="0" fillId="0" borderId="4" xfId="0" applyBorder="1"/>
    <xf numFmtId="0" fontId="0" fillId="0" borderId="5" xfId="0" applyBorder="1"/>
    <xf numFmtId="0" fontId="2" fillId="0" borderId="6" xfId="0" applyFont="1" applyBorder="1" applyAlignment="1">
      <alignment horizontal="center"/>
    </xf>
    <xf numFmtId="0" fontId="3" fillId="2" borderId="7" xfId="0" applyFont="1" applyFill="1" applyBorder="1" applyAlignment="1">
      <alignment horizontal="center" vertical="center"/>
    </xf>
    <xf numFmtId="11" fontId="4" fillId="0" borderId="7" xfId="0" applyNumberFormat="1" applyFont="1" applyBorder="1" applyAlignment="1">
      <alignment horizontal="center" vertical="center"/>
    </xf>
    <xf numFmtId="0" fontId="5" fillId="3" borderId="8" xfId="0" applyFont="1" applyFill="1" applyBorder="1" applyAlignment="1">
      <alignment horizontal="center" vertical="center"/>
    </xf>
    <xf numFmtId="2" fontId="6" fillId="4" borderId="8" xfId="0" applyNumberFormat="1" applyFont="1" applyFill="1" applyBorder="1" applyAlignment="1">
      <alignment horizontal="center" vertical="center"/>
    </xf>
    <xf numFmtId="2" fontId="4" fillId="0" borderId="8" xfId="0" applyNumberFormat="1" applyFont="1" applyBorder="1" applyAlignment="1">
      <alignment horizontal="center" vertical="center"/>
    </xf>
    <xf numFmtId="11" fontId="4" fillId="0" borderId="8" xfId="0" applyNumberFormat="1" applyFont="1" applyBorder="1" applyAlignment="1">
      <alignment horizontal="center" vertical="center"/>
    </xf>
    <xf numFmtId="0" fontId="8" fillId="6" borderId="10" xfId="0" applyFont="1" applyFill="1" applyBorder="1" applyAlignment="1">
      <alignment horizontal="center" vertical="center"/>
    </xf>
    <xf numFmtId="164" fontId="4" fillId="5" borderId="10" xfId="0" applyNumberFormat="1" applyFont="1" applyFill="1" applyBorder="1" applyAlignment="1">
      <alignment horizontal="center" vertical="center"/>
    </xf>
    <xf numFmtId="0" fontId="0" fillId="0" borderId="11" xfId="0" applyBorder="1"/>
    <xf numFmtId="0" fontId="0" fillId="0" borderId="12" xfId="0" applyBorder="1"/>
    <xf numFmtId="0" fontId="0" fillId="0" borderId="14" xfId="0" applyBorder="1"/>
    <xf numFmtId="0" fontId="2" fillId="7" borderId="9" xfId="0" applyFont="1" applyFill="1" applyBorder="1" applyAlignment="1">
      <alignment horizontal="right"/>
    </xf>
    <xf numFmtId="165" fontId="0" fillId="8" borderId="9" xfId="0" applyNumberFormat="1" applyFill="1" applyBorder="1" applyAlignment="1">
      <alignment horizontal="center"/>
    </xf>
    <xf numFmtId="0" fontId="2" fillId="9" borderId="9" xfId="0" applyFont="1" applyFill="1" applyBorder="1" applyAlignment="1">
      <alignment horizontal="center"/>
    </xf>
    <xf numFmtId="165" fontId="4" fillId="0" borderId="7" xfId="0" applyNumberFormat="1" applyFont="1" applyBorder="1" applyAlignment="1">
      <alignment horizontal="center" vertical="center"/>
    </xf>
    <xf numFmtId="43" fontId="0" fillId="5" borderId="9" xfId="1" applyFont="1" applyFill="1" applyBorder="1" applyAlignment="1">
      <alignment horizontal="center"/>
    </xf>
    <xf numFmtId="165" fontId="6" fillId="4" borderId="8" xfId="0" applyNumberFormat="1" applyFont="1" applyFill="1" applyBorder="1" applyAlignment="1">
      <alignment horizontal="center" vertical="center"/>
    </xf>
    <xf numFmtId="165" fontId="4" fillId="0" borderId="8" xfId="0" applyNumberFormat="1" applyFont="1" applyBorder="1" applyAlignment="1">
      <alignment horizontal="center" vertical="center"/>
    </xf>
    <xf numFmtId="165" fontId="4" fillId="5" borderId="10" xfId="0" applyNumberFormat="1" applyFont="1" applyFill="1" applyBorder="1" applyAlignment="1">
      <alignment horizontal="center" vertical="center"/>
    </xf>
    <xf numFmtId="0" fontId="2" fillId="0" borderId="18" xfId="0" applyFont="1" applyBorder="1" applyAlignment="1">
      <alignment horizontal="center"/>
    </xf>
    <xf numFmtId="0" fontId="0" fillId="0" borderId="0" xfId="0" applyBorder="1"/>
    <xf numFmtId="0" fontId="3" fillId="2" borderId="13" xfId="0" applyFont="1" applyFill="1" applyBorder="1" applyAlignment="1">
      <alignment horizontal="center" vertical="center"/>
    </xf>
    <xf numFmtId="0" fontId="4" fillId="0" borderId="0" xfId="0" applyFont="1" applyBorder="1"/>
    <xf numFmtId="2" fontId="4" fillId="0" borderId="13" xfId="0" applyNumberFormat="1" applyFont="1" applyBorder="1" applyAlignment="1">
      <alignment horizontal="center" vertical="center"/>
    </xf>
    <xf numFmtId="0" fontId="4" fillId="0" borderId="0" xfId="0" applyFont="1" applyBorder="1" applyAlignment="1">
      <alignment horizontal="center" vertical="center"/>
    </xf>
    <xf numFmtId="0" fontId="7" fillId="0" borderId="0" xfId="0" applyFont="1" applyBorder="1"/>
    <xf numFmtId="0" fontId="2" fillId="0" borderId="0" xfId="0" applyFont="1" applyBorder="1"/>
    <xf numFmtId="0" fontId="0" fillId="0" borderId="0" xfId="0" applyAlignment="1">
      <alignment horizontal="center"/>
    </xf>
    <xf numFmtId="43" fontId="0" fillId="0" borderId="19" xfId="1" applyFont="1" applyBorder="1"/>
    <xf numFmtId="43" fontId="0" fillId="0" borderId="20" xfId="1" applyFont="1" applyBorder="1"/>
    <xf numFmtId="0" fontId="0" fillId="0" borderId="0" xfId="0" applyFill="1"/>
    <xf numFmtId="0" fontId="0" fillId="0" borderId="0" xfId="0" applyAlignment="1">
      <alignment horizontal="center"/>
    </xf>
    <xf numFmtId="0" fontId="0" fillId="0" borderId="7" xfId="0" applyBorder="1" applyAlignment="1">
      <alignment horizontal="center"/>
    </xf>
    <xf numFmtId="0" fontId="2" fillId="11" borderId="19" xfId="0" applyFont="1" applyFill="1" applyBorder="1" applyAlignment="1">
      <alignment horizontal="left"/>
    </xf>
    <xf numFmtId="2" fontId="0" fillId="0" borderId="27" xfId="1" applyNumberFormat="1" applyFont="1" applyFill="1" applyBorder="1" applyAlignment="1">
      <alignment horizontal="left"/>
    </xf>
    <xf numFmtId="2" fontId="0" fillId="0" borderId="0" xfId="0" applyNumberFormat="1" applyFill="1" applyAlignment="1">
      <alignment horizontal="left"/>
    </xf>
    <xf numFmtId="2" fontId="0" fillId="0" borderId="26" xfId="1" applyNumberFormat="1" applyFont="1" applyFill="1" applyBorder="1" applyAlignment="1">
      <alignment horizontal="left"/>
    </xf>
    <xf numFmtId="2" fontId="0" fillId="0" borderId="27" xfId="0" applyNumberFormat="1" applyFill="1" applyBorder="1" applyAlignment="1">
      <alignment horizontal="left"/>
    </xf>
    <xf numFmtId="2" fontId="0" fillId="0" borderId="28" xfId="1" applyNumberFormat="1" applyFont="1" applyFill="1" applyBorder="1" applyAlignment="1">
      <alignment horizontal="left"/>
    </xf>
    <xf numFmtId="0" fontId="2" fillId="8" borderId="32" xfId="0" applyFont="1" applyFill="1" applyBorder="1" applyAlignment="1">
      <alignment horizontal="left"/>
    </xf>
    <xf numFmtId="0" fontId="2" fillId="8" borderId="33" xfId="0" applyFont="1" applyFill="1" applyBorder="1" applyAlignment="1">
      <alignment horizontal="left"/>
    </xf>
    <xf numFmtId="2" fontId="0" fillId="0" borderId="34" xfId="1" applyNumberFormat="1" applyFont="1" applyFill="1" applyBorder="1" applyAlignment="1">
      <alignment horizontal="left" vertical="center"/>
    </xf>
    <xf numFmtId="2" fontId="0" fillId="0" borderId="35" xfId="1" applyNumberFormat="1" applyFont="1" applyFill="1" applyBorder="1" applyAlignment="1">
      <alignment horizontal="left"/>
    </xf>
    <xf numFmtId="2" fontId="0" fillId="0" borderId="36" xfId="1" applyNumberFormat="1" applyFont="1" applyFill="1" applyBorder="1" applyAlignment="1">
      <alignment horizontal="left"/>
    </xf>
    <xf numFmtId="0" fontId="2" fillId="8" borderId="31" xfId="0" applyFont="1" applyFill="1" applyBorder="1"/>
    <xf numFmtId="11" fontId="0" fillId="0" borderId="35" xfId="1" applyNumberFormat="1" applyFont="1" applyFill="1" applyBorder="1" applyAlignment="1">
      <alignment horizontal="left"/>
    </xf>
    <xf numFmtId="2" fontId="0" fillId="0" borderId="31" xfId="1" applyNumberFormat="1" applyFont="1" applyFill="1" applyBorder="1" applyAlignment="1">
      <alignment horizontal="left"/>
    </xf>
    <xf numFmtId="0" fontId="2" fillId="0" borderId="37" xfId="0" applyFont="1" applyBorder="1" applyAlignment="1">
      <alignment horizontal="center"/>
    </xf>
    <xf numFmtId="0" fontId="2" fillId="0" borderId="38" xfId="0" applyFont="1" applyBorder="1" applyAlignment="1">
      <alignment horizontal="center"/>
    </xf>
    <xf numFmtId="0" fontId="2" fillId="0" borderId="39" xfId="0" applyFont="1" applyBorder="1" applyAlignment="1">
      <alignment horizontal="center"/>
    </xf>
    <xf numFmtId="43" fontId="0" fillId="0" borderId="7" xfId="1" applyFont="1" applyBorder="1"/>
    <xf numFmtId="0" fontId="0" fillId="0" borderId="22" xfId="0" applyBorder="1" applyAlignment="1">
      <alignment horizontal="center"/>
    </xf>
    <xf numFmtId="43" fontId="0" fillId="0" borderId="22" xfId="1" applyFont="1" applyBorder="1"/>
    <xf numFmtId="43" fontId="0" fillId="0" borderId="23" xfId="1" applyFont="1" applyBorder="1"/>
    <xf numFmtId="0" fontId="0" fillId="0" borderId="25" xfId="0" applyBorder="1" applyAlignment="1">
      <alignment horizontal="center"/>
    </xf>
    <xf numFmtId="43" fontId="0" fillId="0" borderId="25" xfId="1" applyFont="1" applyBorder="1"/>
    <xf numFmtId="2" fontId="0" fillId="0" borderId="13" xfId="0" applyNumberFormat="1" applyBorder="1" applyAlignment="1">
      <alignment horizontal="center"/>
    </xf>
    <xf numFmtId="2" fontId="2" fillId="0" borderId="13" xfId="0" applyNumberFormat="1" applyFont="1" applyBorder="1" applyAlignment="1">
      <alignment horizontal="center"/>
    </xf>
    <xf numFmtId="2" fontId="0" fillId="0" borderId="21" xfId="0" applyNumberFormat="1" applyBorder="1" applyAlignment="1">
      <alignment horizontal="center"/>
    </xf>
    <xf numFmtId="2" fontId="0" fillId="0" borderId="24" xfId="0" applyNumberFormat="1" applyBorder="1" applyAlignment="1">
      <alignment horizontal="center"/>
    </xf>
    <xf numFmtId="0" fontId="2" fillId="0" borderId="7" xfId="0" applyFont="1" applyBorder="1" applyAlignment="1">
      <alignment horizontal="center"/>
    </xf>
    <xf numFmtId="43" fontId="2" fillId="0" borderId="7" xfId="1" applyFont="1" applyBorder="1"/>
    <xf numFmtId="43" fontId="2" fillId="0" borderId="19" xfId="1" applyFont="1" applyBorder="1"/>
    <xf numFmtId="2" fontId="0" fillId="0" borderId="29" xfId="1" applyNumberFormat="1" applyFont="1" applyFill="1" applyBorder="1" applyAlignment="1">
      <alignment horizontal="left"/>
    </xf>
    <xf numFmtId="11" fontId="0" fillId="0" borderId="29" xfId="1" applyNumberFormat="1" applyFont="1" applyFill="1" applyBorder="1" applyAlignment="1">
      <alignment horizontal="left"/>
    </xf>
    <xf numFmtId="2" fontId="0" fillId="0" borderId="30" xfId="1" applyNumberFormat="1" applyFont="1" applyFill="1" applyBorder="1" applyAlignment="1">
      <alignment horizontal="left"/>
    </xf>
    <xf numFmtId="0" fontId="2" fillId="0" borderId="0" xfId="0" applyFont="1" applyBorder="1" applyAlignment="1">
      <alignment horizontal="center"/>
    </xf>
    <xf numFmtId="166" fontId="0" fillId="0" borderId="0" xfId="0" applyNumberFormat="1"/>
    <xf numFmtId="165" fontId="0" fillId="0" borderId="27" xfId="1" applyNumberFormat="1" applyFont="1" applyFill="1" applyBorder="1" applyAlignment="1">
      <alignment horizontal="left"/>
    </xf>
    <xf numFmtId="166" fontId="0" fillId="0" borderId="26" xfId="1" applyNumberFormat="1" applyFont="1" applyFill="1" applyBorder="1" applyAlignment="1">
      <alignment horizontal="left"/>
    </xf>
    <xf numFmtId="0" fontId="2" fillId="13" borderId="7" xfId="0" applyFont="1" applyFill="1" applyBorder="1" applyAlignment="1">
      <alignment horizontal="left"/>
    </xf>
    <xf numFmtId="43" fontId="0" fillId="5" borderId="9" xfId="1" applyNumberFormat="1" applyFont="1" applyFill="1" applyBorder="1" applyAlignment="1">
      <alignment horizontal="center"/>
    </xf>
    <xf numFmtId="0" fontId="2" fillId="11" borderId="19" xfId="0" applyFont="1" applyFill="1" applyBorder="1" applyAlignment="1">
      <alignment horizontal="left"/>
    </xf>
    <xf numFmtId="166" fontId="0" fillId="0" borderId="27" xfId="1" applyNumberFormat="1" applyFont="1" applyFill="1" applyBorder="1" applyAlignment="1">
      <alignment horizontal="left"/>
    </xf>
    <xf numFmtId="165" fontId="0" fillId="0" borderId="42" xfId="1" applyNumberFormat="1" applyFont="1" applyFill="1" applyBorder="1" applyAlignment="1">
      <alignment horizontal="left"/>
    </xf>
    <xf numFmtId="2" fontId="0" fillId="0" borderId="3" xfId="1" applyNumberFormat="1" applyFont="1" applyFill="1" applyBorder="1" applyAlignment="1">
      <alignment horizontal="left"/>
    </xf>
    <xf numFmtId="0" fontId="2" fillId="0" borderId="0" xfId="0" applyFont="1"/>
    <xf numFmtId="0" fontId="9" fillId="0" borderId="0" xfId="0" applyFont="1"/>
    <xf numFmtId="0" fontId="10" fillId="0" borderId="0" xfId="0" applyFont="1"/>
    <xf numFmtId="0" fontId="0" fillId="0" borderId="0" xfId="0" applyAlignment="1">
      <alignment horizontal="center"/>
    </xf>
    <xf numFmtId="0" fontId="0" fillId="0" borderId="43" xfId="0" applyBorder="1"/>
    <xf numFmtId="0" fontId="0" fillId="0" borderId="44" xfId="0" applyBorder="1"/>
    <xf numFmtId="0" fontId="0" fillId="0" borderId="6" xfId="0" applyBorder="1"/>
    <xf numFmtId="0" fontId="0" fillId="0" borderId="45" xfId="0" applyBorder="1"/>
    <xf numFmtId="0" fontId="0" fillId="0" borderId="0" xfId="0" applyAlignment="1">
      <alignment horizontal="center" vertical="center"/>
    </xf>
    <xf numFmtId="166" fontId="0" fillId="0" borderId="0" xfId="1" applyNumberFormat="1" applyFont="1" applyFill="1" applyBorder="1" applyAlignment="1">
      <alignment horizontal="left"/>
    </xf>
    <xf numFmtId="166" fontId="0" fillId="0" borderId="13" xfId="0" applyNumberFormat="1" applyBorder="1" applyAlignment="1">
      <alignment horizontal="center"/>
    </xf>
    <xf numFmtId="166" fontId="0" fillId="0" borderId="22" xfId="0" applyNumberFormat="1" applyBorder="1" applyAlignment="1">
      <alignment horizontal="center"/>
    </xf>
    <xf numFmtId="166" fontId="0" fillId="0" borderId="7" xfId="0" applyNumberFormat="1" applyBorder="1" applyAlignment="1">
      <alignment horizontal="center"/>
    </xf>
    <xf numFmtId="166" fontId="2" fillId="0" borderId="13" xfId="0" applyNumberFormat="1" applyFont="1" applyBorder="1" applyAlignment="1">
      <alignment horizontal="center"/>
    </xf>
    <xf numFmtId="166" fontId="2" fillId="0" borderId="7" xfId="0" applyNumberFormat="1" applyFont="1" applyBorder="1" applyAlignment="1">
      <alignment horizontal="center"/>
    </xf>
    <xf numFmtId="166" fontId="0" fillId="0" borderId="24" xfId="0" applyNumberFormat="1" applyBorder="1" applyAlignment="1">
      <alignment horizontal="center"/>
    </xf>
    <xf numFmtId="166" fontId="0" fillId="0" borderId="25" xfId="0" applyNumberFormat="1" applyBorder="1" applyAlignment="1">
      <alignment horizontal="center"/>
    </xf>
    <xf numFmtId="166" fontId="0" fillId="0" borderId="32" xfId="1" applyNumberFormat="1" applyFont="1" applyFill="1" applyBorder="1" applyAlignment="1">
      <alignment horizontal="center"/>
    </xf>
    <xf numFmtId="166" fontId="0" fillId="0" borderId="22" xfId="1" applyNumberFormat="1" applyFont="1" applyBorder="1" applyAlignment="1">
      <alignment horizontal="center"/>
    </xf>
    <xf numFmtId="166" fontId="0" fillId="0" borderId="23" xfId="1" applyNumberFormat="1" applyFont="1" applyBorder="1" applyAlignment="1">
      <alignment horizontal="center"/>
    </xf>
    <xf numFmtId="166" fontId="0" fillId="0" borderId="7" xfId="1" applyNumberFormat="1" applyFont="1" applyBorder="1" applyAlignment="1">
      <alignment horizontal="center"/>
    </xf>
    <xf numFmtId="166" fontId="0" fillId="0" borderId="19" xfId="1" applyNumberFormat="1" applyFont="1" applyBorder="1" applyAlignment="1">
      <alignment horizontal="center"/>
    </xf>
    <xf numFmtId="166" fontId="2" fillId="0" borderId="7" xfId="1" applyNumberFormat="1" applyFont="1" applyBorder="1" applyAlignment="1">
      <alignment horizontal="center"/>
    </xf>
    <xf numFmtId="166" fontId="2" fillId="0" borderId="19" xfId="1" applyNumberFormat="1" applyFont="1" applyBorder="1" applyAlignment="1">
      <alignment horizontal="center"/>
    </xf>
    <xf numFmtId="11" fontId="0" fillId="0" borderId="32" xfId="1" applyNumberFormat="1" applyFont="1" applyFill="1" applyBorder="1" applyAlignment="1">
      <alignment horizontal="center"/>
    </xf>
    <xf numFmtId="2" fontId="0" fillId="0" borderId="32" xfId="1" applyNumberFormat="1" applyFont="1" applyFill="1" applyBorder="1" applyAlignment="1">
      <alignment horizontal="center"/>
    </xf>
    <xf numFmtId="166" fontId="0" fillId="0" borderId="33" xfId="1" applyNumberFormat="1" applyFont="1" applyFill="1" applyBorder="1" applyAlignment="1">
      <alignment horizontal="center"/>
    </xf>
    <xf numFmtId="166" fontId="0" fillId="0" borderId="25" xfId="1" applyNumberFormat="1" applyFont="1" applyBorder="1" applyAlignment="1">
      <alignment horizontal="center"/>
    </xf>
    <xf numFmtId="166" fontId="0" fillId="0" borderId="20" xfId="1" applyNumberFormat="1" applyFont="1" applyBorder="1" applyAlignment="1">
      <alignment horizontal="center"/>
    </xf>
    <xf numFmtId="2" fontId="0" fillId="0" borderId="19" xfId="1" applyNumberFormat="1" applyFont="1" applyFill="1" applyBorder="1" applyAlignment="1">
      <alignment horizontal="center"/>
    </xf>
    <xf numFmtId="2" fontId="0" fillId="0" borderId="19" xfId="0" applyNumberFormat="1" applyFill="1" applyBorder="1" applyAlignment="1">
      <alignment horizontal="center"/>
    </xf>
    <xf numFmtId="165" fontId="0" fillId="0" borderId="19" xfId="1" applyNumberFormat="1" applyFont="1" applyFill="1" applyBorder="1" applyAlignment="1">
      <alignment horizontal="center"/>
    </xf>
    <xf numFmtId="166" fontId="0" fillId="0" borderId="19" xfId="1" applyNumberFormat="1" applyFont="1" applyFill="1" applyBorder="1" applyAlignment="1">
      <alignment horizontal="center"/>
    </xf>
    <xf numFmtId="166" fontId="0" fillId="0" borderId="23" xfId="1" applyNumberFormat="1" applyFont="1" applyFill="1" applyBorder="1" applyAlignment="1">
      <alignment horizontal="center" vertical="center"/>
    </xf>
    <xf numFmtId="166" fontId="0" fillId="14" borderId="19" xfId="1" applyNumberFormat="1" applyFont="1" applyFill="1" applyBorder="1" applyAlignment="1">
      <alignment horizontal="center"/>
    </xf>
    <xf numFmtId="11" fontId="0" fillId="0" borderId="19" xfId="1" applyNumberFormat="1" applyFont="1" applyFill="1" applyBorder="1" applyAlignment="1">
      <alignment horizontal="center"/>
    </xf>
    <xf numFmtId="166" fontId="0" fillId="0" borderId="20" xfId="1" applyNumberFormat="1" applyFont="1" applyFill="1" applyBorder="1" applyAlignment="1">
      <alignment horizontal="center"/>
    </xf>
    <xf numFmtId="166" fontId="0" fillId="0" borderId="23" xfId="1" applyNumberFormat="1" applyFont="1" applyFill="1" applyBorder="1" applyAlignment="1">
      <alignment horizontal="center"/>
    </xf>
    <xf numFmtId="166" fontId="0" fillId="0" borderId="31" xfId="1" applyNumberFormat="1" applyFont="1" applyFill="1" applyBorder="1" applyAlignment="1">
      <alignment horizontal="center"/>
    </xf>
    <xf numFmtId="0" fontId="0" fillId="0" borderId="0" xfId="0" applyAlignment="1">
      <alignment vertical="center"/>
    </xf>
    <xf numFmtId="0" fontId="0" fillId="0" borderId="0" xfId="0" applyAlignment="1">
      <alignment horizontal="center"/>
    </xf>
    <xf numFmtId="3" fontId="0" fillId="0" borderId="0" xfId="0" applyNumberFormat="1"/>
    <xf numFmtId="0" fontId="0" fillId="0" borderId="7" xfId="0" quotePrefix="1" applyBorder="1" applyAlignment="1">
      <alignment horizontal="center"/>
    </xf>
    <xf numFmtId="0" fontId="2" fillId="0" borderId="7" xfId="0" applyFont="1" applyBorder="1" applyAlignment="1">
      <alignment horizontal="center" vertical="center"/>
    </xf>
    <xf numFmtId="0" fontId="0" fillId="0" borderId="7" xfId="0" applyFill="1" applyBorder="1" applyAlignment="1">
      <alignment horizontal="center"/>
    </xf>
    <xf numFmtId="0" fontId="2" fillId="0" borderId="7" xfId="0" applyFont="1" applyBorder="1" applyAlignment="1">
      <alignment horizontal="center"/>
    </xf>
    <xf numFmtId="0" fontId="0" fillId="0" borderId="7" xfId="0" applyBorder="1" applyAlignment="1">
      <alignment horizontal="center"/>
    </xf>
    <xf numFmtId="0" fontId="2" fillId="0" borderId="7" xfId="0" applyFont="1" applyBorder="1" applyAlignment="1">
      <alignment horizontal="center" vertical="center"/>
    </xf>
    <xf numFmtId="168" fontId="0" fillId="0" borderId="7" xfId="0" applyNumberFormat="1" applyBorder="1" applyAlignment="1">
      <alignment horizontal="center"/>
    </xf>
    <xf numFmtId="169" fontId="0" fillId="0" borderId="7" xfId="0" applyNumberFormat="1" applyBorder="1" applyAlignment="1">
      <alignment horizontal="center"/>
    </xf>
    <xf numFmtId="0" fontId="0" fillId="0" borderId="0" xfId="0" applyProtection="1">
      <protection locked="0"/>
    </xf>
    <xf numFmtId="0" fontId="0" fillId="0" borderId="0" xfId="0" applyAlignment="1" applyProtection="1">
      <protection locked="0"/>
    </xf>
    <xf numFmtId="0" fontId="2" fillId="0" borderId="7" xfId="0" applyFont="1" applyBorder="1" applyProtection="1">
      <protection locked="0"/>
    </xf>
    <xf numFmtId="0" fontId="0" fillId="0" borderId="7" xfId="0" applyBorder="1" applyAlignment="1" applyProtection="1">
      <alignment horizontal="center" vertical="center"/>
      <protection locked="0"/>
    </xf>
    <xf numFmtId="2" fontId="0" fillId="0" borderId="7" xfId="0" applyNumberFormat="1" applyBorder="1" applyAlignment="1" applyProtection="1">
      <alignment horizontal="center" vertical="center"/>
      <protection locked="0"/>
    </xf>
    <xf numFmtId="167" fontId="0" fillId="0" borderId="7" xfId="0" applyNumberFormat="1" applyBorder="1" applyAlignment="1" applyProtection="1">
      <alignment horizontal="center" vertical="center"/>
      <protection locked="0"/>
    </xf>
    <xf numFmtId="171" fontId="0" fillId="0" borderId="7" xfId="0" applyNumberFormat="1" applyBorder="1" applyAlignment="1" applyProtection="1">
      <alignment horizontal="center"/>
      <protection locked="0"/>
    </xf>
    <xf numFmtId="0" fontId="0" fillId="0" borderId="7" xfId="0" applyBorder="1" applyProtection="1">
      <protection locked="0"/>
    </xf>
    <xf numFmtId="2" fontId="0" fillId="0" borderId="7" xfId="0" applyNumberFormat="1" applyBorder="1" applyAlignment="1" applyProtection="1">
      <alignment horizontal="center"/>
      <protection locked="0"/>
    </xf>
    <xf numFmtId="170" fontId="0" fillId="0" borderId="7" xfId="0" applyNumberFormat="1" applyBorder="1" applyAlignment="1" applyProtection="1">
      <alignment horizontal="center"/>
      <protection locked="0"/>
    </xf>
    <xf numFmtId="177" fontId="0" fillId="0" borderId="7" xfId="0" applyNumberFormat="1" applyBorder="1" applyAlignment="1" applyProtection="1">
      <alignment horizontal="center"/>
      <protection locked="0"/>
    </xf>
    <xf numFmtId="11" fontId="0" fillId="0" borderId="7" xfId="0" applyNumberFormat="1" applyBorder="1" applyAlignment="1" applyProtection="1">
      <alignment horizontal="center"/>
      <protection locked="0"/>
    </xf>
    <xf numFmtId="0" fontId="0" fillId="16" borderId="0" xfId="0" applyFill="1" applyBorder="1" applyAlignment="1" applyProtection="1">
      <alignment horizontal="center"/>
      <protection locked="0"/>
    </xf>
    <xf numFmtId="170" fontId="0" fillId="0" borderId="0" xfId="0" applyNumberFormat="1" applyBorder="1" applyAlignment="1" applyProtection="1">
      <alignment horizontal="center"/>
      <protection locked="0"/>
    </xf>
    <xf numFmtId="0" fontId="2" fillId="16" borderId="0" xfId="0" applyFont="1" applyFill="1" applyBorder="1" applyAlignment="1" applyProtection="1">
      <alignment horizontal="center"/>
      <protection locked="0"/>
    </xf>
    <xf numFmtId="0" fontId="0" fillId="0" borderId="0" xfId="0" applyBorder="1" applyAlignment="1" applyProtection="1">
      <alignment horizontal="center"/>
      <protection locked="0"/>
    </xf>
    <xf numFmtId="180" fontId="0" fillId="0" borderId="7" xfId="0" applyNumberFormat="1" applyBorder="1" applyProtection="1">
      <protection locked="0"/>
    </xf>
    <xf numFmtId="171" fontId="0" fillId="0" borderId="0" xfId="0" applyNumberFormat="1" applyBorder="1" applyAlignment="1" applyProtection="1">
      <alignment horizontal="center"/>
      <protection locked="0"/>
    </xf>
    <xf numFmtId="179" fontId="0" fillId="0" borderId="7" xfId="0" applyNumberFormat="1" applyBorder="1" applyAlignment="1" applyProtection="1">
      <alignment horizontal="center"/>
      <protection locked="0"/>
    </xf>
    <xf numFmtId="0" fontId="0" fillId="0" borderId="7" xfId="0" applyFill="1" applyBorder="1" applyProtection="1">
      <protection locked="0"/>
    </xf>
    <xf numFmtId="11" fontId="0" fillId="0" borderId="0" xfId="0" applyNumberFormat="1" applyBorder="1" applyAlignment="1" applyProtection="1">
      <alignment horizontal="center"/>
      <protection locked="0"/>
    </xf>
    <xf numFmtId="173" fontId="0" fillId="0" borderId="0" xfId="0" applyNumberFormat="1" applyBorder="1" applyAlignment="1" applyProtection="1">
      <alignment horizontal="center"/>
      <protection locked="0"/>
    </xf>
    <xf numFmtId="170" fontId="0" fillId="0" borderId="7" xfId="0" applyNumberFormat="1" applyBorder="1" applyAlignment="1" applyProtection="1">
      <alignment horizontal="center"/>
    </xf>
    <xf numFmtId="166" fontId="0" fillId="0" borderId="7" xfId="0" applyNumberFormat="1" applyBorder="1" applyAlignment="1" applyProtection="1">
      <alignment horizontal="center"/>
    </xf>
    <xf numFmtId="173" fontId="0" fillId="0" borderId="7" xfId="0" applyNumberFormat="1" applyBorder="1" applyAlignment="1" applyProtection="1">
      <alignment horizontal="center"/>
    </xf>
    <xf numFmtId="2" fontId="0" fillId="0" borderId="7" xfId="0" applyNumberFormat="1" applyBorder="1" applyAlignment="1" applyProtection="1">
      <alignment horizontal="center"/>
    </xf>
    <xf numFmtId="178" fontId="0" fillId="0" borderId="7" xfId="0" applyNumberFormat="1" applyBorder="1" applyAlignment="1" applyProtection="1">
      <alignment horizontal="center"/>
    </xf>
    <xf numFmtId="167" fontId="0" fillId="0" borderId="7" xfId="0" applyNumberFormat="1" applyBorder="1" applyAlignment="1" applyProtection="1">
      <alignment horizontal="center"/>
    </xf>
    <xf numFmtId="0" fontId="0" fillId="0" borderId="0" xfId="0" applyAlignment="1">
      <alignment horizontal="center"/>
    </xf>
    <xf numFmtId="0" fontId="0" fillId="0" borderId="7" xfId="0" applyBorder="1" applyAlignment="1">
      <alignment horizontal="center"/>
    </xf>
    <xf numFmtId="181" fontId="0" fillId="0" borderId="7" xfId="0" applyNumberFormat="1" applyBorder="1" applyAlignment="1" applyProtection="1">
      <alignment horizontal="center"/>
    </xf>
    <xf numFmtId="182" fontId="0" fillId="0" borderId="7" xfId="0" applyNumberFormat="1" applyBorder="1" applyAlignment="1" applyProtection="1">
      <alignment horizontal="center"/>
    </xf>
    <xf numFmtId="183" fontId="0" fillId="0" borderId="7" xfId="0" applyNumberFormat="1" applyBorder="1" applyAlignment="1" applyProtection="1">
      <alignment horizontal="center"/>
    </xf>
    <xf numFmtId="184" fontId="0" fillId="0" borderId="7" xfId="0" applyNumberFormat="1" applyBorder="1" applyAlignment="1" applyProtection="1">
      <alignment horizontal="center"/>
    </xf>
    <xf numFmtId="185" fontId="0" fillId="0" borderId="7" xfId="0" applyNumberFormat="1" applyBorder="1" applyAlignment="1" applyProtection="1">
      <alignment horizontal="center"/>
    </xf>
    <xf numFmtId="186" fontId="0" fillId="0" borderId="7" xfId="0" applyNumberFormat="1" applyBorder="1" applyAlignment="1" applyProtection="1">
      <alignment horizontal="center"/>
    </xf>
    <xf numFmtId="0" fontId="0" fillId="17" borderId="0" xfId="0" applyFill="1"/>
    <xf numFmtId="0" fontId="15" fillId="17" borderId="0" xfId="0" applyFont="1" applyFill="1" applyAlignment="1">
      <alignment horizontal="left"/>
    </xf>
    <xf numFmtId="0" fontId="2" fillId="17" borderId="0" xfId="0" applyFont="1" applyFill="1"/>
    <xf numFmtId="0" fontId="2" fillId="17" borderId="0" xfId="0" applyFont="1" applyFill="1" applyAlignment="1">
      <alignment horizontal="left"/>
    </xf>
    <xf numFmtId="0" fontId="2" fillId="17" borderId="0" xfId="0" applyFont="1" applyFill="1" applyAlignment="1">
      <alignment horizontal="right"/>
    </xf>
    <xf numFmtId="0" fontId="17" fillId="0" borderId="0" xfId="0" applyFont="1"/>
    <xf numFmtId="0" fontId="15" fillId="17" borderId="0" xfId="0" applyFont="1" applyFill="1" applyAlignment="1">
      <alignment horizontal="right"/>
    </xf>
    <xf numFmtId="0" fontId="0" fillId="16" borderId="0" xfId="0" applyFill="1" applyAlignment="1">
      <alignment horizontal="center"/>
    </xf>
    <xf numFmtId="0" fontId="0" fillId="0" borderId="46" xfId="0" applyBorder="1" applyAlignment="1">
      <alignment horizontal="center"/>
    </xf>
    <xf numFmtId="0" fontId="2" fillId="17" borderId="46" xfId="0" applyFont="1" applyFill="1" applyBorder="1" applyAlignment="1">
      <alignment horizontal="center"/>
    </xf>
    <xf numFmtId="0" fontId="0" fillId="16" borderId="0" xfId="0" applyFill="1"/>
    <xf numFmtId="0" fontId="2" fillId="17" borderId="7" xfId="0" applyFont="1" applyFill="1" applyBorder="1" applyAlignment="1">
      <alignment horizontal="center"/>
    </xf>
    <xf numFmtId="0" fontId="0" fillId="17" borderId="7" xfId="0" applyFill="1" applyBorder="1" applyAlignment="1">
      <alignment horizontal="center"/>
    </xf>
    <xf numFmtId="0" fontId="10" fillId="17" borderId="0" xfId="0" applyFont="1" applyFill="1" applyAlignment="1">
      <alignment horizontal="center"/>
    </xf>
    <xf numFmtId="0" fontId="18" fillId="17" borderId="0" xfId="0" applyFont="1" applyFill="1" applyAlignment="1">
      <alignment horizontal="center" vertical="center"/>
    </xf>
    <xf numFmtId="0" fontId="19" fillId="17" borderId="7" xfId="0" applyFont="1" applyFill="1" applyBorder="1" applyAlignment="1">
      <alignment horizontal="center"/>
    </xf>
    <xf numFmtId="0" fontId="0" fillId="0" borderId="0" xfId="0" applyAlignment="1">
      <alignment horizontal="left"/>
    </xf>
    <xf numFmtId="166" fontId="0" fillId="0" borderId="0" xfId="0" applyNumberFormat="1" applyAlignment="1">
      <alignment horizontal="left"/>
    </xf>
    <xf numFmtId="0" fontId="0" fillId="0" borderId="0" xfId="0" applyAlignment="1">
      <alignment horizontal="right"/>
    </xf>
    <xf numFmtId="0" fontId="20" fillId="0" borderId="0" xfId="0" applyFont="1"/>
    <xf numFmtId="0" fontId="11" fillId="0" borderId="0" xfId="0" applyFont="1" applyAlignment="1">
      <alignment horizontal="center"/>
    </xf>
    <xf numFmtId="0" fontId="18" fillId="18" borderId="0" xfId="0" applyFont="1" applyFill="1" applyAlignment="1">
      <alignment horizontal="center" vertical="center"/>
    </xf>
    <xf numFmtId="0" fontId="0" fillId="17" borderId="0" xfId="0" applyFill="1" applyAlignment="1">
      <alignment horizontal="center" vertical="center"/>
    </xf>
    <xf numFmtId="0" fontId="16" fillId="17" borderId="0" xfId="0" applyFont="1" applyFill="1" applyAlignment="1">
      <alignment horizontal="right"/>
    </xf>
    <xf numFmtId="0" fontId="13" fillId="0" borderId="0" xfId="0" applyFont="1"/>
    <xf numFmtId="165" fontId="15" fillId="17" borderId="0" xfId="0" applyNumberFormat="1" applyFont="1" applyFill="1" applyAlignment="1">
      <alignment horizontal="center"/>
    </xf>
    <xf numFmtId="0" fontId="13" fillId="0" borderId="0" xfId="0" applyFont="1" applyAlignment="1">
      <alignment horizontal="left"/>
    </xf>
    <xf numFmtId="165" fontId="13" fillId="0" borderId="0" xfId="0" applyNumberFormat="1" applyFont="1"/>
    <xf numFmtId="0" fontId="13" fillId="0" borderId="0" xfId="0" applyFont="1" applyAlignment="1">
      <alignment horizontal="right"/>
    </xf>
    <xf numFmtId="0" fontId="18" fillId="17" borderId="0" xfId="0" applyFont="1" applyFill="1" applyAlignment="1">
      <alignment horizontal="left" vertical="center"/>
    </xf>
    <xf numFmtId="0" fontId="0" fillId="17" borderId="0" xfId="0" applyFill="1" applyAlignment="1">
      <alignment horizontal="left"/>
    </xf>
    <xf numFmtId="0" fontId="0" fillId="19" borderId="48" xfId="0" applyFont="1" applyFill="1" applyBorder="1" applyAlignment="1">
      <alignment horizontal="center"/>
    </xf>
    <xf numFmtId="167" fontId="0" fillId="19" borderId="48" xfId="0" applyNumberFormat="1" applyFont="1" applyFill="1" applyBorder="1" applyAlignment="1">
      <alignment horizontal="center"/>
    </xf>
    <xf numFmtId="188" fontId="0" fillId="19" borderId="48" xfId="0" applyNumberFormat="1" applyFont="1" applyFill="1" applyBorder="1" applyAlignment="1">
      <alignment horizontal="center"/>
    </xf>
    <xf numFmtId="190" fontId="0" fillId="19" borderId="48" xfId="0" applyNumberFormat="1" applyFont="1" applyFill="1" applyBorder="1" applyAlignment="1">
      <alignment horizontal="center"/>
    </xf>
    <xf numFmtId="0" fontId="0" fillId="0" borderId="7" xfId="0" applyBorder="1" applyAlignment="1" applyProtection="1">
      <alignment horizontal="center"/>
      <protection locked="0"/>
    </xf>
    <xf numFmtId="0" fontId="0" fillId="16" borderId="0" xfId="0" applyFill="1" applyBorder="1" applyAlignment="1" applyProtection="1">
      <alignment horizontal="center"/>
      <protection locked="0"/>
    </xf>
    <xf numFmtId="0" fontId="0" fillId="0" borderId="1" xfId="0" applyBorder="1" applyProtection="1">
      <protection locked="0"/>
    </xf>
    <xf numFmtId="0" fontId="0" fillId="0" borderId="2" xfId="0" applyBorder="1" applyProtection="1">
      <protection locked="0"/>
    </xf>
    <xf numFmtId="175" fontId="0" fillId="0" borderId="2" xfId="0" applyNumberFormat="1" applyBorder="1" applyAlignment="1" applyProtection="1">
      <alignment horizontal="center"/>
    </xf>
    <xf numFmtId="0" fontId="0" fillId="0" borderId="3" xfId="0" applyBorder="1" applyProtection="1">
      <protection locked="0"/>
    </xf>
    <xf numFmtId="0" fontId="0" fillId="0" borderId="4" xfId="0" applyBorder="1" applyAlignment="1" applyProtection="1">
      <alignment horizontal="center"/>
      <protection locked="0"/>
    </xf>
    <xf numFmtId="0" fontId="0" fillId="0" borderId="0" xfId="0" applyBorder="1" applyProtection="1">
      <protection locked="0"/>
    </xf>
    <xf numFmtId="0" fontId="0" fillId="0" borderId="5" xfId="0" applyBorder="1" applyProtection="1">
      <protection locked="0"/>
    </xf>
    <xf numFmtId="0" fontId="2" fillId="0" borderId="4" xfId="0" applyFont="1" applyBorder="1" applyAlignment="1" applyProtection="1">
      <alignment horizontal="center"/>
      <protection locked="0"/>
    </xf>
    <xf numFmtId="174" fontId="0" fillId="0" borderId="0" xfId="0" applyNumberFormat="1" applyBorder="1" applyAlignment="1" applyProtection="1">
      <alignment horizontal="center"/>
      <protection locked="0"/>
    </xf>
    <xf numFmtId="175" fontId="0" fillId="0" borderId="0" xfId="0" applyNumberFormat="1" applyBorder="1" applyAlignment="1" applyProtection="1">
      <alignment horizontal="center"/>
    </xf>
    <xf numFmtId="0" fontId="0" fillId="10" borderId="0" xfId="0" applyFill="1" applyBorder="1" applyAlignment="1" applyProtection="1">
      <alignment horizontal="left"/>
    </xf>
    <xf numFmtId="0" fontId="0" fillId="10" borderId="0" xfId="0" applyFill="1" applyBorder="1" applyProtection="1">
      <protection locked="0"/>
    </xf>
    <xf numFmtId="0" fontId="0" fillId="10" borderId="0" xfId="0" applyFill="1" applyBorder="1" applyAlignment="1" applyProtection="1">
      <alignment horizontal="center"/>
      <protection locked="0"/>
    </xf>
    <xf numFmtId="195" fontId="0" fillId="10" borderId="0" xfId="0" applyNumberFormat="1" applyFill="1" applyBorder="1" applyAlignment="1" applyProtection="1">
      <alignment horizontal="center"/>
      <protection locked="0"/>
    </xf>
    <xf numFmtId="0" fontId="2" fillId="10" borderId="0" xfId="0" applyFont="1" applyFill="1" applyBorder="1" applyAlignment="1" applyProtection="1">
      <alignment horizontal="center"/>
      <protection locked="0"/>
    </xf>
    <xf numFmtId="0" fontId="0" fillId="0" borderId="0" xfId="0" applyBorder="1" applyAlignment="1" applyProtection="1">
      <alignment horizontal="center"/>
    </xf>
    <xf numFmtId="174" fontId="0" fillId="10" borderId="0" xfId="0" applyNumberFormat="1" applyFill="1" applyBorder="1" applyAlignment="1" applyProtection="1">
      <alignment horizontal="center"/>
      <protection locked="0"/>
    </xf>
    <xf numFmtId="0" fontId="2" fillId="16" borderId="5" xfId="0" applyFont="1" applyFill="1" applyBorder="1" applyAlignment="1" applyProtection="1">
      <protection locked="0"/>
    </xf>
    <xf numFmtId="196" fontId="2" fillId="16" borderId="0" xfId="0" applyNumberFormat="1" applyFont="1" applyFill="1" applyBorder="1" applyAlignment="1" applyProtection="1">
      <alignment horizontal="center"/>
    </xf>
    <xf numFmtId="196" fontId="2" fillId="10" borderId="0" xfId="0" applyNumberFormat="1" applyFont="1" applyFill="1" applyBorder="1" applyAlignment="1" applyProtection="1">
      <alignment horizontal="center"/>
    </xf>
    <xf numFmtId="0" fontId="0" fillId="0" borderId="0" xfId="0" applyBorder="1" applyAlignment="1" applyProtection="1">
      <alignment horizontal="center" vertical="center"/>
      <protection locked="0"/>
    </xf>
    <xf numFmtId="0" fontId="0" fillId="0" borderId="5" xfId="0" applyBorder="1" applyAlignment="1" applyProtection="1">
      <alignment horizontal="center"/>
      <protection locked="0"/>
    </xf>
    <xf numFmtId="0" fontId="13" fillId="0" borderId="0" xfId="0" applyFont="1" applyBorder="1" applyAlignment="1" applyProtection="1">
      <alignment horizontal="center"/>
    </xf>
    <xf numFmtId="167" fontId="0" fillId="0" borderId="0" xfId="0" applyNumberFormat="1" applyBorder="1" applyAlignment="1" applyProtection="1">
      <alignment horizontal="center"/>
    </xf>
    <xf numFmtId="2" fontId="0" fillId="0" borderId="0" xfId="0" applyNumberFormat="1" applyBorder="1" applyAlignment="1" applyProtection="1">
      <alignment horizontal="center"/>
    </xf>
    <xf numFmtId="167" fontId="11" fillId="0" borderId="0" xfId="0" applyNumberFormat="1" applyFont="1" applyBorder="1" applyAlignment="1" applyProtection="1">
      <alignment horizontal="center"/>
      <protection locked="0"/>
    </xf>
    <xf numFmtId="2" fontId="0" fillId="0" borderId="4" xfId="0" applyNumberFormat="1" applyBorder="1" applyAlignment="1" applyProtection="1">
      <alignment horizontal="center"/>
    </xf>
    <xf numFmtId="1" fontId="0" fillId="0" borderId="0" xfId="0" applyNumberFormat="1" applyBorder="1" applyAlignment="1" applyProtection="1">
      <alignment horizontal="center"/>
    </xf>
    <xf numFmtId="0" fontId="0" fillId="0" borderId="4" xfId="0" applyBorder="1" applyAlignment="1" applyProtection="1">
      <alignment vertical="center"/>
      <protection locked="0"/>
    </xf>
    <xf numFmtId="0" fontId="0" fillId="0" borderId="0" xfId="0" applyBorder="1" applyAlignment="1" applyProtection="1">
      <alignment horizontal="center" wrapText="1"/>
      <protection locked="0"/>
    </xf>
    <xf numFmtId="0" fontId="0" fillId="0" borderId="0" xfId="0" applyBorder="1" applyAlignment="1" applyProtection="1">
      <alignment horizontal="center" vertical="center" wrapText="1"/>
      <protection locked="0"/>
    </xf>
    <xf numFmtId="0" fontId="0" fillId="0" borderId="4" xfId="0" applyBorder="1" applyProtection="1">
      <protection locked="0"/>
    </xf>
    <xf numFmtId="168" fontId="0" fillId="0" borderId="0" xfId="0" applyNumberFormat="1" applyBorder="1" applyAlignment="1" applyProtection="1">
      <alignment horizontal="center"/>
    </xf>
    <xf numFmtId="0" fontId="0" fillId="0" borderId="4" xfId="0" applyBorder="1" applyAlignment="1" applyProtection="1">
      <alignment horizontal="center" vertical="center"/>
      <protection locked="0"/>
    </xf>
    <xf numFmtId="0" fontId="0" fillId="0" borderId="4" xfId="0" applyBorder="1" applyAlignment="1" applyProtection="1">
      <alignment horizontal="center"/>
    </xf>
    <xf numFmtId="0" fontId="11" fillId="0" borderId="0" xfId="0" applyFont="1" applyBorder="1" applyAlignment="1" applyProtection="1">
      <alignment horizontal="center"/>
      <protection locked="0"/>
    </xf>
    <xf numFmtId="176" fontId="0" fillId="0" borderId="4" xfId="0" applyNumberFormat="1" applyBorder="1" applyAlignment="1" applyProtection="1">
      <alignment horizontal="center"/>
    </xf>
    <xf numFmtId="170" fontId="0" fillId="0" borderId="0" xfId="0" applyNumberFormat="1" applyBorder="1" applyAlignment="1" applyProtection="1">
      <alignment horizontal="center"/>
    </xf>
    <xf numFmtId="167" fontId="13" fillId="0" borderId="0" xfId="0" applyNumberFormat="1" applyFont="1" applyBorder="1" applyAlignment="1" applyProtection="1">
      <alignment horizontal="center"/>
    </xf>
    <xf numFmtId="1" fontId="0" fillId="0" borderId="4" xfId="0" applyNumberFormat="1" applyBorder="1" applyAlignment="1" applyProtection="1">
      <alignment horizontal="center"/>
    </xf>
    <xf numFmtId="2" fontId="0" fillId="0" borderId="0" xfId="0" applyNumberFormat="1" applyFont="1" applyBorder="1" applyAlignment="1" applyProtection="1">
      <alignment horizontal="center"/>
    </xf>
    <xf numFmtId="187" fontId="0" fillId="0" borderId="0" xfId="0" applyNumberFormat="1" applyBorder="1" applyAlignment="1" applyProtection="1">
      <alignment horizontal="center"/>
      <protection locked="0"/>
    </xf>
    <xf numFmtId="189" fontId="0" fillId="0" borderId="0" xfId="0" applyNumberFormat="1" applyBorder="1" applyAlignment="1" applyProtection="1">
      <alignment horizontal="center"/>
      <protection locked="0"/>
    </xf>
    <xf numFmtId="185" fontId="0" fillId="0" borderId="0" xfId="0" applyNumberFormat="1" applyBorder="1" applyAlignment="1" applyProtection="1">
      <alignment horizontal="center"/>
      <protection locked="0"/>
    </xf>
    <xf numFmtId="191" fontId="0" fillId="0" borderId="0" xfId="0" applyNumberFormat="1" applyBorder="1" applyAlignment="1" applyProtection="1">
      <alignment horizontal="center"/>
      <protection locked="0"/>
    </xf>
    <xf numFmtId="187" fontId="11" fillId="0" borderId="0" xfId="0" applyNumberFormat="1" applyFont="1" applyBorder="1" applyAlignment="1" applyProtection="1">
      <alignment horizontal="center"/>
      <protection locked="0"/>
    </xf>
    <xf numFmtId="0" fontId="13" fillId="0" borderId="0" xfId="0" applyFont="1" applyBorder="1" applyAlignment="1" applyProtection="1">
      <alignment horizontal="center"/>
      <protection locked="0"/>
    </xf>
    <xf numFmtId="192" fontId="0" fillId="0" borderId="4" xfId="0" applyNumberFormat="1" applyBorder="1" applyAlignment="1" applyProtection="1">
      <alignment horizontal="center"/>
    </xf>
    <xf numFmtId="193" fontId="0" fillId="0" borderId="0" xfId="0" applyNumberFormat="1" applyBorder="1" applyAlignment="1" applyProtection="1">
      <alignment horizontal="center"/>
    </xf>
    <xf numFmtId="182" fontId="0" fillId="0" borderId="0" xfId="0" applyNumberFormat="1" applyBorder="1" applyAlignment="1" applyProtection="1">
      <alignment horizontal="center"/>
    </xf>
    <xf numFmtId="194" fontId="0" fillId="0" borderId="0" xfId="0" applyNumberFormat="1" applyBorder="1" applyAlignment="1" applyProtection="1">
      <alignment horizontal="center"/>
      <protection locked="0"/>
    </xf>
    <xf numFmtId="186" fontId="0" fillId="0" borderId="0" xfId="0" applyNumberFormat="1" applyBorder="1" applyAlignment="1" applyProtection="1">
      <alignment horizontal="center"/>
      <protection locked="0"/>
    </xf>
    <xf numFmtId="188" fontId="13" fillId="0" borderId="0" xfId="0" applyNumberFormat="1" applyFont="1" applyBorder="1" applyAlignment="1" applyProtection="1">
      <alignment horizontal="center"/>
      <protection locked="0"/>
    </xf>
    <xf numFmtId="173" fontId="0" fillId="0" borderId="4" xfId="0" applyNumberFormat="1" applyBorder="1" applyAlignment="1" applyProtection="1">
      <alignment horizontal="center"/>
    </xf>
    <xf numFmtId="173" fontId="0" fillId="0" borderId="0" xfId="0" applyNumberFormat="1" applyBorder="1" applyAlignment="1" applyProtection="1">
      <alignment horizontal="center"/>
    </xf>
    <xf numFmtId="183" fontId="0" fillId="0" borderId="0" xfId="0" applyNumberFormat="1" applyBorder="1" applyAlignment="1" applyProtection="1">
      <alignment horizontal="center"/>
      <protection locked="0"/>
    </xf>
    <xf numFmtId="182" fontId="0" fillId="0" borderId="0" xfId="0" applyNumberFormat="1" applyBorder="1" applyAlignment="1" applyProtection="1">
      <alignment horizontal="center"/>
      <protection locked="0"/>
    </xf>
    <xf numFmtId="197" fontId="0" fillId="0" borderId="0" xfId="0" applyNumberFormat="1" applyBorder="1" applyAlignment="1" applyProtection="1">
      <alignment horizontal="center"/>
      <protection locked="0"/>
    </xf>
    <xf numFmtId="167" fontId="13" fillId="0" borderId="0" xfId="0" applyNumberFormat="1" applyFont="1" applyBorder="1" applyAlignment="1" applyProtection="1">
      <alignment horizontal="center"/>
      <protection locked="0"/>
    </xf>
    <xf numFmtId="0" fontId="0" fillId="2" borderId="13" xfId="0" applyFill="1" applyBorder="1" applyAlignment="1" applyProtection="1">
      <alignment horizontal="center"/>
      <protection locked="0"/>
    </xf>
    <xf numFmtId="0" fontId="14" fillId="2" borderId="13" xfId="0" applyFont="1" applyFill="1" applyBorder="1" applyAlignment="1" applyProtection="1">
      <alignment horizontal="center"/>
      <protection locked="0"/>
    </xf>
    <xf numFmtId="0" fontId="0" fillId="0" borderId="14" xfId="0" applyBorder="1" applyProtection="1">
      <protection locked="0"/>
    </xf>
    <xf numFmtId="0" fontId="0" fillId="0" borderId="11" xfId="0" applyBorder="1" applyProtection="1">
      <protection locked="0"/>
    </xf>
    <xf numFmtId="0" fontId="0" fillId="0" borderId="25" xfId="0" applyFill="1" applyBorder="1" applyProtection="1">
      <protection locked="0"/>
    </xf>
    <xf numFmtId="181" fontId="0" fillId="0" borderId="25" xfId="0" applyNumberFormat="1" applyBorder="1" applyAlignment="1" applyProtection="1">
      <alignment horizontal="center"/>
    </xf>
    <xf numFmtId="0" fontId="0" fillId="16" borderId="11" xfId="0" applyFill="1" applyBorder="1" applyAlignment="1" applyProtection="1">
      <alignment horizontal="center"/>
      <protection locked="0"/>
    </xf>
    <xf numFmtId="172" fontId="0" fillId="0" borderId="11" xfId="0" applyNumberFormat="1" applyBorder="1" applyAlignment="1" applyProtection="1">
      <alignment horizontal="center"/>
      <protection locked="0"/>
    </xf>
    <xf numFmtId="0" fontId="0" fillId="0" borderId="12" xfId="0" applyBorder="1" applyProtection="1">
      <protection locked="0"/>
    </xf>
    <xf numFmtId="0" fontId="2" fillId="0" borderId="0" xfId="0" applyFont="1" applyProtection="1">
      <protection locked="0"/>
    </xf>
    <xf numFmtId="191" fontId="11" fillId="0" borderId="0" xfId="0" applyNumberFormat="1" applyFont="1" applyBorder="1" applyAlignment="1" applyProtection="1">
      <alignment horizontal="center"/>
      <protection locked="0"/>
    </xf>
    <xf numFmtId="198" fontId="0" fillId="0" borderId="0" xfId="0" applyNumberFormat="1" applyBorder="1" applyAlignment="1" applyProtection="1">
      <alignment horizontal="center"/>
      <protection locked="0"/>
    </xf>
    <xf numFmtId="198" fontId="0" fillId="19" borderId="48" xfId="0" applyNumberFormat="1" applyFont="1" applyFill="1" applyBorder="1" applyAlignment="1">
      <alignment horizontal="center"/>
    </xf>
    <xf numFmtId="199" fontId="0" fillId="10" borderId="0" xfId="0" applyNumberFormat="1" applyFill="1" applyBorder="1" applyAlignment="1" applyProtection="1">
      <alignment horizontal="center"/>
      <protection locked="0"/>
    </xf>
    <xf numFmtId="200" fontId="0" fillId="0" borderId="0" xfId="0" applyNumberFormat="1" applyBorder="1" applyAlignment="1" applyProtection="1">
      <alignment horizontal="center"/>
    </xf>
    <xf numFmtId="201" fontId="0" fillId="0" borderId="0" xfId="0" applyNumberFormat="1" applyBorder="1" applyAlignment="1" applyProtection="1">
      <alignment horizontal="center"/>
    </xf>
    <xf numFmtId="202" fontId="0" fillId="0" borderId="0" xfId="0" applyNumberFormat="1" applyBorder="1" applyAlignment="1" applyProtection="1">
      <alignment horizontal="center"/>
    </xf>
    <xf numFmtId="203" fontId="2" fillId="0" borderId="4" xfId="0" applyNumberFormat="1" applyFont="1" applyBorder="1" applyAlignment="1" applyProtection="1">
      <alignment horizontal="center"/>
    </xf>
    <xf numFmtId="204" fontId="13" fillId="0" borderId="0" xfId="0" applyNumberFormat="1" applyFont="1" applyBorder="1" applyAlignment="1" applyProtection="1">
      <alignment horizontal="center"/>
    </xf>
    <xf numFmtId="205" fontId="0" fillId="0" borderId="0" xfId="0" applyNumberFormat="1" applyBorder="1" applyAlignment="1" applyProtection="1">
      <alignment horizontal="center"/>
    </xf>
    <xf numFmtId="206" fontId="0" fillId="0" borderId="0" xfId="0" applyNumberFormat="1" applyBorder="1" applyAlignment="1" applyProtection="1">
      <alignment horizontal="center"/>
    </xf>
    <xf numFmtId="206" fontId="13" fillId="0" borderId="0" xfId="0" applyNumberFormat="1" applyFont="1" applyBorder="1" applyAlignment="1" applyProtection="1">
      <alignment horizontal="center"/>
    </xf>
    <xf numFmtId="185" fontId="0" fillId="0" borderId="0" xfId="0" applyNumberFormat="1" applyBorder="1" applyAlignment="1" applyProtection="1">
      <alignment horizontal="center"/>
    </xf>
    <xf numFmtId="185" fontId="11" fillId="0" borderId="0" xfId="0" applyNumberFormat="1" applyFont="1" applyBorder="1" applyAlignment="1" applyProtection="1">
      <alignment horizontal="center"/>
      <protection locked="0"/>
    </xf>
    <xf numFmtId="207" fontId="0" fillId="0" borderId="0" xfId="0" applyNumberFormat="1" applyBorder="1" applyAlignment="1" applyProtection="1">
      <alignment horizontal="center"/>
    </xf>
    <xf numFmtId="181" fontId="13" fillId="0" borderId="5" xfId="0" applyNumberFormat="1" applyFont="1" applyBorder="1" applyAlignment="1" applyProtection="1">
      <alignment horizontal="center"/>
    </xf>
    <xf numFmtId="207" fontId="0" fillId="0" borderId="4" xfId="0" applyNumberFormat="1" applyBorder="1" applyAlignment="1" applyProtection="1">
      <alignment horizontal="center"/>
    </xf>
    <xf numFmtId="207" fontId="0" fillId="0" borderId="0" xfId="0" applyNumberFormat="1" applyBorder="1" applyAlignment="1" applyProtection="1">
      <alignment horizontal="center" wrapText="1"/>
    </xf>
    <xf numFmtId="181" fontId="0" fillId="0" borderId="0" xfId="0" applyNumberFormat="1" applyBorder="1" applyAlignment="1" applyProtection="1">
      <alignment horizontal="center"/>
    </xf>
    <xf numFmtId="208" fontId="0" fillId="0" borderId="4" xfId="0" applyNumberFormat="1" applyBorder="1" applyAlignment="1" applyProtection="1">
      <alignment horizontal="center"/>
      <protection locked="0"/>
    </xf>
    <xf numFmtId="209" fontId="0" fillId="0" borderId="0" xfId="0" applyNumberFormat="1" applyBorder="1" applyAlignment="1" applyProtection="1">
      <alignment horizontal="center"/>
    </xf>
    <xf numFmtId="192" fontId="0" fillId="0" borderId="0" xfId="0" applyNumberFormat="1" applyBorder="1" applyAlignment="1" applyProtection="1">
      <alignment horizontal="center"/>
    </xf>
    <xf numFmtId="181" fontId="0" fillId="0" borderId="4" xfId="0" applyNumberFormat="1" applyBorder="1" applyAlignment="1" applyProtection="1">
      <alignment horizontal="center"/>
    </xf>
    <xf numFmtId="210" fontId="0" fillId="0" borderId="0" xfId="0" applyNumberFormat="1" applyBorder="1" applyAlignment="1" applyProtection="1">
      <alignment horizontal="center"/>
    </xf>
    <xf numFmtId="211" fontId="0" fillId="0" borderId="0" xfId="0" applyNumberFormat="1" applyBorder="1" applyAlignment="1" applyProtection="1">
      <alignment horizontal="center"/>
    </xf>
    <xf numFmtId="165" fontId="0" fillId="0" borderId="0" xfId="0" applyNumberFormat="1" applyAlignment="1">
      <alignment horizontal="left" vertical="center"/>
    </xf>
    <xf numFmtId="2" fontId="0" fillId="0" borderId="0" xfId="0" applyNumberFormat="1" applyAlignment="1">
      <alignment horizontal="left"/>
    </xf>
    <xf numFmtId="2" fontId="0" fillId="0" borderId="0" xfId="0" applyNumberFormat="1" applyBorder="1" applyAlignment="1">
      <alignment horizontal="left"/>
    </xf>
    <xf numFmtId="0" fontId="0" fillId="0" borderId="0" xfId="0" applyAlignment="1">
      <alignment horizontal="center" vertical="center"/>
    </xf>
    <xf numFmtId="0" fontId="2" fillId="8" borderId="15" xfId="0" applyFont="1" applyFill="1" applyBorder="1" applyAlignment="1">
      <alignment horizontal="center"/>
    </xf>
    <xf numFmtId="0" fontId="2" fillId="8" borderId="17"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2" fillId="4" borderId="17" xfId="0" applyFont="1" applyFill="1" applyBorder="1" applyAlignment="1">
      <alignment horizontal="center"/>
    </xf>
    <xf numFmtId="0" fontId="2" fillId="13" borderId="1" xfId="0" applyFont="1" applyFill="1" applyBorder="1" applyAlignment="1">
      <alignment horizontal="center"/>
    </xf>
    <xf numFmtId="0" fontId="2" fillId="13" borderId="2" xfId="0" applyFont="1" applyFill="1" applyBorder="1" applyAlignment="1">
      <alignment horizontal="center"/>
    </xf>
    <xf numFmtId="0" fontId="2" fillId="13" borderId="3" xfId="0" applyFont="1" applyFill="1" applyBorder="1" applyAlignment="1">
      <alignment horizontal="center"/>
    </xf>
    <xf numFmtId="0" fontId="2" fillId="13" borderId="13" xfId="0" applyFont="1" applyFill="1" applyBorder="1" applyAlignment="1">
      <alignment horizontal="left" vertical="center"/>
    </xf>
    <xf numFmtId="0" fontId="2" fillId="12" borderId="21" xfId="0" applyFont="1" applyFill="1" applyBorder="1" applyAlignment="1">
      <alignment horizontal="left"/>
    </xf>
    <xf numFmtId="0" fontId="2" fillId="12" borderId="22" xfId="0" applyFont="1" applyFill="1" applyBorder="1" applyAlignment="1">
      <alignment horizontal="left"/>
    </xf>
    <xf numFmtId="0" fontId="2" fillId="12" borderId="13" xfId="0" applyFont="1" applyFill="1" applyBorder="1" applyAlignment="1">
      <alignment horizontal="left"/>
    </xf>
    <xf numFmtId="0" fontId="2" fillId="12" borderId="7" xfId="0" applyFont="1" applyFill="1" applyBorder="1" applyAlignment="1">
      <alignment horizontal="left"/>
    </xf>
    <xf numFmtId="0" fontId="2" fillId="13" borderId="13" xfId="0" applyFont="1" applyFill="1" applyBorder="1" applyAlignment="1">
      <alignment horizontal="left"/>
    </xf>
    <xf numFmtId="0" fontId="2" fillId="13" borderId="7" xfId="0" applyFont="1" applyFill="1" applyBorder="1" applyAlignment="1">
      <alignment horizontal="left"/>
    </xf>
    <xf numFmtId="0" fontId="2" fillId="12" borderId="1" xfId="0" applyFont="1" applyFill="1" applyBorder="1" applyAlignment="1">
      <alignment horizontal="center"/>
    </xf>
    <xf numFmtId="0" fontId="2" fillId="12" borderId="2" xfId="0" applyFont="1" applyFill="1" applyBorder="1" applyAlignment="1">
      <alignment horizontal="center"/>
    </xf>
    <xf numFmtId="0" fontId="2" fillId="12" borderId="3" xfId="0" applyFont="1" applyFill="1" applyBorder="1" applyAlignment="1">
      <alignment horizontal="center"/>
    </xf>
    <xf numFmtId="0" fontId="2" fillId="13" borderId="21" xfId="0" applyFont="1" applyFill="1" applyBorder="1" applyAlignment="1">
      <alignment horizontal="left"/>
    </xf>
    <xf numFmtId="0" fontId="2" fillId="13" borderId="22" xfId="0" applyFont="1" applyFill="1" applyBorder="1" applyAlignment="1">
      <alignment horizontal="left"/>
    </xf>
    <xf numFmtId="0" fontId="2" fillId="12" borderId="24" xfId="0" applyFont="1" applyFill="1" applyBorder="1" applyAlignment="1">
      <alignment horizontal="left"/>
    </xf>
    <xf numFmtId="0" fontId="2" fillId="12" borderId="25" xfId="0" applyFont="1" applyFill="1" applyBorder="1" applyAlignment="1">
      <alignment horizontal="left"/>
    </xf>
    <xf numFmtId="0" fontId="0" fillId="0" borderId="7" xfId="0" applyBorder="1" applyAlignment="1" applyProtection="1">
      <alignment horizontal="center"/>
      <protection locked="0"/>
    </xf>
    <xf numFmtId="0" fontId="0" fillId="0" borderId="13" xfId="0" applyBorder="1" applyAlignment="1" applyProtection="1">
      <alignment horizontal="center"/>
      <protection locked="0"/>
    </xf>
    <xf numFmtId="0" fontId="2" fillId="10" borderId="13" xfId="0" applyFont="1" applyFill="1" applyBorder="1" applyAlignment="1" applyProtection="1">
      <alignment horizontal="center"/>
      <protection locked="0"/>
    </xf>
    <xf numFmtId="0" fontId="2" fillId="10" borderId="7" xfId="0" applyFont="1" applyFill="1" applyBorder="1" applyAlignment="1" applyProtection="1">
      <alignment horizontal="center"/>
      <protection locked="0"/>
    </xf>
    <xf numFmtId="0" fontId="0" fillId="16" borderId="0" xfId="0" applyFill="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0" xfId="0" applyFont="1" applyBorder="1" applyAlignment="1" applyProtection="1">
      <alignment horizontal="center"/>
      <protection locked="0"/>
    </xf>
    <xf numFmtId="0" fontId="2" fillId="10" borderId="46" xfId="0" applyFont="1" applyFill="1" applyBorder="1" applyAlignment="1" applyProtection="1">
      <alignment horizontal="center"/>
      <protection locked="0"/>
    </xf>
    <xf numFmtId="0" fontId="2" fillId="10" borderId="47" xfId="0" applyFont="1" applyFill="1" applyBorder="1" applyAlignment="1" applyProtection="1">
      <alignment horizontal="center"/>
      <protection locked="0"/>
    </xf>
    <xf numFmtId="0" fontId="2" fillId="0" borderId="4"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2" fillId="0" borderId="13"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protection locked="0"/>
    </xf>
    <xf numFmtId="0" fontId="2" fillId="16" borderId="0" xfId="0" applyFont="1" applyFill="1" applyAlignment="1" applyProtection="1">
      <alignment horizontal="center"/>
      <protection locked="0"/>
    </xf>
    <xf numFmtId="0" fontId="2" fillId="15" borderId="0" xfId="0" applyFont="1" applyFill="1" applyBorder="1" applyAlignment="1" applyProtection="1">
      <alignment horizontal="center"/>
      <protection locked="0"/>
    </xf>
    <xf numFmtId="0" fontId="2" fillId="5" borderId="2" xfId="0" applyFont="1" applyFill="1" applyBorder="1" applyAlignment="1" applyProtection="1">
      <alignment horizontal="center"/>
      <protection locked="0"/>
    </xf>
    <xf numFmtId="0" fontId="2" fillId="0" borderId="13" xfId="0" applyFont="1" applyBorder="1" applyAlignment="1" applyProtection="1">
      <alignment horizontal="center"/>
      <protection locked="0"/>
    </xf>
    <xf numFmtId="0" fontId="2" fillId="0" borderId="7" xfId="0" applyFont="1" applyBorder="1" applyAlignment="1" applyProtection="1">
      <alignment horizontal="center"/>
      <protection locked="0"/>
    </xf>
    <xf numFmtId="0" fontId="2" fillId="5" borderId="49" xfId="0" applyFont="1" applyFill="1" applyBorder="1" applyAlignment="1" applyProtection="1">
      <alignment horizontal="center"/>
      <protection locked="0"/>
    </xf>
    <xf numFmtId="0" fontId="2" fillId="10" borderId="24" xfId="0" applyFont="1" applyFill="1" applyBorder="1" applyAlignment="1">
      <alignment horizontal="left"/>
    </xf>
    <xf numFmtId="0" fontId="2" fillId="10" borderId="20" xfId="0" applyFont="1" applyFill="1" applyBorder="1" applyAlignment="1">
      <alignment horizontal="left"/>
    </xf>
    <xf numFmtId="0" fontId="2" fillId="11" borderId="21" xfId="0" applyFont="1" applyFill="1" applyBorder="1" applyAlignment="1">
      <alignment horizontal="left"/>
    </xf>
    <xf numFmtId="0" fontId="2" fillId="11" borderId="23" xfId="0" applyFont="1" applyFill="1" applyBorder="1" applyAlignment="1">
      <alignment horizontal="left"/>
    </xf>
    <xf numFmtId="0" fontId="2" fillId="11" borderId="13" xfId="0" applyFont="1" applyFill="1" applyBorder="1" applyAlignment="1">
      <alignment horizontal="left"/>
    </xf>
    <xf numFmtId="0" fontId="2" fillId="11" borderId="19" xfId="0" applyFont="1" applyFill="1" applyBorder="1" applyAlignment="1">
      <alignment horizontal="left"/>
    </xf>
    <xf numFmtId="0" fontId="2" fillId="10" borderId="13" xfId="0" applyFont="1" applyFill="1" applyBorder="1" applyAlignment="1">
      <alignment horizontal="left"/>
    </xf>
    <xf numFmtId="0" fontId="2" fillId="10" borderId="19" xfId="0" applyFont="1" applyFill="1" applyBorder="1" applyAlignment="1">
      <alignment horizontal="left"/>
    </xf>
    <xf numFmtId="0" fontId="2" fillId="11" borderId="13" xfId="0" applyFont="1" applyFill="1" applyBorder="1" applyAlignment="1">
      <alignment horizontal="left" vertical="center"/>
    </xf>
    <xf numFmtId="0" fontId="2" fillId="10" borderId="21" xfId="0" applyFont="1" applyFill="1" applyBorder="1" applyAlignment="1">
      <alignment horizontal="left"/>
    </xf>
    <xf numFmtId="0" fontId="2" fillId="10" borderId="23" xfId="0" applyFont="1" applyFill="1" applyBorder="1" applyAlignment="1">
      <alignment horizontal="left"/>
    </xf>
    <xf numFmtId="0" fontId="2" fillId="11" borderId="1" xfId="0" applyFont="1" applyFill="1" applyBorder="1" applyAlignment="1">
      <alignment horizontal="center"/>
    </xf>
    <xf numFmtId="0" fontId="2" fillId="11" borderId="2" xfId="0" applyFont="1" applyFill="1" applyBorder="1" applyAlignment="1">
      <alignment horizontal="center"/>
    </xf>
    <xf numFmtId="0" fontId="2" fillId="11" borderId="3" xfId="0" applyFont="1" applyFill="1" applyBorder="1" applyAlignment="1">
      <alignment horizontal="center"/>
    </xf>
    <xf numFmtId="0" fontId="2" fillId="10" borderId="14" xfId="0" applyFont="1" applyFill="1" applyBorder="1" applyAlignment="1">
      <alignment horizontal="center"/>
    </xf>
    <xf numFmtId="0" fontId="2" fillId="10" borderId="11" xfId="0" applyFont="1" applyFill="1" applyBorder="1" applyAlignment="1">
      <alignment horizontal="center"/>
    </xf>
    <xf numFmtId="0" fontId="2" fillId="12" borderId="23" xfId="0" applyFont="1" applyFill="1" applyBorder="1" applyAlignment="1">
      <alignment horizontal="left"/>
    </xf>
    <xf numFmtId="0" fontId="2" fillId="12" borderId="20" xfId="0" applyFont="1" applyFill="1" applyBorder="1" applyAlignment="1">
      <alignment horizontal="left"/>
    </xf>
    <xf numFmtId="0" fontId="2" fillId="12" borderId="19" xfId="0" applyFont="1" applyFill="1" applyBorder="1" applyAlignment="1">
      <alignment horizontal="left"/>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0" fillId="0" borderId="0" xfId="0" applyAlignment="1">
      <alignment horizontal="center"/>
    </xf>
    <xf numFmtId="0" fontId="2" fillId="10" borderId="37" xfId="0" applyFont="1" applyFill="1" applyBorder="1" applyAlignment="1">
      <alignment horizontal="left"/>
    </xf>
    <xf numFmtId="0" fontId="2" fillId="10" borderId="39" xfId="0" applyFont="1" applyFill="1" applyBorder="1" applyAlignment="1">
      <alignment horizontal="left"/>
    </xf>
    <xf numFmtId="0" fontId="2" fillId="10" borderId="15" xfId="0" applyFont="1" applyFill="1" applyBorder="1" applyAlignment="1">
      <alignment horizontal="center"/>
    </xf>
    <xf numFmtId="0" fontId="2" fillId="10" borderId="16" xfId="0" applyFont="1" applyFill="1" applyBorder="1" applyAlignment="1">
      <alignment horizontal="center"/>
    </xf>
    <xf numFmtId="0" fontId="2" fillId="10" borderId="17" xfId="0" applyFont="1" applyFill="1" applyBorder="1" applyAlignment="1">
      <alignment horizontal="center"/>
    </xf>
    <xf numFmtId="0" fontId="2" fillId="11" borderId="40" xfId="0" applyFont="1" applyFill="1" applyBorder="1" applyAlignment="1">
      <alignment horizontal="left"/>
    </xf>
    <xf numFmtId="0" fontId="2" fillId="11" borderId="41" xfId="0" applyFont="1" applyFill="1" applyBorder="1" applyAlignment="1">
      <alignment horizontal="left"/>
    </xf>
    <xf numFmtId="168" fontId="2" fillId="0" borderId="7"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47" xfId="0" applyFont="1" applyBorder="1" applyAlignment="1">
      <alignment horizontal="center" vertical="center" wrapText="1"/>
    </xf>
    <xf numFmtId="0" fontId="0" fillId="0" borderId="7" xfId="0" applyBorder="1" applyAlignment="1">
      <alignment horizontal="center"/>
    </xf>
    <xf numFmtId="0" fontId="2" fillId="0" borderId="7" xfId="0" applyFont="1" applyBorder="1" applyAlignment="1">
      <alignment horizontal="center"/>
    </xf>
    <xf numFmtId="0" fontId="0" fillId="0" borderId="7" xfId="0" quotePrefix="1" applyBorder="1" applyAlignment="1">
      <alignment horizontal="center"/>
    </xf>
    <xf numFmtId="0" fontId="0" fillId="0" borderId="7" xfId="0" applyFont="1" applyBorder="1" applyAlignment="1">
      <alignment horizontal="center" vertical="center" wrapText="1"/>
    </xf>
    <xf numFmtId="0" fontId="2" fillId="17" borderId="0" xfId="0" applyFont="1" applyFill="1" applyAlignment="1">
      <alignment horizontal="center"/>
    </xf>
    <xf numFmtId="0" fontId="18" fillId="17" borderId="0" xfId="0" applyFont="1" applyFill="1" applyAlignment="1">
      <alignment horizontal="center" vertical="center"/>
    </xf>
    <xf numFmtId="0" fontId="18" fillId="18" borderId="0" xfId="0" applyFont="1" applyFill="1" applyAlignment="1">
      <alignment horizontal="center" vertical="center"/>
    </xf>
    <xf numFmtId="0" fontId="2" fillId="17" borderId="46" xfId="0" applyFont="1" applyFill="1" applyBorder="1" applyAlignment="1">
      <alignment horizontal="center"/>
    </xf>
    <xf numFmtId="0" fontId="2" fillId="17" borderId="47" xfId="0" applyFont="1" applyFill="1"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17" borderId="0" xfId="0" applyFill="1" applyAlignment="1">
      <alignment horizontal="center"/>
    </xf>
    <xf numFmtId="0" fontId="0" fillId="17" borderId="0" xfId="0" applyFill="1" applyAlignment="1">
      <alignment horizontal="left"/>
    </xf>
  </cellXfs>
  <cellStyles count="2">
    <cellStyle name="Millares" xfId="1" builtinId="3"/>
    <cellStyle name="Normal" xfId="0" builtinId="0"/>
  </cellStyles>
  <dxfs count="163">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font>
        <b/>
        <i val="0"/>
      </font>
      <fill>
        <patternFill>
          <bgColor theme="6" tint="0.79998168889431442"/>
        </patternFill>
      </fill>
    </dxf>
    <dxf>
      <numFmt numFmtId="191" formatCode="0.00\ &quot;Cm/s&quot;"/>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rgb="FFFF0000"/>
        <name val="Calibri"/>
        <scheme val="minor"/>
      </font>
      <alignment horizontal="center" vertical="bottom" textRotation="0" wrapText="0" indent="0" justifyLastLine="0" shrinkToFit="0" readingOrder="0"/>
      <protection locked="0" hidden="0"/>
    </dxf>
    <dxf>
      <numFmt numFmtId="173" formatCode="0\ &quot;m&quot;"/>
      <alignment horizontal="center" vertical="bottom" textRotation="0" wrapText="0" indent="0" justifyLastLine="0" shrinkToFit="0" readingOrder="0"/>
      <protection locked="0" hidden="0"/>
    </dxf>
    <dxf>
      <numFmt numFmtId="173" formatCode="0\ &quot;m&quot;"/>
      <alignment horizontal="center" vertical="bottom" textRotation="0" wrapText="0" indent="0" justifyLastLine="0" shrinkToFit="0" readingOrder="0"/>
      <protection locked="0" hidden="0"/>
    </dxf>
    <dxf>
      <numFmt numFmtId="173" formatCode="0\ &quot;m&quot;"/>
      <alignment horizontal="center" vertical="bottom" textRotation="0" wrapText="0" indent="0" justifyLastLine="0" shrinkToFit="0" readingOrder="0"/>
      <protection locked="0" hidden="0"/>
    </dxf>
    <dxf>
      <numFmt numFmtId="189" formatCode="0\ &quot;m2&quot;"/>
      <alignment horizontal="center" vertical="bottom" textRotation="0" wrapText="0" indent="0" justifyLastLine="0" shrinkToFit="0" readingOrder="0"/>
      <protection locked="0" hidden="0"/>
    </dxf>
    <dxf>
      <numFmt numFmtId="202" formatCode="0.00\ &quot;m3&quot;"/>
      <alignment horizontal="center" vertical="bottom" textRotation="0" wrapText="0" indent="0" justifyLastLine="0" shrinkToFit="0" readingOrder="0"/>
      <protection locked="1" hidden="0"/>
    </dxf>
    <dxf>
      <numFmt numFmtId="201" formatCode="0.00\ &quot;Kg/d&quot;"/>
      <alignment horizontal="center" vertical="bottom" textRotation="0" wrapText="0" indent="0" justifyLastLine="0" shrinkToFit="0" readingOrder="0"/>
      <protection locked="1" hidden="0"/>
    </dxf>
    <dxf>
      <numFmt numFmtId="200" formatCode="0.0\ &quot;Min&quot;"/>
      <alignment horizontal="center" vertical="bottom" textRotation="0" wrapText="0" indent="0" justifyLastLine="0" shrinkToFit="0" readingOrder="0"/>
      <protection locked="1" hidden="0"/>
    </dxf>
    <dxf>
      <border outline="0">
        <left style="medium">
          <color indexed="64"/>
        </left>
      </border>
    </dxf>
    <dxf>
      <alignment horizontal="center" vertical="bottom" textRotation="0" wrapText="0" indent="0" justifyLastLine="0" shrinkToFit="0" readingOrder="0"/>
      <protection locked="0" hidden="0"/>
    </dxf>
    <dxf>
      <numFmt numFmtId="198" formatCode="0.00\ &quot;mg/L&quot;"/>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67" formatCode="0.0"/>
      <alignment horizontal="center" vertical="bottom" textRotation="0" wrapText="0" indent="0" justifyLastLine="0" shrinkToFit="0" readingOrder="0"/>
      <protection locked="0" hidden="0"/>
    </dxf>
    <dxf>
      <numFmt numFmtId="197" formatCode="0\ &quot;m3&quot;"/>
      <alignment horizontal="center" vertical="bottom" textRotation="0" wrapText="0" indent="0" justifyLastLine="0" shrinkToFit="0" readingOrder="0"/>
      <protection locked="0" hidden="0"/>
    </dxf>
    <dxf>
      <numFmt numFmtId="197" formatCode="0\ &quot;m3&quot;"/>
      <alignment horizontal="center" vertical="bottom" textRotation="0" wrapText="0" indent="0" justifyLastLine="0" shrinkToFit="0" readingOrder="0"/>
      <protection locked="0" hidden="0"/>
    </dxf>
    <dxf>
      <numFmt numFmtId="182" formatCode="0.00\ &quot;m&quot;"/>
      <alignment horizontal="center" vertical="bottom" textRotation="0" wrapText="0" indent="0" justifyLastLine="0" shrinkToFit="0" readingOrder="0"/>
      <protection locked="0" hidden="0"/>
    </dxf>
    <dxf>
      <numFmt numFmtId="183" formatCode="0.000\ &quot;m3/s&quot;"/>
      <alignment horizontal="center" vertical="bottom" textRotation="0" wrapText="0" indent="0" justifyLastLine="0" shrinkToFit="0" readingOrder="0"/>
      <protection locked="0" hidden="0"/>
    </dxf>
    <dxf>
      <numFmt numFmtId="193" formatCode="0.00\ &quot;m3/s&quot;"/>
      <alignment horizontal="center" vertical="bottom" textRotation="0" wrapText="0" indent="0" justifyLastLine="0" shrinkToFit="0" readingOrder="0"/>
      <protection locked="1" hidden="0"/>
    </dxf>
    <dxf>
      <numFmt numFmtId="173" formatCode="0\ &quot;m&quot;"/>
      <alignment horizontal="center" vertical="bottom" textRotation="0" wrapText="0" indent="0" justifyLastLine="0" shrinkToFit="0" readingOrder="0"/>
      <protection locked="1" hidden="0"/>
    </dxf>
    <dxf>
      <numFmt numFmtId="173" formatCode="0\ &quot;m&quot;"/>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0" hidden="0"/>
    </dxf>
    <dxf>
      <numFmt numFmtId="173" formatCode="0\ &quot;m&quot;"/>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88" formatCode="0.0\ &quot;m3/m2*d&quot;"/>
      <alignment horizontal="center" vertical="bottom" textRotation="0" wrapText="0" indent="0" justifyLastLine="0" shrinkToFit="0" readingOrder="0"/>
      <protection locked="0" hidden="0"/>
    </dxf>
    <dxf>
      <numFmt numFmtId="186" formatCode="0\ &quot;L/s&quot;"/>
      <alignment horizontal="center" vertical="bottom" textRotation="0" wrapText="0" indent="0" justifyLastLine="0" shrinkToFit="0" readingOrder="0"/>
      <protection locked="0" hidden="0"/>
    </dxf>
    <dxf>
      <numFmt numFmtId="187" formatCode="0\ &quot;m3/d&quot;"/>
      <alignment horizontal="center" vertical="bottom" textRotation="0" wrapText="0" indent="0" justifyLastLine="0" shrinkToFit="0" readingOrder="0"/>
      <protection locked="0" hidden="0"/>
    </dxf>
    <dxf>
      <numFmt numFmtId="194" formatCode="0\ &quot;Filtros&quot;"/>
      <alignment horizontal="center" vertical="bottom" textRotation="0" wrapText="0" indent="0" justifyLastLine="0" shrinkToFit="0" readingOrder="0"/>
      <protection locked="0" hidden="0"/>
    </dxf>
    <dxf>
      <numFmt numFmtId="187" formatCode="0\ &quot;m3/d&quot;"/>
      <alignment horizontal="center" vertical="bottom" textRotation="0" wrapText="0" indent="0" justifyLastLine="0" shrinkToFit="0" readingOrder="0"/>
      <protection locked="0" hidden="0"/>
    </dxf>
    <dxf>
      <numFmt numFmtId="182" formatCode="0.00\ &quot;m&quot;"/>
      <alignment horizontal="center" vertical="bottom" textRotation="0" wrapText="0" indent="0" justifyLastLine="0" shrinkToFit="0" readingOrder="0"/>
      <protection locked="1" hidden="0"/>
    </dxf>
    <dxf>
      <numFmt numFmtId="193" formatCode="0.00\ &quot;m3/s&quot;"/>
      <alignment horizontal="center" vertical="bottom" textRotation="0" wrapText="0" indent="0" justifyLastLine="0" shrinkToFit="0" readingOrder="0"/>
      <protection locked="1" hidden="0"/>
    </dxf>
    <dxf>
      <numFmt numFmtId="192" formatCode="0.00\ &quot;m3/s*m&quot;"/>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0" hidden="0"/>
    </dxf>
    <dxf>
      <numFmt numFmtId="191" formatCode="0.00\ &quot;Cm/s&quot;"/>
      <alignment horizontal="center" vertical="bottom" textRotation="0" wrapText="0" indent="0" justifyLastLine="0" shrinkToFit="0" readingOrder="0"/>
      <protection locked="0" hidden="0"/>
    </dxf>
    <dxf>
      <font>
        <strike val="0"/>
        <outline val="0"/>
        <shadow val="0"/>
        <u val="none"/>
        <vertAlign val="baseline"/>
        <sz val="11"/>
        <color rgb="FFFF0000"/>
        <name val="Calibri"/>
        <scheme val="minor"/>
      </font>
      <numFmt numFmtId="167" formatCode="0.0"/>
      <alignment horizontal="center" vertical="bottom" textRotation="0" wrapText="0" indent="0" justifyLastLine="0" shrinkToFit="0" readingOrder="0"/>
      <protection locked="0" hidden="0"/>
    </dxf>
    <dxf>
      <numFmt numFmtId="173" formatCode="0\ &quot;m&quot;"/>
      <alignment horizontal="center" vertical="bottom" textRotation="0" wrapText="0" indent="0" justifyLastLine="0" shrinkToFit="0" readingOrder="0"/>
      <protection locked="0" hidden="0"/>
    </dxf>
    <dxf>
      <numFmt numFmtId="185" formatCode="0.0\ &quot;m&quot;"/>
      <alignment horizontal="center" vertical="bottom" textRotation="0" wrapText="0" indent="0" justifyLastLine="0" shrinkToFit="0" readingOrder="0"/>
      <protection locked="0" hidden="0"/>
    </dxf>
    <dxf>
      <numFmt numFmtId="189" formatCode="0\ &quot;m2&quot;"/>
      <alignment horizontal="center" vertical="bottom" textRotation="0" wrapText="0" indent="0" justifyLastLine="0" shrinkToFit="0" readingOrder="0"/>
      <protection locked="0" hidden="0"/>
    </dxf>
    <dxf>
      <protection locked="0" hidden="0"/>
    </dxf>
    <dxf>
      <protection locked="0" hidden="0"/>
    </dxf>
    <dxf>
      <numFmt numFmtId="187" formatCode="0\ &quot;m3/d&quot;"/>
      <alignment horizontal="center" vertical="bottom" textRotation="0" wrapText="0" indent="0" justifyLastLine="0" shrinkToFit="0" readingOrder="0"/>
      <protection locked="0" hidden="0"/>
    </dxf>
    <dxf>
      <numFmt numFmtId="2" formatCode="0.00"/>
      <alignment horizontal="center" vertical="bottom" textRotation="0" wrapText="0" indent="0" justifyLastLine="0" shrinkToFit="0" readingOrder="0"/>
      <protection locked="1" hidden="0"/>
    </dxf>
    <dxf>
      <numFmt numFmtId="2" formatCode="0.00"/>
      <alignment horizontal="center" vertical="bottom" textRotation="0" wrapText="0" indent="0" justifyLastLine="0" shrinkToFit="0" readingOrder="0"/>
      <protection locked="1" hidden="0"/>
    </dxf>
    <dxf>
      <numFmt numFmtId="2" formatCode="0.00"/>
      <alignment horizontal="center" vertical="bottom" textRotation="0" wrapText="0" indent="0" justifyLastLine="0" shrinkToFit="0" readingOrder="0"/>
      <protection locked="1" hidden="0"/>
    </dxf>
    <dxf>
      <protection locked="0" hidden="0"/>
    </dxf>
    <dxf>
      <protection locked="0" hidden="0"/>
    </dxf>
    <dxf>
      <alignment horizontal="center" vertical="bottom" textRotation="0" wrapText="0" indent="0" justifyLastLine="0" shrinkToFit="0" readingOrder="0"/>
      <protection locked="1" hidden="0"/>
    </dxf>
    <dxf>
      <numFmt numFmtId="167" formatCode="0.0"/>
      <alignment horizontal="center" vertical="bottom" textRotation="0" wrapText="0" indent="0" justifyLastLine="0" shrinkToFit="0" readingOrder="0"/>
      <protection locked="1" hidden="0"/>
    </dxf>
    <dxf>
      <numFmt numFmtId="1" formatCode="0"/>
      <alignment horizontal="center" vertical="bottom" textRotation="0" wrapText="0" indent="0" justifyLastLine="0" shrinkToFit="0" readingOrder="0"/>
      <protection locked="1" hidden="0"/>
    </dxf>
    <dxf>
      <numFmt numFmtId="2" formatCode="0.00"/>
      <alignment horizontal="center" vertical="bottom" textRotation="0" wrapText="0" indent="0" justifyLastLine="0" shrinkToFit="0" readingOrder="0"/>
      <protection locked="1" hidden="0"/>
    </dxf>
    <dxf>
      <font>
        <strike val="0"/>
        <outline val="0"/>
        <shadow val="0"/>
        <u val="none"/>
        <vertAlign val="baseline"/>
        <sz val="11"/>
        <color theme="1"/>
        <name val="Calibri"/>
        <scheme val="minor"/>
      </font>
      <numFmt numFmtId="2" formatCode="0.00"/>
      <alignment horizontal="center" vertical="bottom" textRotation="0" wrapText="0" indent="0" justifyLastLine="0" shrinkToFit="0" readingOrder="0"/>
      <protection locked="1" hidden="0"/>
    </dxf>
    <dxf>
      <numFmt numFmtId="2" formatCode="0.00"/>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1" hidden="0"/>
    </dxf>
    <dxf>
      <numFmt numFmtId="167" formatCode="0.0"/>
      <alignment horizontal="center" vertical="bottom" textRotation="0" wrapText="0" indent="0" justifyLastLine="0" shrinkToFit="0" readingOrder="0"/>
      <protection locked="1" hidden="0"/>
    </dxf>
    <dxf>
      <numFmt numFmtId="1" formatCode="0"/>
      <alignment horizontal="center" vertical="bottom" textRotation="0" wrapText="0" indent="0" justifyLastLine="0" shrinkToFit="0" readingOrder="0"/>
      <protection locked="1" hidden="0"/>
    </dxf>
    <dxf>
      <protection locked="1" hidden="0"/>
    </dxf>
    <dxf>
      <protection locked="0" hidden="0"/>
    </dxf>
    <dxf>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protection locked="0" hidden="0"/>
    </dxf>
    <dxf>
      <numFmt numFmtId="2" formatCode="0.00"/>
      <alignment horizontal="center" vertical="bottom" textRotation="0" wrapText="0" indent="0" justifyLastLine="0" shrinkToFit="0" readingOrder="0"/>
      <protection locked="1" hidden="0"/>
    </dxf>
    <dxf>
      <font>
        <strike val="0"/>
        <outline val="0"/>
        <shadow val="0"/>
        <u val="none"/>
        <vertAlign val="baseline"/>
        <sz val="11"/>
        <color auto="1"/>
        <name val="Calibri"/>
        <scheme val="minor"/>
      </font>
      <numFmt numFmtId="167" formatCode="0.0"/>
      <alignment horizontal="center" vertical="bottom" textRotation="0" wrapText="0" indent="0" justifyLastLine="0" shrinkToFit="0" readingOrder="0"/>
      <protection locked="1" hidden="0"/>
    </dxf>
    <dxf>
      <numFmt numFmtId="2" formatCode="0.00"/>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1" hidden="0"/>
    </dxf>
    <dxf>
      <numFmt numFmtId="167" formatCode="0.0"/>
      <alignment horizontal="center" vertical="bottom" textRotation="0" wrapText="0" indent="0" justifyLastLine="0" shrinkToFit="0" readingOrder="0"/>
      <protection locked="1" hidden="0"/>
    </dxf>
    <dxf>
      <numFmt numFmtId="1" formatCode="0"/>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1" hidden="0"/>
    </dxf>
    <dxf>
      <numFmt numFmtId="170" formatCode="General\ &quot;m&quot;"/>
      <alignment horizontal="center" vertical="bottom" textRotation="0" wrapText="0" indent="0" justifyLastLine="0" shrinkToFit="0" readingOrder="0"/>
      <protection locked="1" hidden="0"/>
    </dxf>
    <dxf>
      <numFmt numFmtId="175" formatCode="General\ &quot;Seg&quot;"/>
      <protection locked="1" hidden="0"/>
    </dxf>
    <dxf>
      <protection locked="1" hidden="0"/>
    </dxf>
    <dxf>
      <protection locked="0" hidden="0"/>
    </dxf>
    <dxf>
      <protection locked="0" hidden="0"/>
    </dxf>
    <dxf>
      <numFmt numFmtId="211" formatCode="0.00\ &quot;Segundos&quot;"/>
      <alignment horizontal="center" vertical="bottom" textRotation="0" wrapText="0" indent="0" justifyLastLine="0" shrinkToFit="0" readingOrder="0"/>
      <protection locked="1" hidden="0"/>
    </dxf>
    <dxf>
      <protection locked="0" hidden="0"/>
    </dxf>
    <dxf>
      <alignment horizontal="center" vertical="bottom" textRotation="0" wrapText="0" indent="0" justifyLastLine="0" shrinkToFit="0" readingOrder="0"/>
      <protection locked="1" hidden="0"/>
    </dxf>
    <dxf>
      <protection locked="0" hidden="0"/>
    </dxf>
    <dxf>
      <numFmt numFmtId="210" formatCode="0.0\ &quot;m/s&quot;"/>
      <alignment horizontal="center" vertical="bottom" textRotation="0" wrapText="0" indent="0" justifyLastLine="0" shrinkToFit="0" readingOrder="0"/>
      <protection locked="1" hidden="0"/>
    </dxf>
    <dxf>
      <protection locked="0" hidden="0"/>
    </dxf>
    <dxf>
      <numFmt numFmtId="182" formatCode="0.00\ &quot;m&quot;"/>
      <alignment horizontal="center" vertical="bottom" textRotation="0" wrapText="0" indent="0" justifyLastLine="0" shrinkToFit="0" readingOrder="0"/>
      <protection locked="1" hidden="0"/>
    </dxf>
    <dxf>
      <protection locked="0" hidden="0"/>
    </dxf>
    <dxf>
      <numFmt numFmtId="181" formatCode="0.00\ &quot;m/s&quot;"/>
      <alignment horizontal="center" vertical="bottom" textRotation="0" wrapText="0" indent="0" justifyLastLine="0" shrinkToFit="0" readingOrder="0"/>
      <protection locked="1" hidden="0"/>
    </dxf>
    <dxf>
      <protection locked="0" hidden="0"/>
    </dxf>
    <dxf>
      <numFmt numFmtId="182" formatCode="0.00\ &quot;m&quot;"/>
      <alignment horizontal="center" vertical="bottom" textRotation="0" wrapText="0" indent="0" justifyLastLine="0" shrinkToFit="0" readingOrder="0"/>
      <protection locked="1" hidden="0"/>
    </dxf>
    <dxf>
      <protection locked="0" hidden="0"/>
    </dxf>
    <dxf>
      <numFmt numFmtId="2" formatCode="0.00"/>
      <alignment horizontal="center" vertical="bottom" textRotation="0" wrapText="0" indent="0" justifyLastLine="0" shrinkToFit="0" readingOrder="0"/>
      <protection locked="1" hidden="0"/>
    </dxf>
    <dxf>
      <protection locked="0" hidden="0"/>
    </dxf>
    <dxf>
      <numFmt numFmtId="182" formatCode="0.00\ &quot;m&quot;"/>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0" hidden="0"/>
    </dxf>
    <dxf>
      <numFmt numFmtId="181" formatCode="0.00\ &quot;m/s&quot;"/>
      <alignment horizontal="center" vertical="bottom" textRotation="0" wrapText="0" indent="0" justifyLastLine="0" shrinkToFit="0" readingOrder="0"/>
      <protection locked="1" hidden="0"/>
    </dxf>
    <dxf>
      <protection locked="0" hidden="0"/>
    </dxf>
    <dxf>
      <protection locked="0" hidden="0"/>
    </dxf>
    <dxf>
      <protection locked="0" hidden="0"/>
    </dxf>
    <dxf>
      <numFmt numFmtId="182" formatCode="0.00\ &quot;m&quot;"/>
      <alignment horizontal="center" vertical="bottom" textRotation="0" wrapText="0" indent="0" justifyLastLine="0" shrinkToFit="0" readingOrder="0"/>
      <protection locked="1" hidden="0"/>
    </dxf>
    <dxf>
      <numFmt numFmtId="192" formatCode="0.00\ &quot;m3/s*m&quot;"/>
      <alignment horizontal="center" vertical="bottom" textRotation="0" wrapText="0" indent="0" justifyLastLine="0" shrinkToFit="0" readingOrder="0"/>
      <protection locked="1" hidden="0"/>
    </dxf>
    <dxf>
      <numFmt numFmtId="181" formatCode="0.00\ &quot;m/s&quot;"/>
      <alignment horizontal="center" vertical="bottom" textRotation="0" wrapText="0" indent="0" justifyLastLine="0" shrinkToFit="0" readingOrder="0"/>
      <protection locked="1" hidden="0"/>
    </dxf>
    <dxf>
      <numFmt numFmtId="182" formatCode="0.00\ &quot;m&quot;"/>
      <alignment horizontal="center" vertical="bottom" textRotation="0" wrapText="0" indent="0" justifyLastLine="0" shrinkToFit="0" readingOrder="0"/>
      <protection locked="1" hidden="0"/>
    </dxf>
    <dxf>
      <numFmt numFmtId="182" formatCode="0.00\ &quot;m&quot;"/>
      <alignment horizontal="center" vertical="bottom" textRotation="0" wrapText="0" indent="0" justifyLastLine="0" shrinkToFit="0" readingOrder="0"/>
      <protection locked="1" hidden="0"/>
    </dxf>
    <dxf>
      <numFmt numFmtId="168" formatCode="General\ \ &quot;Pulgadas&quot;"/>
      <alignment horizontal="center" vertical="bottom" textRotation="0" wrapText="0" indent="0" justifyLastLine="0" shrinkToFit="0" readingOrder="0"/>
      <protection locked="1" hidden="0"/>
    </dxf>
    <dxf>
      <numFmt numFmtId="202" formatCode="0.00\ &quot;m3&quot;"/>
      <alignment horizontal="center" vertical="bottom" textRotation="0" wrapText="0" indent="0" justifyLastLine="0" shrinkToFit="0" readingOrder="0"/>
      <protection locked="1" hidden="0"/>
    </dxf>
    <dxf>
      <numFmt numFmtId="209" formatCode="0.000\ &quot;L/s&quot;"/>
      <alignment horizontal="center" vertical="bottom" textRotation="0" wrapText="0" indent="0" justifyLastLine="0" shrinkToFit="0" readingOrder="0"/>
      <protection locked="1" hidden="0"/>
    </dxf>
    <dxf>
      <numFmt numFmtId="208" formatCode="0.0000\ &quot;cm&quot;"/>
      <alignment horizontal="center" vertical="bottom" textRotation="0" wrapText="0" indent="0" justifyLastLine="0" shrinkToFit="0" readingOrder="0"/>
      <protection locked="0" hidden="0"/>
    </dxf>
    <dxf>
      <protection locked="0" hidden="0"/>
    </dxf>
    <dxf>
      <protection locked="0" hidden="0"/>
    </dxf>
    <dxf>
      <alignment horizontal="center" vertical="bottom" textRotation="0" wrapText="0" indent="0" justifyLastLine="0" shrinkToFit="0" readingOrder="0"/>
      <protection locked="0" hidden="0"/>
    </dxf>
    <dxf>
      <numFmt numFmtId="170" formatCode="General\ &quot;m&quot;"/>
      <alignment horizontal="center" vertical="bottom" textRotation="0" wrapText="0" indent="0" justifyLastLine="0" shrinkToFit="0" readingOrder="0"/>
      <protection locked="1" hidden="0"/>
    </dxf>
    <dxf>
      <numFmt numFmtId="181" formatCode="0.00\ &quot;m/s&quot;"/>
      <alignment horizontal="center" vertical="bottom" textRotation="0" wrapText="0" indent="0" justifyLastLine="0" shrinkToFit="0" readingOrder="0"/>
      <protection locked="1" hidden="0"/>
    </dxf>
    <dxf>
      <numFmt numFmtId="207" formatCode="0.00\ &quot;m2&quot;"/>
      <alignment horizontal="center" vertical="bottom" textRotation="0" wrapText="1" indent="0" justifyLastLine="0" shrinkToFit="0" readingOrder="0"/>
      <protection locked="1" hidden="0"/>
    </dxf>
    <dxf>
      <numFmt numFmtId="1" formatCode="0"/>
      <alignment horizontal="center" vertical="bottom" textRotation="0" wrapText="0" indent="0" justifyLastLine="0" shrinkToFit="0" readingOrder="0"/>
      <protection locked="1" hidden="0"/>
    </dxf>
    <dxf>
      <numFmt numFmtId="207" formatCode="0.00\ &quot;m2&quot;"/>
      <alignment horizontal="center" vertical="bottom" textRotation="0" wrapText="0" indent="0" justifyLastLine="0" shrinkToFit="0" readingOrder="0"/>
      <protection locked="1" hidden="0"/>
    </dxf>
    <dxf>
      <numFmt numFmtId="182" formatCode="0.00\ &quot;m&quot;"/>
      <alignment horizontal="center" vertical="bottom" textRotation="0" wrapText="0" indent="0" justifyLastLine="0" shrinkToFit="0" readingOrder="0"/>
      <protection locked="1" hidden="0"/>
    </dxf>
    <dxf>
      <numFmt numFmtId="185" formatCode="0.0\ &quot;m&quot;"/>
      <alignment horizontal="center" vertical="bottom" textRotation="0" wrapText="0" indent="0" justifyLastLine="0" shrinkToFit="0" readingOrder="0"/>
      <protection locked="1" hidden="0"/>
    </dxf>
    <dxf>
      <numFmt numFmtId="207" formatCode="0.00\ &quot;m2&quot;"/>
      <alignment horizontal="center" vertical="bottom" textRotation="0" wrapText="0" indent="0" justifyLastLine="0" shrinkToFit="0" readingOrder="0"/>
      <protection locked="1" hidden="0"/>
    </dxf>
    <dxf>
      <protection locked="0" hidden="0"/>
    </dxf>
    <dxf>
      <protection locked="0" hidden="0"/>
    </dxf>
    <dxf>
      <alignment horizontal="center" vertical="bottom" textRotation="0" wrapText="0" indent="0" justifyLastLine="0" shrinkToFit="0" readingOrder="0"/>
      <protection locked="0" hidden="0"/>
    </dxf>
    <dxf>
      <font>
        <b/>
      </font>
      <protection locked="0" hidden="0"/>
    </dxf>
    <dxf>
      <protection locked="0" hidden="0"/>
    </dxf>
    <dxf>
      <protection locked="0" hidden="0"/>
    </dxf>
    <dxf>
      <font>
        <strike val="0"/>
        <outline val="0"/>
        <shadow val="0"/>
        <u val="none"/>
        <vertAlign val="baseline"/>
        <sz val="11"/>
        <color auto="1"/>
        <name val="Calibri"/>
        <scheme val="minor"/>
      </font>
      <numFmt numFmtId="181" formatCode="0.00\ &quot;m/s&quot;"/>
      <alignment horizontal="center" vertical="bottom" textRotation="0" wrapText="0" indent="0" justifyLastLine="0" shrinkToFit="0" readingOrder="0"/>
      <protection locked="1" hidden="0"/>
    </dxf>
    <dxf>
      <numFmt numFmtId="207" formatCode="0.00\ &quot;m2&quot;"/>
      <alignment horizontal="center" vertical="bottom" textRotation="0" wrapText="0" indent="0" justifyLastLine="0" shrinkToFit="0" readingOrder="0"/>
      <protection locked="1" hidden="0"/>
    </dxf>
    <dxf>
      <font>
        <strike val="0"/>
        <outline val="0"/>
        <shadow val="0"/>
        <u val="none"/>
        <vertAlign val="baseline"/>
        <sz val="11"/>
        <color rgb="FFFF0000"/>
        <name val="Calibri"/>
        <scheme val="minor"/>
      </font>
      <numFmt numFmtId="185" formatCode="0.0\ &quot;m&quot;"/>
      <alignment horizontal="center" vertical="bottom" textRotation="0" wrapText="0" indent="0" justifyLastLine="0" shrinkToFit="0" readingOrder="0"/>
      <protection locked="0" hidden="0"/>
    </dxf>
    <dxf>
      <numFmt numFmtId="185" formatCode="0.0\ &quot;m&quot;"/>
      <alignment horizontal="center" vertical="bottom" textRotation="0" wrapText="0" indent="0" justifyLastLine="0" shrinkToFit="0" readingOrder="0"/>
      <protection locked="1" hidden="0"/>
    </dxf>
    <dxf>
      <font>
        <strike val="0"/>
        <outline val="0"/>
        <shadow val="0"/>
        <u val="none"/>
        <vertAlign val="baseline"/>
        <sz val="11"/>
        <color auto="1"/>
        <name val="Calibri"/>
        <scheme val="minor"/>
      </font>
      <numFmt numFmtId="206" formatCode="0.00\ &quot;L/s&quot;"/>
      <alignment horizontal="center" vertical="bottom" textRotation="0" wrapText="0" indent="0" justifyLastLine="0" shrinkToFit="0" readingOrder="0"/>
      <protection locked="1" hidden="0"/>
    </dxf>
    <dxf>
      <numFmt numFmtId="206" formatCode="0.00\ &quot;L/s&quot;"/>
      <alignment horizontal="center" vertical="bottom" textRotation="0" wrapText="0" indent="0" justifyLastLine="0" shrinkToFit="0" readingOrder="0"/>
      <protection locked="1" hidden="0"/>
    </dxf>
    <dxf>
      <numFmt numFmtId="205" formatCode="0.0\ &quot;L/Hab*Dia&quot;"/>
      <alignment horizontal="center" vertical="bottom" textRotation="0" wrapText="0" indent="0" justifyLastLine="0" shrinkToFit="0" readingOrder="0"/>
      <protection locked="1" hidden="0"/>
    </dxf>
    <dxf>
      <font>
        <b val="0"/>
        <i val="0"/>
        <strike val="0"/>
        <condense val="0"/>
        <extend val="0"/>
        <outline val="0"/>
        <shadow val="0"/>
        <u val="none"/>
        <vertAlign val="baseline"/>
        <sz val="11"/>
        <color auto="1"/>
        <name val="Calibri"/>
        <scheme val="minor"/>
      </font>
      <numFmt numFmtId="204" formatCode="General\ &quot;L/Hab*Dia&quot;"/>
      <alignment horizontal="center" vertical="bottom" textRotation="0" wrapText="0" indent="0" justifyLastLine="0" shrinkToFit="0" readingOrder="0"/>
      <protection locked="1" hidden="0"/>
    </dxf>
    <dxf>
      <font>
        <strike val="0"/>
        <outline val="0"/>
        <shadow val="0"/>
        <u val="none"/>
        <vertAlign val="baseline"/>
        <sz val="11"/>
        <color auto="1"/>
        <name val="Calibri"/>
        <scheme val="minor"/>
      </font>
      <alignment horizontal="center" vertical="bottom" textRotation="0" wrapText="0" indent="0" justifyLastLine="0" shrinkToFit="0" readingOrder="0"/>
      <protection locked="1" hidden="0"/>
    </dxf>
    <dxf>
      <font>
        <b/>
      </font>
      <numFmt numFmtId="203" formatCode="0\ &quot;Hab&quot;"/>
      <alignment horizontal="center" vertical="bottom" textRotation="0" wrapText="0" indent="0" justifyLastLine="0" shrinkToFit="0" readingOrder="0"/>
      <protection locked="1" hidden="0"/>
    </dxf>
    <dxf>
      <protection locked="0" hidden="0"/>
    </dxf>
    <dxf>
      <protection locked="0" hidden="0"/>
    </dxf>
    <dxf>
      <fill>
        <gradientFill degree="135">
          <stop position="0">
            <color theme="0"/>
          </stop>
          <stop position="1">
            <color theme="4"/>
          </stop>
        </gradientFill>
      </fill>
    </dxf>
    <dxf>
      <fill>
        <patternFill>
          <bgColor theme="9" tint="-0.24994659260841701"/>
        </patternFill>
      </fill>
    </dxf>
    <dxf>
      <fill>
        <patternFill patternType="darkDown">
          <fgColor theme="9" tint="-0.24994659260841701"/>
          <bgColor theme="9" tint="-0.24994659260841701"/>
        </patternFill>
      </fill>
    </dxf>
    <dxf>
      <fill>
        <patternFill patternType="darkDown">
          <fgColor theme="9" tint="-0.24994659260841701"/>
          <bgColor theme="9" tint="-0.24994659260841701"/>
        </patternFill>
      </fill>
    </dxf>
    <dxf>
      <fill>
        <patternFill>
          <bgColor rgb="FF4E7B33"/>
        </patternFill>
      </fill>
    </dxf>
    <dxf>
      <font>
        <color rgb="FF9C0006"/>
      </font>
      <fill>
        <patternFill>
          <bgColor rgb="FFFFC7CE"/>
        </patternFill>
      </fill>
    </dxf>
  </dxfs>
  <tableStyles count="0" defaultTableStyle="TableStyleMedium2" defaultPivotStyle="PivotStyleLight16"/>
  <colors>
    <mruColors>
      <color rgb="FF00FF00"/>
      <color rgb="FF4E7B33"/>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Curvas</a:t>
            </a:r>
            <a:r>
              <a:rPr lang="es-CO" baseline="0"/>
              <a:t> de energía específica</a:t>
            </a:r>
            <a:endParaRPr lang="es-C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v>E específica </c:v>
          </c:tx>
          <c:spPr>
            <a:ln w="19050" cap="rnd">
              <a:solidFill>
                <a:schemeClr val="accent1"/>
              </a:solidFill>
              <a:round/>
            </a:ln>
            <a:effectLst/>
          </c:spPr>
          <c:marker>
            <c:symbol val="none"/>
          </c:marker>
          <c:xVal>
            <c:numRef>
              <c:f>'Máxima eficiencia'!$J$13:$J$21</c:f>
              <c:numCache>
                <c:formatCode>0.000</c:formatCode>
                <c:ptCount val="9"/>
                <c:pt idx="0">
                  <c:v>0.14050862215094623</c:v>
                </c:pt>
                <c:pt idx="1">
                  <c:v>0.11159746953494085</c:v>
                </c:pt>
                <c:pt idx="2">
                  <c:v>9.761849010212012E-2</c:v>
                </c:pt>
                <c:pt idx="3">
                  <c:v>9.1445547939437891E-2</c:v>
                </c:pt>
                <c:pt idx="4">
                  <c:v>8.9715298029558105E-2</c:v>
                </c:pt>
                <c:pt idx="5">
                  <c:v>9.0681373320956882E-2</c:v>
                </c:pt>
                <c:pt idx="6">
                  <c:v>9.3368435434074068E-2</c:v>
                </c:pt>
                <c:pt idx="7">
                  <c:v>9.7199468047023618E-2</c:v>
                </c:pt>
                <c:pt idx="8">
                  <c:v>0.10181678031340909</c:v>
                </c:pt>
              </c:numCache>
            </c:numRef>
          </c:xVal>
          <c:yVal>
            <c:numRef>
              <c:f>'Máxima eficiencia'!$F$13:$F$21</c:f>
              <c:numCache>
                <c:formatCode>0.000</c:formatCode>
                <c:ptCount val="9"/>
                <c:pt idx="0">
                  <c:v>3.5500000000000004E-2</c:v>
                </c:pt>
                <c:pt idx="1">
                  <c:v>4.2500000000000003E-2</c:v>
                </c:pt>
                <c:pt idx="2">
                  <c:v>4.9500000000000002E-2</c:v>
                </c:pt>
                <c:pt idx="3">
                  <c:v>5.6500000000000002E-2</c:v>
                </c:pt>
                <c:pt idx="4">
                  <c:v>6.3500000000000001E-2</c:v>
                </c:pt>
                <c:pt idx="5">
                  <c:v>7.0500000000000007E-2</c:v>
                </c:pt>
                <c:pt idx="6">
                  <c:v>7.7500000000000013E-2</c:v>
                </c:pt>
                <c:pt idx="7">
                  <c:v>8.450000000000002E-2</c:v>
                </c:pt>
                <c:pt idx="8">
                  <c:v>9.1500000000000026E-2</c:v>
                </c:pt>
              </c:numCache>
            </c:numRef>
          </c:yVal>
          <c:smooth val="1"/>
          <c:extLst>
            <c:ext xmlns:c16="http://schemas.microsoft.com/office/drawing/2014/chart" uri="{C3380CC4-5D6E-409C-BE32-E72D297353CC}">
              <c16:uniqueId val="{00000000-8BEB-417E-9143-64F54492CB29}"/>
            </c:ext>
          </c:extLst>
        </c:ser>
        <c:ser>
          <c:idx val="1"/>
          <c:order val="1"/>
          <c:tx>
            <c:v>E potencial</c:v>
          </c:tx>
          <c:spPr>
            <a:ln w="19050" cap="rnd">
              <a:solidFill>
                <a:schemeClr val="accent2"/>
              </a:solidFill>
              <a:round/>
            </a:ln>
            <a:effectLst/>
          </c:spPr>
          <c:marker>
            <c:symbol val="none"/>
          </c:marker>
          <c:xVal>
            <c:numRef>
              <c:f>'Máxima eficiencia'!$F$13:$F$21</c:f>
              <c:numCache>
                <c:formatCode>0.000</c:formatCode>
                <c:ptCount val="9"/>
                <c:pt idx="0">
                  <c:v>3.5500000000000004E-2</c:v>
                </c:pt>
                <c:pt idx="1">
                  <c:v>4.2500000000000003E-2</c:v>
                </c:pt>
                <c:pt idx="2">
                  <c:v>4.9500000000000002E-2</c:v>
                </c:pt>
                <c:pt idx="3">
                  <c:v>5.6500000000000002E-2</c:v>
                </c:pt>
                <c:pt idx="4">
                  <c:v>6.3500000000000001E-2</c:v>
                </c:pt>
                <c:pt idx="5">
                  <c:v>7.0500000000000007E-2</c:v>
                </c:pt>
                <c:pt idx="6">
                  <c:v>7.7500000000000013E-2</c:v>
                </c:pt>
                <c:pt idx="7">
                  <c:v>8.450000000000002E-2</c:v>
                </c:pt>
                <c:pt idx="8">
                  <c:v>9.1500000000000026E-2</c:v>
                </c:pt>
              </c:numCache>
            </c:numRef>
          </c:xVal>
          <c:yVal>
            <c:numRef>
              <c:f>'Máxima eficiencia'!$F$13:$F$21</c:f>
              <c:numCache>
                <c:formatCode>0.000</c:formatCode>
                <c:ptCount val="9"/>
                <c:pt idx="0">
                  <c:v>3.5500000000000004E-2</c:v>
                </c:pt>
                <c:pt idx="1">
                  <c:v>4.2500000000000003E-2</c:v>
                </c:pt>
                <c:pt idx="2">
                  <c:v>4.9500000000000002E-2</c:v>
                </c:pt>
                <c:pt idx="3">
                  <c:v>5.6500000000000002E-2</c:v>
                </c:pt>
                <c:pt idx="4">
                  <c:v>6.3500000000000001E-2</c:v>
                </c:pt>
                <c:pt idx="5">
                  <c:v>7.0500000000000007E-2</c:v>
                </c:pt>
                <c:pt idx="6">
                  <c:v>7.7500000000000013E-2</c:v>
                </c:pt>
                <c:pt idx="7">
                  <c:v>8.450000000000002E-2</c:v>
                </c:pt>
                <c:pt idx="8">
                  <c:v>9.1500000000000026E-2</c:v>
                </c:pt>
              </c:numCache>
            </c:numRef>
          </c:yVal>
          <c:smooth val="1"/>
          <c:extLst>
            <c:ext xmlns:c16="http://schemas.microsoft.com/office/drawing/2014/chart" uri="{C3380CC4-5D6E-409C-BE32-E72D297353CC}">
              <c16:uniqueId val="{00000001-8BEB-417E-9143-64F54492CB29}"/>
            </c:ext>
          </c:extLst>
        </c:ser>
        <c:ser>
          <c:idx val="2"/>
          <c:order val="2"/>
          <c:tx>
            <c:v>E cinética </c:v>
          </c:tx>
          <c:spPr>
            <a:ln w="19050" cap="rnd">
              <a:solidFill>
                <a:schemeClr val="accent3"/>
              </a:solidFill>
              <a:round/>
            </a:ln>
            <a:effectLst/>
          </c:spPr>
          <c:marker>
            <c:symbol val="none"/>
          </c:marker>
          <c:xVal>
            <c:numRef>
              <c:f>'Máxima eficiencia'!$I$13:$I$21</c:f>
              <c:numCache>
                <c:formatCode>0.000</c:formatCode>
                <c:ptCount val="9"/>
                <c:pt idx="0">
                  <c:v>0.10500862215094622</c:v>
                </c:pt>
                <c:pt idx="1">
                  <c:v>6.909746953494085E-2</c:v>
                </c:pt>
                <c:pt idx="2">
                  <c:v>4.8118490102120125E-2</c:v>
                </c:pt>
                <c:pt idx="3">
                  <c:v>3.4945547939437889E-2</c:v>
                </c:pt>
                <c:pt idx="4">
                  <c:v>2.62152980295581E-2</c:v>
                </c:pt>
                <c:pt idx="5">
                  <c:v>2.0181373320956875E-2</c:v>
                </c:pt>
                <c:pt idx="6">
                  <c:v>1.5868435434074058E-2</c:v>
                </c:pt>
                <c:pt idx="7">
                  <c:v>1.2699468047023602E-2</c:v>
                </c:pt>
                <c:pt idx="8">
                  <c:v>1.0316780313409055E-2</c:v>
                </c:pt>
              </c:numCache>
            </c:numRef>
          </c:xVal>
          <c:yVal>
            <c:numRef>
              <c:f>'Máxima eficiencia'!$F$13:$F$21</c:f>
              <c:numCache>
                <c:formatCode>0.000</c:formatCode>
                <c:ptCount val="9"/>
                <c:pt idx="0">
                  <c:v>3.5500000000000004E-2</c:v>
                </c:pt>
                <c:pt idx="1">
                  <c:v>4.2500000000000003E-2</c:v>
                </c:pt>
                <c:pt idx="2">
                  <c:v>4.9500000000000002E-2</c:v>
                </c:pt>
                <c:pt idx="3">
                  <c:v>5.6500000000000002E-2</c:v>
                </c:pt>
                <c:pt idx="4">
                  <c:v>6.3500000000000001E-2</c:v>
                </c:pt>
                <c:pt idx="5">
                  <c:v>7.0500000000000007E-2</c:v>
                </c:pt>
                <c:pt idx="6">
                  <c:v>7.7500000000000013E-2</c:v>
                </c:pt>
                <c:pt idx="7">
                  <c:v>8.450000000000002E-2</c:v>
                </c:pt>
                <c:pt idx="8">
                  <c:v>9.1500000000000026E-2</c:v>
                </c:pt>
              </c:numCache>
            </c:numRef>
          </c:yVal>
          <c:smooth val="1"/>
          <c:extLst>
            <c:ext xmlns:c16="http://schemas.microsoft.com/office/drawing/2014/chart" uri="{C3380CC4-5D6E-409C-BE32-E72D297353CC}">
              <c16:uniqueId val="{00000002-8BEB-417E-9143-64F54492CB29}"/>
            </c:ext>
          </c:extLst>
        </c:ser>
        <c:dLbls>
          <c:showLegendKey val="0"/>
          <c:showVal val="0"/>
          <c:showCatName val="0"/>
          <c:showSerName val="0"/>
          <c:showPercent val="0"/>
          <c:showBubbleSize val="0"/>
        </c:dLbls>
        <c:axId val="491731632"/>
        <c:axId val="491729008"/>
      </c:scatterChart>
      <c:valAx>
        <c:axId val="491731632"/>
        <c:scaling>
          <c:orientation val="minMax"/>
        </c:scaling>
        <c:delete val="0"/>
        <c:axPos val="b"/>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91729008"/>
        <c:crosses val="autoZero"/>
        <c:crossBetween val="midCat"/>
      </c:valAx>
      <c:valAx>
        <c:axId val="491729008"/>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91731632"/>
        <c:crosses val="autoZero"/>
        <c:crossBetween val="midCat"/>
      </c:valAx>
      <c:spPr>
        <a:noFill/>
        <a:ln>
          <a:solidFill>
            <a:schemeClr val="accent1"/>
          </a:solidFill>
          <a:round/>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Curvas</a:t>
            </a:r>
            <a:r>
              <a:rPr lang="es-CO" baseline="0"/>
              <a:t> de energía específica</a:t>
            </a:r>
            <a:endParaRPr lang="es-C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v>E específica </c:v>
          </c:tx>
          <c:spPr>
            <a:ln w="19050" cap="rnd">
              <a:solidFill>
                <a:schemeClr val="accent1"/>
              </a:solidFill>
              <a:round/>
            </a:ln>
            <a:effectLst/>
          </c:spPr>
          <c:marker>
            <c:symbol val="none"/>
          </c:marker>
          <c:xVal>
            <c:numRef>
              <c:f>Trapezoidal!$J$13:$J$20</c:f>
              <c:numCache>
                <c:formatCode>_(* #,##0.00_);_(* \(#,##0.00\);_(* "-"??_);_(@_)</c:formatCode>
                <c:ptCount val="8"/>
                <c:pt idx="0">
                  <c:v>1.3199999999999998</c:v>
                </c:pt>
                <c:pt idx="1">
                  <c:v>1.04</c:v>
                </c:pt>
                <c:pt idx="2">
                  <c:v>0.96</c:v>
                </c:pt>
                <c:pt idx="3">
                  <c:v>0.96</c:v>
                </c:pt>
                <c:pt idx="4">
                  <c:v>1.01</c:v>
                </c:pt>
                <c:pt idx="5">
                  <c:v>1.0699999999999998</c:v>
                </c:pt>
                <c:pt idx="6">
                  <c:v>1.1499999999999999</c:v>
                </c:pt>
                <c:pt idx="7">
                  <c:v>1.24</c:v>
                </c:pt>
              </c:numCache>
            </c:numRef>
          </c:xVal>
          <c:yVal>
            <c:numRef>
              <c:f>Trapezoidal!$F$13:$F$20</c:f>
              <c:numCache>
                <c:formatCode>0.00</c:formatCode>
                <c:ptCount val="8"/>
                <c:pt idx="0">
                  <c:v>0.5</c:v>
                </c:pt>
                <c:pt idx="1">
                  <c:v>0.6</c:v>
                </c:pt>
                <c:pt idx="2">
                  <c:v>0.7</c:v>
                </c:pt>
                <c:pt idx="3">
                  <c:v>0.79999999999999993</c:v>
                </c:pt>
                <c:pt idx="4">
                  <c:v>0.89999999999999991</c:v>
                </c:pt>
                <c:pt idx="5">
                  <c:v>0.99999999999999989</c:v>
                </c:pt>
                <c:pt idx="6">
                  <c:v>1.0999999999999999</c:v>
                </c:pt>
                <c:pt idx="7">
                  <c:v>1.2</c:v>
                </c:pt>
              </c:numCache>
            </c:numRef>
          </c:yVal>
          <c:smooth val="1"/>
          <c:extLst>
            <c:ext xmlns:c16="http://schemas.microsoft.com/office/drawing/2014/chart" uri="{C3380CC4-5D6E-409C-BE32-E72D297353CC}">
              <c16:uniqueId val="{00000000-1357-407A-93CA-0EA2C24E5E0D}"/>
            </c:ext>
          </c:extLst>
        </c:ser>
        <c:ser>
          <c:idx val="1"/>
          <c:order val="1"/>
          <c:tx>
            <c:v>E potencial</c:v>
          </c:tx>
          <c:spPr>
            <a:ln w="19050" cap="rnd">
              <a:solidFill>
                <a:schemeClr val="accent2"/>
              </a:solidFill>
              <a:round/>
            </a:ln>
            <a:effectLst/>
          </c:spPr>
          <c:marker>
            <c:symbol val="none"/>
          </c:marker>
          <c:xVal>
            <c:numRef>
              <c:f>Trapezoidal!$F$13:$F$20</c:f>
              <c:numCache>
                <c:formatCode>0.00</c:formatCode>
                <c:ptCount val="8"/>
                <c:pt idx="0">
                  <c:v>0.5</c:v>
                </c:pt>
                <c:pt idx="1">
                  <c:v>0.6</c:v>
                </c:pt>
                <c:pt idx="2">
                  <c:v>0.7</c:v>
                </c:pt>
                <c:pt idx="3">
                  <c:v>0.79999999999999993</c:v>
                </c:pt>
                <c:pt idx="4">
                  <c:v>0.89999999999999991</c:v>
                </c:pt>
                <c:pt idx="5">
                  <c:v>0.99999999999999989</c:v>
                </c:pt>
                <c:pt idx="6">
                  <c:v>1.0999999999999999</c:v>
                </c:pt>
                <c:pt idx="7">
                  <c:v>1.2</c:v>
                </c:pt>
              </c:numCache>
            </c:numRef>
          </c:xVal>
          <c:yVal>
            <c:numRef>
              <c:f>Trapezoidal!$F$13:$F$20</c:f>
              <c:numCache>
                <c:formatCode>0.00</c:formatCode>
                <c:ptCount val="8"/>
                <c:pt idx="0">
                  <c:v>0.5</c:v>
                </c:pt>
                <c:pt idx="1">
                  <c:v>0.6</c:v>
                </c:pt>
                <c:pt idx="2">
                  <c:v>0.7</c:v>
                </c:pt>
                <c:pt idx="3">
                  <c:v>0.79999999999999993</c:v>
                </c:pt>
                <c:pt idx="4">
                  <c:v>0.89999999999999991</c:v>
                </c:pt>
                <c:pt idx="5">
                  <c:v>0.99999999999999989</c:v>
                </c:pt>
                <c:pt idx="6">
                  <c:v>1.0999999999999999</c:v>
                </c:pt>
                <c:pt idx="7">
                  <c:v>1.2</c:v>
                </c:pt>
              </c:numCache>
            </c:numRef>
          </c:yVal>
          <c:smooth val="1"/>
          <c:extLst>
            <c:ext xmlns:c16="http://schemas.microsoft.com/office/drawing/2014/chart" uri="{C3380CC4-5D6E-409C-BE32-E72D297353CC}">
              <c16:uniqueId val="{00000001-1357-407A-93CA-0EA2C24E5E0D}"/>
            </c:ext>
          </c:extLst>
        </c:ser>
        <c:ser>
          <c:idx val="2"/>
          <c:order val="2"/>
          <c:tx>
            <c:v>E cinética </c:v>
          </c:tx>
          <c:spPr>
            <a:ln w="19050" cap="rnd">
              <a:solidFill>
                <a:schemeClr val="accent3"/>
              </a:solidFill>
              <a:round/>
            </a:ln>
            <a:effectLst/>
          </c:spPr>
          <c:marker>
            <c:symbol val="none"/>
          </c:marker>
          <c:xVal>
            <c:numRef>
              <c:f>Trapezoidal!$I$13:$I$20</c:f>
              <c:numCache>
                <c:formatCode>_(* #,##0.00_);_(* \(#,##0.00\);_(* "-"??_);_(@_)</c:formatCode>
                <c:ptCount val="8"/>
                <c:pt idx="0">
                  <c:v>0.82</c:v>
                </c:pt>
                <c:pt idx="1">
                  <c:v>0.44</c:v>
                </c:pt>
                <c:pt idx="2">
                  <c:v>0.26</c:v>
                </c:pt>
                <c:pt idx="3">
                  <c:v>0.16</c:v>
                </c:pt>
                <c:pt idx="4">
                  <c:v>0.11</c:v>
                </c:pt>
                <c:pt idx="5">
                  <c:v>7.0000000000000007E-2</c:v>
                </c:pt>
                <c:pt idx="6">
                  <c:v>0.05</c:v>
                </c:pt>
                <c:pt idx="7">
                  <c:v>0.04</c:v>
                </c:pt>
              </c:numCache>
            </c:numRef>
          </c:xVal>
          <c:yVal>
            <c:numRef>
              <c:f>Trapezoidal!$F$13:$F$20</c:f>
              <c:numCache>
                <c:formatCode>0.00</c:formatCode>
                <c:ptCount val="8"/>
                <c:pt idx="0">
                  <c:v>0.5</c:v>
                </c:pt>
                <c:pt idx="1">
                  <c:v>0.6</c:v>
                </c:pt>
                <c:pt idx="2">
                  <c:v>0.7</c:v>
                </c:pt>
                <c:pt idx="3">
                  <c:v>0.79999999999999993</c:v>
                </c:pt>
                <c:pt idx="4">
                  <c:v>0.89999999999999991</c:v>
                </c:pt>
                <c:pt idx="5">
                  <c:v>0.99999999999999989</c:v>
                </c:pt>
                <c:pt idx="6">
                  <c:v>1.0999999999999999</c:v>
                </c:pt>
                <c:pt idx="7">
                  <c:v>1.2</c:v>
                </c:pt>
              </c:numCache>
            </c:numRef>
          </c:yVal>
          <c:smooth val="1"/>
          <c:extLst>
            <c:ext xmlns:c16="http://schemas.microsoft.com/office/drawing/2014/chart" uri="{C3380CC4-5D6E-409C-BE32-E72D297353CC}">
              <c16:uniqueId val="{00000002-1357-407A-93CA-0EA2C24E5E0D}"/>
            </c:ext>
          </c:extLst>
        </c:ser>
        <c:dLbls>
          <c:showLegendKey val="0"/>
          <c:showVal val="0"/>
          <c:showCatName val="0"/>
          <c:showSerName val="0"/>
          <c:showPercent val="0"/>
          <c:showBubbleSize val="0"/>
        </c:dLbls>
        <c:axId val="491731632"/>
        <c:axId val="491729008"/>
      </c:scatterChart>
      <c:valAx>
        <c:axId val="491731632"/>
        <c:scaling>
          <c:orientation val="minMax"/>
        </c:scaling>
        <c:delete val="0"/>
        <c:axPos val="b"/>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91729008"/>
        <c:crosses val="autoZero"/>
        <c:crossBetween val="midCat"/>
      </c:valAx>
      <c:valAx>
        <c:axId val="49172900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91731632"/>
        <c:crosses val="autoZero"/>
        <c:crossBetween val="midCat"/>
      </c:valAx>
      <c:spPr>
        <a:noFill/>
        <a:ln>
          <a:solidFill>
            <a:schemeClr val="accent1"/>
          </a:solidFill>
          <a:round/>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Curvas</a:t>
            </a:r>
            <a:r>
              <a:rPr lang="es-CO" baseline="0"/>
              <a:t> de energía específica</a:t>
            </a:r>
            <a:endParaRPr lang="es-C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v>E específica </c:v>
          </c:tx>
          <c:spPr>
            <a:ln w="19050" cap="rnd">
              <a:solidFill>
                <a:schemeClr val="accent1"/>
              </a:solidFill>
              <a:round/>
            </a:ln>
            <a:effectLst/>
          </c:spPr>
          <c:marker>
            <c:symbol val="none"/>
          </c:marker>
          <c:xVal>
            <c:numRef>
              <c:f>Gasto!$J$16:$J$23</c:f>
              <c:numCache>
                <c:formatCode>_(* #,##0.00_);_(* \(#,##0.00\);_(* "-"??_);_(@_)</c:formatCode>
                <c:ptCount val="8"/>
                <c:pt idx="0">
                  <c:v>5.6</c:v>
                </c:pt>
                <c:pt idx="1">
                  <c:v>3.77</c:v>
                </c:pt>
                <c:pt idx="2">
                  <c:v>3.39</c:v>
                </c:pt>
                <c:pt idx="3">
                  <c:v>3.5</c:v>
                </c:pt>
                <c:pt idx="4">
                  <c:v>3.81</c:v>
                </c:pt>
                <c:pt idx="5">
                  <c:v>4.2</c:v>
                </c:pt>
                <c:pt idx="6">
                  <c:v>4.63</c:v>
                </c:pt>
                <c:pt idx="7">
                  <c:v>5.09</c:v>
                </c:pt>
              </c:numCache>
            </c:numRef>
          </c:xVal>
          <c:yVal>
            <c:numRef>
              <c:f>Gasto!$F$16:$F$23</c:f>
              <c:numCache>
                <c:formatCode>0.00</c:formatCode>
                <c:ptCount val="8"/>
                <c:pt idx="0">
                  <c:v>1.5</c:v>
                </c:pt>
                <c:pt idx="1">
                  <c:v>2</c:v>
                </c:pt>
                <c:pt idx="2">
                  <c:v>2.5</c:v>
                </c:pt>
                <c:pt idx="3">
                  <c:v>3</c:v>
                </c:pt>
                <c:pt idx="4">
                  <c:v>3.5</c:v>
                </c:pt>
                <c:pt idx="5">
                  <c:v>4</c:v>
                </c:pt>
                <c:pt idx="6">
                  <c:v>4.5</c:v>
                </c:pt>
                <c:pt idx="7">
                  <c:v>5</c:v>
                </c:pt>
              </c:numCache>
            </c:numRef>
          </c:yVal>
          <c:smooth val="1"/>
          <c:extLst>
            <c:ext xmlns:c16="http://schemas.microsoft.com/office/drawing/2014/chart" uri="{C3380CC4-5D6E-409C-BE32-E72D297353CC}">
              <c16:uniqueId val="{00000000-E0D5-421B-B26D-47ECD3345B81}"/>
            </c:ext>
          </c:extLst>
        </c:ser>
        <c:ser>
          <c:idx val="1"/>
          <c:order val="1"/>
          <c:tx>
            <c:v>E potencial</c:v>
          </c:tx>
          <c:spPr>
            <a:ln w="19050" cap="rnd">
              <a:solidFill>
                <a:schemeClr val="accent2"/>
              </a:solidFill>
              <a:round/>
            </a:ln>
            <a:effectLst/>
          </c:spPr>
          <c:marker>
            <c:symbol val="none"/>
          </c:marker>
          <c:xVal>
            <c:numRef>
              <c:f>Gasto!$F$16:$F$23</c:f>
              <c:numCache>
                <c:formatCode>0.00</c:formatCode>
                <c:ptCount val="8"/>
                <c:pt idx="0">
                  <c:v>1.5</c:v>
                </c:pt>
                <c:pt idx="1">
                  <c:v>2</c:v>
                </c:pt>
                <c:pt idx="2">
                  <c:v>2.5</c:v>
                </c:pt>
                <c:pt idx="3">
                  <c:v>3</c:v>
                </c:pt>
                <c:pt idx="4">
                  <c:v>3.5</c:v>
                </c:pt>
                <c:pt idx="5">
                  <c:v>4</c:v>
                </c:pt>
                <c:pt idx="6">
                  <c:v>4.5</c:v>
                </c:pt>
                <c:pt idx="7">
                  <c:v>5</c:v>
                </c:pt>
              </c:numCache>
            </c:numRef>
          </c:xVal>
          <c:yVal>
            <c:numRef>
              <c:f>Gasto!$F$16:$F$23</c:f>
              <c:numCache>
                <c:formatCode>0.00</c:formatCode>
                <c:ptCount val="8"/>
                <c:pt idx="0">
                  <c:v>1.5</c:v>
                </c:pt>
                <c:pt idx="1">
                  <c:v>2</c:v>
                </c:pt>
                <c:pt idx="2">
                  <c:v>2.5</c:v>
                </c:pt>
                <c:pt idx="3">
                  <c:v>3</c:v>
                </c:pt>
                <c:pt idx="4">
                  <c:v>3.5</c:v>
                </c:pt>
                <c:pt idx="5">
                  <c:v>4</c:v>
                </c:pt>
                <c:pt idx="6">
                  <c:v>4.5</c:v>
                </c:pt>
                <c:pt idx="7">
                  <c:v>5</c:v>
                </c:pt>
              </c:numCache>
            </c:numRef>
          </c:yVal>
          <c:smooth val="1"/>
          <c:extLst>
            <c:ext xmlns:c16="http://schemas.microsoft.com/office/drawing/2014/chart" uri="{C3380CC4-5D6E-409C-BE32-E72D297353CC}">
              <c16:uniqueId val="{00000001-E0D5-421B-B26D-47ECD3345B81}"/>
            </c:ext>
          </c:extLst>
        </c:ser>
        <c:ser>
          <c:idx val="2"/>
          <c:order val="2"/>
          <c:tx>
            <c:v>E cinética </c:v>
          </c:tx>
          <c:spPr>
            <a:ln w="19050" cap="rnd">
              <a:solidFill>
                <a:schemeClr val="accent3"/>
              </a:solidFill>
              <a:round/>
            </a:ln>
            <a:effectLst/>
          </c:spPr>
          <c:marker>
            <c:symbol val="none"/>
          </c:marker>
          <c:xVal>
            <c:numRef>
              <c:f>Gasto!$I$16:$I$23</c:f>
              <c:numCache>
                <c:formatCode>_(* #,##0.00_);_(* \(#,##0.00\);_(* "-"??_);_(@_)</c:formatCode>
                <c:ptCount val="8"/>
                <c:pt idx="0">
                  <c:v>4.0999999999999996</c:v>
                </c:pt>
                <c:pt idx="1">
                  <c:v>1.77</c:v>
                </c:pt>
                <c:pt idx="2">
                  <c:v>0.89</c:v>
                </c:pt>
                <c:pt idx="3">
                  <c:v>0.5</c:v>
                </c:pt>
                <c:pt idx="4">
                  <c:v>0.31</c:v>
                </c:pt>
                <c:pt idx="5">
                  <c:v>0.2</c:v>
                </c:pt>
                <c:pt idx="6">
                  <c:v>0.13</c:v>
                </c:pt>
                <c:pt idx="7">
                  <c:v>0.09</c:v>
                </c:pt>
              </c:numCache>
            </c:numRef>
          </c:xVal>
          <c:yVal>
            <c:numRef>
              <c:f>Gasto!$F$16:$F$23</c:f>
              <c:numCache>
                <c:formatCode>0.00</c:formatCode>
                <c:ptCount val="8"/>
                <c:pt idx="0">
                  <c:v>1.5</c:v>
                </c:pt>
                <c:pt idx="1">
                  <c:v>2</c:v>
                </c:pt>
                <c:pt idx="2">
                  <c:v>2.5</c:v>
                </c:pt>
                <c:pt idx="3">
                  <c:v>3</c:v>
                </c:pt>
                <c:pt idx="4">
                  <c:v>3.5</c:v>
                </c:pt>
                <c:pt idx="5">
                  <c:v>4</c:v>
                </c:pt>
                <c:pt idx="6">
                  <c:v>4.5</c:v>
                </c:pt>
                <c:pt idx="7">
                  <c:v>5</c:v>
                </c:pt>
              </c:numCache>
            </c:numRef>
          </c:yVal>
          <c:smooth val="1"/>
          <c:extLst>
            <c:ext xmlns:c16="http://schemas.microsoft.com/office/drawing/2014/chart" uri="{C3380CC4-5D6E-409C-BE32-E72D297353CC}">
              <c16:uniqueId val="{00000002-E0D5-421B-B26D-47ECD3345B81}"/>
            </c:ext>
          </c:extLst>
        </c:ser>
        <c:dLbls>
          <c:showLegendKey val="0"/>
          <c:showVal val="0"/>
          <c:showCatName val="0"/>
          <c:showSerName val="0"/>
          <c:showPercent val="0"/>
          <c:showBubbleSize val="0"/>
        </c:dLbls>
        <c:axId val="491731632"/>
        <c:axId val="491729008"/>
      </c:scatterChart>
      <c:valAx>
        <c:axId val="491731632"/>
        <c:scaling>
          <c:orientation val="minMax"/>
        </c:scaling>
        <c:delete val="0"/>
        <c:axPos val="b"/>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91729008"/>
        <c:crosses val="autoZero"/>
        <c:crossBetween val="midCat"/>
      </c:valAx>
      <c:valAx>
        <c:axId val="49172900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91731632"/>
        <c:crosses val="autoZero"/>
        <c:crossBetween val="midCat"/>
      </c:valAx>
      <c:spPr>
        <a:noFill/>
        <a:ln>
          <a:solidFill>
            <a:schemeClr val="accent1"/>
          </a:solidFill>
          <a:round/>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tmp"/></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1.tmp"/></Relationships>
</file>

<file path=xl/drawings/_rels/drawing9.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image" Target="../media/image1.tmp"/></Relationships>
</file>

<file path=xl/drawings/_rels/drawing13.xml.rels><?xml version="1.0" encoding="UTF-8" standalone="yes"?>
<Relationships xmlns="http://schemas.openxmlformats.org/package/2006/relationships"><Relationship Id="rId1" Type="http://schemas.openxmlformats.org/officeDocument/2006/relationships/image" Target="../media/image3.tmp"/></Relationships>
</file>

<file path=xl/drawings/_rels/drawing14.xml.rels><?xml version="1.0" encoding="UTF-8" standalone="yes"?>
<Relationships xmlns="http://schemas.openxmlformats.org/package/2006/relationships"><Relationship Id="rId1" Type="http://schemas.openxmlformats.org/officeDocument/2006/relationships/image" Target="../media/image4.tmp"/></Relationships>
</file>

<file path=xl/drawings/_rels/drawing15.xml.rels><?xml version="1.0" encoding="UTF-8" standalone="yes"?>
<Relationships xmlns="http://schemas.openxmlformats.org/package/2006/relationships"><Relationship Id="rId1" Type="http://schemas.openxmlformats.org/officeDocument/2006/relationships/image" Target="../media/image5.tmp"/></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699558</xdr:colOff>
      <xdr:row>1</xdr:row>
      <xdr:rowOff>267757</xdr:rowOff>
    </xdr:from>
    <xdr:to>
      <xdr:col>8</xdr:col>
      <xdr:colOff>454024</xdr:colOff>
      <xdr:row>8</xdr:row>
      <xdr:rowOff>68791</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15141" y="458257"/>
          <a:ext cx="2019300" cy="1229784"/>
        </a:xfrm>
        <a:prstGeom prst="rect">
          <a:avLst/>
        </a:prstGeom>
      </xdr:spPr>
    </xdr:pic>
    <xdr:clientData/>
  </xdr:twoCellAnchor>
  <xdr:twoCellAnchor>
    <xdr:from>
      <xdr:col>9</xdr:col>
      <xdr:colOff>804332</xdr:colOff>
      <xdr:row>10</xdr:row>
      <xdr:rowOff>0</xdr:rowOff>
    </xdr:from>
    <xdr:to>
      <xdr:col>23</xdr:col>
      <xdr:colOff>201082</xdr:colOff>
      <xdr:row>21</xdr:row>
      <xdr:rowOff>13494</xdr:rowOff>
    </xdr:to>
    <xdr:graphicFrame macro="">
      <xdr:nvGraphicFramePr>
        <xdr:cNvPr id="3" name="Gráfico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0</xdr:colOff>
      <xdr:row>4</xdr:row>
      <xdr:rowOff>11906</xdr:rowOff>
    </xdr:from>
    <xdr:to>
      <xdr:col>20</xdr:col>
      <xdr:colOff>5953</xdr:colOff>
      <xdr:row>6</xdr:row>
      <xdr:rowOff>11906</xdr:rowOff>
    </xdr:to>
    <xdr:cxnSp macro="">
      <xdr:nvCxnSpPr>
        <xdr:cNvPr id="5" name="Conector recto de flecha 4">
          <a:extLst>
            <a:ext uri="{FF2B5EF4-FFF2-40B4-BE49-F238E27FC236}">
              <a16:creationId xmlns:a16="http://schemas.microsoft.com/office/drawing/2014/main" id="{00000000-0008-0000-0400-000005000000}"/>
            </a:ext>
          </a:extLst>
        </xdr:cNvPr>
        <xdr:cNvCxnSpPr/>
      </xdr:nvCxnSpPr>
      <xdr:spPr>
        <a:xfrm>
          <a:off x="7822406" y="869156"/>
          <a:ext cx="5953" cy="38100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xdr:row>
      <xdr:rowOff>77391</xdr:rowOff>
    </xdr:from>
    <xdr:to>
      <xdr:col>17</xdr:col>
      <xdr:colOff>214313</xdr:colOff>
      <xdr:row>6</xdr:row>
      <xdr:rowOff>83344</xdr:rowOff>
    </xdr:to>
    <xdr:cxnSp macro="">
      <xdr:nvCxnSpPr>
        <xdr:cNvPr id="9" name="Conector recto de flecha 8">
          <a:extLst>
            <a:ext uri="{FF2B5EF4-FFF2-40B4-BE49-F238E27FC236}">
              <a16:creationId xmlns:a16="http://schemas.microsoft.com/office/drawing/2014/main" id="{00000000-0008-0000-0400-000009000000}"/>
            </a:ext>
          </a:extLst>
        </xdr:cNvPr>
        <xdr:cNvCxnSpPr/>
      </xdr:nvCxnSpPr>
      <xdr:spPr>
        <a:xfrm>
          <a:off x="6721078" y="1315641"/>
          <a:ext cx="654844" cy="5953"/>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3</xdr:row>
      <xdr:rowOff>55563</xdr:rowOff>
    </xdr:from>
    <xdr:to>
      <xdr:col>19</xdr:col>
      <xdr:colOff>214313</xdr:colOff>
      <xdr:row>3</xdr:row>
      <xdr:rowOff>63500</xdr:rowOff>
    </xdr:to>
    <xdr:cxnSp macro="">
      <xdr:nvCxnSpPr>
        <xdr:cNvPr id="13" name="Conector recto de flecha 12">
          <a:extLst>
            <a:ext uri="{FF2B5EF4-FFF2-40B4-BE49-F238E27FC236}">
              <a16:creationId xmlns:a16="http://schemas.microsoft.com/office/drawing/2014/main" id="{00000000-0008-0000-0400-00000D000000}"/>
            </a:ext>
          </a:extLst>
        </xdr:cNvPr>
        <xdr:cNvCxnSpPr/>
      </xdr:nvCxnSpPr>
      <xdr:spPr>
        <a:xfrm>
          <a:off x="6286500" y="722313"/>
          <a:ext cx="1547813" cy="7937"/>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92926</xdr:colOff>
      <xdr:row>72</xdr:row>
      <xdr:rowOff>139390</xdr:rowOff>
    </xdr:from>
    <xdr:to>
      <xdr:col>4</xdr:col>
      <xdr:colOff>1707530</xdr:colOff>
      <xdr:row>75</xdr:row>
      <xdr:rowOff>11616</xdr:rowOff>
    </xdr:to>
    <xdr:sp macro="[0]!Macro5" textlink="">
      <xdr:nvSpPr>
        <xdr:cNvPr id="3" name="Rectángulo: esquinas redondeadas 2">
          <a:extLst>
            <a:ext uri="{FF2B5EF4-FFF2-40B4-BE49-F238E27FC236}">
              <a16:creationId xmlns:a16="http://schemas.microsoft.com/office/drawing/2014/main" id="{00000000-0008-0000-0B00-000003000000}"/>
            </a:ext>
          </a:extLst>
        </xdr:cNvPr>
        <xdr:cNvSpPr/>
      </xdr:nvSpPr>
      <xdr:spPr>
        <a:xfrm>
          <a:off x="7805853" y="8142713"/>
          <a:ext cx="1614604" cy="42978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t>CALCULAR</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57151</xdr:colOff>
      <xdr:row>2</xdr:row>
      <xdr:rowOff>57150</xdr:rowOff>
    </xdr:from>
    <xdr:to>
      <xdr:col>5</xdr:col>
      <xdr:colOff>550069</xdr:colOff>
      <xdr:row>8</xdr:row>
      <xdr:rowOff>133352</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2076" y="57150"/>
          <a:ext cx="2019300" cy="1228726"/>
        </a:xfrm>
        <a:prstGeom prst="rect">
          <a:avLst/>
        </a:prstGeom>
      </xdr:spPr>
    </xdr:pic>
    <xdr:clientData/>
  </xdr:twoCellAnchor>
  <xdr:twoCellAnchor>
    <xdr:from>
      <xdr:col>10</xdr:col>
      <xdr:colOff>19050</xdr:colOff>
      <xdr:row>9</xdr:row>
      <xdr:rowOff>0</xdr:rowOff>
    </xdr:from>
    <xdr:to>
      <xdr:col>14</xdr:col>
      <xdr:colOff>228600</xdr:colOff>
      <xdr:row>20</xdr:row>
      <xdr:rowOff>9525</xdr:rowOff>
    </xdr:to>
    <xdr:graphicFrame macro="">
      <xdr:nvGraphicFramePr>
        <xdr:cNvPr id="7" name="Gráfico 6">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oneCellAnchor>
    <xdr:from>
      <xdr:col>2</xdr:col>
      <xdr:colOff>457200</xdr:colOff>
      <xdr:row>14</xdr:row>
      <xdr:rowOff>114300</xdr:rowOff>
    </xdr:from>
    <xdr:ext cx="2886075" cy="639296"/>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00000000-0008-0000-0100-000003000000}"/>
                </a:ext>
              </a:extLst>
            </xdr:cNvPr>
            <xdr:cNvSpPr txBox="1"/>
          </xdr:nvSpPr>
          <xdr:spPr>
            <a:xfrm>
              <a:off x="1981200" y="2895600"/>
              <a:ext cx="2886075" cy="639296"/>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14:m>
                <m:oMathPara xmlns:m="http://schemas.openxmlformats.org/officeDocument/2006/math">
                  <m:oMathParaPr>
                    <m:jc m:val="center"/>
                  </m:oMathParaPr>
                  <m:oMath xmlns:m="http://schemas.openxmlformats.org/officeDocument/2006/math">
                    <m:r>
                      <m:rPr>
                        <m:sty m:val="p"/>
                      </m:rPr>
                      <a:rPr lang="es-EC" sz="1800" b="0" i="0">
                        <a:latin typeface="Cambria Math" panose="02040503050406030204" pitchFamily="18" charset="0"/>
                      </a:rPr>
                      <m:t>y</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f>
                      <m:fPr>
                        <m:ctrlPr>
                          <a:rPr lang="es-EC" sz="1800" b="0" i="1">
                            <a:latin typeface="Cambria Math" panose="02040503050406030204" pitchFamily="18" charset="0"/>
                          </a:rPr>
                        </m:ctrlPr>
                      </m:fPr>
                      <m:num>
                        <m:r>
                          <m:rPr>
                            <m:sty m:val="p"/>
                          </m:rPr>
                          <a:rPr lang="es-EC" sz="1800" b="0" i="0">
                            <a:latin typeface="Cambria Math" panose="02040503050406030204" pitchFamily="18" charset="0"/>
                          </a:rPr>
                          <m:t>x</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num>
                      <m:den>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den>
                    </m:f>
                  </m:oMath>
                </m:oMathPara>
              </a14:m>
              <a:endParaRPr lang="es-EC" sz="1800" i="0"/>
            </a:p>
          </xdr:txBody>
        </xdr:sp>
      </mc:Choice>
      <mc:Fallback xmlns="">
        <xdr:sp macro="" textlink="">
          <xdr:nvSpPr>
            <xdr:cNvPr id="3" name="CuadroTexto 2">
              <a:extLst>
                <a:ext uri="{FF2B5EF4-FFF2-40B4-BE49-F238E27FC236}">
                  <a16:creationId xmlns:a16="http://schemas.microsoft.com/office/drawing/2014/main" id="{6D81CF04-02D3-480A-B2F2-F605FAF540DE}"/>
                </a:ext>
              </a:extLst>
            </xdr:cNvPr>
            <xdr:cNvSpPr txBox="1"/>
          </xdr:nvSpPr>
          <xdr:spPr>
            <a:xfrm>
              <a:off x="1981200" y="2895600"/>
              <a:ext cx="2886075" cy="639296"/>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r>
                <a:rPr lang="es-EC" sz="1800" b="0" i="0">
                  <a:latin typeface="Cambria Math" panose="02040503050406030204" pitchFamily="18" charset="0"/>
                </a:rPr>
                <a:t>y=y_0+(y_1−y_0)(x−x_0)/(x_1−x_0 )</a:t>
              </a:r>
              <a:endParaRPr lang="es-EC" sz="1800" i="0"/>
            </a:p>
          </xdr:txBody>
        </xdr:sp>
      </mc:Fallback>
    </mc:AlternateContent>
    <xdr:clientData/>
  </xdr:oneCellAnchor>
</xdr:wsDr>
</file>

<file path=xl/drawings/drawing5.xml><?xml version="1.0" encoding="utf-8"?>
<xdr:wsDr xmlns:xdr="http://schemas.openxmlformats.org/drawingml/2006/spreadsheetDrawing" xmlns:a="http://schemas.openxmlformats.org/drawingml/2006/main">
  <xdr:oneCellAnchor>
    <xdr:from>
      <xdr:col>3</xdr:col>
      <xdr:colOff>19050</xdr:colOff>
      <xdr:row>15</xdr:row>
      <xdr:rowOff>57150</xdr:rowOff>
    </xdr:from>
    <xdr:ext cx="2981326" cy="686921"/>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1695450" y="11601450"/>
              <a:ext cx="2981326" cy="686921"/>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14:m>
                <m:oMathPara xmlns:m="http://schemas.openxmlformats.org/officeDocument/2006/math">
                  <m:oMathParaPr>
                    <m:jc m:val="center"/>
                  </m:oMathParaPr>
                  <m:oMath xmlns:m="http://schemas.openxmlformats.org/officeDocument/2006/math">
                    <m:r>
                      <m:rPr>
                        <m:sty m:val="p"/>
                      </m:rPr>
                      <a:rPr lang="es-EC" sz="1800" b="0" i="0">
                        <a:latin typeface="Cambria Math" panose="02040503050406030204" pitchFamily="18" charset="0"/>
                      </a:rPr>
                      <m:t>y</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f>
                      <m:fPr>
                        <m:ctrlPr>
                          <a:rPr lang="es-EC" sz="1800" b="0" i="1">
                            <a:latin typeface="Cambria Math" panose="02040503050406030204" pitchFamily="18" charset="0"/>
                          </a:rPr>
                        </m:ctrlPr>
                      </m:fPr>
                      <m:num>
                        <m:r>
                          <m:rPr>
                            <m:sty m:val="p"/>
                          </m:rPr>
                          <a:rPr lang="es-EC" sz="1800" b="0" i="0">
                            <a:latin typeface="Cambria Math" panose="02040503050406030204" pitchFamily="18" charset="0"/>
                          </a:rPr>
                          <m:t>x</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num>
                      <m:den>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den>
                    </m:f>
                  </m:oMath>
                </m:oMathPara>
              </a14:m>
              <a:endParaRPr lang="es-EC" sz="1800" i="0"/>
            </a:p>
          </xdr:txBody>
        </xdr:sp>
      </mc:Choice>
      <mc:Fallback xmlns="">
        <xdr:sp macro="" textlink="">
          <xdr:nvSpPr>
            <xdr:cNvPr id="2" name="CuadroTexto 1">
              <a:extLst>
                <a:ext uri="{FF2B5EF4-FFF2-40B4-BE49-F238E27FC236}">
                  <a16:creationId xmlns:a16="http://schemas.microsoft.com/office/drawing/2014/main" id="{E53A85AF-8D6E-4326-B643-F9EF41B804B1}"/>
                </a:ext>
              </a:extLst>
            </xdr:cNvPr>
            <xdr:cNvSpPr txBox="1"/>
          </xdr:nvSpPr>
          <xdr:spPr>
            <a:xfrm>
              <a:off x="1695450" y="11601450"/>
              <a:ext cx="2981326" cy="686921"/>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r>
                <a:rPr lang="es-EC" sz="1800" b="0" i="0">
                  <a:latin typeface="Cambria Math" panose="02040503050406030204" pitchFamily="18" charset="0"/>
                </a:rPr>
                <a:t>y=y_0+(y_1−y_0)(x−x_0)/(x_1−x_0 )</a:t>
              </a:r>
              <a:endParaRPr lang="es-EC" sz="1800" i="0"/>
            </a:p>
          </xdr:txBody>
        </xdr:sp>
      </mc:Fallback>
    </mc:AlternateContent>
    <xdr:clientData/>
  </xdr:oneCellAnchor>
</xdr:wsDr>
</file>

<file path=xl/drawings/drawing6.xml><?xml version="1.0" encoding="utf-8"?>
<xdr:wsDr xmlns:xdr="http://schemas.openxmlformats.org/drawingml/2006/spreadsheetDrawing" xmlns:a="http://schemas.openxmlformats.org/drawingml/2006/main">
  <xdr:oneCellAnchor>
    <xdr:from>
      <xdr:col>2</xdr:col>
      <xdr:colOff>457200</xdr:colOff>
      <xdr:row>14</xdr:row>
      <xdr:rowOff>114300</xdr:rowOff>
    </xdr:from>
    <xdr:ext cx="2886075" cy="639296"/>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981200" y="2895600"/>
              <a:ext cx="2886075" cy="639296"/>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14:m>
                <m:oMathPara xmlns:m="http://schemas.openxmlformats.org/officeDocument/2006/math">
                  <m:oMathParaPr>
                    <m:jc m:val="center"/>
                  </m:oMathParaPr>
                  <m:oMath xmlns:m="http://schemas.openxmlformats.org/officeDocument/2006/math">
                    <m:r>
                      <m:rPr>
                        <m:sty m:val="p"/>
                      </m:rPr>
                      <a:rPr lang="es-EC" sz="1800" b="0" i="0">
                        <a:latin typeface="Cambria Math" panose="02040503050406030204" pitchFamily="18" charset="0"/>
                      </a:rPr>
                      <m:t>y</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f>
                      <m:fPr>
                        <m:ctrlPr>
                          <a:rPr lang="es-EC" sz="1800" b="0" i="1">
                            <a:latin typeface="Cambria Math" panose="02040503050406030204" pitchFamily="18" charset="0"/>
                          </a:rPr>
                        </m:ctrlPr>
                      </m:fPr>
                      <m:num>
                        <m:r>
                          <m:rPr>
                            <m:sty m:val="p"/>
                          </m:rPr>
                          <a:rPr lang="es-EC" sz="1800" b="0" i="0">
                            <a:latin typeface="Cambria Math" panose="02040503050406030204" pitchFamily="18" charset="0"/>
                          </a:rPr>
                          <m:t>x</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num>
                      <m:den>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den>
                    </m:f>
                  </m:oMath>
                </m:oMathPara>
              </a14:m>
              <a:endParaRPr lang="es-EC" sz="1800" i="0"/>
            </a:p>
          </xdr:txBody>
        </xdr:sp>
      </mc:Choice>
      <mc:Fallback xmlns="">
        <xdr:sp macro="" textlink="">
          <xdr:nvSpPr>
            <xdr:cNvPr id="2" name="CuadroTexto 1">
              <a:extLst>
                <a:ext uri="{FF2B5EF4-FFF2-40B4-BE49-F238E27FC236}">
                  <a16:creationId xmlns:a16="http://schemas.microsoft.com/office/drawing/2014/main" id="{D3B30FD7-E3C0-4743-BC61-AE04A8A694AD}"/>
                </a:ext>
              </a:extLst>
            </xdr:cNvPr>
            <xdr:cNvSpPr txBox="1"/>
          </xdr:nvSpPr>
          <xdr:spPr>
            <a:xfrm>
              <a:off x="1981200" y="2895600"/>
              <a:ext cx="2886075" cy="639296"/>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r>
                <a:rPr lang="es-EC" sz="1800" b="0" i="0">
                  <a:latin typeface="Cambria Math" panose="02040503050406030204" pitchFamily="18" charset="0"/>
                </a:rPr>
                <a:t>y=y_0+(y_1−y_0)(x−x_0)/(x_1−x_0 )</a:t>
              </a:r>
              <a:endParaRPr lang="es-EC" sz="1800" i="0"/>
            </a:p>
          </xdr:txBody>
        </xdr:sp>
      </mc:Fallback>
    </mc:AlternateContent>
    <xdr:clientData/>
  </xdr:oneCellAnchor>
</xdr:wsDr>
</file>

<file path=xl/drawings/drawing7.xml><?xml version="1.0" encoding="utf-8"?>
<xdr:wsDr xmlns:xdr="http://schemas.openxmlformats.org/drawingml/2006/spreadsheetDrawing" xmlns:a="http://schemas.openxmlformats.org/drawingml/2006/main">
  <xdr:oneCellAnchor>
    <xdr:from>
      <xdr:col>3</xdr:col>
      <xdr:colOff>19050</xdr:colOff>
      <xdr:row>15</xdr:row>
      <xdr:rowOff>57150</xdr:rowOff>
    </xdr:from>
    <xdr:ext cx="2981326" cy="686921"/>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0600-000002000000}"/>
                </a:ext>
              </a:extLst>
            </xdr:cNvPr>
            <xdr:cNvSpPr txBox="1"/>
          </xdr:nvSpPr>
          <xdr:spPr>
            <a:xfrm>
              <a:off x="2590800" y="3067050"/>
              <a:ext cx="2981326" cy="686921"/>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14:m>
                <m:oMathPara xmlns:m="http://schemas.openxmlformats.org/officeDocument/2006/math">
                  <m:oMathParaPr>
                    <m:jc m:val="center"/>
                  </m:oMathParaPr>
                  <m:oMath xmlns:m="http://schemas.openxmlformats.org/officeDocument/2006/math">
                    <m:r>
                      <m:rPr>
                        <m:sty m:val="p"/>
                      </m:rPr>
                      <a:rPr lang="es-EC" sz="1800" b="0" i="0">
                        <a:latin typeface="Cambria Math" panose="02040503050406030204" pitchFamily="18" charset="0"/>
                      </a:rPr>
                      <m:t>y</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f>
                      <m:fPr>
                        <m:ctrlPr>
                          <a:rPr lang="es-EC" sz="1800" b="0" i="1">
                            <a:latin typeface="Cambria Math" panose="02040503050406030204" pitchFamily="18" charset="0"/>
                          </a:rPr>
                        </m:ctrlPr>
                      </m:fPr>
                      <m:num>
                        <m:r>
                          <m:rPr>
                            <m:sty m:val="p"/>
                          </m:rPr>
                          <a:rPr lang="es-EC" sz="1800" b="0" i="0">
                            <a:latin typeface="Cambria Math" panose="02040503050406030204" pitchFamily="18" charset="0"/>
                          </a:rPr>
                          <m:t>x</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num>
                      <m:den>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den>
                    </m:f>
                  </m:oMath>
                </m:oMathPara>
              </a14:m>
              <a:endParaRPr lang="es-EC" sz="1800" i="0"/>
            </a:p>
          </xdr:txBody>
        </xdr:sp>
      </mc:Choice>
      <mc:Fallback xmlns="">
        <xdr:sp macro="" textlink="">
          <xdr:nvSpPr>
            <xdr:cNvPr id="2" name="CuadroTexto 1">
              <a:extLst>
                <a:ext uri="{FF2B5EF4-FFF2-40B4-BE49-F238E27FC236}">
                  <a16:creationId xmlns:a16="http://schemas.microsoft.com/office/drawing/2014/main" id="{D905748B-DC5A-4E09-ADCA-F40883B892AD}"/>
                </a:ext>
              </a:extLst>
            </xdr:cNvPr>
            <xdr:cNvSpPr txBox="1"/>
          </xdr:nvSpPr>
          <xdr:spPr>
            <a:xfrm>
              <a:off x="2590800" y="3067050"/>
              <a:ext cx="2981326" cy="686921"/>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r>
                <a:rPr lang="es-EC" sz="1800" b="0" i="0">
                  <a:latin typeface="Cambria Math" panose="02040503050406030204" pitchFamily="18" charset="0"/>
                </a:rPr>
                <a:t>y=y_0+(y_1−y_0)(x−x_0)/(x_1−x_0 )</a:t>
              </a:r>
              <a:endParaRPr lang="es-EC" sz="1800" i="0"/>
            </a:p>
          </xdr:txBody>
        </xdr:sp>
      </mc:Fallback>
    </mc:AlternateContent>
    <xdr:clientData/>
  </xdr:oneCellAnchor>
</xdr:wsDr>
</file>

<file path=xl/drawings/drawing8.xml><?xml version="1.0" encoding="utf-8"?>
<xdr:wsDr xmlns:xdr="http://schemas.openxmlformats.org/drawingml/2006/spreadsheetDrawing" xmlns:a="http://schemas.openxmlformats.org/drawingml/2006/main">
  <xdr:oneCellAnchor>
    <xdr:from>
      <xdr:col>3</xdr:col>
      <xdr:colOff>19050</xdr:colOff>
      <xdr:row>15</xdr:row>
      <xdr:rowOff>57150</xdr:rowOff>
    </xdr:from>
    <xdr:ext cx="2981326" cy="686921"/>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2590800" y="3067050"/>
              <a:ext cx="2981326" cy="686921"/>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14:m>
                <m:oMathPara xmlns:m="http://schemas.openxmlformats.org/officeDocument/2006/math">
                  <m:oMathParaPr>
                    <m:jc m:val="center"/>
                  </m:oMathParaPr>
                  <m:oMath xmlns:m="http://schemas.openxmlformats.org/officeDocument/2006/math">
                    <m:r>
                      <m:rPr>
                        <m:sty m:val="p"/>
                      </m:rPr>
                      <a:rPr lang="es-EC" sz="1800" b="0" i="0">
                        <a:latin typeface="Cambria Math" panose="02040503050406030204" pitchFamily="18" charset="0"/>
                      </a:rPr>
                      <m:t>y</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f>
                      <m:fPr>
                        <m:ctrlPr>
                          <a:rPr lang="es-EC" sz="1800" b="0" i="1">
                            <a:latin typeface="Cambria Math" panose="02040503050406030204" pitchFamily="18" charset="0"/>
                          </a:rPr>
                        </m:ctrlPr>
                      </m:fPr>
                      <m:num>
                        <m:r>
                          <m:rPr>
                            <m:sty m:val="p"/>
                          </m:rPr>
                          <a:rPr lang="es-EC" sz="1800" b="0" i="0">
                            <a:latin typeface="Cambria Math" panose="02040503050406030204" pitchFamily="18" charset="0"/>
                          </a:rPr>
                          <m:t>x</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num>
                      <m:den>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den>
                    </m:f>
                  </m:oMath>
                </m:oMathPara>
              </a14:m>
              <a:endParaRPr lang="es-EC" sz="1800" i="0"/>
            </a:p>
          </xdr:txBody>
        </xdr:sp>
      </mc:Choice>
      <mc:Fallback xmlns="">
        <xdr:sp macro="" textlink="">
          <xdr:nvSpPr>
            <xdr:cNvPr id="2" name="CuadroTexto 1">
              <a:extLst>
                <a:ext uri="{FF2B5EF4-FFF2-40B4-BE49-F238E27FC236}">
                  <a16:creationId xmlns:a16="http://schemas.microsoft.com/office/drawing/2014/main" id="{67F1FC18-864F-4E3C-A3BF-CCAC7228A9F6}"/>
                </a:ext>
              </a:extLst>
            </xdr:cNvPr>
            <xdr:cNvSpPr txBox="1"/>
          </xdr:nvSpPr>
          <xdr:spPr>
            <a:xfrm>
              <a:off x="2590800" y="3067050"/>
              <a:ext cx="2981326" cy="686921"/>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r>
                <a:rPr lang="es-EC" sz="1800" b="0" i="0">
                  <a:latin typeface="Cambria Math" panose="02040503050406030204" pitchFamily="18" charset="0"/>
                </a:rPr>
                <a:t>y=y_0+(y_1−y_0)(x−x_0)/(x_1−x_0 )</a:t>
              </a:r>
              <a:endParaRPr lang="es-EC" sz="1800" i="0"/>
            </a:p>
          </xdr:txBody>
        </xdr:sp>
      </mc:Fallback>
    </mc:AlternateContent>
    <xdr:clientData/>
  </xdr:oneCellAnchor>
</xdr:wsDr>
</file>

<file path=xl/drawings/drawing9.xml><?xml version="1.0" encoding="utf-8"?>
<xdr:wsDr xmlns:xdr="http://schemas.openxmlformats.org/drawingml/2006/spreadsheetDrawing" xmlns:a="http://schemas.openxmlformats.org/drawingml/2006/main">
  <xdr:twoCellAnchor editAs="oneCell">
    <xdr:from>
      <xdr:col>3</xdr:col>
      <xdr:colOff>57151</xdr:colOff>
      <xdr:row>2</xdr:row>
      <xdr:rowOff>57149</xdr:rowOff>
    </xdr:from>
    <xdr:to>
      <xdr:col>6</xdr:col>
      <xdr:colOff>249766</xdr:colOff>
      <xdr:row>10</xdr:row>
      <xdr:rowOff>95248</xdr:rowOff>
    </xdr:to>
    <xdr:pic>
      <xdr:nvPicPr>
        <xdr:cNvPr id="2" name="Imagen 1">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2076" y="57149"/>
          <a:ext cx="2562224" cy="1571625"/>
        </a:xfrm>
        <a:prstGeom prst="rect">
          <a:avLst/>
        </a:prstGeom>
      </xdr:spPr>
    </xdr:pic>
    <xdr:clientData/>
  </xdr:twoCellAnchor>
  <xdr:twoCellAnchor>
    <xdr:from>
      <xdr:col>10</xdr:col>
      <xdr:colOff>76200</xdr:colOff>
      <xdr:row>12</xdr:row>
      <xdr:rowOff>0</xdr:rowOff>
    </xdr:from>
    <xdr:to>
      <xdr:col>14</xdr:col>
      <xdr:colOff>476250</xdr:colOff>
      <xdr:row>23</xdr:row>
      <xdr:rowOff>19050</xdr:rowOff>
    </xdr:to>
    <xdr:graphicFrame macro="">
      <xdr:nvGraphicFramePr>
        <xdr:cNvPr id="3" name="Gráfico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oneCellAnchor>
    <xdr:from>
      <xdr:col>3</xdr:col>
      <xdr:colOff>19050</xdr:colOff>
      <xdr:row>15</xdr:row>
      <xdr:rowOff>57150</xdr:rowOff>
    </xdr:from>
    <xdr:ext cx="2981326" cy="686921"/>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0900-000002000000}"/>
                </a:ext>
              </a:extLst>
            </xdr:cNvPr>
            <xdr:cNvSpPr txBox="1"/>
          </xdr:nvSpPr>
          <xdr:spPr>
            <a:xfrm>
              <a:off x="2590800" y="3067050"/>
              <a:ext cx="2981326" cy="686921"/>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14:m>
                <m:oMathPara xmlns:m="http://schemas.openxmlformats.org/officeDocument/2006/math">
                  <m:oMathParaPr>
                    <m:jc m:val="center"/>
                  </m:oMathParaPr>
                  <m:oMath xmlns:m="http://schemas.openxmlformats.org/officeDocument/2006/math">
                    <m:r>
                      <m:rPr>
                        <m:sty m:val="p"/>
                      </m:rPr>
                      <a:rPr lang="es-EC" sz="1800" b="0" i="0">
                        <a:latin typeface="Cambria Math" panose="02040503050406030204" pitchFamily="18" charset="0"/>
                      </a:rPr>
                      <m:t>y</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f>
                      <m:fPr>
                        <m:ctrlPr>
                          <a:rPr lang="es-EC" sz="1800" b="0" i="1">
                            <a:latin typeface="Cambria Math" panose="02040503050406030204" pitchFamily="18" charset="0"/>
                          </a:rPr>
                        </m:ctrlPr>
                      </m:fPr>
                      <m:num>
                        <m:r>
                          <m:rPr>
                            <m:sty m:val="p"/>
                          </m:rPr>
                          <a:rPr lang="es-EC" sz="1800" b="0" i="0">
                            <a:latin typeface="Cambria Math" panose="02040503050406030204" pitchFamily="18" charset="0"/>
                          </a:rPr>
                          <m:t>x</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num>
                      <m:den>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den>
                    </m:f>
                  </m:oMath>
                </m:oMathPara>
              </a14:m>
              <a:endParaRPr lang="es-EC" sz="1800" i="0"/>
            </a:p>
          </xdr:txBody>
        </xdr:sp>
      </mc:Choice>
      <mc:Fallback xmlns="">
        <xdr:sp macro="" textlink="">
          <xdr:nvSpPr>
            <xdr:cNvPr id="2" name="CuadroTexto 1">
              <a:extLst>
                <a:ext uri="{FF2B5EF4-FFF2-40B4-BE49-F238E27FC236}">
                  <a16:creationId xmlns:a16="http://schemas.microsoft.com/office/drawing/2014/main" id="{2FD73DDD-ECFB-4FD9-B13D-D953C7E6F8F8}"/>
                </a:ext>
              </a:extLst>
            </xdr:cNvPr>
            <xdr:cNvSpPr txBox="1"/>
          </xdr:nvSpPr>
          <xdr:spPr>
            <a:xfrm>
              <a:off x="2590800" y="3067050"/>
              <a:ext cx="2981326" cy="686921"/>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r>
                <a:rPr lang="es-EC" sz="1800" b="0" i="0">
                  <a:latin typeface="Cambria Math" panose="02040503050406030204" pitchFamily="18" charset="0"/>
                </a:rPr>
                <a:t>y=y_0+(y_1−y_0)(x−x_0)/(x_1−x_0 )</a:t>
              </a:r>
              <a:endParaRPr lang="es-EC" sz="1800" i="0"/>
            </a:p>
          </xdr:txBody>
        </xdr:sp>
      </mc:Fallback>
    </mc:AlternateContent>
    <xdr:clientData/>
  </xdr:oneCellAnchor>
</xdr:wsDr>
</file>

<file path=xl/drawings/drawing11.xml><?xml version="1.0" encoding="utf-8"?>
<xdr:wsDr xmlns:xdr="http://schemas.openxmlformats.org/drawingml/2006/spreadsheetDrawing" xmlns:a="http://schemas.openxmlformats.org/drawingml/2006/main">
  <xdr:oneCellAnchor>
    <xdr:from>
      <xdr:col>2</xdr:col>
      <xdr:colOff>457200</xdr:colOff>
      <xdr:row>14</xdr:row>
      <xdr:rowOff>114300</xdr:rowOff>
    </xdr:from>
    <xdr:ext cx="2886075" cy="639296"/>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0A00-000002000000}"/>
                </a:ext>
              </a:extLst>
            </xdr:cNvPr>
            <xdr:cNvSpPr txBox="1"/>
          </xdr:nvSpPr>
          <xdr:spPr>
            <a:xfrm>
              <a:off x="1981200" y="2895600"/>
              <a:ext cx="2886075" cy="639296"/>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14:m>
                <m:oMathPara xmlns:m="http://schemas.openxmlformats.org/officeDocument/2006/math">
                  <m:oMathParaPr>
                    <m:jc m:val="center"/>
                  </m:oMathParaPr>
                  <m:oMath xmlns:m="http://schemas.openxmlformats.org/officeDocument/2006/math">
                    <m:r>
                      <m:rPr>
                        <m:sty m:val="p"/>
                      </m:rPr>
                      <a:rPr lang="es-EC" sz="1800" b="0" i="0">
                        <a:latin typeface="Cambria Math" panose="02040503050406030204" pitchFamily="18" charset="0"/>
                      </a:rPr>
                      <m:t>y</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y</m:t>
                        </m:r>
                      </m:e>
                      <m:sub>
                        <m:r>
                          <a:rPr lang="es-EC" sz="1800" b="0" i="0">
                            <a:latin typeface="Cambria Math" panose="02040503050406030204" pitchFamily="18" charset="0"/>
                          </a:rPr>
                          <m:t>0</m:t>
                        </m:r>
                      </m:sub>
                    </m:sSub>
                    <m:r>
                      <a:rPr lang="es-EC" sz="1800" b="0" i="0">
                        <a:latin typeface="Cambria Math" panose="02040503050406030204" pitchFamily="18" charset="0"/>
                      </a:rPr>
                      <m:t>)</m:t>
                    </m:r>
                    <m:f>
                      <m:fPr>
                        <m:ctrlPr>
                          <a:rPr lang="es-EC" sz="1800" b="0" i="1">
                            <a:latin typeface="Cambria Math" panose="02040503050406030204" pitchFamily="18" charset="0"/>
                          </a:rPr>
                        </m:ctrlPr>
                      </m:fPr>
                      <m:num>
                        <m:r>
                          <m:rPr>
                            <m:sty m:val="p"/>
                          </m:rPr>
                          <a:rPr lang="es-EC" sz="1800" b="0" i="0">
                            <a:latin typeface="Cambria Math" panose="02040503050406030204" pitchFamily="18" charset="0"/>
                          </a:rPr>
                          <m:t>x</m:t>
                        </m:r>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num>
                      <m:den>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1</m:t>
                            </m:r>
                          </m:sub>
                        </m:sSub>
                        <m:r>
                          <a:rPr lang="es-EC" sz="1800" b="0" i="0">
                            <a:latin typeface="Cambria Math" panose="02040503050406030204" pitchFamily="18" charset="0"/>
                          </a:rPr>
                          <m:t>−</m:t>
                        </m:r>
                        <m:sSub>
                          <m:sSubPr>
                            <m:ctrlPr>
                              <a:rPr lang="es-EC" sz="1800" b="0" i="1">
                                <a:latin typeface="Cambria Math" panose="02040503050406030204" pitchFamily="18" charset="0"/>
                              </a:rPr>
                            </m:ctrlPr>
                          </m:sSubPr>
                          <m:e>
                            <m:r>
                              <m:rPr>
                                <m:sty m:val="p"/>
                              </m:rPr>
                              <a:rPr lang="es-EC" sz="1800" b="0" i="0">
                                <a:latin typeface="Cambria Math" panose="02040503050406030204" pitchFamily="18" charset="0"/>
                              </a:rPr>
                              <m:t>x</m:t>
                            </m:r>
                          </m:e>
                          <m:sub>
                            <m:r>
                              <a:rPr lang="es-EC" sz="1800" b="0" i="0">
                                <a:latin typeface="Cambria Math" panose="02040503050406030204" pitchFamily="18" charset="0"/>
                              </a:rPr>
                              <m:t>0</m:t>
                            </m:r>
                          </m:sub>
                        </m:sSub>
                      </m:den>
                    </m:f>
                  </m:oMath>
                </m:oMathPara>
              </a14:m>
              <a:endParaRPr lang="es-EC" sz="1800" i="0"/>
            </a:p>
          </xdr:txBody>
        </xdr:sp>
      </mc:Choice>
      <mc:Fallback xmlns="">
        <xdr:sp macro="" textlink="">
          <xdr:nvSpPr>
            <xdr:cNvPr id="2" name="CuadroTexto 1">
              <a:extLst>
                <a:ext uri="{FF2B5EF4-FFF2-40B4-BE49-F238E27FC236}">
                  <a16:creationId xmlns:a16="http://schemas.microsoft.com/office/drawing/2014/main" id="{60D34383-00C4-494C-9BDA-413FA2832A66}"/>
                </a:ext>
              </a:extLst>
            </xdr:cNvPr>
            <xdr:cNvSpPr txBox="1"/>
          </xdr:nvSpPr>
          <xdr:spPr>
            <a:xfrm>
              <a:off x="1981200" y="2895600"/>
              <a:ext cx="2886075" cy="639296"/>
            </a:xfrm>
            <a:prstGeom prst="round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lIns="0" tIns="0" rIns="0" bIns="0" rtlCol="0" anchor="ctr">
              <a:noAutofit/>
            </a:bodyPr>
            <a:lstStyle/>
            <a:p>
              <a:pPr/>
              <a:r>
                <a:rPr lang="es-EC" sz="1800" b="0" i="0">
                  <a:latin typeface="Cambria Math" panose="02040503050406030204" pitchFamily="18" charset="0"/>
                </a:rPr>
                <a:t>y=y_0+(y_1−y_0)(x−x_0)/(x_1−x_0 )</a:t>
              </a:r>
              <a:endParaRPr lang="es-EC" sz="1800" i="0"/>
            </a:p>
          </xdr:txBody>
        </xdr:sp>
      </mc:Fallback>
    </mc:AlternateContent>
    <xdr:clientData/>
  </xdr:one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123825</xdr:colOff>
          <xdr:row>92</xdr:row>
          <xdr:rowOff>171450</xdr:rowOff>
        </xdr:from>
        <xdr:to>
          <xdr:col>6</xdr:col>
          <xdr:colOff>390525</xdr:colOff>
          <xdr:row>93</xdr:row>
          <xdr:rowOff>142875</xdr:rowOff>
        </xdr:to>
        <xdr:sp macro="" textlink="">
          <xdr:nvSpPr>
            <xdr:cNvPr id="16385" name="CommandButton1" hidden="1">
              <a:extLst>
                <a:ext uri="{63B3BB69-23CF-44E3-9099-C40C66FF867C}">
                  <a14:compatExt spid="_x0000_s16385"/>
                </a:ext>
                <a:ext uri="{FF2B5EF4-FFF2-40B4-BE49-F238E27FC236}">
                  <a16:creationId xmlns:a16="http://schemas.microsoft.com/office/drawing/2014/main" id="{00000000-0008-0000-0C00-000001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oneCellAnchor>
    <xdr:from>
      <xdr:col>8</xdr:col>
      <xdr:colOff>85725</xdr:colOff>
      <xdr:row>4</xdr:row>
      <xdr:rowOff>66675</xdr:rowOff>
    </xdr:from>
    <xdr:ext cx="5106035" cy="2933700"/>
    <xdr:pic>
      <xdr:nvPicPr>
        <xdr:cNvPr id="2" name="Imagen 1">
          <a:extLst>
            <a:ext uri="{FF2B5EF4-FFF2-40B4-BE49-F238E27FC236}">
              <a16:creationId xmlns:a16="http://schemas.microsoft.com/office/drawing/2014/main" id="{00000000-0008-0000-0D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81725" y="828675"/>
          <a:ext cx="5106035" cy="2933700"/>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8</xdr:col>
      <xdr:colOff>95250</xdr:colOff>
      <xdr:row>5</xdr:row>
      <xdr:rowOff>0</xdr:rowOff>
    </xdr:from>
    <xdr:ext cx="5372735" cy="2543175"/>
    <xdr:pic>
      <xdr:nvPicPr>
        <xdr:cNvPr id="2" name="Imagen 1">
          <a:extLst>
            <a:ext uri="{FF2B5EF4-FFF2-40B4-BE49-F238E27FC236}">
              <a16:creationId xmlns:a16="http://schemas.microsoft.com/office/drawing/2014/main" id="{00000000-0008-0000-0E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91250" y="952500"/>
          <a:ext cx="5372735" cy="2543175"/>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8</xdr:col>
      <xdr:colOff>152400</xdr:colOff>
      <xdr:row>5</xdr:row>
      <xdr:rowOff>104776</xdr:rowOff>
    </xdr:from>
    <xdr:ext cx="4962525" cy="1409700"/>
    <xdr:pic>
      <xdr:nvPicPr>
        <xdr:cNvPr id="2" name="Imagen 1">
          <a:extLst>
            <a:ext uri="{FF2B5EF4-FFF2-40B4-BE49-F238E27FC236}">
              <a16:creationId xmlns:a16="http://schemas.microsoft.com/office/drawing/2014/main" id="{00000000-0008-0000-0F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8285" b="56083"/>
        <a:stretch/>
      </xdr:blipFill>
      <xdr:spPr>
        <a:xfrm>
          <a:off x="6248400" y="1057276"/>
          <a:ext cx="4962525" cy="1409700"/>
        </a:xfrm>
        <a:prstGeom prst="rect">
          <a:avLst/>
        </a:prstGeom>
      </xdr:spPr>
    </xdr:pic>
    <xdr:clientData/>
  </xdr:oneCellAnchor>
</xdr:wsDr>
</file>

<file path=xl/tables/table1.xml><?xml version="1.0" encoding="utf-8"?>
<table xmlns="http://schemas.openxmlformats.org/spreadsheetml/2006/main" id="4" name="Tabla4" displayName="Tabla4" ref="A29:J30" totalsRowShown="0" headerRowDxfId="156" dataDxfId="155">
  <autoFilter ref="A29:J30"/>
  <tableColumns count="10">
    <tableColumn id="1" name="Población Futura" dataDxfId="154">
      <calculatedColumnFormula>B14*(1+B15)^(B23-B24)</calculatedColumnFormula>
    </tableColumn>
    <tableColumn id="2" name="Dotación " dataDxfId="153">
      <calculatedColumnFormula>IF(B18&gt;2000,"120",IF(AND(B18&gt;=1000,B18&lt;=2000),"130",IF(B18&lt;1000,"140")))</calculatedColumnFormula>
    </tableColumn>
    <tableColumn id="10" name="Dotación Neta" dataDxfId="152">
      <calculatedColumnFormula>Tabla4[[#This Row],[Dotación ]]*B17</calculatedColumnFormula>
    </tableColumn>
    <tableColumn id="3" name="Dotación Bruta" dataDxfId="151">
      <calculatedColumnFormula>ROUND(Tabla4[[#This Row],[Dotación Neta]]/(1-B16),2)</calculatedColumnFormula>
    </tableColumn>
    <tableColumn id="4" name="q.m.d" dataDxfId="150">
      <calculatedColumnFormula>ROUND(A30*Tabla4[[#This Row],[Dotación Bruta]]/86400,2)</calculatedColumnFormula>
    </tableColumn>
    <tableColumn id="5" name="Q.M.D." dataDxfId="149">
      <calculatedColumnFormula>ROUND(Tabla4[[#This Row],[q.m.d]]*B25,2)</calculatedColumnFormula>
    </tableColumn>
    <tableColumn id="6" name="H " dataDxfId="148">
      <calculatedColumnFormula>((Tabla4[[#This Row],[Q.M.D.]]/1000*B19)/(B20)^(1/2))^(3/8)</calculatedColumnFormula>
    </tableColumn>
    <tableColumn id="7" name="b" dataDxfId="147"/>
    <tableColumn id="8" name="A" dataDxfId="146">
      <calculatedColumnFormula>Tabla4[[#This Row],[b]]*Tabla4[[#This Row],[H ]]</calculatedColumnFormula>
    </tableColumn>
    <tableColumn id="9" name="V" dataDxfId="145">
      <calculatedColumnFormula>Tabla4[[#This Row],[Q.M.D.]]/1000/Tabla4[[#This Row],[A]]</calculatedColumnFormula>
    </tableColumn>
  </tableColumns>
  <tableStyleInfo name="TableStyleMedium28" showFirstColumn="0" showLastColumn="0" showRowStripes="1" showColumnStripes="0"/>
</table>
</file>

<file path=xl/tables/table2.xml><?xml version="1.0" encoding="utf-8"?>
<table xmlns="http://schemas.openxmlformats.org/spreadsheetml/2006/main" id="5" name="Tabla5" displayName="Tabla5" ref="A13:B26" totalsRowShown="0" headerRowDxfId="144" dataDxfId="143">
  <autoFilter ref="A13:B26"/>
  <tableColumns count="2">
    <tableColumn id="1" name="DATOS" dataDxfId="142"/>
    <tableColumn id="2" name="INGRESAR" dataDxfId="141"/>
  </tableColumns>
  <tableStyleInfo name="TableStyleMedium14" showFirstColumn="0" showLastColumn="0" showRowStripes="1" showColumnStripes="0"/>
</table>
</file>

<file path=xl/tables/table3.xml><?xml version="1.0" encoding="utf-8"?>
<table xmlns="http://schemas.openxmlformats.org/spreadsheetml/2006/main" id="6" name="Tabla6" displayName="Tabla6" ref="A31:I32" totalsRowShown="0" headerRowDxfId="140" dataDxfId="139">
  <autoFilter ref="A31:I32"/>
  <tableColumns count="9">
    <tableColumn id="1" name="An" dataDxfId="138">
      <calculatedColumnFormula>Tabla4[Q.M.D.]/1000/(0.9*Tabla4[V])</calculatedColumnFormula>
    </tableColumn>
    <tableColumn id="2" name="Lr" dataDxfId="137">
      <calculatedColumnFormula>Tabla4[b]-0.2</calculatedColumnFormula>
    </tableColumn>
    <tableColumn id="3" name="B" dataDxfId="136">
      <calculatedColumnFormula>Tabla6[[#This Row],[An]]*(0.03+0.0127)/(0.03*Tabla6[[#This Row],[Lr]])</calculatedColumnFormula>
    </tableColumn>
    <tableColumn id="4" name="An- Recalculado" dataDxfId="135">
      <calculatedColumnFormula>0.03/(0.03+0.0127)*(Tabla6[[#This Row],[B]]*Tabla6[[#This Row],[Lr]])</calculatedColumnFormula>
    </tableColumn>
    <tableColumn id="5" name="N" dataDxfId="134">
      <calculatedColumnFormula>Tabla6[[#This Row],[An]]/(0.03*Tabla6[[#This Row],[B]])</calculatedColumnFormula>
    </tableColumn>
    <tableColumn id="6" name="An Recalculado " dataDxfId="133">
      <calculatedColumnFormula>0.03*Tabla6[[#This Row],[B]]*Tabla6[[#This Row],[N]]</calculatedColumnFormula>
    </tableColumn>
    <tableColumn id="7" name="Chequeo Velocidad" dataDxfId="132">
      <calculatedColumnFormula>Tabla4[Q.M.D.]/1000/(0.9*Tabla6[[#This Row],[An]])</calculatedColumnFormula>
    </tableColumn>
    <tableColumn id="8" name="Chequeo Longitud Rejilla" dataDxfId="131">
      <calculatedColumnFormula>Tabla6[[#This Row],[An]]*(0.03+0.0127)/(0.03*Tabla6[[#This Row],[B]])</calculatedColumnFormula>
    </tableColumn>
    <tableColumn id="9" name="Perdidas Menores (K)" dataDxfId="130"/>
  </tableColumns>
  <tableStyleInfo name="TableStyleMedium28" showFirstColumn="0" showLastColumn="0" showRowStripes="1" showColumnStripes="0"/>
</table>
</file>

<file path=xl/tables/table4.xml><?xml version="1.0" encoding="utf-8"?>
<table xmlns="http://schemas.openxmlformats.org/spreadsheetml/2006/main" id="7" name="Tabla7" displayName="Tabla7" ref="A33:I34" totalsRowShown="0" headerRowDxfId="129" dataDxfId="128">
  <autoFilter ref="A33:I34"/>
  <tableColumns count="9">
    <tableColumn id="1" name="Perdidas Menores (H)" dataDxfId="127">
      <calculatedColumnFormula>Tabla6[Perdidas Menores (K)]*(Tabla4[V])^2/(2*9.81)</calculatedColumnFormula>
    </tableColumn>
    <tableColumn id="2" name="Volumen del reactivo (Volumen del tanque)" dataDxfId="126">
      <calculatedColumnFormula>(B21*Tabla4[Q.M.D.])/(B26*C22)</calculatedColumnFormula>
    </tableColumn>
    <tableColumn id="3" name="Volumen del reactivo" dataDxfId="125">
      <calculatedColumnFormula>Tabla7[[#This Row],[Volumen del reactivo (Volumen del tanque)]]*86400*1.5/1000</calculatedColumnFormula>
    </tableColumn>
    <tableColumn id="4" name="Ancho de Garganta Canaleta Parshall" dataDxfId="124">
      <calculatedColumnFormula>IF(AND(Tabla4[Q.M.D.]&gt;D43,Tabla4[Q.M.D.]&lt;D44),2,IF(AND(Tabla4[Q.M.D.]&gt;D44,Tabla4[Q.M.D.]&lt;D45),3,IF(AND(Tabla4[Q.M.D.]&gt;D45,Tabla4[Q.M.D.]&lt;D46),6,IF(AND(Tabla4[Q.M.D.]&gt;D46,Tabla4[Q.M.D.]&lt;D47),9,IF(AND(Tabla4[Q.M.D.]&gt;D47,Tabla4[Q.M.D.]&lt;D48),12,IF(AND(Tabla4[Q.M.D.]&gt;D48,Tabla4[Q.M.D.]&lt;D49),18,IF(AND(Tabla4[Q.M.D.]&gt;D49,Tabla4[Q.M.D.]&lt;D50),24,IF(AND(Tabla4[Q.M.D.]&gt;D50,Tabla4[Q.M.D.]&lt;D51),36,IF(AND(Tabla4[Q.M.D.]&gt;D51,Tabla4[Q.M.D.]&lt;D52),48,IF(AND(Tabla4[Q.M.D.]&gt;D52,Tabla4[Q.M.D.]&lt;D53),60,IF(AND(Tabla4[Q.M.D.]&gt;D53,Tabla4[Q.M.D.]&lt;D54),72)))))))))))</calculatedColumnFormula>
    </tableColumn>
    <tableColumn id="5" name="Ha" dataDxfId="123">
      <calculatedColumnFormula>((E28/'Tablas '!N6)^(1/'Tablas '!O6))</calculatedColumnFormula>
    </tableColumn>
    <tableColumn id="6" name="D" dataDxfId="122">
      <calculatedColumnFormula>2/3*('Tablas '!K37-'Tablas '!C37)+'Tablas '!C37</calculatedColumnFormula>
    </tableColumn>
    <tableColumn id="7" name="Vo" dataDxfId="121">
      <calculatedColumnFormula>E28/(Tabla7[[#This Row],[D]]*Tabla7[[#This Row],[Ha]])</calculatedColumnFormula>
    </tableColumn>
    <tableColumn id="8" name="q" dataDxfId="120">
      <calculatedColumnFormula>E28/'Tablas '!C37</calculatedColumnFormula>
    </tableColumn>
    <tableColumn id="9" name="Eo" dataDxfId="119">
      <calculatedColumnFormula>((Tabla7[[#This Row],[Vo]])^2/(2*9.81)+(Tabla7[[#This Row],[Ha]]+'Tablas '!U24))</calculatedColumnFormula>
    </tableColumn>
  </tableColumns>
  <tableStyleInfo name="TableStyleMedium28" showFirstColumn="0" showLastColumn="0" showRowStripes="1" showColumnStripes="0"/>
</table>
</file>

<file path=xl/tables/table5.xml><?xml version="1.0" encoding="utf-8"?>
<table xmlns="http://schemas.openxmlformats.org/spreadsheetml/2006/main" id="3" name="Tabla3" displayName="Tabla3" ref="A35:I37" totalsRowCount="1" headerRowDxfId="118" dataDxfId="117" totalsRowDxfId="116">
  <autoFilter ref="A35:I36"/>
  <tableColumns count="9">
    <tableColumn id="1" name="V1" totalsRowFunction="custom" dataDxfId="115" totalsRowDxfId="114">
      <calculatedColumnFormula>2*((2*9.81*Tabla7[Eo])/3)^(0.5)*COS(A38)</calculatedColumnFormula>
      <totalsRowFormula>(-Tabla7[q]*9.81)/(2/3*9.81*Tabla7[Eo])^1.5</totalsRowFormula>
    </tableColumn>
    <tableColumn id="2" name="h1" dataDxfId="113" totalsRowDxfId="112">
      <calculatedColumnFormula>Tabla7[q]/Tabla3[[#This Row],[V1]]</calculatedColumnFormula>
    </tableColumn>
    <tableColumn id="3" name="Fr" dataDxfId="111" totalsRowDxfId="110">
      <calculatedColumnFormula>Tabla3[[#This Row],[V1]]/(SQRT(9.81*Tabla3[[#This Row],[h1]]))</calculatedColumnFormula>
    </tableColumn>
    <tableColumn id="4" name="h2" dataDxfId="109" totalsRowDxfId="108">
      <calculatedColumnFormula>(Tabla3[[#This Row],[h1]]/2)*(SQRT(1+(8*(Tabla3[[#This Row],[Fr]]^2)))-1)</calculatedColumnFormula>
    </tableColumn>
    <tableColumn id="5" name="V2" dataDxfId="107" totalsRowDxfId="106">
      <calculatedColumnFormula>(E28/('Tablas '!C37*Tabla3[[#This Row],[h2]]))</calculatedColumnFormula>
    </tableColumn>
    <tableColumn id="6" name="h3" dataDxfId="105" totalsRowDxfId="104">
      <calculatedColumnFormula>Tabla3[[#This Row],[h2]]-('Tablas '!U24-'Tablas '!S24)</calculatedColumnFormula>
    </tableColumn>
    <tableColumn id="7" name="V3" dataDxfId="103" totalsRowDxfId="102">
      <calculatedColumnFormula>E28/('Tablas '!I37*Tabla3[[#This Row],[h3]])</calculatedColumnFormula>
    </tableColumn>
    <tableColumn id="8" name="Hp" dataDxfId="101" totalsRowDxfId="100">
      <calculatedColumnFormula>Tabla7[Ha]+'Tablas '!S37-Tabla3[[#This Row],[h3]]</calculatedColumnFormula>
    </tableColumn>
    <tableColumn id="9" name="T" dataDxfId="99" totalsRowDxfId="98">
      <calculatedColumnFormula>(2*'Tablas '!Q37)/(Tabla3[[#This Row],[V2]]+Tabla3[[#This Row],[V3]])</calculatedColumnFormula>
    </tableColumn>
  </tableColumns>
  <tableStyleInfo name="TableStyleMedium28" showFirstColumn="0" showLastColumn="0" showRowStripes="1" showColumnStripes="0"/>
</table>
</file>

<file path=xl/tables/table6.xml><?xml version="1.0" encoding="utf-8"?>
<table xmlns="http://schemas.openxmlformats.org/spreadsheetml/2006/main" id="1" name="Tabla1" displayName="Tabla1" ref="A58:I59" totalsRowShown="0" headerRowDxfId="97" dataDxfId="96">
  <autoFilter ref="A58:I59"/>
  <tableColumns count="9">
    <tableColumn id="1" name="Volumen del floculador" dataDxfId="95">
      <calculatedColumnFormula>E28*F14</calculatedColumnFormula>
    </tableColumn>
    <tableColumn id="2" name="Ancho del floculador (W)" dataDxfId="94">
      <calculatedColumnFormula>ROUND(Tabla1[[#This Row],[Volumen del floculador]]/(E16*E15),0)</calculatedColumnFormula>
    </tableColumn>
    <tableColumn id="3" name="Calculo de las zonas" dataDxfId="93">
      <calculatedColumnFormula>ROUND(Tabla1[[#This Row],[Ancho del floculador (W)]]/3,0)</calculatedColumnFormula>
    </tableColumn>
    <tableColumn id="4" name="Diseño Zona 1 (N)" dataDxfId="92">
      <calculatedColumnFormula>(((2*E18*F12)/(E19*(1.44+E20)))*((E16*E15*50)/(E28))^2)^(1/3)</calculatedColumnFormula>
    </tableColumn>
    <tableColumn id="5" name="Distancia entre pantallas (e) " dataDxfId="91">
      <calculatedColumnFormula>E15/Tabla1[[#This Row],[Diseño Zona 1 (N)]]</calculatedColumnFormula>
    </tableColumn>
    <tableColumn id="6" name="Confirmación " dataDxfId="90">
      <calculatedColumnFormula>Tabla1[[#This Row],[Distancia entre pantallas (e) ]]*Tabla1[[#This Row],[Diseño Zona 1 (N)]]</calculatedColumnFormula>
    </tableColumn>
    <tableColumn id="7" name="Perdidas de energia (h)" dataDxfId="89">
      <calculatedColumnFormula>E18*F12*50^2/(E19*9.81)</calculatedColumnFormula>
    </tableColumn>
    <tableColumn id="8" name="Velocidad de flujo" dataDxfId="88">
      <calculatedColumnFormula>E28/(1*Tabla1[[#This Row],[Distancia entre pantallas (e) ]])</calculatedColumnFormula>
    </tableColumn>
    <tableColumn id="9" name="Distancia Libre" dataDxfId="87">
      <calculatedColumnFormula>1.5*Tabla1[[#This Row],[Distancia entre pantallas (e) ]]/2</calculatedColumnFormula>
    </tableColumn>
  </tableColumns>
  <tableStyleInfo name="TableStyleMedium28" showFirstColumn="0" showLastColumn="0" showRowStripes="1" showColumnStripes="0"/>
</table>
</file>

<file path=xl/tables/table7.xml><?xml version="1.0" encoding="utf-8"?>
<table xmlns="http://schemas.openxmlformats.org/spreadsheetml/2006/main" id="9" name="Tabla9" displayName="Tabla9" ref="D13:E20" totalsRowShown="0" headerRowDxfId="86" dataDxfId="85">
  <autoFilter ref="D13:E20"/>
  <tableColumns count="2">
    <tableColumn id="1" name="Datos" dataDxfId="84"/>
    <tableColumn id="2" name="Ingresar" dataDxfId="83"/>
  </tableColumns>
  <tableStyleInfo name="TableStyleMedium28" showFirstColumn="0" showLastColumn="0" showRowStripes="1" showColumnStripes="0"/>
</table>
</file>

<file path=xl/tables/table8.xml><?xml version="1.0" encoding="utf-8"?>
<table xmlns="http://schemas.openxmlformats.org/spreadsheetml/2006/main" id="2" name="Tabla2" displayName="Tabla2" ref="A60:I61" totalsRowShown="0" headerRowDxfId="82" dataDxfId="81">
  <autoFilter ref="A60:I61"/>
  <tableColumns count="9">
    <tableColumn id="1" name="Diseño zona 2 (N)" dataDxfId="80">
      <calculatedColumnFormula>(((2*E18*F12)/(E19*(1.44+E20)))*((E16*E15*35)/(E28))^2)^(1/3)</calculatedColumnFormula>
    </tableColumn>
    <tableColumn id="2" name="Distancia entre pantallas (e) " dataDxfId="79">
      <calculatedColumnFormula>E15/Tabla2[[#This Row],[Diseño zona 2 (N)]]</calculatedColumnFormula>
    </tableColumn>
    <tableColumn id="3" name="Confirmación " dataDxfId="78">
      <calculatedColumnFormula>Tabla2[[#This Row],[Distancia entre pantallas (e) ]]*Tabla2[[#This Row],[Diseño zona 2 (N)]]</calculatedColumnFormula>
    </tableColumn>
    <tableColumn id="4" name="Perdidas de energia (h)" dataDxfId="77">
      <calculatedColumnFormula>E18*F12*35^2/(E19*9.81)</calculatedColumnFormula>
    </tableColumn>
    <tableColumn id="5" name="Velocidad de flujo" dataDxfId="76">
      <calculatedColumnFormula>E28/(1*Tabla2[[#This Row],[Distancia entre pantallas (e) ]])</calculatedColumnFormula>
    </tableColumn>
    <tableColumn id="6" name="Distancia Libre" dataDxfId="75">
      <calculatedColumnFormula>1.5*Tabla2[[#This Row],[Distancia entre pantallas (e) ]]/2</calculatedColumnFormula>
    </tableColumn>
    <tableColumn id="7" name="Diseño zona 3 (N)" dataDxfId="74">
      <calculatedColumnFormula>(((2*E18*F12)/(E19*(1.44+E20)))*((E16*E15*25)/(E28))^2)^(1/3)</calculatedColumnFormula>
    </tableColumn>
    <tableColumn id="8" name="Distancia entre pantallas (e) 2" dataDxfId="73">
      <calculatedColumnFormula>E15/Tabla2[[#This Row],[Diseño zona 3 (N)]]</calculatedColumnFormula>
    </tableColumn>
    <tableColumn id="9" name="Confirmación 2" dataDxfId="72">
      <calculatedColumnFormula>Tabla2[[#This Row],[Distancia entre pantallas (e) 2]]*Tabla2[[#This Row],[Diseño zona 3 (N)]]</calculatedColumnFormula>
    </tableColumn>
  </tableColumns>
  <tableStyleInfo name="TableStyleMedium28" showFirstColumn="0" showLastColumn="0" showRowStripes="1" showColumnStripes="0"/>
</table>
</file>

<file path=xl/tables/table9.xml><?xml version="1.0" encoding="utf-8"?>
<table xmlns="http://schemas.openxmlformats.org/spreadsheetml/2006/main" id="8" name="Tabla8" displayName="Tabla8" ref="A62:D63" totalsRowShown="0" headerRowDxfId="71" dataDxfId="70">
  <autoFilter ref="A62:D63"/>
  <tableColumns count="4">
    <tableColumn id="1" name="Perdidas de energia (h)" dataDxfId="69">
      <calculatedColumnFormula>E18*F12*25^2/(E19*9.81)</calculatedColumnFormula>
    </tableColumn>
    <tableColumn id="2" name="Velocidad de flujo" dataDxfId="68">
      <calculatedColumnFormula>E28/(1*Tabla2[Distancia entre pantallas (e) 2])</calculatedColumnFormula>
    </tableColumn>
    <tableColumn id="3" name="Distancia Libre" dataDxfId="67">
      <calculatedColumnFormula>1.5*Tabla2[Distancia entre pantallas (e) 2]/2</calculatedColumnFormula>
    </tableColumn>
    <tableColumn id="4" name="Caudal Unitario (SEDIMENTADOR)" dataDxfId="66">
      <calculatedColumnFormula>(E28/E22)*86400</calculatedColumnFormula>
    </tableColumn>
  </tableColumns>
  <tableStyleInfo name="TableStyleMedium28" showFirstColumn="0" showLastColumn="0" showRowStripes="1" showColumnStripes="0"/>
</table>
</file>

<file path=xl/tables/table10.xml><?xml version="1.0" encoding="utf-8"?>
<table xmlns="http://schemas.openxmlformats.org/spreadsheetml/2006/main" id="10" name="Tabla10" displayName="Tabla10" ref="E62:I63" totalsRowShown="0" headerRowDxfId="65" dataDxfId="64">
  <autoFilter ref="E62:I63"/>
  <tableColumns count="5">
    <tableColumn id="1" name="Area sedimentador" dataDxfId="63">
      <calculatedColumnFormula>Tabla8[[#This Row],[Caudal Unitario (SEDIMENTADOR)]]/E23</calculatedColumnFormula>
    </tableColumn>
    <tableColumn id="2" name="Ancho sedimentador (b)" dataDxfId="62">
      <calculatedColumnFormula>(SQRT((Tabla10[[#This Row],[Area sedimentador]]/E24)))</calculatedColumnFormula>
    </tableColumn>
    <tableColumn id="3" name="Longitud sedimentador " dataDxfId="61">
      <calculatedColumnFormula>Tabla10[[#This Row],[Area sedimentador]]/Tabla10[[#This Row],[Ancho sedimentador (b)]]</calculatedColumnFormula>
    </tableColumn>
    <tableColumn id="4" name="Tiempo de retención Sedi." dataDxfId="60">
      <calculatedColumnFormula>(Tabla10[[#This Row],[Area sedimentador]]*G22)/Tabla8[[#This Row],[Caudal Unitario (SEDIMENTADOR)]]*24</calculatedColumnFormula>
    </tableColumn>
    <tableColumn id="5" name="Velocidad Horizontal" dataDxfId="59">
      <calculatedColumnFormula>Tabla8[[#This Row],[Caudal Unitario (SEDIMENTADOR)]]/(G22*Tabla10[[#This Row],[Ancho sedimentador (b)]])/86400*100</calculatedColumnFormula>
    </tableColumn>
  </tableColumns>
  <tableStyleInfo name="TableStyleMedium28" showFirstColumn="0" showLastColumn="0" showRowStripes="1" showColumnStripes="0"/>
</table>
</file>

<file path=xl/tables/table11.xml><?xml version="1.0" encoding="utf-8"?>
<table xmlns="http://schemas.openxmlformats.org/spreadsheetml/2006/main" id="11" name="Tabla11" displayName="Tabla11" ref="A64:I65" totalsRowShown="0" dataDxfId="58">
  <autoFilter ref="A64:I65"/>
  <tableColumns count="9">
    <tableColumn id="1" name="Vertedero de salida" dataDxfId="57">
      <calculatedColumnFormula>Tabla8[Caudal Unitario (SEDIMENTADOR)]/Tabla10[Ancho sedimentador (b)]</calculatedColumnFormula>
    </tableColumn>
    <tableColumn id="2" name="Caudal de canaleta" dataDxfId="56">
      <calculatedColumnFormula>(Tabla8[Caudal Unitario (SEDIMENTADOR)]*Tabla10[Ancho sedimentador (b)])/(Tabla10[Ancho sedimentador (b)]+2*G23)/86400</calculatedColumnFormula>
    </tableColumn>
    <tableColumn id="3" name="Ho Lamina de agua" dataDxfId="55">
      <calculatedColumnFormula>((Tabla11[[#This Row],[Caudal de canaleta]])/(1.375*G23)^2/3)</calculatedColumnFormula>
    </tableColumn>
    <tableColumn id="4" name="FILTRACCIÓN (Q)" dataDxfId="54">
      <calculatedColumnFormula>E28*86400</calculatedColumnFormula>
    </tableColumn>
    <tableColumn id="5" name="Número de filtros" dataDxfId="53">
      <calculatedColumnFormula>0.044*SQRT(Tabla11[[#This Row],[FILTRACCIÓN (Q)]])</calculatedColumnFormula>
    </tableColumn>
    <tableColumn id="6" name="Dimensiones de filtro (Qu)" dataDxfId="52">
      <calculatedColumnFormula>Tabla11[[#This Row],[FILTRACCIÓN (Q)]]/Tabla11[[#This Row],[Número de filtros]]</calculatedColumnFormula>
    </tableColumn>
    <tableColumn id="7" name="Dimensiones de filtro (Qu)2" dataDxfId="51">
      <calculatedColumnFormula>Tabla11[[#This Row],[FILTRACCIÓN (Q)]]/Tabla11[[#This Row],[Número de filtros]]*1000/86400</calculatedColumnFormula>
    </tableColumn>
    <tableColumn id="8" name="Area del Filtro" dataDxfId="50">
      <calculatedColumnFormula>Tabla11[[#This Row],[Dimensiones de filtro (Qu)]]/G24</calculatedColumnFormula>
    </tableColumn>
    <tableColumn id="9" name="Dimensiones filtro (B)" dataDxfId="49">
      <calculatedColumnFormula>SQRT(Tabla11[[#This Row],[Area del Filtro]]/I22)</calculatedColumnFormula>
    </tableColumn>
  </tableColumns>
  <tableStyleInfo name="TableStyleMedium28" showFirstColumn="0" showLastColumn="0" showRowStripes="1" showColumnStripes="0"/>
</table>
</file>

<file path=xl/tables/table12.xml><?xml version="1.0" encoding="utf-8"?>
<table xmlns="http://schemas.openxmlformats.org/spreadsheetml/2006/main" id="12" name="Tabla12" displayName="Tabla12" ref="A66:I67" totalsRowShown="0" dataDxfId="48">
  <autoFilter ref="A66:I67"/>
  <tableColumns count="9">
    <tableColumn id="1" name="Longitud (L)" dataDxfId="47">
      <calculatedColumnFormula>Tabla11[Dimensiones filtro (B)]*I22</calculatedColumnFormula>
    </tableColumn>
    <tableColumn id="2" name="Distancia entre canaletas" dataDxfId="46">
      <calculatedColumnFormula>Tabla12[[#This Row],[Longitud (L)]]/I23</calculatedColumnFormula>
    </tableColumn>
    <tableColumn id="3" name="Caudal de lavado" dataDxfId="45">
      <calculatedColumnFormula>I24/100*Tabla11[Dimensiones filtro (B)]*Tabla12[[#This Row],[Longitud (L)]]</calculatedColumnFormula>
    </tableColumn>
    <tableColumn id="4" name="Caudal de una canaleta" dataDxfId="44">
      <calculatedColumnFormula>Tabla12[[#This Row],[Caudal de lavado]]/I23</calculatedColumnFormula>
    </tableColumn>
    <tableColumn id="5" name="Lamina de agua (Ho)" dataDxfId="43">
      <calculatedColumnFormula>(Tabla12[[#This Row],[Caudal de una canaleta]]/(1.375*0.1))^2/3</calculatedColumnFormula>
    </tableColumn>
    <tableColumn id="6" name="Volumen agua lavado" dataDxfId="42">
      <calculatedColumnFormula>Tabla12[[#This Row],[Caudal de lavado]]*G25*60</calculatedColumnFormula>
    </tableColumn>
    <tableColumn id="7" name="Volumen Agua Filtrada (30h)" dataDxfId="41">
      <calculatedColumnFormula>Tabla11[Dimensiones de filtro (Qu)]*30/24</calculatedColumnFormula>
    </tableColumn>
    <tableColumn id="8" name="% De agua filtrada" dataDxfId="40">
      <calculatedColumnFormula>Tabla12[[#This Row],[Volumen agua lavado]]/Tabla12[[#This Row],[Volumen Agua Filtrada (30h)]]*100</calculatedColumnFormula>
    </tableColumn>
    <tableColumn id="9" name="CLORACIÓN (Valor de K)" dataDxfId="39">
      <calculatedColumnFormula>H13</calculatedColumnFormula>
    </tableColumn>
  </tableColumns>
  <tableStyleInfo name="TableStyleMedium28" showFirstColumn="0" showLastColumn="0" showRowStripes="1" showColumnStripes="0"/>
</table>
</file>

<file path=xl/tables/table13.xml><?xml version="1.0" encoding="utf-8"?>
<table xmlns="http://schemas.openxmlformats.org/spreadsheetml/2006/main" id="13" name="Tabla13" displayName="Tabla13" ref="A68:I69" totalsRowShown="0" dataDxfId="38" tableBorderDxfId="37">
  <autoFilter ref="A68:I69"/>
  <tableColumns count="9">
    <tableColumn id="1" name="Tiempo de Contacto" dataDxfId="36">
      <calculatedColumnFormula>H14/H13</calculatedColumnFormula>
    </tableColumn>
    <tableColumn id="2" name="Capacidad Cloradores" dataDxfId="35">
      <calculatedColumnFormula>E28*H13*86400</calculatedColumnFormula>
    </tableColumn>
    <tableColumn id="3" name="Volumen del tanque" dataDxfId="34">
      <calculatedColumnFormula>E28*Tabla13[[#This Row],[Tiempo de Contacto]]*60</calculatedColumnFormula>
    </tableColumn>
    <tableColumn id="4" name="Área" dataDxfId="33">
      <calculatedColumnFormula>Tabla13[[#This Row],[Volumen del tanque]]/H15</calculatedColumnFormula>
    </tableColumn>
    <tableColumn id="5" name="Dimensionamiento (B)" dataDxfId="32">
      <calculatedColumnFormula>SQRT(Tabla13[[#This Row],[Área]]/2)</calculatedColumnFormula>
    </tableColumn>
    <tableColumn id="6" name="Dimensionamiento (L)" dataDxfId="31">
      <calculatedColumnFormula>2*Tabla13[[#This Row],[Dimensionamiento (B)]]</calculatedColumnFormula>
    </tableColumn>
    <tableColumn id="7" name="Columna1" dataDxfId="30"/>
    <tableColumn id="8" name="Columna2" dataDxfId="29"/>
    <tableColumn id="9" name="Columna3" dataDxfId="28"/>
  </tableColumns>
  <tableStyleInfo name="TableStyleMedium2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5" Type="http://schemas.openxmlformats.org/officeDocument/2006/relationships/table" Target="../tables/table1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8.bin"/><Relationship Id="rId5" Type="http://schemas.openxmlformats.org/officeDocument/2006/relationships/image" Target="../media/image2.emf"/><Relationship Id="rId4" Type="http://schemas.openxmlformats.org/officeDocument/2006/relationships/control" Target="../activeX/activeX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5" tint="0.39997558519241921"/>
  </sheetPr>
  <dimension ref="A1:Y22"/>
  <sheetViews>
    <sheetView showGridLines="0" topLeftCell="A7" zoomScaleNormal="100" workbookViewId="0">
      <selection activeCell="C4" sqref="C4"/>
    </sheetView>
  </sheetViews>
  <sheetFormatPr baseColWidth="10" defaultRowHeight="15" x14ac:dyDescent="0.25"/>
  <cols>
    <col min="1" max="1" width="6.42578125" customWidth="1"/>
    <col min="2" max="2" width="2.28515625" bestFit="1" customWidth="1"/>
    <col min="3" max="3" width="11.5703125" bestFit="1" customWidth="1"/>
    <col min="4" max="4" width="8.42578125" bestFit="1" customWidth="1"/>
    <col min="5" max="5" width="11.5703125" bestFit="1" customWidth="1"/>
    <col min="6" max="6" width="5.7109375" bestFit="1" customWidth="1"/>
    <col min="7" max="7" width="7" bestFit="1" customWidth="1"/>
    <col min="8" max="8" width="9.7109375" bestFit="1" customWidth="1"/>
    <col min="9" max="9" width="9.5703125" bestFit="1" customWidth="1"/>
    <col min="10" max="10" width="12" bestFit="1" customWidth="1"/>
    <col min="11" max="24" width="3.28515625" customWidth="1"/>
  </cols>
  <sheetData>
    <row r="1" spans="1:25" x14ac:dyDescent="0.25">
      <c r="A1" s="82" t="s">
        <v>73</v>
      </c>
    </row>
    <row r="2" spans="1:25" ht="21.75" thickBot="1" x14ac:dyDescent="0.4">
      <c r="A2" s="84" t="s">
        <v>80</v>
      </c>
    </row>
    <row r="3" spans="1:25" ht="15.75" thickBot="1" x14ac:dyDescent="0.3">
      <c r="A3" s="308" t="s">
        <v>38</v>
      </c>
      <c r="B3" s="309"/>
      <c r="C3" s="310"/>
      <c r="K3" s="88"/>
      <c r="L3" s="88"/>
      <c r="P3" t="s">
        <v>77</v>
      </c>
      <c r="Q3" s="300">
        <f>C17</f>
        <v>0.30709291910084968</v>
      </c>
      <c r="R3" s="300"/>
      <c r="S3" s="300"/>
      <c r="V3" s="88"/>
      <c r="W3" s="88"/>
    </row>
    <row r="4" spans="1:25" x14ac:dyDescent="0.25">
      <c r="A4" s="321" t="s">
        <v>13</v>
      </c>
      <c r="B4" s="322"/>
      <c r="C4" s="119">
        <v>1.2E-2</v>
      </c>
      <c r="M4" s="87"/>
      <c r="N4" s="88"/>
      <c r="O4" s="88"/>
      <c r="P4" s="88"/>
      <c r="Q4" s="88"/>
      <c r="R4" s="88"/>
      <c r="S4" s="88"/>
      <c r="T4" s="88"/>
      <c r="U4" s="86"/>
    </row>
    <row r="5" spans="1:25" x14ac:dyDescent="0.25">
      <c r="A5" s="316" t="s">
        <v>14</v>
      </c>
      <c r="B5" s="317"/>
      <c r="C5" s="111">
        <v>14</v>
      </c>
      <c r="L5" s="90">
        <v>1</v>
      </c>
      <c r="M5" s="89"/>
      <c r="N5" s="87"/>
      <c r="O5" s="26"/>
      <c r="P5" s="26"/>
      <c r="Q5" s="26"/>
      <c r="T5" s="86"/>
      <c r="V5" s="302" t="s">
        <v>79</v>
      </c>
      <c r="W5" s="299">
        <f>C13</f>
        <v>5.3546459550424849E-2</v>
      </c>
      <c r="X5" s="299"/>
      <c r="Y5" s="299"/>
    </row>
    <row r="6" spans="1:25" x14ac:dyDescent="0.25">
      <c r="A6" s="311" t="s">
        <v>15</v>
      </c>
      <c r="B6" s="76" t="s">
        <v>6</v>
      </c>
      <c r="C6" s="111">
        <v>1</v>
      </c>
      <c r="M6" s="85">
        <v>2</v>
      </c>
      <c r="O6" s="87"/>
      <c r="P6" s="88"/>
      <c r="Q6" s="88"/>
      <c r="R6" s="88"/>
      <c r="S6" s="86"/>
      <c r="V6" s="302"/>
      <c r="W6" s="299"/>
      <c r="X6" s="299"/>
      <c r="Y6" s="299"/>
    </row>
    <row r="7" spans="1:25" x14ac:dyDescent="0.25">
      <c r="A7" s="311"/>
      <c r="B7" s="76" t="s">
        <v>7</v>
      </c>
      <c r="C7" s="112">
        <v>1</v>
      </c>
    </row>
    <row r="8" spans="1:25" x14ac:dyDescent="0.25">
      <c r="A8" s="316" t="s">
        <v>16</v>
      </c>
      <c r="B8" s="317"/>
      <c r="C8" s="111">
        <v>0.2</v>
      </c>
      <c r="P8" s="26" t="s">
        <v>78</v>
      </c>
      <c r="Q8" s="301">
        <f>C8</f>
        <v>0.2</v>
      </c>
      <c r="R8" s="301"/>
    </row>
    <row r="9" spans="1:25" x14ac:dyDescent="0.25">
      <c r="A9" s="316" t="s">
        <v>64</v>
      </c>
      <c r="B9" s="317"/>
      <c r="C9" s="113">
        <v>1.2999999999999999E-2</v>
      </c>
    </row>
    <row r="10" spans="1:25" ht="15.75" thickBot="1" x14ac:dyDescent="0.3">
      <c r="A10" s="316" t="s">
        <v>67</v>
      </c>
      <c r="B10" s="317"/>
      <c r="C10" s="114">
        <v>0.01</v>
      </c>
      <c r="E10" s="91">
        <f>IF(AND(E12&gt;0.01,E12&lt;0.05),0.003,IF(AND(E12&gt;0.05,E12&lt;0.1),0.007,IF(AND(E12&gt;0.1,E12&lt;=0.2),0.02,IF(AND(E12&gt;0.2,E12&lt;0.3),0.04,IF(AND(E12&gt;0.3,E12&lt;0.4),0.05,IF(AND(E12&gt;0.4,E12&lt;0.5),0.06,IF(AND(E12&gt;0.5,E12&lt;0.6),0.07,IF(AND(E12&gt;0.6,E12&lt;0.7),0.08,IF(AND(E12&gt;0.7,E12&lt;0.8),0.09,IF(AND(E12&gt;0.8,E12&lt;0.9),0.1,IF(AND(E12&gt;0.9,E12&lt;1),0.12,IF(AND(E12&gt;0.9,E12&lt;1.5),0.15,IF(AND(E12&gt;1.5,E12&lt;2),0.2,IF(AND(E12&gt;2,E12&lt;5),0.5,))))))))))))))</f>
        <v>7.0000000000000001E-3</v>
      </c>
    </row>
    <row r="11" spans="1:25" ht="15.75" thickBot="1" x14ac:dyDescent="0.3">
      <c r="A11" s="318" t="s">
        <v>71</v>
      </c>
      <c r="B11" s="319"/>
      <c r="C11" s="320"/>
      <c r="D11" s="303" t="s">
        <v>40</v>
      </c>
      <c r="E11" s="304"/>
      <c r="F11" s="305" t="s">
        <v>41</v>
      </c>
      <c r="G11" s="306"/>
      <c r="H11" s="306"/>
      <c r="I11" s="306"/>
      <c r="J11" s="307"/>
    </row>
    <row r="12" spans="1:25" ht="15.75" thickBot="1" x14ac:dyDescent="0.3">
      <c r="A12" s="312" t="s">
        <v>15</v>
      </c>
      <c r="B12" s="313"/>
      <c r="C12" s="115">
        <f>C6/C7</f>
        <v>1</v>
      </c>
      <c r="D12" s="50" t="s">
        <v>31</v>
      </c>
      <c r="E12" s="120">
        <f>'Yc (3)'!E3</f>
        <v>6.3500000000000001E-2</v>
      </c>
      <c r="F12" s="53" t="s">
        <v>26</v>
      </c>
      <c r="G12" s="54" t="s">
        <v>8</v>
      </c>
      <c r="H12" s="54" t="s">
        <v>27</v>
      </c>
      <c r="I12" s="54" t="s">
        <v>28</v>
      </c>
      <c r="J12" s="55" t="s">
        <v>29</v>
      </c>
    </row>
    <row r="13" spans="1:25" x14ac:dyDescent="0.25">
      <c r="A13" s="314" t="s">
        <v>17</v>
      </c>
      <c r="B13" s="315"/>
      <c r="C13" s="116">
        <f>'Y (2)'!E3</f>
        <v>5.3546459550424849E-2</v>
      </c>
      <c r="D13" s="45" t="s">
        <v>32</v>
      </c>
      <c r="E13" s="99">
        <f>(($C$8*$E$12)+($C$12*($E$12^2)))</f>
        <v>1.6732250000000001E-2</v>
      </c>
      <c r="F13" s="92">
        <f>F14-$E$10</f>
        <v>3.5500000000000004E-2</v>
      </c>
      <c r="G13" s="93">
        <f t="shared" ref="G13:G21" si="0">(($C$8*F13)+($C$12*(F13^2)))</f>
        <v>8.3602500000000014E-3</v>
      </c>
      <c r="H13" s="100">
        <f t="shared" ref="H13:H21" si="1">($C$4/G13)</f>
        <v>1.4353637750067281</v>
      </c>
      <c r="I13" s="100">
        <f t="shared" ref="I13:I21" si="2">(H13^2)/(2*9.81)</f>
        <v>0.10500862215094622</v>
      </c>
      <c r="J13" s="101">
        <f>F13+I13</f>
        <v>0.14050862215094623</v>
      </c>
    </row>
    <row r="14" spans="1:25" x14ac:dyDescent="0.25">
      <c r="A14" s="314" t="s">
        <v>8</v>
      </c>
      <c r="B14" s="315"/>
      <c r="C14" s="114">
        <f>(($C$8*$C$13)+($C$12*($C$13^2)))</f>
        <v>1.3576515240470256E-2</v>
      </c>
      <c r="D14" s="45" t="s">
        <v>33</v>
      </c>
      <c r="E14" s="99">
        <f>($C$8+(2*$E$12*(SQRT(1+($C$12^2)))))</f>
        <v>0.37960512242138311</v>
      </c>
      <c r="F14" s="92">
        <f>F15-$E$10</f>
        <v>4.2500000000000003E-2</v>
      </c>
      <c r="G14" s="94">
        <f t="shared" si="0"/>
        <v>1.0306250000000001E-2</v>
      </c>
      <c r="H14" s="102">
        <f t="shared" si="1"/>
        <v>1.1643420254699817</v>
      </c>
      <c r="I14" s="102">
        <f t="shared" si="2"/>
        <v>6.909746953494085E-2</v>
      </c>
      <c r="J14" s="103">
        <f t="shared" ref="J14:J21" si="3">F14+I14</f>
        <v>0.11159746953494085</v>
      </c>
    </row>
    <row r="15" spans="1:25" x14ac:dyDescent="0.25">
      <c r="A15" s="314" t="s">
        <v>19</v>
      </c>
      <c r="B15" s="315"/>
      <c r="C15" s="114">
        <f>($C$8+(2*$C$13*(SQRT(1+($C$12^2)))))</f>
        <v>0.35145225862654639</v>
      </c>
      <c r="D15" s="45" t="s">
        <v>34</v>
      </c>
      <c r="E15" s="99">
        <f>(($C$8*$E$12)+($C$12*($E$12^2)))/($C$8+(2*$E$12*(SQRT(1+($C$12^2)))))</f>
        <v>4.407804060511665E-2</v>
      </c>
      <c r="F15" s="92">
        <f>F16-$E$10</f>
        <v>4.9500000000000002E-2</v>
      </c>
      <c r="G15" s="94">
        <f t="shared" si="0"/>
        <v>1.235025E-2</v>
      </c>
      <c r="H15" s="102">
        <f t="shared" si="1"/>
        <v>0.97164025019736444</v>
      </c>
      <c r="I15" s="102">
        <f t="shared" si="2"/>
        <v>4.8118490102120125E-2</v>
      </c>
      <c r="J15" s="103">
        <f t="shared" si="3"/>
        <v>9.761849010212012E-2</v>
      </c>
    </row>
    <row r="16" spans="1:25" x14ac:dyDescent="0.25">
      <c r="A16" s="314" t="s">
        <v>20</v>
      </c>
      <c r="B16" s="315"/>
      <c r="C16" s="114">
        <f>(($C$8*$C$13)+($C$12*($C$13^2)))/($C$8+(2*$C$13*(SQRT(1+($C$12^2)))))</f>
        <v>3.8629756694483722E-2</v>
      </c>
      <c r="D16" s="45" t="s">
        <v>35</v>
      </c>
      <c r="E16" s="99">
        <f>$C$8+(2*$C$12*$E$12)</f>
        <v>0.32700000000000001</v>
      </c>
      <c r="F16" s="92">
        <f>F17-$E$10</f>
        <v>5.6500000000000002E-2</v>
      </c>
      <c r="G16" s="94">
        <f t="shared" si="0"/>
        <v>1.4492250000000002E-2</v>
      </c>
      <c r="H16" s="102">
        <f t="shared" si="1"/>
        <v>0.82802877399989638</v>
      </c>
      <c r="I16" s="102">
        <f t="shared" si="2"/>
        <v>3.4945547939437889E-2</v>
      </c>
      <c r="J16" s="103">
        <f t="shared" si="3"/>
        <v>9.1445547939437891E-2</v>
      </c>
    </row>
    <row r="17" spans="1:10" x14ac:dyDescent="0.25">
      <c r="A17" s="314" t="s">
        <v>21</v>
      </c>
      <c r="B17" s="315"/>
      <c r="C17" s="114">
        <f>$C$8+(2*$C$12*$C$13)</f>
        <v>0.30709291910084968</v>
      </c>
      <c r="D17" s="45" t="s">
        <v>36</v>
      </c>
      <c r="E17" s="99">
        <f>(($C$8*$E$12)+($C$12*($E$12^2)))/($C$8+(2*$C$12*$E$12))</f>
        <v>5.1168960244648315E-2</v>
      </c>
      <c r="F17" s="95">
        <f>E12</f>
        <v>6.3500000000000001E-2</v>
      </c>
      <c r="G17" s="96">
        <f t="shared" si="0"/>
        <v>1.6732250000000001E-2</v>
      </c>
      <c r="H17" s="104">
        <f t="shared" si="1"/>
        <v>0.71717790494404521</v>
      </c>
      <c r="I17" s="104">
        <f t="shared" si="2"/>
        <v>2.62152980295581E-2</v>
      </c>
      <c r="J17" s="105">
        <f t="shared" si="3"/>
        <v>8.9715298029558105E-2</v>
      </c>
    </row>
    <row r="18" spans="1:10" x14ac:dyDescent="0.25">
      <c r="A18" s="314" t="s">
        <v>22</v>
      </c>
      <c r="B18" s="315"/>
      <c r="C18" s="114">
        <f>(($C$8*$C$13)+($C$12*($C$13^2)))/($C$8+(2*$C$12*$C$13))</f>
        <v>4.4209795785007049E-2</v>
      </c>
      <c r="D18" s="45" t="s">
        <v>37</v>
      </c>
      <c r="E18" s="99">
        <f>($C$4/$E$13)</f>
        <v>0.71717790494404521</v>
      </c>
      <c r="F18" s="92">
        <f>F17+$E$10</f>
        <v>7.0500000000000007E-2</v>
      </c>
      <c r="G18" s="94">
        <f t="shared" si="0"/>
        <v>1.9070250000000004E-2</v>
      </c>
      <c r="H18" s="102">
        <f t="shared" si="1"/>
        <v>0.62925236952845387</v>
      </c>
      <c r="I18" s="102">
        <f t="shared" si="2"/>
        <v>2.0181373320956875E-2</v>
      </c>
      <c r="J18" s="103">
        <f t="shared" si="3"/>
        <v>9.0681373320956882E-2</v>
      </c>
    </row>
    <row r="19" spans="1:10" x14ac:dyDescent="0.25">
      <c r="A19" s="314" t="s">
        <v>25</v>
      </c>
      <c r="B19" s="315"/>
      <c r="C19" s="114">
        <f>($C$4/$C$14)</f>
        <v>0.88387924201853962</v>
      </c>
      <c r="D19" s="45" t="s">
        <v>18</v>
      </c>
      <c r="E19" s="106">
        <f>'Viscocidad c (2)'!E13</f>
        <v>1.1799999999999999E-6</v>
      </c>
      <c r="F19" s="92">
        <f>F18+$E$10</f>
        <v>7.7500000000000013E-2</v>
      </c>
      <c r="G19" s="94">
        <f t="shared" si="0"/>
        <v>2.1506250000000005E-2</v>
      </c>
      <c r="H19" s="102">
        <f t="shared" si="1"/>
        <v>0.55797733217088041</v>
      </c>
      <c r="I19" s="102">
        <f t="shared" si="2"/>
        <v>1.5868435434074058E-2</v>
      </c>
      <c r="J19" s="103">
        <f t="shared" si="3"/>
        <v>9.3368435434074068E-2</v>
      </c>
    </row>
    <row r="20" spans="1:10" x14ac:dyDescent="0.25">
      <c r="A20" s="314" t="s">
        <v>18</v>
      </c>
      <c r="B20" s="315"/>
      <c r="C20" s="117">
        <f>'Viscocidad c (2)'!E13</f>
        <v>1.1799999999999999E-6</v>
      </c>
      <c r="D20" s="45" t="s">
        <v>23</v>
      </c>
      <c r="E20" s="107">
        <f>(4*$E$18*$E$15)/$E$19</f>
        <v>107158.63327191904</v>
      </c>
      <c r="F20" s="92">
        <f>F19+$E$10</f>
        <v>8.450000000000002E-2</v>
      </c>
      <c r="G20" s="94">
        <f t="shared" si="0"/>
        <v>2.404025000000001E-2</v>
      </c>
      <c r="H20" s="102">
        <f t="shared" si="1"/>
        <v>0.49916286228304596</v>
      </c>
      <c r="I20" s="102">
        <f t="shared" si="2"/>
        <v>1.2699468047023602E-2</v>
      </c>
      <c r="J20" s="103">
        <f t="shared" si="3"/>
        <v>9.7199468047023618E-2</v>
      </c>
    </row>
    <row r="21" spans="1:10" ht="15.75" thickBot="1" x14ac:dyDescent="0.3">
      <c r="A21" s="314" t="s">
        <v>23</v>
      </c>
      <c r="B21" s="315"/>
      <c r="C21" s="111">
        <f>(4*C19*C16)/C20</f>
        <v>115742.50869993518</v>
      </c>
      <c r="D21" s="46" t="s">
        <v>24</v>
      </c>
      <c r="E21" s="108">
        <f>$E$18/SQRT(9.81*$E$17)</f>
        <v>1.0122530672952104</v>
      </c>
      <c r="F21" s="97">
        <f>F20+$E$10</f>
        <v>9.1500000000000026E-2</v>
      </c>
      <c r="G21" s="98">
        <f t="shared" si="0"/>
        <v>2.6672250000000012E-2</v>
      </c>
      <c r="H21" s="109">
        <f t="shared" si="1"/>
        <v>0.4499058009729211</v>
      </c>
      <c r="I21" s="109">
        <f t="shared" si="2"/>
        <v>1.0316780313409055E-2</v>
      </c>
      <c r="J21" s="110">
        <f t="shared" si="3"/>
        <v>0.10181678031340909</v>
      </c>
    </row>
    <row r="22" spans="1:10" ht="15.75" thickBot="1" x14ac:dyDescent="0.3">
      <c r="A22" s="323" t="s">
        <v>24</v>
      </c>
      <c r="B22" s="324"/>
      <c r="C22" s="118">
        <f>$C$19/SQRT(9.81*$C$18)</f>
        <v>1.3421441923787629</v>
      </c>
    </row>
  </sheetData>
  <mergeCells count="25">
    <mergeCell ref="A19:B19"/>
    <mergeCell ref="A20:B20"/>
    <mergeCell ref="A21:B21"/>
    <mergeCell ref="A22:B22"/>
    <mergeCell ref="A14:B14"/>
    <mergeCell ref="A15:B15"/>
    <mergeCell ref="A16:B16"/>
    <mergeCell ref="A17:B17"/>
    <mergeCell ref="A18:B18"/>
    <mergeCell ref="A3:C3"/>
    <mergeCell ref="A6:A7"/>
    <mergeCell ref="A12:B12"/>
    <mergeCell ref="A13:B13"/>
    <mergeCell ref="A9:B9"/>
    <mergeCell ref="A11:C11"/>
    <mergeCell ref="A10:B10"/>
    <mergeCell ref="A4:B4"/>
    <mergeCell ref="A5:B5"/>
    <mergeCell ref="A8:B8"/>
    <mergeCell ref="W5:Y6"/>
    <mergeCell ref="Q3:S3"/>
    <mergeCell ref="Q8:R8"/>
    <mergeCell ref="V5:V6"/>
    <mergeCell ref="D11:E11"/>
    <mergeCell ref="F11:J1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9" tint="-0.249977111117893"/>
  </sheetPr>
  <dimension ref="A1:J109"/>
  <sheetViews>
    <sheetView showGridLines="0" tabSelected="1" topLeftCell="A12" zoomScale="82" zoomScaleNormal="82" workbookViewId="0">
      <selection activeCell="F17" sqref="F17"/>
    </sheetView>
  </sheetViews>
  <sheetFormatPr baseColWidth="10" defaultRowHeight="15" x14ac:dyDescent="0.25"/>
  <cols>
    <col min="1" max="1" width="29.7109375" style="132" bestFit="1" customWidth="1"/>
    <col min="2" max="2" width="31.140625" style="132" bestFit="1" customWidth="1"/>
    <col min="3" max="3" width="24.7109375" style="132" bestFit="1" customWidth="1"/>
    <col min="4" max="4" width="37.140625" style="132" bestFit="1" customWidth="1"/>
    <col min="5" max="5" width="28.85546875" style="132" bestFit="1" customWidth="1"/>
    <col min="6" max="6" width="32.140625" style="132" bestFit="1" customWidth="1"/>
    <col min="7" max="7" width="31.85546875" style="132" bestFit="1" customWidth="1"/>
    <col min="8" max="8" width="32.140625" style="132" bestFit="1" customWidth="1"/>
    <col min="9" max="9" width="28" style="132" bestFit="1" customWidth="1"/>
    <col min="10" max="10" width="13" style="132" customWidth="1"/>
    <col min="11" max="16384" width="11.42578125" style="132"/>
  </cols>
  <sheetData>
    <row r="1" spans="1:10" hidden="1" x14ac:dyDescent="0.25"/>
    <row r="2" spans="1:10" hidden="1" x14ac:dyDescent="0.25"/>
    <row r="3" spans="1:10" hidden="1" x14ac:dyDescent="0.25"/>
    <row r="4" spans="1:10" hidden="1" x14ac:dyDescent="0.25"/>
    <row r="5" spans="1:10" hidden="1" x14ac:dyDescent="0.25"/>
    <row r="6" spans="1:10" hidden="1" x14ac:dyDescent="0.25"/>
    <row r="7" spans="1:10" hidden="1" x14ac:dyDescent="0.25"/>
    <row r="9" spans="1:10" x14ac:dyDescent="0.25">
      <c r="A9" s="273" t="s">
        <v>290</v>
      </c>
      <c r="B9" s="132" t="s">
        <v>292</v>
      </c>
    </row>
    <row r="10" spans="1:10" x14ac:dyDescent="0.25">
      <c r="A10" s="273" t="s">
        <v>291</v>
      </c>
      <c r="B10" s="132" t="s">
        <v>293</v>
      </c>
    </row>
    <row r="11" spans="1:10" ht="15.75" thickBot="1" x14ac:dyDescent="0.3">
      <c r="A11" s="339"/>
      <c r="B11" s="339"/>
      <c r="C11" s="133"/>
    </row>
    <row r="12" spans="1:10" x14ac:dyDescent="0.25">
      <c r="A12" s="205"/>
      <c r="B12" s="206"/>
      <c r="C12" s="206"/>
      <c r="D12" s="341" t="s">
        <v>192</v>
      </c>
      <c r="E12" s="341"/>
      <c r="F12" s="207">
        <f>F14/3</f>
        <v>600</v>
      </c>
      <c r="G12" s="341" t="s">
        <v>299</v>
      </c>
      <c r="H12" s="341"/>
      <c r="I12" s="206"/>
      <c r="J12" s="208"/>
    </row>
    <row r="13" spans="1:10" x14ac:dyDescent="0.25">
      <c r="A13" s="209" t="s">
        <v>81</v>
      </c>
      <c r="B13" s="147" t="s">
        <v>172</v>
      </c>
      <c r="C13" s="210"/>
      <c r="D13" s="147" t="s">
        <v>190</v>
      </c>
      <c r="E13" s="147" t="s">
        <v>191</v>
      </c>
      <c r="F13" s="210"/>
      <c r="G13" s="217" t="s">
        <v>300</v>
      </c>
      <c r="H13" s="276">
        <v>1</v>
      </c>
      <c r="I13" s="210"/>
      <c r="J13" s="211"/>
    </row>
    <row r="14" spans="1:10" x14ac:dyDescent="0.25">
      <c r="A14" s="212" t="s">
        <v>82</v>
      </c>
      <c r="B14" s="147">
        <v>100000</v>
      </c>
      <c r="C14" s="210"/>
      <c r="D14" s="147" t="s">
        <v>174</v>
      </c>
      <c r="E14" s="213">
        <v>30</v>
      </c>
      <c r="F14" s="214">
        <f>E14*60/1</f>
        <v>1800</v>
      </c>
      <c r="G14" s="217" t="s">
        <v>146</v>
      </c>
      <c r="H14" s="277">
        <v>37</v>
      </c>
      <c r="I14" s="210"/>
      <c r="J14" s="211"/>
    </row>
    <row r="15" spans="1:10" x14ac:dyDescent="0.25">
      <c r="A15" s="212" t="s">
        <v>83</v>
      </c>
      <c r="B15" s="147">
        <v>0.02</v>
      </c>
      <c r="C15" s="210"/>
      <c r="D15" s="147" t="s">
        <v>175</v>
      </c>
      <c r="E15" s="145">
        <v>10</v>
      </c>
      <c r="F15" s="210"/>
      <c r="G15" s="217" t="s">
        <v>6</v>
      </c>
      <c r="H15" s="217">
        <v>3</v>
      </c>
      <c r="I15" s="210"/>
      <c r="J15" s="211"/>
    </row>
    <row r="16" spans="1:10" x14ac:dyDescent="0.25">
      <c r="A16" s="212" t="s">
        <v>84</v>
      </c>
      <c r="B16" s="147">
        <v>0.15</v>
      </c>
      <c r="C16" s="210"/>
      <c r="D16" s="147" t="s">
        <v>176</v>
      </c>
      <c r="E16" s="145">
        <v>5</v>
      </c>
      <c r="F16" s="210"/>
      <c r="G16" s="210"/>
      <c r="H16" s="210"/>
      <c r="I16" s="210"/>
      <c r="J16" s="211"/>
    </row>
    <row r="17" spans="1:10" x14ac:dyDescent="0.25">
      <c r="A17" s="212" t="s">
        <v>85</v>
      </c>
      <c r="B17" s="147">
        <v>1.1499999999999999</v>
      </c>
      <c r="C17" s="210"/>
      <c r="D17" s="147" t="s">
        <v>179</v>
      </c>
      <c r="E17" s="147">
        <v>50</v>
      </c>
      <c r="F17" s="210"/>
      <c r="G17" s="210"/>
      <c r="H17" s="210"/>
      <c r="I17" s="210"/>
      <c r="J17" s="211"/>
    </row>
    <row r="18" spans="1:10" x14ac:dyDescent="0.25">
      <c r="A18" s="212" t="s">
        <v>86</v>
      </c>
      <c r="B18" s="147">
        <v>1800</v>
      </c>
      <c r="C18" s="210"/>
      <c r="D18" s="147" t="s">
        <v>180</v>
      </c>
      <c r="E18" s="147">
        <v>1.0300000000000001E-3</v>
      </c>
      <c r="F18" s="210"/>
      <c r="G18" s="210"/>
      <c r="H18" s="210"/>
      <c r="I18" s="210"/>
      <c r="J18" s="211"/>
    </row>
    <row r="19" spans="1:10" x14ac:dyDescent="0.25">
      <c r="A19" s="212" t="s">
        <v>87</v>
      </c>
      <c r="B19" s="147">
        <v>1.2999999999999999E-2</v>
      </c>
      <c r="C19" s="210"/>
      <c r="D19" s="147" t="s">
        <v>181</v>
      </c>
      <c r="E19" s="147">
        <v>1000</v>
      </c>
      <c r="F19" s="210"/>
      <c r="G19" s="210"/>
      <c r="H19" s="210" t="s">
        <v>304</v>
      </c>
      <c r="I19" s="210" t="s">
        <v>304</v>
      </c>
      <c r="J19" s="211"/>
    </row>
    <row r="20" spans="1:10" x14ac:dyDescent="0.25">
      <c r="A20" s="212" t="s">
        <v>88</v>
      </c>
      <c r="B20" s="147">
        <v>0.01</v>
      </c>
      <c r="C20" s="210"/>
      <c r="D20" s="147" t="s">
        <v>182</v>
      </c>
      <c r="E20" s="147">
        <v>0.8</v>
      </c>
      <c r="F20" s="210"/>
      <c r="G20" s="210"/>
      <c r="H20" s="210"/>
      <c r="I20" s="210"/>
      <c r="J20" s="211"/>
    </row>
    <row r="21" spans="1:10" x14ac:dyDescent="0.25">
      <c r="A21" s="212" t="s">
        <v>89</v>
      </c>
      <c r="B21" s="147">
        <v>100</v>
      </c>
      <c r="C21" s="210"/>
      <c r="D21" s="344" t="s">
        <v>256</v>
      </c>
      <c r="E21" s="344"/>
      <c r="F21" s="344"/>
      <c r="G21" s="344"/>
      <c r="H21" s="210"/>
      <c r="I21" s="210"/>
      <c r="J21" s="211"/>
    </row>
    <row r="22" spans="1:10" x14ac:dyDescent="0.25">
      <c r="A22" s="212" t="s">
        <v>91</v>
      </c>
      <c r="B22" s="147">
        <v>20</v>
      </c>
      <c r="C22" s="215">
        <f>Tabla5[[#This Row],[INGRESAR]]*10000</f>
        <v>200000</v>
      </c>
      <c r="D22" s="199" t="s">
        <v>257</v>
      </c>
      <c r="E22" s="200">
        <v>4</v>
      </c>
      <c r="F22" s="199" t="s">
        <v>264</v>
      </c>
      <c r="G22" s="202">
        <v>4</v>
      </c>
      <c r="H22" s="199" t="s">
        <v>276</v>
      </c>
      <c r="I22" s="202">
        <v>3</v>
      </c>
      <c r="J22" s="211"/>
    </row>
    <row r="23" spans="1:10" x14ac:dyDescent="0.25">
      <c r="A23" s="212" t="s">
        <v>114</v>
      </c>
      <c r="B23" s="147">
        <f>B24+25</f>
        <v>2046</v>
      </c>
      <c r="C23" s="210"/>
      <c r="D23" s="199" t="s">
        <v>259</v>
      </c>
      <c r="E23" s="201">
        <v>25</v>
      </c>
      <c r="F23" s="199" t="s">
        <v>267</v>
      </c>
      <c r="G23" s="202">
        <v>0.3</v>
      </c>
      <c r="H23" s="216" t="s">
        <v>282</v>
      </c>
      <c r="I23" s="217">
        <v>4</v>
      </c>
      <c r="J23" s="211"/>
    </row>
    <row r="24" spans="1:10" x14ac:dyDescent="0.25">
      <c r="A24" s="212" t="s">
        <v>93</v>
      </c>
      <c r="B24" s="147">
        <v>2021</v>
      </c>
      <c r="C24" s="210"/>
      <c r="D24" s="199" t="s">
        <v>261</v>
      </c>
      <c r="E24" s="202">
        <v>4</v>
      </c>
      <c r="F24" s="216" t="s">
        <v>275</v>
      </c>
      <c r="G24" s="218">
        <v>235</v>
      </c>
      <c r="H24" s="219" t="s">
        <v>283</v>
      </c>
      <c r="I24" s="217">
        <v>1.4</v>
      </c>
      <c r="J24" s="211"/>
    </row>
    <row r="25" spans="1:10" x14ac:dyDescent="0.25">
      <c r="A25" s="212" t="s">
        <v>113</v>
      </c>
      <c r="B25" s="220" t="str">
        <f>IF(B14&lt;=12500,"1,3",IF(B14&gt;12500,"1,2"))</f>
        <v>1,2</v>
      </c>
      <c r="C25" s="210"/>
      <c r="D25" s="210"/>
      <c r="E25" s="210"/>
      <c r="F25" s="217" t="s">
        <v>287</v>
      </c>
      <c r="G25" s="221">
        <v>15</v>
      </c>
      <c r="H25" s="210"/>
      <c r="I25" s="210"/>
      <c r="J25" s="211"/>
    </row>
    <row r="26" spans="1:10" x14ac:dyDescent="0.25">
      <c r="A26" s="212" t="s">
        <v>90</v>
      </c>
      <c r="B26" s="147">
        <v>0.89</v>
      </c>
      <c r="C26" s="210"/>
      <c r="D26" s="210"/>
      <c r="E26" s="210"/>
      <c r="F26" s="210"/>
      <c r="G26" s="210"/>
      <c r="H26" s="210"/>
      <c r="I26" s="210"/>
      <c r="J26" s="222"/>
    </row>
    <row r="27" spans="1:10" x14ac:dyDescent="0.25">
      <c r="A27" s="212"/>
      <c r="B27" s="147"/>
      <c r="C27" s="210"/>
      <c r="D27" s="210"/>
      <c r="E27" s="223"/>
      <c r="F27" s="146"/>
      <c r="G27" s="146"/>
      <c r="H27" s="146"/>
      <c r="I27" s="146"/>
      <c r="J27" s="222"/>
    </row>
    <row r="28" spans="1:10" x14ac:dyDescent="0.25">
      <c r="A28" s="212"/>
      <c r="B28" s="147"/>
      <c r="C28" s="210"/>
      <c r="D28" s="210"/>
      <c r="E28" s="224">
        <f>Tabla4[Q.M.D.]/1000</f>
        <v>0.40076000000000001</v>
      </c>
      <c r="F28" s="340" t="s">
        <v>95</v>
      </c>
      <c r="G28" s="340"/>
      <c r="H28" s="340"/>
      <c r="I28" s="340"/>
      <c r="J28" s="222"/>
    </row>
    <row r="29" spans="1:10" x14ac:dyDescent="0.25">
      <c r="A29" s="209" t="s">
        <v>92</v>
      </c>
      <c r="B29" s="147" t="s">
        <v>218</v>
      </c>
      <c r="C29" s="147" t="s">
        <v>168</v>
      </c>
      <c r="D29" s="225" t="s">
        <v>94</v>
      </c>
      <c r="E29" s="147" t="s">
        <v>109</v>
      </c>
      <c r="F29" s="147" t="s">
        <v>112</v>
      </c>
      <c r="G29" s="147" t="s">
        <v>96</v>
      </c>
      <c r="H29" s="147" t="s">
        <v>97</v>
      </c>
      <c r="I29" s="147" t="s">
        <v>98</v>
      </c>
      <c r="J29" s="226" t="s">
        <v>7</v>
      </c>
    </row>
    <row r="30" spans="1:10" x14ac:dyDescent="0.25">
      <c r="A30" s="281">
        <f t="shared" ref="A30" si="0">B14*(1+B15)^(B23-B24)</f>
        <v>164060.59944647294</v>
      </c>
      <c r="B30" s="227" t="str">
        <f>IF(B18&gt;2000,"120",IF(AND(B18&gt;=1000,B18&lt;=2000),"130",IF(B18&lt;1000,"140")))</f>
        <v>130</v>
      </c>
      <c r="C30" s="282">
        <f>Tabla4[[#This Row],[Dotación ]]*B17</f>
        <v>149.5</v>
      </c>
      <c r="D30" s="283">
        <f>ROUND(Tabla4[[#This Row],[Dotación Neta]]/(1-B16),2)</f>
        <v>175.88</v>
      </c>
      <c r="E30" s="284">
        <f>ROUND(A30*Tabla4[[#This Row],[Dotación Bruta]]/86400,2)</f>
        <v>333.97</v>
      </c>
      <c r="F30" s="285">
        <f>ROUND(Tabla4[[#This Row],[q.m.d]]*B25,2)</f>
        <v>400.76</v>
      </c>
      <c r="G30" s="286">
        <f>((Tabla4[[#This Row],[Q.M.D.]]/1000*B19)/(B20)^(1/2))^(3/8)</f>
        <v>0.33022533930738518</v>
      </c>
      <c r="H30" s="287">
        <v>3.5</v>
      </c>
      <c r="I30" s="288">
        <f>Tabla4[[#This Row],[b]]*Tabla4[[#This Row],[H ]]</f>
        <v>1.1557886875758481</v>
      </c>
      <c r="J30" s="289">
        <f>Tabla4[[#This Row],[Q.M.D.]]/1000/Tabla4[[#This Row],[A]]</f>
        <v>0.3467415837410161</v>
      </c>
    </row>
    <row r="31" spans="1:10" x14ac:dyDescent="0.25">
      <c r="A31" s="209" t="s">
        <v>99</v>
      </c>
      <c r="B31" s="147" t="s">
        <v>100</v>
      </c>
      <c r="C31" s="147" t="s">
        <v>101</v>
      </c>
      <c r="D31" s="147" t="s">
        <v>102</v>
      </c>
      <c r="E31" s="147" t="s">
        <v>103</v>
      </c>
      <c r="F31" s="147" t="s">
        <v>104</v>
      </c>
      <c r="G31" s="147" t="s">
        <v>105</v>
      </c>
      <c r="H31" s="147" t="s">
        <v>106</v>
      </c>
      <c r="I31" s="210" t="s">
        <v>107</v>
      </c>
      <c r="J31" s="211"/>
    </row>
    <row r="32" spans="1:10" x14ac:dyDescent="0.25">
      <c r="A32" s="290">
        <f>Tabla4[Q.M.D.]/1000/(0.9*Tabla4[V])</f>
        <v>1.2842096528620532</v>
      </c>
      <c r="B32" s="286">
        <f>Tabla4[b]-0.2</f>
        <v>3.3</v>
      </c>
      <c r="C32" s="254">
        <f>Tabla6[[#This Row],[An]]*(0.03+0.0127)/(0.03*Tabla6[[#This Row],[Lr]])</f>
        <v>0.55389648663848168</v>
      </c>
      <c r="D32" s="288">
        <f>0.03/(0.03+0.0127)*(Tabla6[[#This Row],[B]]*Tabla6[[#This Row],[Lr]])</f>
        <v>1.2842096528620532</v>
      </c>
      <c r="E32" s="232">
        <f>Tabla6[[#This Row],[An]]/(0.03*Tabla6[[#This Row],[B]])</f>
        <v>77.283372365339574</v>
      </c>
      <c r="F32" s="291">
        <f>0.03*Tabla6[[#This Row],[B]]*Tabla6[[#This Row],[N]]</f>
        <v>1.2842096528620532</v>
      </c>
      <c r="G32" s="292">
        <f>Tabla4[Q.M.D.]/1000/(0.9*Tabla6[[#This Row],[An]])</f>
        <v>0.34674158374101616</v>
      </c>
      <c r="H32" s="242">
        <f>Tabla6[[#This Row],[An]]*(0.03+0.0127)/(0.03*Tabla6[[#This Row],[B]])</f>
        <v>3.3</v>
      </c>
      <c r="I32" s="147">
        <v>0.4</v>
      </c>
      <c r="J32" s="211"/>
    </row>
    <row r="33" spans="1:10" ht="30" x14ac:dyDescent="0.25">
      <c r="A33" s="233" t="s">
        <v>108</v>
      </c>
      <c r="B33" s="234" t="s">
        <v>111</v>
      </c>
      <c r="C33" s="225" t="s">
        <v>110</v>
      </c>
      <c r="D33" s="235" t="s">
        <v>117</v>
      </c>
      <c r="E33" s="225" t="s">
        <v>115</v>
      </c>
      <c r="F33" s="225" t="s">
        <v>116</v>
      </c>
      <c r="G33" s="225" t="s">
        <v>118</v>
      </c>
      <c r="H33" s="225" t="s">
        <v>119</v>
      </c>
      <c r="I33" s="225" t="s">
        <v>120</v>
      </c>
      <c r="J33" s="211"/>
    </row>
    <row r="34" spans="1:10" x14ac:dyDescent="0.25">
      <c r="A34" s="293">
        <f>Tabla6[Perdidas Menores (K)]*(Tabla4[V])^2/(2*9.81)</f>
        <v>2.4511666849180037E-3</v>
      </c>
      <c r="B34" s="294">
        <f>(B21*Tabla4[Q.M.D.])/(B26*C22)</f>
        <v>0.22514606741573034</v>
      </c>
      <c r="C34" s="280">
        <f>Tabla7[[#This Row],[Volumen del reactivo (Volumen del tanque)]]*86400*1.5/1000</f>
        <v>29.178930337078654</v>
      </c>
      <c r="D34" s="237">
        <f>IF(AND(Tabla4[Q.M.D.]&gt;D43,Tabla4[Q.M.D.]&lt;D44),2,IF(AND(Tabla4[Q.M.D.]&gt;D44,Tabla4[Q.M.D.]&lt;D45),3,IF(AND(Tabla4[Q.M.D.]&gt;D45,Tabla4[Q.M.D.]&lt;D46),6,IF(AND(Tabla4[Q.M.D.]&gt;D46,Tabla4[Q.M.D.]&lt;D47),9,IF(AND(Tabla4[Q.M.D.]&gt;D47,Tabla4[Q.M.D.]&lt;D48),12,IF(AND(Tabla4[Q.M.D.]&gt;D48,Tabla4[Q.M.D.]&lt;D49),18,IF(AND(Tabla4[Q.M.D.]&gt;D49,Tabla4[Q.M.D.]&lt;D50),24,IF(AND(Tabla4[Q.M.D.]&gt;D50,Tabla4[Q.M.D.]&lt;D51),36,IF(AND(Tabla4[Q.M.D.]&gt;D51,Tabla4[Q.M.D.]&lt;D52),48,IF(AND(Tabla4[Q.M.D.]&gt;D52,Tabla4[Q.M.D.]&lt;D53),60,IF(AND(Tabla4[Q.M.D.]&gt;D53,Tabla4[Q.M.D.]&lt;D54),72)))))))))))</f>
        <v>12</v>
      </c>
      <c r="E34" s="254">
        <f>((E28/'Tablas '!N6)^(1/'Tablas '!O6))</f>
        <v>0.69978405961650847</v>
      </c>
      <c r="F34" s="254">
        <f>2/3*('Tablas '!K37-'Tablas '!C37)+'Tablas '!C37</f>
        <v>0.66500000000000004</v>
      </c>
      <c r="G34" s="292">
        <f>E28/(Tabla7[[#This Row],[D]]*Tabla7[[#This Row],[Ha]])</f>
        <v>0.86118940301614211</v>
      </c>
      <c r="H34" s="295">
        <f>E28/'Tablas '!C37</f>
        <v>1.3139672131147542</v>
      </c>
      <c r="I34" s="254">
        <f>((Tabla7[[#This Row],[Vo]])^2/(2*9.81)+(Tabla7[[#This Row],[Ha]]+'Tablas '!U24))</f>
        <v>0.96658462984419957</v>
      </c>
      <c r="J34" s="211"/>
    </row>
    <row r="35" spans="1:10" x14ac:dyDescent="0.25">
      <c r="A35" s="238" t="s">
        <v>121</v>
      </c>
      <c r="B35" s="225" t="s">
        <v>122</v>
      </c>
      <c r="C35" s="225" t="s">
        <v>24</v>
      </c>
      <c r="D35" s="225" t="s">
        <v>123</v>
      </c>
      <c r="E35" s="225" t="s">
        <v>124</v>
      </c>
      <c r="F35" s="225" t="s">
        <v>125</v>
      </c>
      <c r="G35" s="225" t="s">
        <v>126</v>
      </c>
      <c r="H35" s="225" t="s">
        <v>127</v>
      </c>
      <c r="I35" s="225" t="s">
        <v>128</v>
      </c>
      <c r="J35" s="211"/>
    </row>
    <row r="36" spans="1:10" x14ac:dyDescent="0.25">
      <c r="A36" s="296">
        <f>2*((2*9.81*Tabla7[Eo])/3)^(0.5)*COS(A38)</f>
        <v>3.3604868867254551</v>
      </c>
      <c r="B36" s="254">
        <f>Tabla7[q]/Tabla3[[#This Row],[V1]]</f>
        <v>0.3910050112991566</v>
      </c>
      <c r="C36" s="229">
        <f>Tabla3[[#This Row],[V1]]/(SQRT(9.81*Tabla3[[#This Row],[h1]]))</f>
        <v>1.7158390186344146</v>
      </c>
      <c r="D36" s="254">
        <f>(Tabla3[[#This Row],[h1]]/2)*(SQRT(1+(8*(Tabla3[[#This Row],[Fr]]^2)))-1)</f>
        <v>0.77322825711494669</v>
      </c>
      <c r="E36" s="292">
        <f>(E28/('Tablas '!C37*Tabla3[[#This Row],[h2]]))</f>
        <v>1.6993264291936272</v>
      </c>
      <c r="F36" s="254">
        <f>Tabla3[[#This Row],[h2]]-('Tablas '!U24-'Tablas '!S24)</f>
        <v>0.62022825711494667</v>
      </c>
      <c r="G36" s="297">
        <f>E28/('Tablas '!I37*Tabla3[[#This Row],[h3]])</f>
        <v>1.0592610043492723</v>
      </c>
      <c r="H36" s="229">
        <f>Tabla7[Ha]+'Tablas '!S37-Tabla3[[#This Row],[h3]]</f>
        <v>0.15555580250156176</v>
      </c>
      <c r="I36" s="298">
        <f>(2*'Tablas '!Q37)/(Tabla3[[#This Row],[V2]]+Tabla3[[#This Row],[V3]])</f>
        <v>0.6633829973080464</v>
      </c>
      <c r="J36" s="211"/>
    </row>
    <row r="37" spans="1:10" hidden="1" x14ac:dyDescent="0.25">
      <c r="A37" s="239">
        <f>(-Tabla7[q]*9.81)/(2/3*9.81*Tabla7[Eo])^1.5</f>
        <v>-0.81101163749318117</v>
      </c>
      <c r="B37" s="210"/>
      <c r="C37" s="210"/>
      <c r="D37" s="210"/>
      <c r="E37" s="210"/>
      <c r="F37" s="210"/>
      <c r="G37" s="210"/>
      <c r="H37" s="210"/>
      <c r="I37" s="210"/>
      <c r="J37" s="211"/>
    </row>
    <row r="38" spans="1:10" hidden="1" x14ac:dyDescent="0.25">
      <c r="A38" s="239">
        <f>ACOS(Tabla3[[#Totals],[V1]])/3</f>
        <v>0.83889186043300545</v>
      </c>
      <c r="B38" s="210"/>
      <c r="C38" s="210"/>
      <c r="D38" s="210"/>
      <c r="E38" s="210"/>
      <c r="F38" s="210"/>
      <c r="G38" s="210"/>
      <c r="H38" s="210"/>
      <c r="I38" s="210"/>
      <c r="J38" s="211"/>
    </row>
    <row r="39" spans="1:10" hidden="1" x14ac:dyDescent="0.25">
      <c r="A39" s="239">
        <f>180*A38/PI()</f>
        <v>48.064963070688911</v>
      </c>
      <c r="B39" s="210"/>
      <c r="C39" s="210"/>
      <c r="D39" s="210"/>
      <c r="E39" s="210"/>
      <c r="F39" s="210"/>
      <c r="G39" s="210"/>
      <c r="H39" s="210"/>
      <c r="I39" s="210"/>
      <c r="J39" s="211"/>
    </row>
    <row r="40" spans="1:10" hidden="1" x14ac:dyDescent="0.25">
      <c r="A40" s="342" t="s">
        <v>145</v>
      </c>
      <c r="B40" s="343"/>
      <c r="C40" s="343"/>
      <c r="D40" s="343"/>
      <c r="E40" s="210"/>
      <c r="F40" s="210"/>
      <c r="G40" s="210"/>
      <c r="H40" s="210"/>
      <c r="I40" s="210"/>
      <c r="J40" s="211"/>
    </row>
    <row r="41" spans="1:10" hidden="1" x14ac:dyDescent="0.25">
      <c r="A41" s="336" t="s">
        <v>129</v>
      </c>
      <c r="B41" s="337"/>
      <c r="C41" s="338" t="s">
        <v>130</v>
      </c>
      <c r="D41" s="338"/>
      <c r="E41" s="210"/>
      <c r="F41" s="210"/>
      <c r="G41" s="210"/>
      <c r="H41" s="210"/>
      <c r="I41" s="210"/>
      <c r="J41" s="211"/>
    </row>
    <row r="42" spans="1:10" hidden="1" x14ac:dyDescent="0.25">
      <c r="A42" s="336"/>
      <c r="B42" s="337"/>
      <c r="C42" s="134" t="s">
        <v>131</v>
      </c>
      <c r="D42" s="134" t="s">
        <v>132</v>
      </c>
      <c r="E42" s="210"/>
      <c r="F42" s="135">
        <v>0.28000000000000003</v>
      </c>
      <c r="G42" s="135">
        <v>5.67</v>
      </c>
      <c r="H42" s="325" t="s">
        <v>133</v>
      </c>
      <c r="I42" s="325"/>
      <c r="J42" s="211"/>
    </row>
    <row r="43" spans="1:10" hidden="1" x14ac:dyDescent="0.25">
      <c r="A43" s="326" t="s">
        <v>133</v>
      </c>
      <c r="B43" s="325"/>
      <c r="C43" s="135">
        <v>0.28000000000000003</v>
      </c>
      <c r="D43" s="135">
        <v>5.67</v>
      </c>
      <c r="E43" s="210"/>
      <c r="F43" s="135">
        <v>0.56999999999999995</v>
      </c>
      <c r="G43" s="135">
        <v>14.15</v>
      </c>
      <c r="H43" s="325" t="s">
        <v>134</v>
      </c>
      <c r="I43" s="325"/>
      <c r="J43" s="211"/>
    </row>
    <row r="44" spans="1:10" hidden="1" x14ac:dyDescent="0.25">
      <c r="A44" s="326" t="s">
        <v>134</v>
      </c>
      <c r="B44" s="325"/>
      <c r="C44" s="135">
        <v>0.56999999999999995</v>
      </c>
      <c r="D44" s="135">
        <v>14.15</v>
      </c>
      <c r="E44" s="210"/>
      <c r="F44" s="135">
        <v>0.85</v>
      </c>
      <c r="G44" s="135">
        <v>28.31</v>
      </c>
      <c r="H44" s="325" t="s">
        <v>135</v>
      </c>
      <c r="I44" s="325"/>
      <c r="J44" s="211"/>
    </row>
    <row r="45" spans="1:10" hidden="1" x14ac:dyDescent="0.25">
      <c r="A45" s="326" t="s">
        <v>135</v>
      </c>
      <c r="B45" s="325"/>
      <c r="C45" s="135">
        <v>0.85</v>
      </c>
      <c r="D45" s="135">
        <v>28.31</v>
      </c>
      <c r="E45" s="210"/>
      <c r="F45" s="135">
        <v>1.42</v>
      </c>
      <c r="G45" s="135">
        <v>110.44</v>
      </c>
      <c r="H45" s="325" t="s">
        <v>136</v>
      </c>
      <c r="I45" s="325"/>
      <c r="J45" s="211"/>
    </row>
    <row r="46" spans="1:10" hidden="1" x14ac:dyDescent="0.25">
      <c r="A46" s="326" t="s">
        <v>136</v>
      </c>
      <c r="B46" s="325"/>
      <c r="C46" s="135">
        <v>1.42</v>
      </c>
      <c r="D46" s="135">
        <v>110.44</v>
      </c>
      <c r="E46" s="210"/>
      <c r="F46" s="135">
        <v>2.58</v>
      </c>
      <c r="G46" s="136">
        <v>252</v>
      </c>
      <c r="H46" s="325" t="s">
        <v>137</v>
      </c>
      <c r="I46" s="325"/>
      <c r="J46" s="211"/>
    </row>
    <row r="47" spans="1:10" hidden="1" x14ac:dyDescent="0.25">
      <c r="A47" s="326" t="s">
        <v>137</v>
      </c>
      <c r="B47" s="325"/>
      <c r="C47" s="135">
        <v>2.58</v>
      </c>
      <c r="D47" s="136">
        <v>252</v>
      </c>
      <c r="E47" s="210"/>
      <c r="F47" s="135">
        <v>3.11</v>
      </c>
      <c r="G47" s="136">
        <v>455.9</v>
      </c>
      <c r="H47" s="325" t="s">
        <v>138</v>
      </c>
      <c r="I47" s="325"/>
      <c r="J47" s="211"/>
    </row>
    <row r="48" spans="1:10" hidden="1" x14ac:dyDescent="0.25">
      <c r="A48" s="326" t="s">
        <v>138</v>
      </c>
      <c r="B48" s="325"/>
      <c r="C48" s="135">
        <v>3.11</v>
      </c>
      <c r="D48" s="136">
        <v>455.9</v>
      </c>
      <c r="E48" s="210"/>
      <c r="F48" s="135">
        <v>4.24</v>
      </c>
      <c r="G48" s="135">
        <v>696.5</v>
      </c>
      <c r="H48" s="325" t="s">
        <v>139</v>
      </c>
      <c r="I48" s="325"/>
      <c r="J48" s="211"/>
    </row>
    <row r="49" spans="1:10" hidden="1" x14ac:dyDescent="0.25">
      <c r="A49" s="326" t="s">
        <v>139</v>
      </c>
      <c r="B49" s="325"/>
      <c r="C49" s="135">
        <v>4.24</v>
      </c>
      <c r="D49" s="135">
        <v>696.5</v>
      </c>
      <c r="E49" s="210"/>
      <c r="F49" s="135">
        <v>11.9</v>
      </c>
      <c r="G49" s="135">
        <v>937.3</v>
      </c>
      <c r="H49" s="325" t="s">
        <v>140</v>
      </c>
      <c r="I49" s="325"/>
      <c r="J49" s="211"/>
    </row>
    <row r="50" spans="1:10" hidden="1" x14ac:dyDescent="0.25">
      <c r="A50" s="326" t="s">
        <v>140</v>
      </c>
      <c r="B50" s="325"/>
      <c r="C50" s="135">
        <v>11.9</v>
      </c>
      <c r="D50" s="135">
        <v>937.3</v>
      </c>
      <c r="E50" s="210"/>
      <c r="F50" s="135">
        <v>17.27</v>
      </c>
      <c r="G50" s="135">
        <v>1427.2</v>
      </c>
      <c r="H50" s="325" t="s">
        <v>141</v>
      </c>
      <c r="I50" s="325"/>
      <c r="J50" s="211"/>
    </row>
    <row r="51" spans="1:10" hidden="1" x14ac:dyDescent="0.25">
      <c r="A51" s="326" t="s">
        <v>141</v>
      </c>
      <c r="B51" s="325"/>
      <c r="C51" s="135">
        <v>17.27</v>
      </c>
      <c r="D51" s="135">
        <v>1427.2</v>
      </c>
      <c r="E51" s="210"/>
      <c r="F51" s="135">
        <v>36.81</v>
      </c>
      <c r="G51" s="135">
        <v>1922.7</v>
      </c>
      <c r="H51" s="325" t="s">
        <v>142</v>
      </c>
      <c r="I51" s="325"/>
      <c r="J51" s="211"/>
    </row>
    <row r="52" spans="1:10" hidden="1" x14ac:dyDescent="0.25">
      <c r="A52" s="326" t="s">
        <v>142</v>
      </c>
      <c r="B52" s="325"/>
      <c r="C52" s="135">
        <v>36.81</v>
      </c>
      <c r="D52" s="135">
        <v>1922.7</v>
      </c>
      <c r="E52" s="210"/>
      <c r="F52" s="135">
        <v>45.31</v>
      </c>
      <c r="G52" s="137">
        <v>2424</v>
      </c>
      <c r="H52" s="325" t="s">
        <v>143</v>
      </c>
      <c r="I52" s="325"/>
      <c r="J52" s="211"/>
    </row>
    <row r="53" spans="1:10" hidden="1" x14ac:dyDescent="0.25">
      <c r="A53" s="326" t="s">
        <v>143</v>
      </c>
      <c r="B53" s="325"/>
      <c r="C53" s="135">
        <v>45.31</v>
      </c>
      <c r="D53" s="135">
        <v>2424</v>
      </c>
      <c r="E53" s="210"/>
      <c r="F53" s="135">
        <v>73.62</v>
      </c>
      <c r="G53" s="137">
        <v>2931</v>
      </c>
      <c r="H53" s="325" t="s">
        <v>144</v>
      </c>
      <c r="I53" s="325"/>
      <c r="J53" s="211"/>
    </row>
    <row r="54" spans="1:10" hidden="1" x14ac:dyDescent="0.25">
      <c r="A54" s="326" t="s">
        <v>144</v>
      </c>
      <c r="B54" s="325"/>
      <c r="C54" s="135">
        <v>73.62</v>
      </c>
      <c r="D54" s="135">
        <v>2931</v>
      </c>
      <c r="E54" s="210"/>
      <c r="F54" s="210"/>
      <c r="G54" s="210"/>
      <c r="H54" s="210"/>
      <c r="I54" s="210"/>
      <c r="J54" s="211"/>
    </row>
    <row r="55" spans="1:10" hidden="1" x14ac:dyDescent="0.25">
      <c r="A55" s="236"/>
      <c r="B55" s="210"/>
      <c r="C55" s="210"/>
      <c r="D55" s="210"/>
      <c r="E55" s="210"/>
      <c r="F55" s="210"/>
      <c r="G55" s="210"/>
      <c r="H55" s="210"/>
      <c r="I55" s="210"/>
      <c r="J55" s="211"/>
    </row>
    <row r="56" spans="1:10" hidden="1" x14ac:dyDescent="0.25">
      <c r="A56" s="239" t="e">
        <f ca="1">GradosMinSec(A39)</f>
        <v>#NAME?</v>
      </c>
      <c r="B56" s="210"/>
      <c r="C56" s="210"/>
      <c r="D56" s="210"/>
      <c r="E56" s="210"/>
      <c r="F56" s="210"/>
      <c r="G56" s="210"/>
      <c r="H56" s="210"/>
      <c r="I56" s="210"/>
      <c r="J56" s="211"/>
    </row>
    <row r="57" spans="1:10" x14ac:dyDescent="0.25">
      <c r="A57" s="330" t="s">
        <v>189</v>
      </c>
      <c r="B57" s="331"/>
      <c r="C57" s="331"/>
      <c r="D57" s="331"/>
      <c r="E57" s="331"/>
      <c r="F57" s="331"/>
      <c r="G57" s="331"/>
      <c r="H57" s="331"/>
      <c r="I57" s="331"/>
      <c r="J57" s="211"/>
    </row>
    <row r="58" spans="1:10" x14ac:dyDescent="0.25">
      <c r="A58" s="236" t="s">
        <v>173</v>
      </c>
      <c r="B58" s="147" t="s">
        <v>177</v>
      </c>
      <c r="C58" s="147" t="s">
        <v>178</v>
      </c>
      <c r="D58" s="240" t="s">
        <v>183</v>
      </c>
      <c r="E58" s="147" t="s">
        <v>184</v>
      </c>
      <c r="F58" s="147" t="s">
        <v>185</v>
      </c>
      <c r="G58" s="147" t="s">
        <v>186</v>
      </c>
      <c r="H58" s="147" t="s">
        <v>187</v>
      </c>
      <c r="I58" s="147" t="s">
        <v>188</v>
      </c>
      <c r="J58" s="211"/>
    </row>
    <row r="59" spans="1:10" x14ac:dyDescent="0.25">
      <c r="A59" s="241">
        <f>E28*F14</f>
        <v>721.36800000000005</v>
      </c>
      <c r="B59" s="242">
        <f>ROUND(Tabla1[[#This Row],[Volumen del floculador]]/(E16*E15),0)</f>
        <v>14</v>
      </c>
      <c r="C59" s="242">
        <f>ROUND(Tabla1[[#This Row],[Ancho del floculador (W)]]/3,0)</f>
        <v>5</v>
      </c>
      <c r="D59" s="232">
        <f>(((2*E18*F12)/(E19*(1.44+E20)))*((E16*E15*50)/(E28))^2)^(1/3)</f>
        <v>27.794609574389924</v>
      </c>
      <c r="E59" s="228">
        <f>E15/Tabla1[[#This Row],[Diseño Zona 1 (N)]]</f>
        <v>0.35978199201668387</v>
      </c>
      <c r="F59" s="242">
        <f>Tabla1[[#This Row],[Distancia entre pantallas (e) ]]*Tabla1[[#This Row],[Diseño Zona 1 (N)]]</f>
        <v>10</v>
      </c>
      <c r="G59" s="229">
        <f>E18*F12*50^2/(E19*9.81)</f>
        <v>0.15749235474006118</v>
      </c>
      <c r="H59" s="243">
        <f>E28/(1*Tabla1[[#This Row],[Distancia entre pantallas (e) ]])</f>
        <v>1.1138967733032505</v>
      </c>
      <c r="I59" s="229">
        <f>1.5*Tabla1[[#This Row],[Distancia entre pantallas (e) ]]/2</f>
        <v>0.26983649401251292</v>
      </c>
      <c r="J59" s="211"/>
    </row>
    <row r="60" spans="1:10" x14ac:dyDescent="0.25">
      <c r="A60" s="209" t="s">
        <v>193</v>
      </c>
      <c r="B60" s="147" t="s">
        <v>184</v>
      </c>
      <c r="C60" s="147" t="s">
        <v>185</v>
      </c>
      <c r="D60" s="147" t="s">
        <v>186</v>
      </c>
      <c r="E60" s="147" t="s">
        <v>187</v>
      </c>
      <c r="F60" s="147" t="s">
        <v>188</v>
      </c>
      <c r="G60" s="147" t="s">
        <v>194</v>
      </c>
      <c r="H60" s="147" t="s">
        <v>195</v>
      </c>
      <c r="I60" s="147" t="s">
        <v>196</v>
      </c>
      <c r="J60" s="211"/>
    </row>
    <row r="61" spans="1:10" x14ac:dyDescent="0.25">
      <c r="A61" s="244">
        <f>(((2*E18*F12)/(E19*(1.44+E20)))*((E16*E15*35)/(E28))^2)^(1/3)</f>
        <v>21.912534084639951</v>
      </c>
      <c r="B61" s="228">
        <f>E15/Tabla2[[#This Row],[Diseño zona 2 (N)]]</f>
        <v>0.45635981495219713</v>
      </c>
      <c r="C61" s="220">
        <f>Tabla2[[#This Row],[Distancia entre pantallas (e) ]]*Tabla2[[#This Row],[Diseño zona 2 (N)]]</f>
        <v>10</v>
      </c>
      <c r="D61" s="229">
        <f>E18*F12*35^2/(E19*9.81)</f>
        <v>7.7171253822629987E-2</v>
      </c>
      <c r="E61" s="245">
        <f>E28/(1*Tabla2[[#This Row],[Distancia entre pantallas (e) ]])</f>
        <v>0.87816671597603069</v>
      </c>
      <c r="F61" s="229">
        <f>1.5*Tabla2[[#This Row],[Distancia entre pantallas (e) ]]/2</f>
        <v>0.34226986121414782</v>
      </c>
      <c r="G61" s="232">
        <f>(((2*E18*F12)/(E19*(1.44+E20)))*((E16*E15*25)/(E28))^2)^(1/3)</f>
        <v>17.509506838191726</v>
      </c>
      <c r="H61" s="228">
        <f>E15/Tabla2[[#This Row],[Diseño zona 3 (N)]]</f>
        <v>0.57111831260649826</v>
      </c>
      <c r="I61" s="220">
        <f>Tabla2[[#This Row],[Distancia entre pantallas (e) 2]]*Tabla2[[#This Row],[Diseño zona 3 (N)]]</f>
        <v>10.000000000000002</v>
      </c>
      <c r="J61" s="211"/>
    </row>
    <row r="62" spans="1:10" x14ac:dyDescent="0.25">
      <c r="A62" s="209" t="s">
        <v>186</v>
      </c>
      <c r="B62" s="147" t="s">
        <v>187</v>
      </c>
      <c r="C62" s="147" t="s">
        <v>188</v>
      </c>
      <c r="D62" s="147" t="s">
        <v>289</v>
      </c>
      <c r="E62" s="147" t="s">
        <v>258</v>
      </c>
      <c r="F62" s="147" t="s">
        <v>260</v>
      </c>
      <c r="G62" s="147" t="s">
        <v>262</v>
      </c>
      <c r="H62" s="147" t="s">
        <v>263</v>
      </c>
      <c r="I62" s="147" t="s">
        <v>265</v>
      </c>
      <c r="J62" s="211"/>
    </row>
    <row r="63" spans="1:10" x14ac:dyDescent="0.25">
      <c r="A63" s="231">
        <f>E18*F12*25^2/(E19*9.81)</f>
        <v>3.9373088685015295E-2</v>
      </c>
      <c r="B63" s="229">
        <f>E28/(1*Tabla2[Distancia entre pantallas (e) 2])</f>
        <v>0.70171099604737153</v>
      </c>
      <c r="C63" s="229">
        <f>1.5*Tabla2[Distancia entre pantallas (e) 2]/2</f>
        <v>0.42833873445487369</v>
      </c>
      <c r="D63" s="246">
        <f>(E28/E22)*86400</f>
        <v>8656.4159999999993</v>
      </c>
      <c r="E63" s="247">
        <f>Tabla8[[#This Row],[Caudal Unitario (SEDIMENTADOR)]]/E23</f>
        <v>346.25663999999995</v>
      </c>
      <c r="F63" s="248">
        <f>(SQRT((Tabla10[[#This Row],[Area sedimentador]]/E24)))</f>
        <v>9.3039862424661823</v>
      </c>
      <c r="G63" s="153">
        <f>Tabla10[[#This Row],[Area sedimentador]]/Tabla10[[#This Row],[Ancho sedimentador (b)]]</f>
        <v>37.215944969864729</v>
      </c>
      <c r="H63" s="230">
        <f>(Tabla10[[#This Row],[Area sedimentador]]*G22)/Tabla8[[#This Row],[Caudal Unitario (SEDIMENTADOR)]]*24</f>
        <v>3.84</v>
      </c>
      <c r="I63" s="249">
        <f>Tabla8[[#This Row],[Caudal Unitario (SEDIMENTADOR)]]/(G22*Tabla10[[#This Row],[Ancho sedimentador (b)]])/86400*100</f>
        <v>0.26921256488617429</v>
      </c>
      <c r="J63" s="211"/>
    </row>
    <row r="64" spans="1:10" x14ac:dyDescent="0.25">
      <c r="A64" s="231" t="s">
        <v>266</v>
      </c>
      <c r="B64" s="229" t="s">
        <v>268</v>
      </c>
      <c r="C64" s="229" t="s">
        <v>269</v>
      </c>
      <c r="D64" s="250" t="s">
        <v>270</v>
      </c>
      <c r="E64" s="247" t="s">
        <v>271</v>
      </c>
      <c r="F64" s="248" t="s">
        <v>272</v>
      </c>
      <c r="G64" s="248" t="s">
        <v>273</v>
      </c>
      <c r="H64" s="251" t="s">
        <v>274</v>
      </c>
      <c r="I64" s="249" t="s">
        <v>278</v>
      </c>
      <c r="J64" s="211"/>
    </row>
    <row r="65" spans="1:10" x14ac:dyDescent="0.25">
      <c r="A65" s="252">
        <f>Tabla8[Caudal Unitario (SEDIMENTADOR)]/Tabla10[Ancho sedimentador (b)]</f>
        <v>930.39862424661828</v>
      </c>
      <c r="B65" s="253">
        <f>(Tabla8[Caudal Unitario (SEDIMENTADOR)]*Tabla10[Ancho sedimentador (b)])/(Tabla10[Ancho sedimentador (b)]+2*G23)/86400</f>
        <v>9.4120322748001806E-2</v>
      </c>
      <c r="C65" s="254">
        <f>((Tabla11[[#This Row],[Caudal de canaleta]])/(1.375*G23)^2/3)</f>
        <v>0.18438018536492551</v>
      </c>
      <c r="D65" s="246">
        <f>E28*86400</f>
        <v>34625.663999999997</v>
      </c>
      <c r="E65" s="255">
        <f>0.044*SQRT(Tabla11[[#This Row],[FILTRACCIÓN (Q)]])</f>
        <v>8.1875078933702401</v>
      </c>
      <c r="F65" s="246">
        <f>Tabla11[[#This Row],[FILTRACCIÓN (Q)]]/Tabla11[[#This Row],[Número de filtros]]</f>
        <v>4229.0846556664465</v>
      </c>
      <c r="G65" s="256">
        <f>Tabla11[[#This Row],[FILTRACCIÓN (Q)]]/Tabla11[[#This Row],[Número de filtros]]*1000/86400</f>
        <v>48.947739070213501</v>
      </c>
      <c r="H65" s="257">
        <f>Tabla11[[#This Row],[Dimensiones de filtro (Qu)]]/G24</f>
        <v>17.996104917729561</v>
      </c>
      <c r="I65" s="153">
        <f>SQRT(Tabla11[[#This Row],[Area del Filtro]]/I22)</f>
        <v>2.449224701664424</v>
      </c>
      <c r="J65" s="211"/>
    </row>
    <row r="66" spans="1:10" x14ac:dyDescent="0.25">
      <c r="A66" s="231" t="s">
        <v>277</v>
      </c>
      <c r="B66" s="229" t="s">
        <v>279</v>
      </c>
      <c r="C66" s="229" t="s">
        <v>280</v>
      </c>
      <c r="D66" s="246" t="s">
        <v>281</v>
      </c>
      <c r="E66" s="247" t="s">
        <v>284</v>
      </c>
      <c r="F66" s="248" t="s">
        <v>285</v>
      </c>
      <c r="G66" s="153" t="s">
        <v>288</v>
      </c>
      <c r="H66" s="251" t="s">
        <v>286</v>
      </c>
      <c r="I66" s="274" t="s">
        <v>294</v>
      </c>
      <c r="J66" s="211"/>
    </row>
    <row r="67" spans="1:10" x14ac:dyDescent="0.25">
      <c r="A67" s="258">
        <f>Tabla11[Dimensiones filtro (B)]*I22</f>
        <v>7.3476741049932723</v>
      </c>
      <c r="B67" s="259">
        <f>Tabla12[[#This Row],[Longitud (L)]]/I23</f>
        <v>1.8369185262483181</v>
      </c>
      <c r="C67" s="253">
        <f>I24/100*Tabla11[Dimensiones filtro (B)]*Tabla12[[#This Row],[Longitud (L)]]</f>
        <v>0.25194546884821384</v>
      </c>
      <c r="D67" s="260">
        <f>Tabla12[[#This Row],[Caudal de lavado]]/I23</f>
        <v>6.298636721205346E-2</v>
      </c>
      <c r="E67" s="261">
        <f>(Tabla12[[#This Row],[Caudal de una canaleta]]/(1.375*0.1))^2/3</f>
        <v>6.9946577711455946E-2</v>
      </c>
      <c r="F67" s="262">
        <f>Tabla12[[#This Row],[Caudal de lavado]]*G25*60</f>
        <v>226.75092196339247</v>
      </c>
      <c r="G67" s="262">
        <f>Tabla11[Dimensiones de filtro (Qu)]*30/24</f>
        <v>5286.3558195830583</v>
      </c>
      <c r="H67" s="263">
        <f>Tabla12[[#This Row],[Volumen agua lavado]]/Tabla12[[#This Row],[Volumen Agua Filtrada (30h)]]*100</f>
        <v>4.2893617021276604</v>
      </c>
      <c r="I67" s="275">
        <f>H13</f>
        <v>1</v>
      </c>
      <c r="J67" s="211"/>
    </row>
    <row r="68" spans="1:10" x14ac:dyDescent="0.25">
      <c r="A68" s="229" t="s">
        <v>298</v>
      </c>
      <c r="B68" s="229" t="s">
        <v>301</v>
      </c>
      <c r="C68" s="229" t="s">
        <v>302</v>
      </c>
      <c r="D68" s="246" t="s">
        <v>303</v>
      </c>
      <c r="E68" s="247" t="s">
        <v>305</v>
      </c>
      <c r="F68" s="247" t="s">
        <v>306</v>
      </c>
      <c r="G68" s="153" t="s">
        <v>295</v>
      </c>
      <c r="H68" s="251" t="s">
        <v>296</v>
      </c>
      <c r="I68" s="251" t="s">
        <v>297</v>
      </c>
      <c r="J68" s="211"/>
    </row>
    <row r="69" spans="1:10" x14ac:dyDescent="0.25">
      <c r="A69" s="278">
        <f>H14/H13</f>
        <v>37</v>
      </c>
      <c r="B69" s="279">
        <f>E28*H13*86400</f>
        <v>34625.663999999997</v>
      </c>
      <c r="C69" s="280">
        <f>E28*Tabla13[[#This Row],[Tiempo de Contacto]]*60</f>
        <v>889.68719999999996</v>
      </c>
      <c r="D69" s="247">
        <f>Tabla13[[#This Row],[Volumen del tanque]]/H15</f>
        <v>296.56239999999997</v>
      </c>
      <c r="E69" s="153">
        <f>SQRT(Tabla13[[#This Row],[Área]]/2)</f>
        <v>12.177076824919846</v>
      </c>
      <c r="F69" s="153">
        <f>2*Tabla13[[#This Row],[Dimensionamiento (B)]]</f>
        <v>24.354153649839692</v>
      </c>
      <c r="G69" s="153"/>
      <c r="H69" s="240"/>
      <c r="I69" s="249"/>
      <c r="J69" s="211"/>
    </row>
    <row r="70" spans="1:10" x14ac:dyDescent="0.25">
      <c r="A70" s="236"/>
      <c r="B70" s="210"/>
      <c r="C70" s="210"/>
      <c r="D70" s="210"/>
      <c r="E70" s="210"/>
      <c r="F70" s="210"/>
      <c r="G70" s="210"/>
      <c r="H70" s="210"/>
      <c r="I70" s="210"/>
      <c r="J70" s="211"/>
    </row>
    <row r="71" spans="1:10" x14ac:dyDescent="0.25">
      <c r="A71" s="334" t="s">
        <v>215</v>
      </c>
      <c r="B71" s="335"/>
      <c r="C71" s="335"/>
      <c r="D71" s="335"/>
      <c r="E71" s="210"/>
      <c r="F71" s="210"/>
      <c r="G71" s="210"/>
      <c r="H71" s="210"/>
      <c r="I71" s="210"/>
      <c r="J71" s="211"/>
    </row>
    <row r="72" spans="1:10" x14ac:dyDescent="0.25">
      <c r="A72" s="334"/>
      <c r="B72" s="335"/>
      <c r="C72" s="335"/>
      <c r="D72" s="335"/>
      <c r="E72" s="210"/>
      <c r="F72" s="210"/>
      <c r="G72" s="210"/>
      <c r="H72" s="210"/>
      <c r="I72" s="210"/>
      <c r="J72" s="211"/>
    </row>
    <row r="73" spans="1:10" x14ac:dyDescent="0.25">
      <c r="A73" s="327" t="s">
        <v>81</v>
      </c>
      <c r="B73" s="328"/>
      <c r="C73" s="328" t="s">
        <v>216</v>
      </c>
      <c r="D73" s="328"/>
      <c r="E73" s="210"/>
      <c r="F73" s="210"/>
      <c r="G73" s="210"/>
      <c r="H73" s="210"/>
      <c r="I73" s="210"/>
      <c r="J73" s="211"/>
    </row>
    <row r="74" spans="1:10" x14ac:dyDescent="0.25">
      <c r="A74" s="264" t="s">
        <v>204</v>
      </c>
      <c r="B74" s="138">
        <v>16</v>
      </c>
      <c r="C74" s="139" t="s">
        <v>205</v>
      </c>
      <c r="D74" s="140">
        <v>56.390694975171122</v>
      </c>
      <c r="E74" s="210"/>
      <c r="F74" s="210"/>
      <c r="G74" s="210"/>
      <c r="H74" s="210"/>
      <c r="I74" s="210"/>
      <c r="J74" s="211"/>
    </row>
    <row r="75" spans="1:10" x14ac:dyDescent="0.25">
      <c r="A75" s="264" t="s">
        <v>203</v>
      </c>
      <c r="B75" s="154">
        <f>B74*0.0254</f>
        <v>0.40639999999999998</v>
      </c>
      <c r="C75" s="139" t="s">
        <v>206</v>
      </c>
      <c r="D75" s="155">
        <f>B79-D74-B80/(2*9.81)*D77^2</f>
        <v>-5.6718807428524087E-10</v>
      </c>
      <c r="E75" s="210"/>
      <c r="F75" s="210"/>
      <c r="G75" s="210"/>
      <c r="H75" s="210"/>
      <c r="I75" s="210"/>
      <c r="J75" s="211"/>
    </row>
    <row r="76" spans="1:10" x14ac:dyDescent="0.25">
      <c r="A76" s="264" t="s">
        <v>197</v>
      </c>
      <c r="B76" s="141">
        <v>3000</v>
      </c>
      <c r="C76" s="332" t="s">
        <v>217</v>
      </c>
      <c r="D76" s="333"/>
      <c r="E76" s="210"/>
      <c r="F76" s="210"/>
      <c r="G76" s="210"/>
      <c r="H76" s="210"/>
      <c r="I76" s="210"/>
      <c r="J76" s="211"/>
    </row>
    <row r="77" spans="1:10" x14ac:dyDescent="0.25">
      <c r="A77" s="264" t="s">
        <v>198</v>
      </c>
      <c r="B77" s="142">
        <v>1.3E-6</v>
      </c>
      <c r="C77" s="139" t="s">
        <v>207</v>
      </c>
      <c r="D77" s="162">
        <f>-2*(2*9.81*B75*D74/B76)^0.5*LOG10((B77/B75)/3.7+2.51*B78/(B75*(2*9.81*B75*D74/B76)^0.5))</f>
        <v>3.6902825772110548</v>
      </c>
      <c r="E77" s="210"/>
      <c r="F77" s="210"/>
      <c r="G77" s="210"/>
      <c r="H77" s="210"/>
      <c r="I77" s="210"/>
      <c r="J77" s="211"/>
    </row>
    <row r="78" spans="1:10" x14ac:dyDescent="0.25">
      <c r="A78" s="264" t="s">
        <v>199</v>
      </c>
      <c r="B78" s="143">
        <f>'Viscocidad c (3)'!E13</f>
        <v>1.02E-6</v>
      </c>
      <c r="C78" s="139" t="s">
        <v>205</v>
      </c>
      <c r="D78" s="163">
        <f>D74</f>
        <v>56.390694975171122</v>
      </c>
      <c r="E78" s="329"/>
      <c r="F78" s="329"/>
      <c r="G78" s="210"/>
      <c r="H78" s="210"/>
      <c r="I78" s="210"/>
      <c r="J78" s="211"/>
    </row>
    <row r="79" spans="1:10" x14ac:dyDescent="0.25">
      <c r="A79" s="264" t="s">
        <v>200</v>
      </c>
      <c r="B79" s="154">
        <f>B81-B82</f>
        <v>60</v>
      </c>
      <c r="C79" s="139" t="s">
        <v>208</v>
      </c>
      <c r="D79" s="163">
        <f>B79-D74</f>
        <v>3.6093050248288776</v>
      </c>
      <c r="E79" s="204"/>
      <c r="F79" s="145"/>
      <c r="G79" s="210"/>
      <c r="H79" s="210"/>
      <c r="I79" s="210"/>
      <c r="J79" s="211"/>
    </row>
    <row r="80" spans="1:10" x14ac:dyDescent="0.25">
      <c r="A80" s="265" t="s">
        <v>201</v>
      </c>
      <c r="B80" s="203">
        <v>5.2</v>
      </c>
      <c r="C80" s="139" t="s">
        <v>209</v>
      </c>
      <c r="D80" s="164">
        <f>D77*PI()*B75^2*0.25</f>
        <v>0.47869280815514387</v>
      </c>
      <c r="E80" s="204"/>
      <c r="F80" s="145"/>
      <c r="G80" s="210"/>
      <c r="H80" s="210"/>
      <c r="I80" s="210"/>
      <c r="J80" s="211"/>
    </row>
    <row r="81" spans="1:10" x14ac:dyDescent="0.25">
      <c r="A81" s="265" t="s">
        <v>169</v>
      </c>
      <c r="B81" s="141">
        <v>90</v>
      </c>
      <c r="C81" s="139" t="s">
        <v>210</v>
      </c>
      <c r="D81" s="158">
        <f>D74*2*9.81*B75/(D77^2*B76)</f>
        <v>1.1005750141058679E-2</v>
      </c>
      <c r="E81" s="146"/>
      <c r="F81" s="145"/>
      <c r="G81" s="210"/>
      <c r="H81" s="210"/>
      <c r="I81" s="210"/>
      <c r="J81" s="211"/>
    </row>
    <row r="82" spans="1:10" x14ac:dyDescent="0.25">
      <c r="A82" s="265" t="s">
        <v>170</v>
      </c>
      <c r="B82" s="141">
        <v>30</v>
      </c>
      <c r="C82" s="139" t="s">
        <v>211</v>
      </c>
      <c r="D82" s="165">
        <f>B79/B76</f>
        <v>0.02</v>
      </c>
      <c r="E82" s="204"/>
      <c r="F82" s="147"/>
      <c r="G82" s="210"/>
      <c r="H82" s="210"/>
      <c r="I82" s="210"/>
      <c r="J82" s="211"/>
    </row>
    <row r="83" spans="1:10" x14ac:dyDescent="0.25">
      <c r="A83" s="265" t="s">
        <v>202</v>
      </c>
      <c r="B83" s="156">
        <f>(B76)/COS(B84*PI()/180)</f>
        <v>3192.5333174277362</v>
      </c>
      <c r="C83" s="148" t="s">
        <v>213</v>
      </c>
      <c r="D83" s="166">
        <f>(B80)/(2*9.81)*(D77)^2</f>
        <v>3.6093050253960657</v>
      </c>
      <c r="E83" s="204"/>
      <c r="F83" s="149"/>
      <c r="G83" s="210"/>
      <c r="H83" s="210"/>
      <c r="I83" s="210"/>
      <c r="J83" s="211"/>
    </row>
    <row r="84" spans="1:10" x14ac:dyDescent="0.25">
      <c r="A84" s="265" t="s">
        <v>171</v>
      </c>
      <c r="B84" s="150">
        <v>20</v>
      </c>
      <c r="C84" s="139" t="s">
        <v>212</v>
      </c>
      <c r="D84" s="159">
        <f>(D83/B79)*100</f>
        <v>6.0155083756601089</v>
      </c>
      <c r="E84" s="204"/>
      <c r="F84" s="145"/>
      <c r="G84" s="210"/>
      <c r="H84" s="210"/>
      <c r="I84" s="210"/>
      <c r="J84" s="211"/>
    </row>
    <row r="85" spans="1:10" x14ac:dyDescent="0.25">
      <c r="A85" s="236"/>
      <c r="B85" s="210"/>
      <c r="C85" s="139" t="s">
        <v>212</v>
      </c>
      <c r="D85" s="157">
        <f>(D78/B79)*100</f>
        <v>93.984491625285202</v>
      </c>
      <c r="E85" s="204"/>
      <c r="F85" s="145"/>
      <c r="G85" s="210"/>
      <c r="H85" s="210"/>
      <c r="I85" s="210"/>
      <c r="J85" s="211"/>
    </row>
    <row r="86" spans="1:10" x14ac:dyDescent="0.25">
      <c r="A86" s="236"/>
      <c r="B86" s="210"/>
      <c r="C86" s="151" t="s">
        <v>209</v>
      </c>
      <c r="D86" s="164">
        <f>(D77)*(PI()*B75^2/4)</f>
        <v>0.47869280815514381</v>
      </c>
      <c r="E86" s="204"/>
      <c r="F86" s="152"/>
      <c r="G86" s="210"/>
      <c r="H86" s="210"/>
      <c r="I86" s="210"/>
      <c r="J86" s="211"/>
    </row>
    <row r="87" spans="1:10" x14ac:dyDescent="0.25">
      <c r="A87" s="236"/>
      <c r="B87" s="210"/>
      <c r="C87" s="151" t="s">
        <v>214</v>
      </c>
      <c r="D87" s="167">
        <f>D86*1000</f>
        <v>478.69280815514384</v>
      </c>
      <c r="E87" s="204"/>
      <c r="F87" s="152"/>
      <c r="G87" s="210"/>
      <c r="H87" s="210"/>
      <c r="I87" s="210"/>
      <c r="J87" s="211"/>
    </row>
    <row r="88" spans="1:10" ht="15.75" thickBot="1" x14ac:dyDescent="0.3">
      <c r="A88" s="266"/>
      <c r="B88" s="267"/>
      <c r="C88" s="268" t="s">
        <v>207</v>
      </c>
      <c r="D88" s="269">
        <f>(4*D86)/(PI()*(B75^2))</f>
        <v>3.6902825772110548</v>
      </c>
      <c r="E88" s="270"/>
      <c r="F88" s="271"/>
      <c r="G88" s="267"/>
      <c r="H88" s="267"/>
      <c r="I88" s="267"/>
      <c r="J88" s="272"/>
    </row>
    <row r="89" spans="1:10" x14ac:dyDescent="0.25">
      <c r="E89" s="144"/>
      <c r="F89" s="153"/>
    </row>
    <row r="90" spans="1:10" hidden="1" x14ac:dyDescent="0.25"/>
    <row r="91" spans="1:10" hidden="1" x14ac:dyDescent="0.25">
      <c r="A91" s="133">
        <v>2</v>
      </c>
    </row>
    <row r="92" spans="1:10" hidden="1" x14ac:dyDescent="0.25">
      <c r="A92" s="133">
        <v>3</v>
      </c>
    </row>
    <row r="93" spans="1:10" hidden="1" x14ac:dyDescent="0.25">
      <c r="A93" s="133">
        <v>4</v>
      </c>
      <c r="B93" s="132">
        <v>15</v>
      </c>
    </row>
    <row r="94" spans="1:10" hidden="1" x14ac:dyDescent="0.25">
      <c r="A94" s="133">
        <v>5</v>
      </c>
      <c r="B94" s="132">
        <v>16</v>
      </c>
    </row>
    <row r="95" spans="1:10" hidden="1" x14ac:dyDescent="0.25">
      <c r="A95" s="133">
        <v>6</v>
      </c>
      <c r="B95" s="132">
        <v>17</v>
      </c>
    </row>
    <row r="96" spans="1:10" hidden="1" x14ac:dyDescent="0.25">
      <c r="A96" s="133">
        <v>7</v>
      </c>
      <c r="B96" s="132">
        <v>18</v>
      </c>
    </row>
    <row r="97" spans="1:2" hidden="1" x14ac:dyDescent="0.25">
      <c r="A97" s="133">
        <v>8</v>
      </c>
      <c r="B97" s="132">
        <v>19</v>
      </c>
    </row>
    <row r="98" spans="1:2" hidden="1" x14ac:dyDescent="0.25">
      <c r="B98" s="132">
        <v>20</v>
      </c>
    </row>
    <row r="99" spans="1:2" hidden="1" x14ac:dyDescent="0.25">
      <c r="B99" s="132">
        <v>21</v>
      </c>
    </row>
    <row r="100" spans="1:2" hidden="1" x14ac:dyDescent="0.25">
      <c r="B100" s="132">
        <v>22</v>
      </c>
    </row>
    <row r="101" spans="1:2" hidden="1" x14ac:dyDescent="0.25">
      <c r="B101" s="132">
        <v>23</v>
      </c>
    </row>
    <row r="102" spans="1:2" hidden="1" x14ac:dyDescent="0.25">
      <c r="B102" s="132">
        <v>24</v>
      </c>
    </row>
    <row r="103" spans="1:2" hidden="1" x14ac:dyDescent="0.25">
      <c r="B103" s="132">
        <v>25</v>
      </c>
    </row>
    <row r="104" spans="1:2" hidden="1" x14ac:dyDescent="0.25">
      <c r="B104" s="132">
        <v>26</v>
      </c>
    </row>
    <row r="105" spans="1:2" hidden="1" x14ac:dyDescent="0.25">
      <c r="B105" s="132">
        <v>27</v>
      </c>
    </row>
    <row r="106" spans="1:2" hidden="1" x14ac:dyDescent="0.25">
      <c r="B106" s="132">
        <v>28</v>
      </c>
    </row>
    <row r="107" spans="1:2" hidden="1" x14ac:dyDescent="0.25">
      <c r="B107" s="132">
        <v>29</v>
      </c>
    </row>
    <row r="108" spans="1:2" hidden="1" x14ac:dyDescent="0.25">
      <c r="B108" s="132">
        <v>30</v>
      </c>
    </row>
    <row r="109" spans="1:2" hidden="1" x14ac:dyDescent="0.25"/>
  </sheetData>
  <mergeCells count="38">
    <mergeCell ref="A11:B11"/>
    <mergeCell ref="F28:I28"/>
    <mergeCell ref="A47:B47"/>
    <mergeCell ref="A48:B48"/>
    <mergeCell ref="D12:E12"/>
    <mergeCell ref="A40:D40"/>
    <mergeCell ref="D21:G21"/>
    <mergeCell ref="G12:H12"/>
    <mergeCell ref="A49:B49"/>
    <mergeCell ref="H42:I42"/>
    <mergeCell ref="H43:I43"/>
    <mergeCell ref="H44:I44"/>
    <mergeCell ref="H45:I45"/>
    <mergeCell ref="H46:I46"/>
    <mergeCell ref="H47:I47"/>
    <mergeCell ref="H48:I48"/>
    <mergeCell ref="H49:I49"/>
    <mergeCell ref="A46:B46"/>
    <mergeCell ref="A41:B42"/>
    <mergeCell ref="C41:D41"/>
    <mergeCell ref="A43:B43"/>
    <mergeCell ref="A44:B44"/>
    <mergeCell ref="A45:B45"/>
    <mergeCell ref="H53:I53"/>
    <mergeCell ref="A50:B50"/>
    <mergeCell ref="A73:B73"/>
    <mergeCell ref="E78:F78"/>
    <mergeCell ref="A51:B51"/>
    <mergeCell ref="A52:B52"/>
    <mergeCell ref="A53:B53"/>
    <mergeCell ref="A54:B54"/>
    <mergeCell ref="A57:I57"/>
    <mergeCell ref="H50:I50"/>
    <mergeCell ref="H51:I51"/>
    <mergeCell ref="H52:I52"/>
    <mergeCell ref="C76:D76"/>
    <mergeCell ref="A71:D72"/>
    <mergeCell ref="C73:D73"/>
  </mergeCells>
  <phoneticPr fontId="12" type="noConversion"/>
  <conditionalFormatting sqref="J30">
    <cfRule type="cellIs" dxfId="162" priority="17" operator="between">
      <formula>1</formula>
      <formula>1</formula>
    </cfRule>
    <cfRule type="cellIs" dxfId="161" priority="18" operator="between">
      <formula>0.3</formula>
      <formula>0.6</formula>
    </cfRule>
  </conditionalFormatting>
  <conditionalFormatting sqref="H67">
    <cfRule type="cellIs" dxfId="160" priority="13" operator="between">
      <formula>2</formula>
      <formula>6</formula>
    </cfRule>
    <cfRule type="cellIs" dxfId="159" priority="14" operator="between">
      <formula>0.02</formula>
      <formula>0.06</formula>
    </cfRule>
    <cfRule type="cellIs" dxfId="158" priority="15" operator="between">
      <formula>0.02</formula>
      <formula>0.06</formula>
    </cfRule>
    <cfRule type="cellIs" dxfId="157" priority="16" operator="between">
      <formula>0.02</formula>
      <formula>0.06</formula>
    </cfRule>
  </conditionalFormatting>
  <dataValidations disablePrompts="1" count="3">
    <dataValidation type="list" allowBlank="1" showInputMessage="1" showErrorMessage="1" sqref="E24">
      <formula1>$A$93:$A$97</formula1>
    </dataValidation>
    <dataValidation type="list" allowBlank="1" showInputMessage="1" showErrorMessage="1" sqref="E23">
      <formula1>$B$93:$B$108</formula1>
    </dataValidation>
    <dataValidation type="list" allowBlank="1" showInputMessage="1" showErrorMessage="1" sqref="I22:I23">
      <formula1>$A$91:$A$97</formula1>
    </dataValidation>
  </dataValidations>
  <pageMargins left="0.7" right="0.7" top="0.75" bottom="0.75" header="0.3" footer="0.3"/>
  <pageSetup paperSize="9" scale="45" orientation="landscape" r:id="rId1"/>
  <drawing r:id="rId2"/>
  <tableParts count="13">
    <tablePart r:id="rId3"/>
    <tablePart r:id="rId4"/>
    <tablePart r:id="rId5"/>
    <tablePart r:id="rId6"/>
    <tablePart r:id="rId7"/>
    <tablePart r:id="rId8"/>
    <tablePart r:id="rId9"/>
    <tablePart r:id="rId10"/>
    <tablePart r:id="rId11"/>
    <tablePart r:id="rId12"/>
    <tablePart r:id="rId13"/>
    <tablePart r:id="rId14"/>
    <tablePart r:id="rId15"/>
  </tableParts>
  <extLst>
    <ext xmlns:x14="http://schemas.microsoft.com/office/spreadsheetml/2009/9/main" uri="{78C0D931-6437-407d-A8EE-F0AAD7539E65}">
      <x14:conditionalFormattings>
        <x14:conditionalFormatting xmlns:xm="http://schemas.microsoft.com/office/excel/2006/main">
          <x14:cfRule type="iconSet" priority="2" id="{41B99484-C5B4-42E7-A09D-FDC44296FB8C}">
            <x14:iconSet iconSet="3Symbols2" custom="1">
              <x14:cfvo type="percent">
                <xm:f>0</xm:f>
              </x14:cfvo>
              <x14:cfvo type="num">
                <xm:f>0.3</xm:f>
              </x14:cfvo>
              <x14:cfvo type="num">
                <xm:f>0.6</xm:f>
              </x14:cfvo>
              <x14:cfIcon iconSet="3Symbols" iconId="0"/>
              <x14:cfIcon iconSet="3Symbols" iconId="2"/>
              <x14:cfIcon iconSet="3Symbols" iconId="0"/>
            </x14:iconSet>
          </x14:cfRule>
          <xm:sqref>J30</xm:sqref>
        </x14:conditionalFormatting>
        <x14:conditionalFormatting xmlns:xm="http://schemas.microsoft.com/office/excel/2006/main">
          <x14:cfRule type="iconSet" priority="1" id="{C3E82E52-3192-4C02-8019-81A34444725F}">
            <x14:iconSet custom="1">
              <x14:cfvo type="percent">
                <xm:f>0</xm:f>
              </x14:cfvo>
              <x14:cfvo type="num">
                <xm:f>2</xm:f>
              </x14:cfvo>
              <x14:cfvo type="num">
                <xm:f>6</xm:f>
              </x14:cfvo>
              <x14:cfIcon iconSet="3Symbols" iconId="0"/>
              <x14:cfIcon iconSet="3Symbols" iconId="2"/>
              <x14:cfIcon iconSet="3Symbols" iconId="0"/>
            </x14:iconSet>
          </x14:cfRule>
          <xm:sqref>H67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92D050"/>
  </sheetPr>
  <dimension ref="A1:J24"/>
  <sheetViews>
    <sheetView showGridLines="0" zoomScale="80" zoomScaleNormal="80" workbookViewId="0">
      <selection activeCell="C5" sqref="C5"/>
    </sheetView>
  </sheetViews>
  <sheetFormatPr baseColWidth="10" defaultRowHeight="15" x14ac:dyDescent="0.25"/>
  <cols>
    <col min="1" max="1" width="6.7109375" customWidth="1"/>
    <col min="2" max="2" width="2.28515625" style="36" bestFit="1" customWidth="1"/>
    <col min="3" max="3" width="11.42578125" style="41" bestFit="1" customWidth="1"/>
    <col min="4" max="4" width="11.42578125" style="36"/>
    <col min="5" max="5" width="11.42578125" bestFit="1" customWidth="1"/>
    <col min="11" max="11" width="11.85546875" bestFit="1" customWidth="1"/>
  </cols>
  <sheetData>
    <row r="1" spans="1:10" ht="21" x14ac:dyDescent="0.35">
      <c r="A1" s="84" t="s">
        <v>76</v>
      </c>
    </row>
    <row r="2" spans="1:10" ht="15.75" thickBot="1" x14ac:dyDescent="0.3"/>
    <row r="3" spans="1:10" ht="15.75" thickBot="1" x14ac:dyDescent="0.3">
      <c r="A3" s="356" t="s">
        <v>38</v>
      </c>
      <c r="B3" s="357"/>
      <c r="C3" s="358"/>
    </row>
    <row r="4" spans="1:10" x14ac:dyDescent="0.25">
      <c r="A4" s="347" t="s">
        <v>13</v>
      </c>
      <c r="B4" s="348"/>
      <c r="C4" s="42">
        <v>3</v>
      </c>
    </row>
    <row r="5" spans="1:10" x14ac:dyDescent="0.25">
      <c r="A5" s="349" t="s">
        <v>14</v>
      </c>
      <c r="B5" s="350"/>
      <c r="C5" s="40">
        <v>12</v>
      </c>
    </row>
    <row r="6" spans="1:10" x14ac:dyDescent="0.25">
      <c r="A6" s="353" t="s">
        <v>15</v>
      </c>
      <c r="B6" s="39" t="s">
        <v>6</v>
      </c>
      <c r="C6" s="40">
        <v>2</v>
      </c>
    </row>
    <row r="7" spans="1:10" x14ac:dyDescent="0.25">
      <c r="A7" s="353"/>
      <c r="B7" s="39" t="s">
        <v>7</v>
      </c>
      <c r="C7" s="43">
        <v>1</v>
      </c>
    </row>
    <row r="8" spans="1:10" x14ac:dyDescent="0.25">
      <c r="A8" s="349" t="s">
        <v>16</v>
      </c>
      <c r="B8" s="350"/>
      <c r="C8" s="40">
        <v>0.5</v>
      </c>
    </row>
    <row r="9" spans="1:10" ht="15.75" thickBot="1" x14ac:dyDescent="0.3">
      <c r="A9" s="349" t="s">
        <v>17</v>
      </c>
      <c r="B9" s="350"/>
      <c r="C9" s="40">
        <v>1.075</v>
      </c>
    </row>
    <row r="10" spans="1:10" ht="15.75" thickBot="1" x14ac:dyDescent="0.3">
      <c r="A10" s="359" t="s">
        <v>39</v>
      </c>
      <c r="B10" s="360"/>
      <c r="C10" s="360"/>
      <c r="D10" s="303" t="s">
        <v>40</v>
      </c>
      <c r="E10" s="304"/>
      <c r="F10" s="305" t="s">
        <v>41</v>
      </c>
      <c r="G10" s="306"/>
      <c r="H10" s="306"/>
      <c r="I10" s="306"/>
      <c r="J10" s="307"/>
    </row>
    <row r="11" spans="1:10" ht="15.75" thickBot="1" x14ac:dyDescent="0.3">
      <c r="A11" s="354" t="s">
        <v>15</v>
      </c>
      <c r="B11" s="355"/>
      <c r="C11" s="47">
        <f>C6/C7</f>
        <v>2</v>
      </c>
      <c r="D11" s="50" t="s">
        <v>31</v>
      </c>
      <c r="E11" s="52">
        <f>Yc!E3</f>
        <v>0.74150000000000005</v>
      </c>
      <c r="F11" s="53" t="s">
        <v>26</v>
      </c>
      <c r="G11" s="54" t="s">
        <v>8</v>
      </c>
      <c r="H11" s="54" t="s">
        <v>27</v>
      </c>
      <c r="I11" s="54" t="s">
        <v>28</v>
      </c>
      <c r="J11" s="55" t="s">
        <v>29</v>
      </c>
    </row>
    <row r="12" spans="1:10" x14ac:dyDescent="0.25">
      <c r="A12" s="351" t="s">
        <v>8</v>
      </c>
      <c r="B12" s="352"/>
      <c r="C12" s="48">
        <f>ROUND((($C$8*$C$9)+($C$11*($C$9^2))),2)</f>
        <v>2.85</v>
      </c>
      <c r="D12" s="45" t="s">
        <v>32</v>
      </c>
      <c r="E12" s="69">
        <f>ROUND((($C$8*$E$11)+($C$11*($E$11^2))),2)</f>
        <v>1.47</v>
      </c>
      <c r="F12" s="64">
        <f t="shared" ref="F12" si="0">F13-0.1</f>
        <v>0.4</v>
      </c>
      <c r="G12" s="57">
        <f t="shared" ref="G12:G20" si="1">ROUND((($C$8*F12)+($C$11*(F12^2))),2)</f>
        <v>0.52</v>
      </c>
      <c r="H12" s="58">
        <f>ROUND(($C$4/G12),2)</f>
        <v>5.77</v>
      </c>
      <c r="I12" s="58">
        <f>ROUND((H12^2)/(2*9.81),2)</f>
        <v>1.7</v>
      </c>
      <c r="J12" s="59">
        <f t="shared" ref="J12" si="2">F12+I12</f>
        <v>2.1</v>
      </c>
    </row>
    <row r="13" spans="1:10" x14ac:dyDescent="0.25">
      <c r="A13" s="351" t="s">
        <v>19</v>
      </c>
      <c r="B13" s="352"/>
      <c r="C13" s="48">
        <f>ROUND(($C$8+(2*$C$9*(SQRT(1+($C$11^2))))),2)</f>
        <v>5.31</v>
      </c>
      <c r="D13" s="45" t="s">
        <v>33</v>
      </c>
      <c r="E13" s="69">
        <f>ROUND(($C$8+(2*$E$11*(SQRT(1+($C$11^2))))),2)</f>
        <v>3.82</v>
      </c>
      <c r="F13" s="62">
        <f t="shared" ref="F13:F14" si="3">F14-0.1</f>
        <v>0.5</v>
      </c>
      <c r="G13" s="38">
        <f t="shared" si="1"/>
        <v>0.75</v>
      </c>
      <c r="H13" s="56">
        <f>ROUND(($C$4/G13),2)</f>
        <v>4</v>
      </c>
      <c r="I13" s="56">
        <f>ROUND((H13^2)/(2*9.81),2)</f>
        <v>0.82</v>
      </c>
      <c r="J13" s="34">
        <f t="shared" ref="J13:J16" si="4">F13+I13</f>
        <v>1.3199999999999998</v>
      </c>
    </row>
    <row r="14" spans="1:10" x14ac:dyDescent="0.25">
      <c r="A14" s="351" t="s">
        <v>20</v>
      </c>
      <c r="B14" s="352"/>
      <c r="C14" s="48">
        <f>ROUND((($C$8*$C$9)+($C$11*($C$9^2)))/($C$8+(2*$C$9*(SQRT(1+($C$11^2))))),2)</f>
        <v>0.54</v>
      </c>
      <c r="D14" s="45" t="s">
        <v>34</v>
      </c>
      <c r="E14" s="69">
        <f>ROUND((($C$8*$E$11)+($C$11*($E$11^2)))/($C$8+(2*$E$11*(SQRT(1+($C$11^2))))),2)</f>
        <v>0.39</v>
      </c>
      <c r="F14" s="62">
        <f t="shared" si="3"/>
        <v>0.6</v>
      </c>
      <c r="G14" s="38">
        <f t="shared" si="1"/>
        <v>1.02</v>
      </c>
      <c r="H14" s="56">
        <f t="shared" ref="H14:H20" si="5">ROUND(($C$4/G14),2)</f>
        <v>2.94</v>
      </c>
      <c r="I14" s="56">
        <f t="shared" ref="I14:I16" si="6">ROUND((H14^2)/(2*9.81),2)</f>
        <v>0.44</v>
      </c>
      <c r="J14" s="34">
        <f t="shared" si="4"/>
        <v>1.04</v>
      </c>
    </row>
    <row r="15" spans="1:10" x14ac:dyDescent="0.25">
      <c r="A15" s="351" t="s">
        <v>21</v>
      </c>
      <c r="B15" s="352"/>
      <c r="C15" s="48">
        <f>ROUND($C$8+(2*$C$11*$C$9),2)</f>
        <v>4.8</v>
      </c>
      <c r="D15" s="45" t="s">
        <v>35</v>
      </c>
      <c r="E15" s="69">
        <f>ROUND($C$8+(2*$C$11*$E$11),2)</f>
        <v>3.47</v>
      </c>
      <c r="F15" s="62">
        <f>F16-0.1</f>
        <v>0.7</v>
      </c>
      <c r="G15" s="38">
        <f t="shared" si="1"/>
        <v>1.33</v>
      </c>
      <c r="H15" s="56">
        <f t="shared" si="5"/>
        <v>2.2599999999999998</v>
      </c>
      <c r="I15" s="56">
        <f t="shared" si="6"/>
        <v>0.26</v>
      </c>
      <c r="J15" s="34">
        <f t="shared" si="4"/>
        <v>0.96</v>
      </c>
    </row>
    <row r="16" spans="1:10" x14ac:dyDescent="0.25">
      <c r="A16" s="351" t="s">
        <v>22</v>
      </c>
      <c r="B16" s="352"/>
      <c r="C16" s="48">
        <f>ROUND((($C$8*$C$9)+($C$11*($C$9^2)))/($C$8+(2*$C$11*$C$9)),2)</f>
        <v>0.59</v>
      </c>
      <c r="D16" s="45" t="s">
        <v>36</v>
      </c>
      <c r="E16" s="69">
        <f>ROUND((($C$8*$E$11)+($C$11*($E$11^2)))/($C$8+(2*$C$11*$E$11)),2)</f>
        <v>0.42</v>
      </c>
      <c r="F16" s="63">
        <f>ROUNDUP(E11,1)</f>
        <v>0.79999999999999993</v>
      </c>
      <c r="G16" s="66">
        <f t="shared" si="1"/>
        <v>1.68</v>
      </c>
      <c r="H16" s="67">
        <f t="shared" si="5"/>
        <v>1.79</v>
      </c>
      <c r="I16" s="67">
        <f t="shared" si="6"/>
        <v>0.16</v>
      </c>
      <c r="J16" s="68">
        <f t="shared" si="4"/>
        <v>0.96</v>
      </c>
    </row>
    <row r="17" spans="1:10" x14ac:dyDescent="0.25">
      <c r="A17" s="351" t="s">
        <v>25</v>
      </c>
      <c r="B17" s="352"/>
      <c r="C17" s="48">
        <f>ROUND(($C$4/$C$12),2)</f>
        <v>1.05</v>
      </c>
      <c r="D17" s="45" t="s">
        <v>37</v>
      </c>
      <c r="E17" s="69">
        <f>ROUND(($C$4/$E$12),2)</f>
        <v>2.04</v>
      </c>
      <c r="F17" s="62">
        <f>F16+0.1</f>
        <v>0.89999999999999991</v>
      </c>
      <c r="G17" s="38">
        <f t="shared" si="1"/>
        <v>2.0699999999999998</v>
      </c>
      <c r="H17" s="56">
        <f t="shared" si="5"/>
        <v>1.45</v>
      </c>
      <c r="I17" s="56">
        <f t="shared" ref="I17" si="7">ROUND((H17^2)/(2*9.81),2)</f>
        <v>0.11</v>
      </c>
      <c r="J17" s="34">
        <f t="shared" ref="J17" si="8">F17+I17</f>
        <v>1.01</v>
      </c>
    </row>
    <row r="18" spans="1:10" x14ac:dyDescent="0.25">
      <c r="A18" s="351" t="s">
        <v>18</v>
      </c>
      <c r="B18" s="352"/>
      <c r="C18" s="51">
        <f>'Viscocidad c'!$E$13</f>
        <v>1.24E-6</v>
      </c>
      <c r="D18" s="45" t="s">
        <v>18</v>
      </c>
      <c r="E18" s="70">
        <f>'Viscocidad c'!$E$13</f>
        <v>1.24E-6</v>
      </c>
      <c r="F18" s="62">
        <f t="shared" ref="F18:F20" si="9">F17+0.1</f>
        <v>0.99999999999999989</v>
      </c>
      <c r="G18" s="38">
        <f t="shared" si="1"/>
        <v>2.5</v>
      </c>
      <c r="H18" s="56">
        <f t="shared" si="5"/>
        <v>1.2</v>
      </c>
      <c r="I18" s="56">
        <f t="shared" ref="I18:I20" si="10">ROUND((H18^2)/(2*9.81),2)</f>
        <v>7.0000000000000007E-2</v>
      </c>
      <c r="J18" s="34">
        <f t="shared" ref="J18:J20" si="11">F18+I18</f>
        <v>1.0699999999999998</v>
      </c>
    </row>
    <row r="19" spans="1:10" x14ac:dyDescent="0.25">
      <c r="A19" s="351" t="s">
        <v>23</v>
      </c>
      <c r="B19" s="352"/>
      <c r="C19" s="48">
        <f>ROUND((4*$C$17*$C$14)/$C$18,2)</f>
        <v>1829032.26</v>
      </c>
      <c r="D19" s="45" t="s">
        <v>23</v>
      </c>
      <c r="E19" s="69">
        <f>ROUND((4*$E$17*$E$14)/$E$18,2)</f>
        <v>2566451.61</v>
      </c>
      <c r="F19" s="62">
        <f t="shared" si="9"/>
        <v>1.0999999999999999</v>
      </c>
      <c r="G19" s="38">
        <f t="shared" si="1"/>
        <v>2.97</v>
      </c>
      <c r="H19" s="56">
        <f t="shared" si="5"/>
        <v>1.01</v>
      </c>
      <c r="I19" s="56">
        <f t="shared" si="10"/>
        <v>0.05</v>
      </c>
      <c r="J19" s="34">
        <f t="shared" si="11"/>
        <v>1.1499999999999999</v>
      </c>
    </row>
    <row r="20" spans="1:10" ht="15.75" thickBot="1" x14ac:dyDescent="0.3">
      <c r="A20" s="345" t="s">
        <v>24</v>
      </c>
      <c r="B20" s="346"/>
      <c r="C20" s="49">
        <f>ROUND($C$17/SQRT(9.81*$C$16),2)</f>
        <v>0.44</v>
      </c>
      <c r="D20" s="46" t="s">
        <v>24</v>
      </c>
      <c r="E20" s="71">
        <f>ROUND($E$17/SQRT(9.81*$E$16),2)</f>
        <v>1.01</v>
      </c>
      <c r="F20" s="65">
        <f t="shared" si="9"/>
        <v>1.2</v>
      </c>
      <c r="G20" s="60">
        <f t="shared" si="1"/>
        <v>3.48</v>
      </c>
      <c r="H20" s="61">
        <f t="shared" si="5"/>
        <v>0.86</v>
      </c>
      <c r="I20" s="61">
        <f t="shared" si="10"/>
        <v>0.04</v>
      </c>
      <c r="J20" s="35">
        <f t="shared" si="11"/>
        <v>1.24</v>
      </c>
    </row>
    <row r="21" spans="1:10" ht="15.75" thickBot="1" x14ac:dyDescent="0.3">
      <c r="A21" s="318" t="s">
        <v>66</v>
      </c>
      <c r="B21" s="319"/>
      <c r="C21" s="320"/>
      <c r="F21" s="33"/>
    </row>
    <row r="22" spans="1:10" x14ac:dyDescent="0.25">
      <c r="A22" s="312" t="s">
        <v>64</v>
      </c>
      <c r="B22" s="361"/>
      <c r="C22" s="75">
        <v>2.5000000000000001E-2</v>
      </c>
      <c r="F22" s="37"/>
    </row>
    <row r="23" spans="1:10" x14ac:dyDescent="0.25">
      <c r="A23" s="314" t="s">
        <v>65</v>
      </c>
      <c r="B23" s="363"/>
      <c r="C23" s="74">
        <f>ROUND((((C4*C22)/(C12*C14^(2/3)))^2),4)</f>
        <v>1.6000000000000001E-3</v>
      </c>
      <c r="F23" s="33"/>
    </row>
    <row r="24" spans="1:10" ht="15.75" thickBot="1" x14ac:dyDescent="0.3">
      <c r="A24" s="323" t="s">
        <v>20</v>
      </c>
      <c r="B24" s="362"/>
      <c r="C24" s="44">
        <f>(((C17*C22)/(C23^(1/2)))^(3/2))</f>
        <v>0.53162326041626984</v>
      </c>
    </row>
  </sheetData>
  <mergeCells count="23">
    <mergeCell ref="A21:C21"/>
    <mergeCell ref="A3:C3"/>
    <mergeCell ref="A10:C10"/>
    <mergeCell ref="A22:B22"/>
    <mergeCell ref="A24:B24"/>
    <mergeCell ref="A23:B23"/>
    <mergeCell ref="A14:B14"/>
    <mergeCell ref="A18:B18"/>
    <mergeCell ref="F10:J10"/>
    <mergeCell ref="A20:B20"/>
    <mergeCell ref="A4:B4"/>
    <mergeCell ref="A5:B5"/>
    <mergeCell ref="A8:B8"/>
    <mergeCell ref="A9:B9"/>
    <mergeCell ref="A12:B12"/>
    <mergeCell ref="A13:B13"/>
    <mergeCell ref="A15:B15"/>
    <mergeCell ref="A16:B16"/>
    <mergeCell ref="A17:B17"/>
    <mergeCell ref="A19:B19"/>
    <mergeCell ref="D10:E10"/>
    <mergeCell ref="A6:A7"/>
    <mergeCell ref="A11:B11"/>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92D050"/>
  </sheetPr>
  <dimension ref="A1:G25"/>
  <sheetViews>
    <sheetView workbookViewId="0">
      <selection activeCell="I3" sqref="I3"/>
    </sheetView>
  </sheetViews>
  <sheetFormatPr baseColWidth="10" defaultRowHeight="15" x14ac:dyDescent="0.25"/>
  <cols>
    <col min="5" max="5" width="11.85546875" bestFit="1" customWidth="1"/>
  </cols>
  <sheetData>
    <row r="1" spans="1:7" x14ac:dyDescent="0.25">
      <c r="A1" s="364" t="s">
        <v>0</v>
      </c>
      <c r="B1" s="365"/>
      <c r="C1" s="1"/>
      <c r="D1" s="1"/>
      <c r="E1" s="1"/>
      <c r="F1" s="1"/>
      <c r="G1" s="2"/>
    </row>
    <row r="2" spans="1:7" x14ac:dyDescent="0.25">
      <c r="A2" s="25"/>
      <c r="B2" s="5"/>
      <c r="C2" s="26"/>
      <c r="D2" s="26"/>
      <c r="E2" s="72"/>
      <c r="F2" s="26"/>
      <c r="G2" s="4"/>
    </row>
    <row r="3" spans="1:7" ht="15.75" x14ac:dyDescent="0.25">
      <c r="A3" s="27" t="s">
        <v>1</v>
      </c>
      <c r="B3" s="6" t="s">
        <v>2</v>
      </c>
      <c r="C3" s="28"/>
      <c r="D3" s="28"/>
      <c r="E3" s="28"/>
      <c r="F3" s="28"/>
      <c r="G3" s="4"/>
    </row>
    <row r="4" spans="1:7" ht="15.75" x14ac:dyDescent="0.25">
      <c r="A4" s="29">
        <v>0</v>
      </c>
      <c r="B4" s="7">
        <v>1.75E-6</v>
      </c>
      <c r="C4" s="28"/>
      <c r="D4" s="28"/>
      <c r="E4" s="28"/>
      <c r="F4" s="28"/>
      <c r="G4" s="4"/>
    </row>
    <row r="5" spans="1:7" ht="15.75" x14ac:dyDescent="0.25">
      <c r="A5" s="29">
        <v>5</v>
      </c>
      <c r="B5" s="7">
        <v>1.5200000000000001E-6</v>
      </c>
      <c r="C5" s="28"/>
      <c r="D5" s="28"/>
      <c r="E5" s="28"/>
      <c r="F5" s="28"/>
      <c r="G5" s="4"/>
    </row>
    <row r="6" spans="1:7" ht="15.75" x14ac:dyDescent="0.25">
      <c r="A6" s="29">
        <v>10</v>
      </c>
      <c r="B6" s="7">
        <v>1.3E-6</v>
      </c>
      <c r="C6" s="28"/>
      <c r="D6" s="8" t="s">
        <v>1</v>
      </c>
      <c r="E6" s="9">
        <f>Trapezoidal!C5</f>
        <v>12</v>
      </c>
      <c r="F6" s="28"/>
      <c r="G6" s="4"/>
    </row>
    <row r="7" spans="1:7" ht="15.75" x14ac:dyDescent="0.25">
      <c r="A7" s="29">
        <v>15</v>
      </c>
      <c r="B7" s="7">
        <v>1.15E-6</v>
      </c>
      <c r="C7" s="28"/>
      <c r="D7" s="8" t="s">
        <v>3</v>
      </c>
      <c r="E7" s="10">
        <f>INDEX(A4:A24,MATCH(E6,A4:A24,1))</f>
        <v>10</v>
      </c>
      <c r="F7" s="28"/>
      <c r="G7" s="4"/>
    </row>
    <row r="8" spans="1:7" ht="15.75" x14ac:dyDescent="0.25">
      <c r="A8" s="29">
        <v>20</v>
      </c>
      <c r="B8" s="7">
        <v>1.02E-6</v>
      </c>
      <c r="C8" s="28"/>
      <c r="D8" s="8" t="str">
        <f>IF(E8="","","x₁")</f>
        <v>x₁</v>
      </c>
      <c r="E8" s="10">
        <f>IF(E6=E7,"",INDEX(A4:A24,MATCH(E6,A4:A24,1)+1))</f>
        <v>15</v>
      </c>
      <c r="F8" s="30"/>
      <c r="G8" s="4"/>
    </row>
    <row r="9" spans="1:7" ht="15.75" x14ac:dyDescent="0.25">
      <c r="A9" s="29">
        <v>25</v>
      </c>
      <c r="B9" s="7">
        <v>8.9400000000000004E-7</v>
      </c>
      <c r="C9" s="28"/>
      <c r="D9" s="8" t="s">
        <v>4</v>
      </c>
      <c r="E9" s="11">
        <f>INDEX(B4:B24,MATCH(E7,A4:A24,0))</f>
        <v>1.3E-6</v>
      </c>
      <c r="F9" s="28"/>
      <c r="G9" s="4"/>
    </row>
    <row r="10" spans="1:7" ht="15.75" x14ac:dyDescent="0.25">
      <c r="A10" s="29">
        <v>30</v>
      </c>
      <c r="B10" s="7">
        <v>8.0299999999999998E-7</v>
      </c>
      <c r="C10" s="28"/>
      <c r="D10" s="8" t="str">
        <f>IF(E10="","","y₁")</f>
        <v>y₁</v>
      </c>
      <c r="E10" s="11">
        <f>IF(E8="","",INDEX(B4:B24,MATCH(E8,A4:A24,0)))</f>
        <v>1.15E-6</v>
      </c>
      <c r="F10" s="28"/>
      <c r="G10" s="4"/>
    </row>
    <row r="11" spans="1:7" ht="15.75" x14ac:dyDescent="0.25">
      <c r="A11" s="29">
        <v>35</v>
      </c>
      <c r="B11" s="7">
        <v>7.2200000000000003E-7</v>
      </c>
      <c r="C11" s="28"/>
      <c r="D11" s="28"/>
      <c r="E11" s="28"/>
      <c r="F11" s="28"/>
      <c r="G11" s="4"/>
    </row>
    <row r="12" spans="1:7" ht="15.75" x14ac:dyDescent="0.25">
      <c r="A12" s="29">
        <v>40</v>
      </c>
      <c r="B12" s="7">
        <v>6.5600000000000005E-7</v>
      </c>
      <c r="C12" s="28"/>
      <c r="D12" s="31" t="s">
        <v>5</v>
      </c>
      <c r="E12" s="28"/>
      <c r="F12" s="28"/>
      <c r="G12" s="4"/>
    </row>
    <row r="13" spans="1:7" ht="15.75" x14ac:dyDescent="0.25">
      <c r="A13" s="29">
        <v>45</v>
      </c>
      <c r="B13" s="7">
        <v>5.9999999999999997E-7</v>
      </c>
      <c r="C13" s="28"/>
      <c r="D13" s="12" t="str">
        <f>IF(E10="","y₀ = y","y")</f>
        <v>y</v>
      </c>
      <c r="E13" s="13">
        <f>IF(E10="",E9,E9+(E10-E9)*(E6-E7)/(E8-E7))</f>
        <v>1.24E-6</v>
      </c>
      <c r="F13" s="28"/>
      <c r="G13" s="4"/>
    </row>
    <row r="14" spans="1:7" ht="15.75" x14ac:dyDescent="0.25">
      <c r="A14" s="29">
        <v>50</v>
      </c>
      <c r="B14" s="7">
        <v>5.4799999999999998E-7</v>
      </c>
      <c r="C14" s="28"/>
      <c r="D14" s="28"/>
      <c r="E14" s="28"/>
      <c r="F14" s="28"/>
      <c r="G14" s="4"/>
    </row>
    <row r="15" spans="1:7" ht="15.75" x14ac:dyDescent="0.25">
      <c r="A15" s="29">
        <v>55</v>
      </c>
      <c r="B15" s="7">
        <v>5.0500000000000004E-7</v>
      </c>
      <c r="C15" s="28"/>
      <c r="D15" s="28"/>
      <c r="E15" s="28"/>
      <c r="F15" s="28"/>
      <c r="G15" s="4"/>
    </row>
    <row r="16" spans="1:7" ht="15.75" x14ac:dyDescent="0.25">
      <c r="A16" s="29">
        <v>60</v>
      </c>
      <c r="B16" s="7">
        <v>4.6699999999999999E-7</v>
      </c>
      <c r="C16" s="28"/>
      <c r="D16" s="28"/>
      <c r="E16" s="28"/>
      <c r="F16" s="28"/>
      <c r="G16" s="4"/>
    </row>
    <row r="17" spans="1:7" ht="15.75" x14ac:dyDescent="0.25">
      <c r="A17" s="29">
        <v>65</v>
      </c>
      <c r="B17" s="7">
        <v>4.39E-7</v>
      </c>
      <c r="C17" s="28"/>
      <c r="D17" s="28"/>
      <c r="E17" s="28"/>
      <c r="F17" s="28"/>
      <c r="G17" s="4"/>
    </row>
    <row r="18" spans="1:7" ht="15.75" x14ac:dyDescent="0.25">
      <c r="A18" s="29">
        <v>70</v>
      </c>
      <c r="B18" s="7">
        <v>4.1100000000000001E-7</v>
      </c>
      <c r="C18" s="28"/>
      <c r="D18" s="28"/>
      <c r="E18" s="28"/>
      <c r="F18" s="28"/>
      <c r="G18" s="4"/>
    </row>
    <row r="19" spans="1:7" ht="15.75" x14ac:dyDescent="0.25">
      <c r="A19" s="29">
        <v>75</v>
      </c>
      <c r="B19" s="7">
        <v>3.8299999999999998E-7</v>
      </c>
      <c r="C19" s="28"/>
      <c r="D19" s="28"/>
      <c r="E19" s="28"/>
      <c r="F19" s="28"/>
      <c r="G19" s="4"/>
    </row>
    <row r="20" spans="1:7" ht="15.75" x14ac:dyDescent="0.25">
      <c r="A20" s="29">
        <v>80</v>
      </c>
      <c r="B20" s="7">
        <v>3.5999999999999999E-7</v>
      </c>
      <c r="C20" s="28"/>
      <c r="D20" s="28"/>
      <c r="E20" s="28"/>
      <c r="F20" s="28"/>
      <c r="G20" s="4"/>
    </row>
    <row r="21" spans="1:7" ht="15.75" x14ac:dyDescent="0.25">
      <c r="A21" s="29">
        <v>85</v>
      </c>
      <c r="B21" s="7">
        <v>3.41E-7</v>
      </c>
      <c r="C21" s="28"/>
      <c r="D21" s="28"/>
      <c r="E21" s="28"/>
      <c r="F21" s="28"/>
      <c r="G21" s="4"/>
    </row>
    <row r="22" spans="1:7" ht="15.75" x14ac:dyDescent="0.25">
      <c r="A22" s="29">
        <v>90</v>
      </c>
      <c r="B22" s="7">
        <v>3.22E-7</v>
      </c>
      <c r="C22" s="28"/>
      <c r="D22" s="28"/>
      <c r="E22" s="28"/>
      <c r="F22" s="28"/>
      <c r="G22" s="4"/>
    </row>
    <row r="23" spans="1:7" ht="15.75" x14ac:dyDescent="0.25">
      <c r="A23" s="29">
        <v>95</v>
      </c>
      <c r="B23" s="7">
        <v>3.0400000000000002E-7</v>
      </c>
      <c r="C23" s="28"/>
      <c r="D23" s="28"/>
      <c r="E23" s="28"/>
      <c r="F23" s="28"/>
      <c r="G23" s="4"/>
    </row>
    <row r="24" spans="1:7" ht="15.75" x14ac:dyDescent="0.25">
      <c r="A24" s="29">
        <v>100</v>
      </c>
      <c r="B24" s="7">
        <v>2.9400000000000001E-7</v>
      </c>
      <c r="C24" s="28"/>
      <c r="D24" s="28"/>
      <c r="E24" s="28"/>
      <c r="F24" s="28"/>
      <c r="G24" s="4"/>
    </row>
    <row r="25" spans="1:7" ht="15.75" thickBot="1" x14ac:dyDescent="0.3">
      <c r="A25" s="16"/>
      <c r="B25" s="14"/>
      <c r="C25" s="14"/>
      <c r="D25" s="14"/>
      <c r="E25" s="14"/>
      <c r="F25" s="14"/>
      <c r="G25" s="15"/>
    </row>
  </sheetData>
  <mergeCells count="1">
    <mergeCell ref="A1:B1"/>
  </mergeCells>
  <conditionalFormatting sqref="A4:A24">
    <cfRule type="cellIs" dxfId="27" priority="81" operator="equal">
      <formula>#REF!</formula>
    </cfRule>
    <cfRule type="cellIs" dxfId="26" priority="82" operator="equal">
      <formula>#REF!</formula>
    </cfRule>
  </conditionalFormatting>
  <conditionalFormatting sqref="B4:B24">
    <cfRule type="cellIs" dxfId="25" priority="85" operator="equal">
      <formula>#REF!</formula>
    </cfRule>
    <cfRule type="cellIs" dxfId="24" priority="86" operator="equal">
      <formula>#REF!</formula>
    </cfRule>
  </conditionalFormatting>
  <dataValidations count="1">
    <dataValidation type="decimal" allowBlank="1" showInputMessage="1" showErrorMessage="1" errorTitle="Error" error="Valor no permitido" promptTitle="Atención" prompt="Ingrese un valor adecuado acorde al rango permitido" sqref="E6">
      <formula1>A4</formula1>
      <formula2>A332</formula2>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92D050"/>
  </sheetPr>
  <dimension ref="A1:H311"/>
  <sheetViews>
    <sheetView topLeftCell="B1" zoomScale="90" zoomScaleNormal="90" workbookViewId="0">
      <selection activeCell="M9" sqref="M9"/>
    </sheetView>
  </sheetViews>
  <sheetFormatPr baseColWidth="10" defaultRowHeight="15" x14ac:dyDescent="0.25"/>
  <cols>
    <col min="1" max="1" width="15.7109375" bestFit="1" customWidth="1"/>
  </cols>
  <sheetData>
    <row r="1" spans="1:8" x14ac:dyDescent="0.25">
      <c r="A1" s="364" t="s">
        <v>75</v>
      </c>
      <c r="B1" s="365"/>
      <c r="C1" s="365"/>
      <c r="D1" s="365"/>
      <c r="E1" s="365"/>
      <c r="F1" s="365"/>
      <c r="G1" s="365"/>
      <c r="H1" s="366"/>
    </row>
    <row r="2" spans="1:8" ht="15.75" thickBot="1" x14ac:dyDescent="0.3">
      <c r="A2" s="3"/>
      <c r="B2" s="26"/>
      <c r="C2" s="26"/>
      <c r="D2" s="26"/>
      <c r="E2" s="26"/>
      <c r="F2" s="26"/>
      <c r="G2" s="26"/>
      <c r="H2" s="4"/>
    </row>
    <row r="3" spans="1:8" ht="15.75" thickBot="1" x14ac:dyDescent="0.3">
      <c r="A3" s="3"/>
      <c r="B3" s="26"/>
      <c r="C3" s="26"/>
      <c r="D3" s="17" t="s">
        <v>9</v>
      </c>
      <c r="E3" s="18">
        <f>ROUND(E14,4)</f>
        <v>0.74150000000000005</v>
      </c>
      <c r="F3" s="26"/>
      <c r="G3" s="26"/>
      <c r="H3" s="4"/>
    </row>
    <row r="4" spans="1:8" ht="16.5" thickBot="1" x14ac:dyDescent="0.3">
      <c r="A4" s="27" t="s">
        <v>1</v>
      </c>
      <c r="B4" s="6" t="s">
        <v>2</v>
      </c>
      <c r="C4" s="28"/>
      <c r="D4" s="19" t="s">
        <v>10</v>
      </c>
      <c r="E4" s="19" t="s">
        <v>11</v>
      </c>
      <c r="F4" s="32" t="s">
        <v>12</v>
      </c>
      <c r="G4" s="26"/>
      <c r="H4" s="4"/>
    </row>
    <row r="5" spans="1:8" ht="16.5" thickBot="1" x14ac:dyDescent="0.3">
      <c r="A5" s="29">
        <f>(((Trapezoidal!$C$8*B5)+(Trapezoidal!$C$11*(B5^2)))^3)/(Trapezoidal!$C$8+(2*Trapezoidal!$C$11*B5))</f>
        <v>0</v>
      </c>
      <c r="B5" s="20">
        <v>0</v>
      </c>
      <c r="C5" s="28"/>
      <c r="D5" s="21">
        <f>(((Trapezoidal!C4^2)/9.81))</f>
        <v>0.9174311926605504</v>
      </c>
      <c r="E5" s="21">
        <f>((Trapezoidal!C8*E3)+(Trapezoidal!C11*(E3^2)))^3/(Trapezoidal!C8+(2*Trapezoidal!C11*E3))</f>
        <v>0.9172190166015004</v>
      </c>
      <c r="F5" s="28"/>
      <c r="G5" s="26"/>
      <c r="H5" s="4"/>
    </row>
    <row r="6" spans="1:8" ht="15.75" x14ac:dyDescent="0.25">
      <c r="A6" s="29">
        <f>(((Trapezoidal!$C$8*B6)+(Trapezoidal!$C$11*(B6^2)))^3)/(Trapezoidal!$C$8+(2*Trapezoidal!$C$11*B6))</f>
        <v>2.6038518518518514E-7</v>
      </c>
      <c r="B6" s="20">
        <f>B5+0.01</f>
        <v>0.01</v>
      </c>
      <c r="C6" s="28"/>
      <c r="D6" s="26"/>
      <c r="E6" s="26"/>
      <c r="F6" s="30"/>
      <c r="G6" s="26"/>
      <c r="H6" s="4"/>
    </row>
    <row r="7" spans="1:8" ht="15.75" x14ac:dyDescent="0.25">
      <c r="A7" s="29">
        <f>(((Trapezoidal!$C$8*B7)+(Trapezoidal!$C$11*(B7^2)))^3)/(Trapezoidal!$C$8+(2*Trapezoidal!$C$11*B7))</f>
        <v>2.1719172413793108E-6</v>
      </c>
      <c r="B7" s="20">
        <f t="shared" ref="B7:B70" si="0">B6+0.01</f>
        <v>0.02</v>
      </c>
      <c r="C7" s="28"/>
      <c r="D7" s="8" t="s">
        <v>1</v>
      </c>
      <c r="E7" s="22">
        <f>D5</f>
        <v>0.9174311926605504</v>
      </c>
      <c r="F7" s="28"/>
      <c r="G7" s="26"/>
      <c r="H7" s="4"/>
    </row>
    <row r="8" spans="1:8" ht="15.75" x14ac:dyDescent="0.25">
      <c r="A8" s="29">
        <f>(((Trapezoidal!$C$8*B8)+(Trapezoidal!$C$11*(B8^2)))^3)/(Trapezoidal!$C$8+(2*Trapezoidal!$C$11*B8))</f>
        <v>7.6477935483870947E-6</v>
      </c>
      <c r="B8" s="20">
        <f t="shared" si="0"/>
        <v>0.03</v>
      </c>
      <c r="C8" s="28"/>
      <c r="D8" s="8" t="s">
        <v>3</v>
      </c>
      <c r="E8" s="23">
        <f>INDEX(A5:A310,MATCH(E7,A5:A310,1))</f>
        <v>0.90910622422196785</v>
      </c>
      <c r="F8" s="28"/>
      <c r="G8" s="26"/>
      <c r="H8" s="4"/>
    </row>
    <row r="9" spans="1:8" ht="15.75" x14ac:dyDescent="0.25">
      <c r="A9" s="29">
        <f>(((Trapezoidal!$C$8*B9)+(Trapezoidal!$C$11*(B9^2)))^3)/(Trapezoidal!$C$8+(2*Trapezoidal!$C$11*B9))</f>
        <v>1.8919951515151518E-5</v>
      </c>
      <c r="B9" s="20">
        <f t="shared" si="0"/>
        <v>0.04</v>
      </c>
      <c r="C9" s="28"/>
      <c r="D9" s="8" t="str">
        <f>IF(E9="","","x₁")</f>
        <v>x₁</v>
      </c>
      <c r="E9" s="23">
        <f>IF(E7=E8,"",INDEX(A5:A310,MATCH(E7,A5:A310,1)+1))</f>
        <v>0.96428571428571674</v>
      </c>
      <c r="F9" s="28"/>
      <c r="G9" s="26"/>
      <c r="H9" s="4"/>
    </row>
    <row r="10" spans="1:8" ht="15.75" x14ac:dyDescent="0.25">
      <c r="A10" s="29">
        <f>(((Trapezoidal!$C$8*B10)+(Trapezoidal!$C$11*(B10^2)))^3)/(Trapezoidal!$C$8+(2*Trapezoidal!$C$11*B10))</f>
        <v>3.857142857142859E-5</v>
      </c>
      <c r="B10" s="20">
        <f t="shared" si="0"/>
        <v>0.05</v>
      </c>
      <c r="C10" s="28"/>
      <c r="D10" s="8" t="s">
        <v>4</v>
      </c>
      <c r="E10" s="23">
        <f>INDEX(B5:B310,MATCH(E8,A5:A310,0))</f>
        <v>0.74000000000000044</v>
      </c>
      <c r="F10" s="28"/>
      <c r="G10" s="26"/>
      <c r="H10" s="4"/>
    </row>
    <row r="11" spans="1:8" ht="15.75" x14ac:dyDescent="0.25">
      <c r="A11" s="29">
        <f>(((Trapezoidal!$C$8*B11)+(Trapezoidal!$C$11*(B11^2)))^3)/(Trapezoidal!$C$8+(2*Trapezoidal!$C$11*B11))</f>
        <v>6.9566010810810828E-5</v>
      </c>
      <c r="B11" s="20">
        <f t="shared" si="0"/>
        <v>6.0000000000000005E-2</v>
      </c>
      <c r="C11" s="28"/>
      <c r="D11" s="8" t="str">
        <f>IF(E11="","","y₁")</f>
        <v>y₁</v>
      </c>
      <c r="E11" s="23">
        <f>IF(E9="","",INDEX(B5:B310,MATCH(E9,A5:A310,0)))</f>
        <v>0.75000000000000044</v>
      </c>
      <c r="F11" s="28"/>
      <c r="G11" s="26"/>
      <c r="H11" s="4"/>
    </row>
    <row r="12" spans="1:8" ht="15.75" x14ac:dyDescent="0.25">
      <c r="A12" s="29">
        <f>(((Trapezoidal!$C$8*B12)+(Trapezoidal!$C$11*(B12^2)))^3)/(Trapezoidal!$C$8+(2*Trapezoidal!$C$11*B12))</f>
        <v>1.1527614358974364E-4</v>
      </c>
      <c r="B12" s="20">
        <f t="shared" si="0"/>
        <v>7.0000000000000007E-2</v>
      </c>
      <c r="C12" s="28"/>
      <c r="D12" s="28"/>
      <c r="E12" s="28"/>
      <c r="F12" s="26"/>
      <c r="G12" s="26"/>
      <c r="H12" s="4"/>
    </row>
    <row r="13" spans="1:8" ht="15.75" x14ac:dyDescent="0.25">
      <c r="A13" s="29">
        <f>(((Trapezoidal!$C$8*B13)+(Trapezoidal!$C$11*(B13^2)))^3)/(Trapezoidal!$C$8+(2*Trapezoidal!$C$11*B13))</f>
        <v>1.7950969756097559E-4</v>
      </c>
      <c r="B13" s="20">
        <f t="shared" si="0"/>
        <v>0.08</v>
      </c>
      <c r="C13" s="28"/>
      <c r="D13" s="31" t="s">
        <v>5</v>
      </c>
      <c r="E13" s="28"/>
      <c r="F13" s="28"/>
      <c r="G13" s="26"/>
      <c r="H13" s="4"/>
    </row>
    <row r="14" spans="1:8" ht="15.75" x14ac:dyDescent="0.25">
      <c r="A14" s="29">
        <f>(((Trapezoidal!$C$8*B14)+(Trapezoidal!$C$11*(B14^2)))^3)/(Trapezoidal!$C$8+(2*Trapezoidal!$C$11*B14))</f>
        <v>2.6653596279069763E-4</v>
      </c>
      <c r="B14" s="20">
        <f t="shared" si="0"/>
        <v>0.09</v>
      </c>
      <c r="C14" s="28"/>
      <c r="D14" s="12" t="str">
        <f>IF(E11="","y₀ = y","y")</f>
        <v>y</v>
      </c>
      <c r="E14" s="24">
        <f>IF(E11="",E10,E10+(E11-E10)*(E7-E8)/(E9-E8))</f>
        <v>0.74150870702664473</v>
      </c>
      <c r="F14" s="28"/>
      <c r="G14" s="26"/>
      <c r="H14" s="4"/>
    </row>
    <row r="15" spans="1:8" ht="15.75" x14ac:dyDescent="0.25">
      <c r="A15" s="29">
        <f>(((Trapezoidal!$C$8*B15)+(Trapezoidal!$C$11*(B15^2)))^3)/(Trapezoidal!$C$8+(2*Trapezoidal!$C$11*B15))</f>
        <v>3.8111111111111104E-4</v>
      </c>
      <c r="B15" s="20">
        <f t="shared" si="0"/>
        <v>9.9999999999999992E-2</v>
      </c>
      <c r="C15" s="28"/>
      <c r="D15" s="26"/>
      <c r="E15" s="26"/>
      <c r="F15" s="28"/>
      <c r="G15" s="26"/>
      <c r="H15" s="4"/>
    </row>
    <row r="16" spans="1:8" ht="15.75" x14ac:dyDescent="0.25">
      <c r="A16" s="29">
        <f>(((Trapezoidal!$C$8*B16)+(Trapezoidal!$C$11*(B16^2)))^3)/(Trapezoidal!$C$8+(2*Trapezoidal!$C$11*B16))</f>
        <v>5.2850328510638278E-4</v>
      </c>
      <c r="B16" s="20">
        <f t="shared" si="0"/>
        <v>0.10999999999999999</v>
      </c>
      <c r="C16" s="28"/>
      <c r="D16" s="26"/>
      <c r="E16" s="26"/>
      <c r="F16" s="26"/>
      <c r="G16" s="26"/>
      <c r="H16" s="4"/>
    </row>
    <row r="17" spans="1:8" ht="15.75" x14ac:dyDescent="0.25">
      <c r="A17" s="29">
        <f>(((Trapezoidal!$C$8*B17)+(Trapezoidal!$C$11*(B17^2)))^3)/(Trapezoidal!$C$8+(2*Trapezoidal!$C$11*B17))</f>
        <v>7.1451742040816305E-4</v>
      </c>
      <c r="B17" s="20">
        <f t="shared" si="0"/>
        <v>0.11999999999999998</v>
      </c>
      <c r="C17" s="28"/>
      <c r="D17" s="26"/>
      <c r="E17" s="26"/>
      <c r="F17" s="26"/>
      <c r="G17" s="26"/>
      <c r="H17" s="4"/>
    </row>
    <row r="18" spans="1:8" ht="15.75" x14ac:dyDescent="0.25">
      <c r="A18" s="29">
        <f>(((Trapezoidal!$C$8*B18)+(Trapezoidal!$C$11*(B18^2)))^3)/(Trapezoidal!$C$8+(2*Trapezoidal!$C$11*B18))</f>
        <v>9.4551987450980314E-4</v>
      </c>
      <c r="B18" s="20">
        <f t="shared" si="0"/>
        <v>0.12999999999999998</v>
      </c>
      <c r="C18" s="28"/>
      <c r="D18" s="26"/>
      <c r="E18" s="26"/>
      <c r="F18" s="26"/>
      <c r="G18" s="26"/>
      <c r="H18" s="4"/>
    </row>
    <row r="19" spans="1:8" ht="15.75" x14ac:dyDescent="0.25">
      <c r="A19" s="29">
        <f>(((Trapezoidal!$C$8*B19)+(Trapezoidal!$C$11*(B19^2)))^3)/(Trapezoidal!$C$8+(2*Trapezoidal!$C$11*B19))</f>
        <v>1.2284629132075467E-3</v>
      </c>
      <c r="B19" s="20">
        <f t="shared" si="0"/>
        <v>0.13999999999999999</v>
      </c>
      <c r="C19" s="28"/>
      <c r="D19" s="28"/>
      <c r="E19" s="28"/>
      <c r="F19" s="26"/>
      <c r="G19" s="26"/>
      <c r="H19" s="4"/>
    </row>
    <row r="20" spans="1:8" ht="15.75" x14ac:dyDescent="0.25">
      <c r="A20" s="29">
        <f>(((Trapezoidal!$C$8*B20)+(Trapezoidal!$C$11*(B20^2)))^3)/(Trapezoidal!$C$8+(2*Trapezoidal!$C$11*B20))</f>
        <v>1.5709090909090907E-3</v>
      </c>
      <c r="B20" s="20">
        <f t="shared" si="0"/>
        <v>0.15</v>
      </c>
      <c r="C20" s="28"/>
      <c r="D20" s="26"/>
      <c r="E20" s="26"/>
      <c r="F20" s="26"/>
      <c r="G20" s="26"/>
      <c r="H20" s="4"/>
    </row>
    <row r="21" spans="1:8" ht="15.75" x14ac:dyDescent="0.25">
      <c r="A21" s="29">
        <f>(((Trapezoidal!$C$8*B21)+(Trapezoidal!$C$11*(B21^2)))^3)/(Trapezoidal!$C$8+(2*Trapezoidal!$C$11*B21))</f>
        <v>1.9810555508771935E-3</v>
      </c>
      <c r="B21" s="20">
        <f t="shared" si="0"/>
        <v>0.16</v>
      </c>
      <c r="C21" s="28"/>
      <c r="D21" s="26"/>
      <c r="E21" s="26"/>
      <c r="F21" s="26"/>
      <c r="G21" s="26"/>
      <c r="H21" s="4"/>
    </row>
    <row r="22" spans="1:8" ht="15.75" x14ac:dyDescent="0.25">
      <c r="A22" s="29">
        <f>(((Trapezoidal!$C$8*B22)+(Trapezoidal!$C$11*(B22^2)))^3)/(Trapezoidal!$C$8+(2*Trapezoidal!$C$11*B22))</f>
        <v>2.4677582644067799E-3</v>
      </c>
      <c r="B22" s="20">
        <f t="shared" si="0"/>
        <v>0.17</v>
      </c>
      <c r="C22" s="28"/>
      <c r="D22" s="26"/>
      <c r="E22" s="26"/>
      <c r="F22" s="26"/>
      <c r="G22" s="26"/>
      <c r="H22" s="4"/>
    </row>
    <row r="23" spans="1:8" ht="15.75" x14ac:dyDescent="0.25">
      <c r="A23" s="29">
        <f>(((Trapezoidal!$C$8*B23)+(Trapezoidal!$C$11*(B23^2)))^3)/(Trapezoidal!$C$8+(2*Trapezoidal!$C$11*B23))</f>
        <v>3.0405562229508199E-3</v>
      </c>
      <c r="B23" s="20">
        <f t="shared" si="0"/>
        <v>0.18000000000000002</v>
      </c>
      <c r="C23" s="28"/>
      <c r="D23" s="26"/>
      <c r="E23" s="26"/>
      <c r="F23" s="26"/>
      <c r="G23" s="26"/>
      <c r="H23" s="4"/>
    </row>
    <row r="24" spans="1:8" ht="15.75" x14ac:dyDescent="0.25">
      <c r="A24" s="29">
        <f>(((Trapezoidal!$C$8*B24)+(Trapezoidal!$C$11*(B24^2)))^3)/(Trapezoidal!$C$8+(2*Trapezoidal!$C$11*B24))</f>
        <v>3.7096955936507959E-3</v>
      </c>
      <c r="B24" s="20">
        <f t="shared" si="0"/>
        <v>0.19000000000000003</v>
      </c>
      <c r="C24" s="28"/>
      <c r="D24" s="26"/>
      <c r="E24" s="26"/>
      <c r="F24" s="26"/>
      <c r="G24" s="26"/>
      <c r="H24" s="4"/>
    </row>
    <row r="25" spans="1:8" ht="15.75" x14ac:dyDescent="0.25">
      <c r="A25" s="29">
        <f>(((Trapezoidal!$C$8*B25)+(Trapezoidal!$C$11*(B25^2)))^3)/(Trapezoidal!$C$8+(2*Trapezoidal!$C$11*B25))</f>
        <v>4.4861538461538489E-3</v>
      </c>
      <c r="B25" s="20">
        <f t="shared" si="0"/>
        <v>0.20000000000000004</v>
      </c>
      <c r="C25" s="28"/>
      <c r="D25" s="26"/>
      <c r="E25" s="26"/>
      <c r="F25" s="26"/>
      <c r="G25" s="26"/>
      <c r="H25" s="4"/>
    </row>
    <row r="26" spans="1:8" ht="15.75" x14ac:dyDescent="0.25">
      <c r="A26" s="29">
        <f>(((Trapezoidal!$C$8*B26)+(Trapezoidal!$C$11*(B26^2)))^3)/(Trapezoidal!$C$8+(2*Trapezoidal!$C$11*B26))</f>
        <v>5.3816638567164218E-3</v>
      </c>
      <c r="B26" s="20">
        <f t="shared" si="0"/>
        <v>0.21000000000000005</v>
      </c>
      <c r="C26" s="28"/>
      <c r="D26" s="26"/>
      <c r="E26" s="26"/>
      <c r="F26" s="26"/>
      <c r="G26" s="26"/>
      <c r="H26" s="4"/>
    </row>
    <row r="27" spans="1:8" ht="15.75" x14ac:dyDescent="0.25">
      <c r="A27" s="29">
        <f>(((Trapezoidal!$C$8*B27)+(Trapezoidal!$C$11*(B27^2)))^3)/(Trapezoidal!$C$8+(2*Trapezoidal!$C$11*B27))</f>
        <v>6.4087379942029061E-3</v>
      </c>
      <c r="B27" s="20">
        <f t="shared" si="0"/>
        <v>0.22000000000000006</v>
      </c>
      <c r="C27" s="28"/>
      <c r="D27" s="26"/>
      <c r="E27" s="26"/>
      <c r="F27" s="26"/>
      <c r="G27" s="26"/>
      <c r="H27" s="4"/>
    </row>
    <row r="28" spans="1:8" ht="15.75" x14ac:dyDescent="0.25">
      <c r="A28" s="29">
        <f>(((Trapezoidal!$C$8*B28)+(Trapezoidal!$C$11*(B28^2)))^3)/(Trapezoidal!$C$8+(2*Trapezoidal!$C$11*B28))</f>
        <v>7.580692191549305E-3</v>
      </c>
      <c r="B28" s="20">
        <f t="shared" si="0"/>
        <v>0.23000000000000007</v>
      </c>
      <c r="C28" s="28"/>
      <c r="D28" s="26"/>
      <c r="E28" s="26"/>
      <c r="F28" s="26"/>
      <c r="G28" s="26"/>
      <c r="H28" s="4"/>
    </row>
    <row r="29" spans="1:8" ht="15.75" x14ac:dyDescent="0.25">
      <c r="A29" s="29">
        <f>(((Trapezoidal!$C$8*B29)+(Trapezoidal!$C$11*(B29^2)))^3)/(Trapezoidal!$C$8+(2*Trapezoidal!$C$11*B29))</f>
        <v>8.9116700054794606E-3</v>
      </c>
      <c r="B29" s="20">
        <f t="shared" si="0"/>
        <v>0.24000000000000007</v>
      </c>
      <c r="C29" s="28"/>
      <c r="D29" s="26"/>
      <c r="E29" s="26"/>
      <c r="F29" s="26"/>
      <c r="G29" s="26"/>
      <c r="H29" s="4"/>
    </row>
    <row r="30" spans="1:8" ht="15.75" x14ac:dyDescent="0.25">
      <c r="A30" s="29">
        <f>(((Trapezoidal!$C$8*B30)+(Trapezoidal!$C$11*(B30^2)))^3)/(Trapezoidal!$C$8+(2*Trapezoidal!$C$11*B30))</f>
        <v>1.0416666666666678E-2</v>
      </c>
      <c r="B30" s="20">
        <f t="shared" si="0"/>
        <v>0.25000000000000006</v>
      </c>
      <c r="C30" s="28"/>
      <c r="D30" s="26"/>
      <c r="E30" s="26"/>
      <c r="F30" s="26"/>
      <c r="G30" s="26"/>
      <c r="H30" s="4"/>
    </row>
    <row r="31" spans="1:8" ht="15.75" x14ac:dyDescent="0.25">
      <c r="A31" s="29">
        <f>(((Trapezoidal!$C$8*B31)+(Trapezoidal!$C$11*(B31^2)))^3)/(Trapezoidal!$C$8+(2*Trapezoidal!$C$11*B31))</f>
        <v>1.2111553122077935E-2</v>
      </c>
      <c r="B31" s="20">
        <f t="shared" si="0"/>
        <v>0.26000000000000006</v>
      </c>
      <c r="C31" s="28"/>
      <c r="D31" s="26"/>
      <c r="E31" s="26"/>
      <c r="F31" s="26"/>
      <c r="G31" s="26"/>
      <c r="H31" s="4"/>
    </row>
    <row r="32" spans="1:8" ht="15.75" x14ac:dyDescent="0.25">
      <c r="A32" s="29">
        <f>(((Trapezoidal!$C$8*B32)+(Trapezoidal!$C$11*(B32^2)))^3)/(Trapezoidal!$C$8+(2*Trapezoidal!$C$11*B32))</f>
        <v>1.4013100070886089E-2</v>
      </c>
      <c r="B32" s="20">
        <f t="shared" si="0"/>
        <v>0.27000000000000007</v>
      </c>
      <c r="C32" s="28"/>
      <c r="D32" s="26"/>
      <c r="E32" s="26"/>
      <c r="F32" s="26"/>
      <c r="G32" s="26"/>
      <c r="H32" s="4"/>
    </row>
    <row r="33" spans="1:8" ht="15.75" x14ac:dyDescent="0.25">
      <c r="A33" s="29">
        <f>(((Trapezoidal!$C$8*B33)+(Trapezoidal!$C$11*(B33^2)))^3)/(Trapezoidal!$C$8+(2*Trapezoidal!$C$11*B33))</f>
        <v>1.6139001995061745E-2</v>
      </c>
      <c r="B33" s="20">
        <f t="shared" si="0"/>
        <v>0.28000000000000008</v>
      </c>
      <c r="C33" s="28"/>
      <c r="D33" s="26"/>
      <c r="E33" s="26"/>
      <c r="F33" s="26"/>
      <c r="G33" s="26"/>
      <c r="H33" s="4"/>
    </row>
    <row r="34" spans="1:8" ht="15.75" x14ac:dyDescent="0.25">
      <c r="A34" s="29">
        <f>(((Trapezoidal!$C$8*B34)+(Trapezoidal!$C$11*(B34^2)))^3)/(Trapezoidal!$C$8+(2*Trapezoidal!$C$11*B34))</f>
        <v>1.8507901185542189E-2</v>
      </c>
      <c r="B34" s="20">
        <f t="shared" si="0"/>
        <v>0.29000000000000009</v>
      </c>
      <c r="C34" s="28"/>
      <c r="D34" s="26"/>
      <c r="E34" s="26"/>
      <c r="F34" s="26"/>
      <c r="G34" s="26"/>
      <c r="H34" s="4"/>
    </row>
    <row r="35" spans="1:8" ht="15.75" x14ac:dyDescent="0.25">
      <c r="A35" s="29">
        <f>(((Trapezoidal!$C$8*B35)+(Trapezoidal!$C$11*(B35^2)))^3)/(Trapezoidal!$C$8+(2*Trapezoidal!$C$11*B35))</f>
        <v>2.1139411764705913E-2</v>
      </c>
      <c r="B35" s="20">
        <f t="shared" si="0"/>
        <v>0.3000000000000001</v>
      </c>
      <c r="C35" s="28"/>
      <c r="D35" s="26"/>
      <c r="E35" s="26"/>
      <c r="F35" s="26"/>
      <c r="G35" s="26"/>
      <c r="H35" s="4"/>
    </row>
    <row r="36" spans="1:8" ht="15.75" x14ac:dyDescent="0.25">
      <c r="A36" s="29">
        <f>(((Trapezoidal!$C$8*B36)+(Trapezoidal!$C$11*(B36^2)))^3)/(Trapezoidal!$C$8+(2*Trapezoidal!$C$11*B36))</f>
        <v>2.4054143705747159E-2</v>
      </c>
      <c r="B36" s="20">
        <f t="shared" si="0"/>
        <v>0.31000000000000011</v>
      </c>
      <c r="C36" s="28"/>
      <c r="D36" s="26"/>
      <c r="E36" s="26"/>
      <c r="F36" s="26"/>
      <c r="G36" s="26"/>
      <c r="H36" s="4"/>
    </row>
    <row r="37" spans="1:8" ht="15.75" x14ac:dyDescent="0.25">
      <c r="A37" s="29">
        <f>(((Trapezoidal!$C$8*B37)+(Trapezoidal!$C$11*(B37^2)))^3)/(Trapezoidal!$C$8+(2*Trapezoidal!$C$11*B37))</f>
        <v>2.7273726849438247E-2</v>
      </c>
      <c r="B37" s="20">
        <f t="shared" si="0"/>
        <v>0.32000000000000012</v>
      </c>
      <c r="C37" s="28"/>
      <c r="D37" s="26"/>
      <c r="E37" s="26"/>
      <c r="F37" s="26"/>
      <c r="G37" s="26"/>
      <c r="H37" s="4"/>
    </row>
    <row r="38" spans="1:8" ht="15.75" x14ac:dyDescent="0.25">
      <c r="A38" s="29">
        <f>(((Trapezoidal!$C$8*B38)+(Trapezoidal!$C$11*(B38^2)))^3)/(Trapezoidal!$C$8+(2*Trapezoidal!$C$11*B38))</f>
        <v>3.0820834918681372E-2</v>
      </c>
      <c r="B38" s="20">
        <f t="shared" si="0"/>
        <v>0.33000000000000013</v>
      </c>
      <c r="C38" s="28"/>
      <c r="D38" s="26"/>
      <c r="E38" s="26"/>
      <c r="F38" s="26"/>
      <c r="G38" s="26"/>
      <c r="H38" s="4"/>
    </row>
    <row r="39" spans="1:8" ht="15.75" x14ac:dyDescent="0.25">
      <c r="A39" s="29">
        <f>(((Trapezoidal!$C$8*B39)+(Trapezoidal!$C$11*(B39^2)))^3)/(Trapezoidal!$C$8+(2*Trapezoidal!$C$11*B39))</f>
        <v>3.4719209531182842E-2</v>
      </c>
      <c r="B39" s="20">
        <f t="shared" si="0"/>
        <v>0.34000000000000014</v>
      </c>
      <c r="C39" s="28"/>
      <c r="D39" s="26"/>
      <c r="E39" s="26"/>
      <c r="F39" s="26"/>
      <c r="G39" s="26"/>
      <c r="H39" s="4"/>
    </row>
    <row r="40" spans="1:8" ht="15.75" x14ac:dyDescent="0.25">
      <c r="A40" s="29">
        <f>(((Trapezoidal!$C$8*B40)+(Trapezoidal!$C$11*(B40^2)))^3)/(Trapezoidal!$C$8+(2*Trapezoidal!$C$11*B40))</f>
        <v>3.8993684210526375E-2</v>
      </c>
      <c r="B40" s="20">
        <f t="shared" si="0"/>
        <v>0.35000000000000014</v>
      </c>
      <c r="C40" s="28"/>
      <c r="D40" s="26"/>
      <c r="E40" s="26"/>
      <c r="F40" s="26"/>
      <c r="G40" s="26"/>
      <c r="H40" s="4"/>
    </row>
    <row r="41" spans="1:8" ht="15.75" x14ac:dyDescent="0.25">
      <c r="A41" s="29">
        <f>(((Trapezoidal!$C$8*B41)+(Trapezoidal!$C$11*(B41^2)))^3)/(Trapezoidal!$C$8+(2*Trapezoidal!$C$11*B41))</f>
        <v>4.3670208395876348E-2</v>
      </c>
      <c r="B41" s="20">
        <f t="shared" si="0"/>
        <v>0.36000000000000015</v>
      </c>
      <c r="C41" s="28"/>
      <c r="D41" s="26"/>
      <c r="E41" s="26"/>
      <c r="F41" s="26"/>
      <c r="G41" s="26"/>
      <c r="H41" s="4"/>
    </row>
    <row r="42" spans="1:8" ht="15.75" x14ac:dyDescent="0.25">
      <c r="A42" s="29">
        <f>(((Trapezoidal!$C$8*B42)+(Trapezoidal!$C$11*(B42^2)))^3)/(Trapezoidal!$C$8+(2*Trapezoidal!$C$11*B42))</f>
        <v>4.8775871450505139E-2</v>
      </c>
      <c r="B42" s="20">
        <f t="shared" si="0"/>
        <v>0.37000000000000016</v>
      </c>
      <c r="C42" s="28"/>
      <c r="D42" s="26"/>
      <c r="E42" s="26"/>
      <c r="F42" s="26"/>
      <c r="G42" s="26"/>
      <c r="H42" s="4"/>
    </row>
    <row r="43" spans="1:8" ht="15.75" x14ac:dyDescent="0.25">
      <c r="A43" s="29">
        <f>(((Trapezoidal!$C$8*B43)+(Trapezoidal!$C$11*(B43^2)))^3)/(Trapezoidal!$C$8+(2*Trapezoidal!$C$11*B43))</f>
        <v>5.4338926669307036E-2</v>
      </c>
      <c r="B43" s="20">
        <f t="shared" si="0"/>
        <v>0.38000000000000017</v>
      </c>
      <c r="C43" s="28"/>
      <c r="D43" s="26"/>
      <c r="E43" s="26"/>
      <c r="F43" s="26"/>
      <c r="G43" s="26"/>
      <c r="H43" s="4"/>
    </row>
    <row r="44" spans="1:8" ht="15.75" x14ac:dyDescent="0.25">
      <c r="A44" s="29">
        <f>(((Trapezoidal!$C$8*B44)+(Trapezoidal!$C$11*(B44^2)))^3)/(Trapezoidal!$C$8+(2*Trapezoidal!$C$11*B44))</f>
        <v>6.0388815285437034E-2</v>
      </c>
      <c r="B44" s="20">
        <f t="shared" si="0"/>
        <v>0.39000000000000018</v>
      </c>
      <c r="C44" s="28"/>
      <c r="D44" s="26"/>
      <c r="E44" s="26"/>
      <c r="F44" s="26"/>
      <c r="G44" s="26"/>
      <c r="H44" s="4"/>
    </row>
    <row r="45" spans="1:8" ht="15.75" x14ac:dyDescent="0.25">
      <c r="A45" s="29">
        <f>(((Trapezoidal!$C$8*B45)+(Trapezoidal!$C$11*(B45^2)))^3)/(Trapezoidal!$C$8+(2*Trapezoidal!$C$11*B45))</f>
        <v>6.69561904761906E-2</v>
      </c>
      <c r="B45" s="20">
        <f t="shared" si="0"/>
        <v>0.40000000000000019</v>
      </c>
      <c r="C45" s="28"/>
      <c r="D45" s="26"/>
      <c r="E45" s="26"/>
      <c r="F45" s="26"/>
      <c r="G45" s="26"/>
      <c r="H45" s="4"/>
    </row>
    <row r="46" spans="1:8" ht="15.75" x14ac:dyDescent="0.25">
      <c r="A46" s="29">
        <f>(((Trapezoidal!$C$8*B46)+(Trapezoidal!$C$11*(B46^2)))^3)/(Trapezoidal!$C$8+(2*Trapezoidal!$C$11*B46))</f>
        <v>7.4072941368224468E-2</v>
      </c>
      <c r="B46" s="20">
        <f t="shared" si="0"/>
        <v>0.4100000000000002</v>
      </c>
      <c r="C46" s="28"/>
      <c r="D46" s="26"/>
      <c r="E46" s="26"/>
      <c r="F46" s="26"/>
      <c r="G46" s="26"/>
      <c r="H46" s="4"/>
    </row>
    <row r="47" spans="1:8" ht="15.75" x14ac:dyDescent="0.25">
      <c r="A47" s="29">
        <f>(((Trapezoidal!$C$8*B47)+(Trapezoidal!$C$11*(B47^2)))^3)/(Trapezoidal!$C$8+(2*Trapezoidal!$C$11*B47))</f>
        <v>8.1772217042201986E-2</v>
      </c>
      <c r="B47" s="20">
        <f t="shared" si="0"/>
        <v>0.42000000000000021</v>
      </c>
      <c r="C47" s="28"/>
      <c r="D47" s="26"/>
      <c r="E47" s="26"/>
      <c r="F47" s="26"/>
      <c r="G47" s="26"/>
      <c r="H47" s="4"/>
    </row>
    <row r="48" spans="1:8" ht="15.75" x14ac:dyDescent="0.25">
      <c r="A48" s="29">
        <f>(((Trapezoidal!$C$8*B48)+(Trapezoidal!$C$11*(B48^2)))^3)/(Trapezoidal!$C$8+(2*Trapezoidal!$C$11*B48))</f>
        <v>9.008845053693712E-2</v>
      </c>
      <c r="B48" s="20">
        <f t="shared" si="0"/>
        <v>0.43000000000000022</v>
      </c>
      <c r="C48" s="28"/>
      <c r="D48" s="26"/>
      <c r="E48" s="26"/>
      <c r="F48" s="26"/>
      <c r="G48" s="26"/>
      <c r="H48" s="4"/>
    </row>
    <row r="49" spans="1:8" ht="15.75" x14ac:dyDescent="0.25">
      <c r="A49" s="29">
        <f>(((Trapezoidal!$C$8*B49)+(Trapezoidal!$C$11*(B49^2)))^3)/(Trapezoidal!$C$8+(2*Trapezoidal!$C$11*B49))</f>
        <v>9.9057382853097564E-2</v>
      </c>
      <c r="B49" s="20">
        <f t="shared" si="0"/>
        <v>0.44000000000000022</v>
      </c>
      <c r="C49" s="28"/>
      <c r="D49" s="26"/>
      <c r="E49" s="26"/>
      <c r="F49" s="26"/>
      <c r="G49" s="26"/>
      <c r="H49" s="4"/>
    </row>
    <row r="50" spans="1:8" ht="15.75" x14ac:dyDescent="0.25">
      <c r="A50" s="29">
        <f>(((Trapezoidal!$C$8*B50)+(Trapezoidal!$C$11*(B50^2)))^3)/(Trapezoidal!$C$8+(2*Trapezoidal!$C$11*B50))</f>
        <v>0.108716086956522</v>
      </c>
      <c r="B50" s="20">
        <f t="shared" si="0"/>
        <v>0.45000000000000023</v>
      </c>
      <c r="C50" s="28"/>
      <c r="D50" s="26"/>
      <c r="E50" s="26"/>
      <c r="F50" s="26"/>
      <c r="G50" s="26"/>
      <c r="H50" s="4"/>
    </row>
    <row r="51" spans="1:8" ht="15.75" x14ac:dyDescent="0.25">
      <c r="A51" s="29">
        <f>(((Trapezoidal!$C$8*B51)+(Trapezoidal!$C$11*(B51^2)))^3)/(Trapezoidal!$C$8+(2*Trapezoidal!$C$11*B51))</f>
        <v>0.11910299178119686</v>
      </c>
      <c r="B51" s="20">
        <f t="shared" si="0"/>
        <v>0.46000000000000024</v>
      </c>
      <c r="C51" s="28"/>
      <c r="D51" s="26"/>
      <c r="E51" s="26"/>
      <c r="F51" s="26"/>
      <c r="G51" s="26"/>
      <c r="H51" s="4"/>
    </row>
    <row r="52" spans="1:8" ht="15.75" x14ac:dyDescent="0.25">
      <c r="A52" s="29">
        <f>(((Trapezoidal!$C$8*B52)+(Trapezoidal!$C$11*(B52^2)))^3)/(Trapezoidal!$C$8+(2*Trapezoidal!$C$11*B52))</f>
        <v>0.13025790623193309</v>
      </c>
      <c r="B52" s="20">
        <f t="shared" si="0"/>
        <v>0.47000000000000025</v>
      </c>
      <c r="C52" s="28"/>
      <c r="D52" s="26"/>
      <c r="E52" s="26"/>
      <c r="F52" s="26"/>
      <c r="G52" s="26"/>
      <c r="H52" s="4"/>
    </row>
    <row r="53" spans="1:8" ht="15.75" x14ac:dyDescent="0.25">
      <c r="A53" s="29">
        <f>(((Trapezoidal!$C$8*B53)+(Trapezoidal!$C$11*(B53^2)))^3)/(Trapezoidal!$C$8+(2*Trapezoidal!$C$11*B53))</f>
        <v>0.1422220431867772</v>
      </c>
      <c r="B53" s="20">
        <f t="shared" si="0"/>
        <v>0.48000000000000026</v>
      </c>
      <c r="C53" s="28"/>
      <c r="D53" s="26"/>
      <c r="E53" s="26"/>
      <c r="F53" s="26"/>
      <c r="G53" s="26"/>
      <c r="H53" s="4"/>
    </row>
    <row r="54" spans="1:8" ht="15.75" x14ac:dyDescent="0.25">
      <c r="A54" s="29">
        <f>(((Trapezoidal!$C$8*B54)+(Trapezoidal!$C$11*(B54^2)))^3)/(Trapezoidal!$C$8+(2*Trapezoidal!$C$11*B54))</f>
        <v>0.15503804349918734</v>
      </c>
      <c r="B54" s="20">
        <f t="shared" si="0"/>
        <v>0.49000000000000027</v>
      </c>
      <c r="C54" s="28"/>
      <c r="D54" s="26"/>
      <c r="E54" s="26"/>
      <c r="F54" s="26"/>
      <c r="G54" s="26"/>
      <c r="H54" s="4"/>
    </row>
    <row r="55" spans="1:8" ht="15.75" x14ac:dyDescent="0.25">
      <c r="A55" s="29">
        <f>(((Trapezoidal!$C$8*B55)+(Trapezoidal!$C$11*(B55^2)))^3)/(Trapezoidal!$C$8+(2*Trapezoidal!$C$11*B55))</f>
        <v>0.16875000000000034</v>
      </c>
      <c r="B55" s="20">
        <f t="shared" si="0"/>
        <v>0.50000000000000022</v>
      </c>
      <c r="C55" s="28"/>
      <c r="D55" s="26"/>
      <c r="E55" s="26"/>
      <c r="F55" s="26"/>
      <c r="G55" s="26"/>
      <c r="H55" s="4"/>
    </row>
    <row r="56" spans="1:8" ht="15.75" x14ac:dyDescent="0.25">
      <c r="A56" s="29">
        <f>(((Trapezoidal!$C$8*B56)+(Trapezoidal!$C$11*(B56^2)))^3)/(Trapezoidal!$C$8+(2*Trapezoidal!$C$11*B56))</f>
        <v>0.18340348149921293</v>
      </c>
      <c r="B56" s="20">
        <f t="shared" si="0"/>
        <v>0.51000000000000023</v>
      </c>
      <c r="C56" s="28"/>
      <c r="D56" s="26"/>
      <c r="E56" s="26"/>
      <c r="F56" s="26"/>
      <c r="G56" s="26"/>
      <c r="H56" s="4"/>
    </row>
    <row r="57" spans="1:8" ht="15.75" x14ac:dyDescent="0.25">
      <c r="A57" s="29">
        <f>(((Trapezoidal!$C$8*B57)+(Trapezoidal!$C$11*(B57^2)))^3)/(Trapezoidal!$C$8+(2*Trapezoidal!$C$11*B57))</f>
        <v>0.19904555678759728</v>
      </c>
      <c r="B57" s="20">
        <f t="shared" si="0"/>
        <v>0.52000000000000024</v>
      </c>
      <c r="C57" s="28"/>
      <c r="D57" s="26"/>
      <c r="E57" s="26"/>
      <c r="F57" s="26"/>
      <c r="G57" s="26"/>
      <c r="H57" s="4"/>
    </row>
    <row r="58" spans="1:8" ht="15.75" x14ac:dyDescent="0.25">
      <c r="A58" s="29">
        <f>(((Trapezoidal!$C$8*B58)+(Trapezoidal!$C$11*(B58^2)))^3)/(Trapezoidal!$C$8+(2*Trapezoidal!$C$11*B58))</f>
        <v>0.21572481863816834</v>
      </c>
      <c r="B58" s="20">
        <f t="shared" si="0"/>
        <v>0.53000000000000025</v>
      </c>
      <c r="C58" s="28"/>
      <c r="D58" s="26"/>
      <c r="E58" s="26"/>
      <c r="F58" s="26"/>
      <c r="G58" s="26"/>
      <c r="H58" s="4"/>
    </row>
    <row r="59" spans="1:8" ht="15.75" x14ac:dyDescent="0.25">
      <c r="A59" s="29">
        <f>(((Trapezoidal!$C$8*B59)+(Trapezoidal!$C$11*(B59^2)))^3)/(Trapezoidal!$C$8+(2*Trapezoidal!$C$11*B59))</f>
        <v>0.23349140780751931</v>
      </c>
      <c r="B59" s="20">
        <f t="shared" si="0"/>
        <v>0.54000000000000026</v>
      </c>
      <c r="C59" s="28"/>
      <c r="D59" s="26"/>
      <c r="E59" s="26"/>
      <c r="F59" s="26"/>
      <c r="G59" s="26"/>
      <c r="H59" s="4"/>
    </row>
    <row r="60" spans="1:8" ht="15.75" x14ac:dyDescent="0.25">
      <c r="A60" s="29">
        <f>(((Trapezoidal!$C$8*B60)+(Trapezoidal!$C$11*(B60^2)))^3)/(Trapezoidal!$C$8+(2*Trapezoidal!$C$11*B60))</f>
        <v>0.25239703703703747</v>
      </c>
      <c r="B60" s="20">
        <f t="shared" si="0"/>
        <v>0.55000000000000027</v>
      </c>
      <c r="C60" s="28"/>
      <c r="D60" s="26"/>
      <c r="E60" s="26"/>
      <c r="F60" s="26"/>
      <c r="G60" s="26"/>
      <c r="H60" s="4"/>
    </row>
    <row r="61" spans="1:8" ht="15.75" x14ac:dyDescent="0.25">
      <c r="A61" s="29">
        <f>(((Trapezoidal!$C$8*B61)+(Trapezoidal!$C$11*(B61^2)))^3)/(Trapezoidal!$C$8+(2*Trapezoidal!$C$11*B61))</f>
        <v>0.27249501505401519</v>
      </c>
      <c r="B61" s="20">
        <f t="shared" si="0"/>
        <v>0.56000000000000028</v>
      </c>
      <c r="C61" s="28"/>
      <c r="D61" s="26"/>
      <c r="E61" s="26"/>
      <c r="F61" s="26"/>
      <c r="G61" s="26"/>
      <c r="H61" s="4"/>
    </row>
    <row r="62" spans="1:8" ht="15.75" x14ac:dyDescent="0.25">
      <c r="A62" s="29">
        <f>(((Trapezoidal!$C$8*B62)+(Trapezoidal!$C$11*(B62^2)))^3)/(Trapezoidal!$C$8+(2*Trapezoidal!$C$11*B62))</f>
        <v>0.29384027057266243</v>
      </c>
      <c r="B62" s="20">
        <f t="shared" si="0"/>
        <v>0.57000000000000028</v>
      </c>
      <c r="C62" s="28"/>
      <c r="D62" s="26"/>
      <c r="E62" s="26"/>
      <c r="F62" s="26"/>
      <c r="G62" s="26"/>
      <c r="H62" s="4"/>
    </row>
    <row r="63" spans="1:8" ht="15.75" x14ac:dyDescent="0.25">
      <c r="A63" s="29">
        <f>(((Trapezoidal!$C$8*B63)+(Trapezoidal!$C$11*(B63^2)))^3)/(Trapezoidal!$C$8+(2*Trapezoidal!$C$11*B63))</f>
        <v>0.31648937629503621</v>
      </c>
      <c r="B63" s="20">
        <f t="shared" si="0"/>
        <v>0.58000000000000029</v>
      </c>
      <c r="C63" s="28"/>
      <c r="D63" s="26"/>
      <c r="E63" s="26"/>
      <c r="F63" s="26"/>
      <c r="G63" s="26"/>
      <c r="H63" s="4"/>
    </row>
    <row r="64" spans="1:8" ht="15.75" x14ac:dyDescent="0.25">
      <c r="A64" s="29">
        <f>(((Trapezoidal!$C$8*B64)+(Trapezoidal!$C$11*(B64^2)))^3)/(Trapezoidal!$C$8+(2*Trapezoidal!$C$11*B64))</f>
        <v>0.34050057291188884</v>
      </c>
      <c r="B64" s="20">
        <f t="shared" si="0"/>
        <v>0.5900000000000003</v>
      </c>
      <c r="C64" s="28"/>
      <c r="D64" s="26"/>
      <c r="E64" s="26"/>
      <c r="F64" s="26"/>
      <c r="G64" s="26"/>
      <c r="H64" s="4"/>
    </row>
    <row r="65" spans="1:8" ht="15.75" x14ac:dyDescent="0.25">
      <c r="A65" s="29">
        <f>(((Trapezoidal!$C$8*B65)+(Trapezoidal!$C$11*(B65^2)))^3)/(Trapezoidal!$C$8+(2*Trapezoidal!$C$11*B65))</f>
        <v>0.36593379310344909</v>
      </c>
      <c r="B65" s="20">
        <f t="shared" si="0"/>
        <v>0.60000000000000031</v>
      </c>
      <c r="C65" s="28"/>
      <c r="D65" s="26"/>
      <c r="E65" s="26"/>
      <c r="F65" s="26"/>
      <c r="G65" s="26"/>
      <c r="H65" s="4"/>
    </row>
    <row r="66" spans="1:8" ht="15.75" x14ac:dyDescent="0.25">
      <c r="A66" s="29">
        <f>(((Trapezoidal!$C$8*B66)+(Trapezoidal!$C$11*(B66^2)))^3)/(Trapezoidal!$C$8+(2*Trapezoidal!$C$11*B66))</f>
        <v>0.39285068554013675</v>
      </c>
      <c r="B66" s="20">
        <f t="shared" si="0"/>
        <v>0.61000000000000032</v>
      </c>
      <c r="C66" s="28"/>
      <c r="D66" s="26"/>
      <c r="E66" s="26"/>
      <c r="F66" s="26"/>
      <c r="G66" s="26"/>
      <c r="H66" s="4"/>
    </row>
    <row r="67" spans="1:8" ht="15.75" x14ac:dyDescent="0.25">
      <c r="A67" s="29">
        <f>(((Trapezoidal!$C$8*B67)+(Trapezoidal!$C$11*(B67^2)))^3)/(Trapezoidal!$C$8+(2*Trapezoidal!$C$11*B67))</f>
        <v>0.42131463888322257</v>
      </c>
      <c r="B67" s="20">
        <f t="shared" si="0"/>
        <v>0.62000000000000033</v>
      </c>
      <c r="C67" s="28"/>
      <c r="D67" s="26"/>
      <c r="E67" s="26"/>
      <c r="F67" s="26"/>
      <c r="G67" s="26"/>
      <c r="H67" s="4"/>
    </row>
    <row r="68" spans="1:8" ht="15.75" x14ac:dyDescent="0.25">
      <c r="A68" s="29">
        <f>(((Trapezoidal!$C$8*B68)+(Trapezoidal!$C$11*(B68^2)))^3)/(Trapezoidal!$C$8+(2*Trapezoidal!$C$11*B68))</f>
        <v>0.45139080578543134</v>
      </c>
      <c r="B68" s="20">
        <f t="shared" si="0"/>
        <v>0.63000000000000034</v>
      </c>
      <c r="C68" s="28"/>
      <c r="D68" s="26"/>
      <c r="E68" s="26"/>
      <c r="F68" s="26"/>
      <c r="G68" s="26"/>
      <c r="H68" s="4"/>
    </row>
    <row r="69" spans="1:8" ht="15.75" x14ac:dyDescent="0.25">
      <c r="A69" s="29">
        <f>(((Trapezoidal!$C$8*B69)+(Trapezoidal!$C$11*(B69^2)))^3)/(Trapezoidal!$C$8+(2*Trapezoidal!$C$11*B69))</f>
        <v>0.48314612689150449</v>
      </c>
      <c r="B69" s="20">
        <f t="shared" si="0"/>
        <v>0.64000000000000035</v>
      </c>
      <c r="C69" s="28"/>
      <c r="D69" s="26"/>
      <c r="E69" s="26"/>
      <c r="F69" s="26"/>
      <c r="G69" s="26"/>
      <c r="H69" s="4"/>
    </row>
    <row r="70" spans="1:8" ht="15.75" x14ac:dyDescent="0.25">
      <c r="A70" s="29">
        <f>(((Trapezoidal!$C$8*B70)+(Trapezoidal!$C$11*(B70^2)))^3)/(Trapezoidal!$C$8+(2*Trapezoidal!$C$11*B70))</f>
        <v>0.51664935483871111</v>
      </c>
      <c r="B70" s="20">
        <f t="shared" si="0"/>
        <v>0.65000000000000036</v>
      </c>
      <c r="C70" s="28"/>
      <c r="D70" s="26"/>
      <c r="E70" s="26"/>
      <c r="F70" s="26"/>
      <c r="G70" s="26"/>
      <c r="H70" s="4"/>
    </row>
    <row r="71" spans="1:8" ht="15.75" x14ac:dyDescent="0.25">
      <c r="A71" s="29">
        <f>(((Trapezoidal!$C$8*B71)+(Trapezoidal!$C$11*(B71^2)))^3)/(Trapezoidal!$C$8+(2*Trapezoidal!$C$11*B71))</f>
        <v>0.55197107825732616</v>
      </c>
      <c r="B71" s="20">
        <f t="shared" ref="B71:B134" si="1">B70+0.01</f>
        <v>0.66000000000000036</v>
      </c>
      <c r="C71" s="28"/>
      <c r="D71" s="26"/>
      <c r="E71" s="26"/>
      <c r="F71" s="26"/>
      <c r="G71" s="26"/>
      <c r="H71" s="4"/>
    </row>
    <row r="72" spans="1:8" ht="15.75" x14ac:dyDescent="0.25">
      <c r="A72" s="29">
        <f>(((Trapezoidal!$C$8*B72)+(Trapezoidal!$C$11*(B72^2)))^3)/(Trapezoidal!$C$8+(2*Trapezoidal!$C$11*B72))</f>
        <v>0.58918374577107069</v>
      </c>
      <c r="B72" s="20">
        <f t="shared" si="1"/>
        <v>0.67000000000000037</v>
      </c>
      <c r="C72" s="28"/>
      <c r="D72" s="26"/>
      <c r="E72" s="26"/>
      <c r="F72" s="26"/>
      <c r="G72" s="26"/>
      <c r="H72" s="4"/>
    </row>
    <row r="73" spans="1:8" ht="15.75" x14ac:dyDescent="0.25">
      <c r="A73" s="29">
        <f>(((Trapezoidal!$C$8*B73)+(Trapezoidal!$C$11*(B73^2)))^3)/(Trapezoidal!$C$8+(2*Trapezoidal!$C$11*B73))</f>
        <v>0.62836168999751707</v>
      </c>
      <c r="B73" s="20">
        <f t="shared" si="1"/>
        <v>0.68000000000000038</v>
      </c>
      <c r="C73" s="28"/>
      <c r="D73" s="26"/>
      <c r="E73" s="26"/>
      <c r="F73" s="26"/>
      <c r="G73" s="26"/>
      <c r="H73" s="4"/>
    </row>
    <row r="74" spans="1:8" ht="15.75" x14ac:dyDescent="0.25">
      <c r="A74" s="29">
        <f>(((Trapezoidal!$C$8*B74)+(Trapezoidal!$C$11*(B74^2)))^3)/(Trapezoidal!$C$8+(2*Trapezoidal!$C$11*B74))</f>
        <v>0.66958115154846787</v>
      </c>
      <c r="B74" s="20">
        <f t="shared" si="1"/>
        <v>0.69000000000000039</v>
      </c>
      <c r="C74" s="28"/>
      <c r="D74" s="26"/>
      <c r="E74" s="26"/>
      <c r="F74" s="26"/>
      <c r="G74" s="26"/>
      <c r="H74" s="4"/>
    </row>
    <row r="75" spans="1:8" ht="15.75" x14ac:dyDescent="0.25">
      <c r="A75" s="29">
        <f>(((Trapezoidal!$C$8*B75)+(Trapezoidal!$C$11*(B75^2)))^3)/(Trapezoidal!$C$8+(2*Trapezoidal!$C$11*B75))</f>
        <v>0.71292030303030485</v>
      </c>
      <c r="B75" s="20">
        <f t="shared" si="1"/>
        <v>0.7000000000000004</v>
      </c>
      <c r="C75" s="28"/>
      <c r="D75" s="26"/>
      <c r="E75" s="26"/>
      <c r="F75" s="26"/>
      <c r="G75" s="26"/>
      <c r="H75" s="4"/>
    </row>
    <row r="76" spans="1:8" ht="15.75" x14ac:dyDescent="0.25">
      <c r="A76" s="29">
        <f>(((Trapezoidal!$C$8*B76)+(Trapezoidal!$C$11*(B76^2)))^3)/(Trapezoidal!$C$8+(2*Trapezoidal!$C$11*B76))</f>
        <v>0.75845927304431315</v>
      </c>
      <c r="B76" s="20">
        <f t="shared" si="1"/>
        <v>0.71000000000000041</v>
      </c>
      <c r="C76" s="28"/>
      <c r="D76" s="26"/>
      <c r="E76" s="26"/>
      <c r="F76" s="26"/>
      <c r="G76" s="26"/>
      <c r="H76" s="4"/>
    </row>
    <row r="77" spans="1:8" ht="15.75" x14ac:dyDescent="0.25">
      <c r="A77" s="29">
        <f>(((Trapezoidal!$C$8*B77)+(Trapezoidal!$C$11*(B77^2)))^3)/(Trapezoidal!$C$8+(2*Trapezoidal!$C$11*B77))</f>
        <v>0.80628017018698461</v>
      </c>
      <c r="B77" s="20">
        <f t="shared" si="1"/>
        <v>0.72000000000000042</v>
      </c>
      <c r="C77" s="28"/>
      <c r="D77" s="26"/>
      <c r="E77" s="26"/>
      <c r="F77" s="26"/>
      <c r="G77" s="26"/>
      <c r="H77" s="4"/>
    </row>
    <row r="78" spans="1:8" ht="15.75" x14ac:dyDescent="0.25">
      <c r="A78" s="29">
        <f>(((Trapezoidal!$C$8*B78)+(Trapezoidal!$C$11*(B78^2)))^3)/(Trapezoidal!$C$8+(2*Trapezoidal!$C$11*B78))</f>
        <v>0.8564671070502945</v>
      </c>
      <c r="B78" s="20">
        <f t="shared" si="1"/>
        <v>0.73000000000000043</v>
      </c>
      <c r="C78" s="28"/>
      <c r="D78" s="26"/>
      <c r="E78" s="26"/>
      <c r="F78" s="26"/>
      <c r="G78" s="26"/>
      <c r="H78" s="4"/>
    </row>
    <row r="79" spans="1:8" ht="15.75" x14ac:dyDescent="0.25">
      <c r="A79" s="29">
        <f>(((Trapezoidal!$C$8*B79)+(Trapezoidal!$C$11*(B79^2)))^3)/(Trapezoidal!$C$8+(2*Trapezoidal!$C$11*B79))</f>
        <v>0.90910622422196785</v>
      </c>
      <c r="B79" s="20">
        <f t="shared" si="1"/>
        <v>0.74000000000000044</v>
      </c>
      <c r="C79" s="28"/>
      <c r="D79" s="26"/>
      <c r="E79" s="26"/>
      <c r="F79" s="26"/>
      <c r="G79" s="26"/>
      <c r="H79" s="4"/>
    </row>
    <row r="80" spans="1:8" ht="15.75" x14ac:dyDescent="0.25">
      <c r="A80" s="29">
        <f>(((Trapezoidal!$C$8*B80)+(Trapezoidal!$C$11*(B80^2)))^3)/(Trapezoidal!$C$8+(2*Trapezoidal!$C$11*B80))</f>
        <v>0.96428571428571674</v>
      </c>
      <c r="B80" s="20">
        <f t="shared" si="1"/>
        <v>0.75000000000000044</v>
      </c>
      <c r="C80" s="28"/>
      <c r="D80" s="26"/>
      <c r="E80" s="26"/>
      <c r="F80" s="26"/>
      <c r="G80" s="26"/>
      <c r="H80" s="4"/>
    </row>
    <row r="81" spans="1:8" ht="15.75" x14ac:dyDescent="0.25">
      <c r="A81" s="29">
        <f>(((Trapezoidal!$C$8*B81)+(Trapezoidal!$C$11*(B81^2)))^3)/(Trapezoidal!$C$8+(2*Trapezoidal!$C$11*B81))</f>
        <v>1.0220958458214713</v>
      </c>
      <c r="B81" s="20">
        <f t="shared" si="1"/>
        <v>0.76000000000000045</v>
      </c>
      <c r="C81" s="28"/>
      <c r="D81" s="26"/>
      <c r="E81" s="26"/>
      <c r="F81" s="26"/>
      <c r="G81" s="26"/>
      <c r="H81" s="4"/>
    </row>
    <row r="82" spans="1:8" ht="15.75" x14ac:dyDescent="0.25">
      <c r="A82" s="29">
        <f>(((Trapezoidal!$C$8*B82)+(Trapezoidal!$C$11*(B82^2)))^3)/(Trapezoidal!$C$8+(2*Trapezoidal!$C$11*B82))</f>
        <v>1.0826289874055897</v>
      </c>
      <c r="B82" s="20">
        <f t="shared" si="1"/>
        <v>0.77000000000000046</v>
      </c>
      <c r="C82" s="28"/>
      <c r="D82" s="26"/>
      <c r="E82" s="26"/>
      <c r="F82" s="26"/>
      <c r="G82" s="26"/>
      <c r="H82" s="4"/>
    </row>
    <row r="83" spans="1:8" ht="15.75" x14ac:dyDescent="0.25">
      <c r="A83" s="29">
        <f>(((Trapezoidal!$C$8*B83)+(Trapezoidal!$C$11*(B83^2)))^3)/(Trapezoidal!$C$8+(2*Trapezoidal!$C$11*B83))</f>
        <v>1.1459796316110524</v>
      </c>
      <c r="B83" s="20">
        <f t="shared" si="1"/>
        <v>0.78000000000000047</v>
      </c>
      <c r="C83" s="28"/>
      <c r="D83" s="26"/>
      <c r="E83" s="26"/>
      <c r="F83" s="26"/>
      <c r="G83" s="26"/>
      <c r="H83" s="4"/>
    </row>
    <row r="84" spans="1:8" ht="15.75" x14ac:dyDescent="0.25">
      <c r="A84" s="29">
        <f>(((Trapezoidal!$C$8*B84)+(Trapezoidal!$C$11*(B84^2)))^3)/(Trapezoidal!$C$8+(2*Trapezoidal!$C$11*B84))</f>
        <v>1.2122444190076536</v>
      </c>
      <c r="B84" s="20">
        <f t="shared" si="1"/>
        <v>0.79000000000000048</v>
      </c>
      <c r="C84" s="28"/>
      <c r="D84" s="26"/>
      <c r="E84" s="26"/>
      <c r="F84" s="26"/>
      <c r="G84" s="26"/>
      <c r="H84" s="4"/>
    </row>
    <row r="85" spans="1:8" ht="15.75" x14ac:dyDescent="0.25">
      <c r="A85" s="29">
        <f>(((Trapezoidal!$C$8*B85)+(Trapezoidal!$C$11*(B85^2)))^3)/(Trapezoidal!$C$8+(2*Trapezoidal!$C$11*B85))</f>
        <v>1.281522162162166</v>
      </c>
      <c r="B85" s="20">
        <f t="shared" si="1"/>
        <v>0.80000000000000049</v>
      </c>
      <c r="C85" s="28"/>
      <c r="D85" s="26"/>
      <c r="E85" s="26"/>
      <c r="F85" s="26"/>
      <c r="G85" s="26"/>
      <c r="H85" s="4"/>
    </row>
    <row r="86" spans="1:8" ht="15.75" x14ac:dyDescent="0.25">
      <c r="A86" s="29">
        <f>(((Trapezoidal!$C$8*B86)+(Trapezoidal!$C$11*(B86^2)))^3)/(Trapezoidal!$C$8+(2*Trapezoidal!$C$11*B86))</f>
        <v>1.3539138696385062</v>
      </c>
      <c r="B86" s="20">
        <f t="shared" si="1"/>
        <v>0.8100000000000005</v>
      </c>
      <c r="C86" s="28"/>
      <c r="D86" s="26"/>
      <c r="E86" s="26"/>
      <c r="F86" s="26"/>
      <c r="G86" s="26"/>
      <c r="H86" s="4"/>
    </row>
    <row r="87" spans="1:8" ht="15.75" x14ac:dyDescent="0.25">
      <c r="A87" s="29">
        <f>(((Trapezoidal!$C$8*B87)+(Trapezoidal!$C$11*(B87^2)))^3)/(Trapezoidal!$C$8+(2*Trapezoidal!$C$11*B87))</f>
        <v>1.4295227699978872</v>
      </c>
      <c r="B87" s="20">
        <f t="shared" si="1"/>
        <v>0.82000000000000051</v>
      </c>
      <c r="C87" s="28"/>
      <c r="D87" s="26"/>
      <c r="E87" s="26"/>
      <c r="F87" s="26"/>
      <c r="G87" s="26"/>
      <c r="H87" s="4"/>
    </row>
    <row r="88" spans="1:8" ht="15.75" x14ac:dyDescent="0.25">
      <c r="A88" s="29">
        <f>(((Trapezoidal!$C$8*B88)+(Trapezoidal!$C$11*(B88^2)))^3)/(Trapezoidal!$C$8+(2*Trapezoidal!$C$11*B88))</f>
        <v>1.508454335798957</v>
      </c>
      <c r="B88" s="20">
        <f t="shared" si="1"/>
        <v>0.83000000000000052</v>
      </c>
      <c r="C88" s="28"/>
      <c r="D88" s="26"/>
      <c r="E88" s="26"/>
      <c r="F88" s="26"/>
      <c r="G88" s="26"/>
      <c r="H88" s="4"/>
    </row>
    <row r="89" spans="1:8" ht="15.75" x14ac:dyDescent="0.25">
      <c r="A89" s="29">
        <f>(((Trapezoidal!$C$8*B89)+(Trapezoidal!$C$11*(B89^2)))^3)/(Trapezoidal!$C$8+(2*Trapezoidal!$C$11*B89))</f>
        <v>1.5908163075979322</v>
      </c>
      <c r="B89" s="20">
        <f t="shared" si="1"/>
        <v>0.84000000000000052</v>
      </c>
      <c r="C89" s="28"/>
      <c r="D89" s="26"/>
      <c r="E89" s="26"/>
      <c r="F89" s="26"/>
      <c r="G89" s="26"/>
      <c r="H89" s="4"/>
    </row>
    <row r="90" spans="1:8" ht="15.75" x14ac:dyDescent="0.25">
      <c r="A90" s="29">
        <f>(((Trapezoidal!$C$8*B90)+(Trapezoidal!$C$11*(B90^2)))^3)/(Trapezoidal!$C$8+(2*Trapezoidal!$C$11*B90))</f>
        <v>1.6767187179487226</v>
      </c>
      <c r="B90" s="20">
        <f t="shared" si="1"/>
        <v>0.85000000000000053</v>
      </c>
      <c r="C90" s="28"/>
      <c r="D90" s="26"/>
      <c r="E90" s="26"/>
      <c r="F90" s="26"/>
      <c r="G90" s="26"/>
      <c r="H90" s="4"/>
    </row>
    <row r="91" spans="1:8" ht="15.75" x14ac:dyDescent="0.25">
      <c r="A91" s="29">
        <f>(((Trapezoidal!$C$8*B91)+(Trapezoidal!$C$11*(B91^2)))^3)/(Trapezoidal!$C$8+(2*Trapezoidal!$C$11*B91))</f>
        <v>1.7662739154030502</v>
      </c>
      <c r="B91" s="20">
        <f t="shared" si="1"/>
        <v>0.86000000000000054</v>
      </c>
      <c r="C91" s="28"/>
      <c r="D91" s="26"/>
      <c r="E91" s="26"/>
      <c r="F91" s="26"/>
      <c r="G91" s="26"/>
      <c r="H91" s="4"/>
    </row>
    <row r="92" spans="1:8" ht="15.75" x14ac:dyDescent="0.25">
      <c r="A92" s="29">
        <f>(((Trapezoidal!$C$8*B92)+(Trapezoidal!$C$11*(B92^2)))^3)/(Trapezoidal!$C$8+(2*Trapezoidal!$C$11*B92))</f>
        <v>1.8595965885105576</v>
      </c>
      <c r="B92" s="20">
        <f t="shared" si="1"/>
        <v>0.87000000000000055</v>
      </c>
      <c r="C92" s="28"/>
      <c r="D92" s="26"/>
      <c r="E92" s="26"/>
      <c r="F92" s="26"/>
      <c r="G92" s="26"/>
      <c r="H92" s="4"/>
    </row>
    <row r="93" spans="1:8" ht="15.75" x14ac:dyDescent="0.25">
      <c r="A93" s="29">
        <f>(((Trapezoidal!$C$8*B93)+(Trapezoidal!$C$11*(B93^2)))^3)/(Trapezoidal!$C$8+(2*Trapezoidal!$C$11*B93))</f>
        <v>1.9568037898189108</v>
      </c>
      <c r="B93" s="20">
        <f t="shared" si="1"/>
        <v>0.88000000000000056</v>
      </c>
      <c r="C93" s="28"/>
      <c r="D93" s="26"/>
      <c r="E93" s="26"/>
      <c r="F93" s="26"/>
      <c r="G93" s="26"/>
      <c r="H93" s="4"/>
    </row>
    <row r="94" spans="1:8" ht="15.75" x14ac:dyDescent="0.25">
      <c r="A94" s="29">
        <f>(((Trapezoidal!$C$8*B94)+(Trapezoidal!$C$11*(B94^2)))^3)/(Trapezoidal!$C$8+(2*Trapezoidal!$C$11*B94))</f>
        <v>2.0580149598738968</v>
      </c>
      <c r="B94" s="20">
        <f t="shared" si="1"/>
        <v>0.89000000000000057</v>
      </c>
      <c r="C94" s="28"/>
      <c r="D94" s="26"/>
      <c r="E94" s="26"/>
      <c r="F94" s="26"/>
      <c r="G94" s="26"/>
      <c r="H94" s="4"/>
    </row>
    <row r="95" spans="1:8" ht="15.75" x14ac:dyDescent="0.25">
      <c r="A95" s="29">
        <f>(((Trapezoidal!$C$8*B95)+(Trapezoidal!$C$11*(B95^2)))^3)/(Trapezoidal!$C$8+(2*Trapezoidal!$C$11*B95))</f>
        <v>2.1633519512195187</v>
      </c>
      <c r="B95" s="20">
        <f t="shared" si="1"/>
        <v>0.90000000000000058</v>
      </c>
      <c r="C95" s="28"/>
      <c r="D95" s="26"/>
      <c r="E95" s="26"/>
      <c r="F95" s="26"/>
      <c r="G95" s="26"/>
      <c r="H95" s="4"/>
    </row>
    <row r="96" spans="1:8" ht="15.75" x14ac:dyDescent="0.25">
      <c r="A96" s="29">
        <f>(((Trapezoidal!$C$8*B96)+(Trapezoidal!$C$11*(B96^2)))^3)/(Trapezoidal!$C$8+(2*Trapezoidal!$C$11*B96))</f>
        <v>2.2729390523980744</v>
      </c>
      <c r="B96" s="20">
        <f t="shared" si="1"/>
        <v>0.91000000000000059</v>
      </c>
      <c r="C96" s="28"/>
      <c r="D96" s="26"/>
      <c r="E96" s="26"/>
      <c r="F96" s="26"/>
      <c r="G96" s="26"/>
      <c r="H96" s="4"/>
    </row>
    <row r="97" spans="1:8" ht="15.75" x14ac:dyDescent="0.25">
      <c r="A97" s="29">
        <f>(((Trapezoidal!$C$8*B97)+(Trapezoidal!$C$11*(B97^2)))^3)/(Trapezoidal!$C$8+(2*Trapezoidal!$C$11*B97))</f>
        <v>2.386903011950245</v>
      </c>
      <c r="B97" s="20">
        <f t="shared" si="1"/>
        <v>0.9200000000000006</v>
      </c>
      <c r="C97" s="28"/>
      <c r="D97" s="26"/>
      <c r="E97" s="26"/>
      <c r="F97" s="26"/>
      <c r="G97" s="26"/>
      <c r="H97" s="4"/>
    </row>
    <row r="98" spans="1:8" ht="15.75" x14ac:dyDescent="0.25">
      <c r="A98" s="29">
        <f>(((Trapezoidal!$C$8*B98)+(Trapezoidal!$C$11*(B98^2)))^3)/(Trapezoidal!$C$8+(2*Trapezoidal!$C$11*B98))</f>
        <v>2.5053730624151731</v>
      </c>
      <c r="B98" s="20">
        <f t="shared" si="1"/>
        <v>0.9300000000000006</v>
      </c>
      <c r="C98" s="28"/>
      <c r="D98" s="26"/>
      <c r="E98" s="26"/>
      <c r="F98" s="26"/>
      <c r="G98" s="26"/>
      <c r="H98" s="4"/>
    </row>
    <row r="99" spans="1:8" ht="15.75" x14ac:dyDescent="0.25">
      <c r="A99" s="29">
        <f>(((Trapezoidal!$C$8*B99)+(Trapezoidal!$C$11*(B99^2)))^3)/(Trapezoidal!$C$8+(2*Trapezoidal!$C$11*B99))</f>
        <v>2.6284809443305246</v>
      </c>
      <c r="B99" s="20">
        <f t="shared" si="1"/>
        <v>0.94000000000000061</v>
      </c>
      <c r="C99" s="28"/>
      <c r="D99" s="26"/>
      <c r="E99" s="26"/>
      <c r="F99" s="26"/>
      <c r="G99" s="26"/>
      <c r="H99" s="4"/>
    </row>
    <row r="100" spans="1:8" ht="15.75" x14ac:dyDescent="0.25">
      <c r="A100" s="29">
        <f>(((Trapezoidal!$C$8*B100)+(Trapezoidal!$C$11*(B100^2)))^3)/(Trapezoidal!$C$8+(2*Trapezoidal!$C$11*B100))</f>
        <v>2.7563609302325673</v>
      </c>
      <c r="B100" s="20">
        <f t="shared" si="1"/>
        <v>0.95000000000000062</v>
      </c>
      <c r="C100" s="28"/>
      <c r="D100" s="26"/>
      <c r="E100" s="26"/>
      <c r="F100" s="26"/>
      <c r="G100" s="26"/>
      <c r="H100" s="4"/>
    </row>
    <row r="101" spans="1:8" ht="15.75" x14ac:dyDescent="0.25">
      <c r="A101" s="29">
        <f>(((Trapezoidal!$C$8*B101)+(Trapezoidal!$C$11*(B101^2)))^3)/(Trapezoidal!$C$8+(2*Trapezoidal!$C$11*B101))</f>
        <v>2.889149848656229</v>
      </c>
      <c r="B101" s="20">
        <f t="shared" si="1"/>
        <v>0.96000000000000063</v>
      </c>
      <c r="C101" s="28"/>
      <c r="D101" s="26"/>
      <c r="E101" s="26"/>
      <c r="F101" s="26"/>
      <c r="G101" s="26"/>
      <c r="H101" s="4"/>
    </row>
    <row r="102" spans="1:8" ht="15.75" x14ac:dyDescent="0.25">
      <c r="A102" s="29">
        <f>(((Trapezoidal!$C$8*B102)+(Trapezoidal!$C$11*(B102^2)))^3)/(Trapezoidal!$C$8+(2*Trapezoidal!$C$11*B102))</f>
        <v>3.0269871081351702</v>
      </c>
      <c r="B102" s="20">
        <f t="shared" si="1"/>
        <v>0.97000000000000064</v>
      </c>
      <c r="C102" s="28"/>
      <c r="D102" s="26"/>
      <c r="E102" s="26"/>
      <c r="F102" s="26"/>
      <c r="G102" s="26"/>
      <c r="H102" s="4"/>
    </row>
    <row r="103" spans="1:8" ht="15.75" x14ac:dyDescent="0.25">
      <c r="A103" s="29">
        <f>(((Trapezoidal!$C$8*B103)+(Trapezoidal!$C$11*(B103^2)))^3)/(Trapezoidal!$C$8+(2*Trapezoidal!$C$11*B103))</f>
        <v>3.1700147212018193</v>
      </c>
      <c r="B103" s="20">
        <f t="shared" si="1"/>
        <v>0.98000000000000065</v>
      </c>
      <c r="C103" s="28"/>
      <c r="D103" s="26"/>
      <c r="E103" s="26"/>
      <c r="F103" s="26"/>
      <c r="G103" s="26"/>
      <c r="H103" s="4"/>
    </row>
    <row r="104" spans="1:8" ht="15.75" x14ac:dyDescent="0.25">
      <c r="A104" s="29">
        <f>(((Trapezoidal!$C$8*B104)+(Trapezoidal!$C$11*(B104^2)))^3)/(Trapezoidal!$C$8+(2*Trapezoidal!$C$11*B104))</f>
        <v>3.3183773283874549</v>
      </c>
      <c r="B104" s="20">
        <f t="shared" si="1"/>
        <v>0.99000000000000066</v>
      </c>
      <c r="C104" s="28"/>
      <c r="D104" s="26"/>
      <c r="E104" s="26"/>
      <c r="F104" s="26"/>
      <c r="G104" s="26"/>
      <c r="H104" s="4"/>
    </row>
    <row r="105" spans="1:8" ht="15.75" x14ac:dyDescent="0.25">
      <c r="A105" s="29">
        <f>(((Trapezoidal!$C$8*B105)+(Trapezoidal!$C$11*(B105^2)))^3)/(Trapezoidal!$C$8+(2*Trapezoidal!$C$11*B105))</f>
        <v>3.472222222222233</v>
      </c>
      <c r="B105" s="20">
        <f t="shared" si="1"/>
        <v>1.0000000000000007</v>
      </c>
      <c r="C105" s="28"/>
      <c r="D105" s="26"/>
      <c r="E105" s="26"/>
      <c r="F105" s="26"/>
      <c r="G105" s="26"/>
      <c r="H105" s="4"/>
    </row>
    <row r="106" spans="1:8" ht="15.75" x14ac:dyDescent="0.25">
      <c r="A106" s="29">
        <f>(((Trapezoidal!$C$8*B106)+(Trapezoidal!$C$11*(B106^2)))^3)/(Trapezoidal!$C$8+(2*Trapezoidal!$C$11*B106))</f>
        <v>3.6316993712352534</v>
      </c>
      <c r="B106" s="20">
        <f t="shared" si="1"/>
        <v>1.0100000000000007</v>
      </c>
      <c r="C106" s="28"/>
      <c r="D106" s="26"/>
      <c r="E106" s="26"/>
      <c r="F106" s="26"/>
      <c r="G106" s="26"/>
      <c r="H106" s="4"/>
    </row>
    <row r="107" spans="1:8" ht="15.75" x14ac:dyDescent="0.25">
      <c r="A107" s="29">
        <f>(((Trapezoidal!$C$8*B107)+(Trapezoidal!$C$11*(B107^2)))^3)/(Trapezoidal!$C$8+(2*Trapezoidal!$C$11*B107))</f>
        <v>3.7969614439545958</v>
      </c>
      <c r="B107" s="20">
        <f t="shared" si="1"/>
        <v>1.0200000000000007</v>
      </c>
      <c r="C107" s="28"/>
      <c r="D107" s="26"/>
      <c r="E107" s="26"/>
      <c r="F107" s="26"/>
      <c r="G107" s="26"/>
      <c r="H107" s="4"/>
    </row>
    <row r="108" spans="1:8" ht="15.75" x14ac:dyDescent="0.25">
      <c r="A108" s="29">
        <f>(((Trapezoidal!$C$8*B108)+(Trapezoidal!$C$11*(B108^2)))^3)/(Trapezoidal!$C$8+(2*Trapezoidal!$C$11*B108))</f>
        <v>3.9681638329073734</v>
      </c>
      <c r="B108" s="20">
        <f t="shared" si="1"/>
        <v>1.0300000000000007</v>
      </c>
      <c r="C108" s="28"/>
      <c r="D108" s="26"/>
      <c r="E108" s="26"/>
      <c r="F108" s="26"/>
      <c r="G108" s="26"/>
      <c r="H108" s="4"/>
    </row>
    <row r="109" spans="1:8" ht="15.75" x14ac:dyDescent="0.25">
      <c r="A109" s="29">
        <f>(((Trapezoidal!$C$8*B109)+(Trapezoidal!$C$11*(B109^2)))^3)/(Trapezoidal!$C$8+(2*Trapezoidal!$C$11*B109))</f>
        <v>4.1454646786197555</v>
      </c>
      <c r="B109" s="20">
        <f t="shared" si="1"/>
        <v>1.0400000000000007</v>
      </c>
      <c r="C109" s="28"/>
      <c r="D109" s="26"/>
      <c r="E109" s="26"/>
      <c r="F109" s="26"/>
      <c r="G109" s="26"/>
      <c r="H109" s="4"/>
    </row>
    <row r="110" spans="1:8" ht="15.75" x14ac:dyDescent="0.25">
      <c r="A110" s="29">
        <f>(((Trapezoidal!$C$8*B110)+(Trapezoidal!$C$11*(B110^2)))^3)/(Trapezoidal!$C$8+(2*Trapezoidal!$C$11*B110))</f>
        <v>4.329024893617035</v>
      </c>
      <c r="B110" s="20">
        <f t="shared" si="1"/>
        <v>1.0500000000000007</v>
      </c>
      <c r="C110" s="28"/>
      <c r="D110" s="26"/>
      <c r="E110" s="26"/>
      <c r="F110" s="26"/>
      <c r="G110" s="26"/>
      <c r="H110" s="4"/>
    </row>
    <row r="111" spans="1:8" ht="15.75" x14ac:dyDescent="0.25">
      <c r="A111" s="29">
        <f>(((Trapezoidal!$C$8*B111)+(Trapezoidal!$C$11*(B111^2)))^3)/(Trapezoidal!$C$8+(2*Trapezoidal!$C$11*B111))</f>
        <v>4.5190081864236413</v>
      </c>
      <c r="B111" s="20">
        <f t="shared" si="1"/>
        <v>1.0600000000000007</v>
      </c>
      <c r="C111" s="28"/>
      <c r="D111" s="26"/>
      <c r="E111" s="26"/>
      <c r="F111" s="26"/>
      <c r="G111" s="26"/>
      <c r="H111" s="4"/>
    </row>
    <row r="112" spans="1:8" ht="15.75" x14ac:dyDescent="0.25">
      <c r="A112" s="29">
        <f>(((Trapezoidal!$C$8*B112)+(Trapezoidal!$C$11*(B112^2)))^3)/(Trapezoidal!$C$8+(2*Trapezoidal!$C$11*B112))</f>
        <v>4.7155810855631932</v>
      </c>
      <c r="B112" s="20">
        <f t="shared" si="1"/>
        <v>1.0700000000000007</v>
      </c>
      <c r="C112" s="28"/>
      <c r="D112" s="26"/>
      <c r="E112" s="26"/>
      <c r="F112" s="26"/>
      <c r="G112" s="26"/>
      <c r="H112" s="4"/>
    </row>
    <row r="113" spans="1:8" ht="15.75" x14ac:dyDescent="0.25">
      <c r="A113" s="29">
        <f>(((Trapezoidal!$C$8*B113)+(Trapezoidal!$C$11*(B113^2)))^3)/(Trapezoidal!$C$8+(2*Trapezoidal!$C$11*B113))</f>
        <v>4.9189129635585225</v>
      </c>
      <c r="B113" s="20">
        <f t="shared" si="1"/>
        <v>1.0800000000000007</v>
      </c>
      <c r="C113" s="28"/>
      <c r="D113" s="26"/>
      <c r="E113" s="26"/>
      <c r="F113" s="26"/>
      <c r="G113" s="26"/>
      <c r="H113" s="4"/>
    </row>
    <row r="114" spans="1:8" ht="15.75" x14ac:dyDescent="0.25">
      <c r="A114" s="29">
        <f>(((Trapezoidal!$C$8*B114)+(Trapezoidal!$C$11*(B114^2)))^3)/(Trapezoidal!$C$8+(2*Trapezoidal!$C$11*B114))</f>
        <v>5.1291760609317052</v>
      </c>
      <c r="B114" s="20">
        <f t="shared" si="1"/>
        <v>1.0900000000000007</v>
      </c>
      <c r="C114" s="28"/>
      <c r="D114" s="26"/>
      <c r="E114" s="26"/>
      <c r="F114" s="26"/>
      <c r="G114" s="26"/>
      <c r="H114" s="4"/>
    </row>
    <row r="115" spans="1:8" ht="15.75" x14ac:dyDescent="0.25">
      <c r="A115" s="29">
        <f>(((Trapezoidal!$C$8*B115)+(Trapezoidal!$C$11*(B115^2)))^3)/(Trapezoidal!$C$8+(2*Trapezoidal!$C$11*B115))</f>
        <v>5.3465455102040984</v>
      </c>
      <c r="B115" s="20">
        <f t="shared" si="1"/>
        <v>1.1000000000000008</v>
      </c>
      <c r="C115" s="28"/>
      <c r="D115" s="26"/>
      <c r="E115" s="26"/>
      <c r="F115" s="26"/>
      <c r="G115" s="26"/>
      <c r="H115" s="4"/>
    </row>
    <row r="116" spans="1:8" ht="15.75" x14ac:dyDescent="0.25">
      <c r="A116" s="29">
        <f>(((Trapezoidal!$C$8*B116)+(Trapezoidal!$C$11*(B116^2)))^3)/(Trapezoidal!$C$8+(2*Trapezoidal!$C$11*B116))</f>
        <v>5.5711993598963758</v>
      </c>
      <c r="B116" s="20">
        <f t="shared" si="1"/>
        <v>1.1100000000000008</v>
      </c>
      <c r="C116" s="28"/>
      <c r="D116" s="26"/>
      <c r="E116" s="26"/>
      <c r="F116" s="26"/>
      <c r="G116" s="26"/>
      <c r="H116" s="4"/>
    </row>
    <row r="117" spans="1:8" ht="15.75" x14ac:dyDescent="0.25">
      <c r="A117" s="29">
        <f>(((Trapezoidal!$C$8*B117)+(Trapezoidal!$C$11*(B117^2)))^3)/(Trapezoidal!$C$8+(2*Trapezoidal!$C$11*B117))</f>
        <v>5.8033185985285334</v>
      </c>
      <c r="B117" s="20">
        <f t="shared" si="1"/>
        <v>1.1200000000000008</v>
      </c>
      <c r="C117" s="28"/>
      <c r="D117" s="26"/>
      <c r="E117" s="26"/>
      <c r="F117" s="26"/>
      <c r="G117" s="26"/>
      <c r="H117" s="4"/>
    </row>
    <row r="118" spans="1:8" ht="15.75" x14ac:dyDescent="0.25">
      <c r="A118" s="29">
        <f>(((Trapezoidal!$C$8*B118)+(Trapezoidal!$C$11*(B118^2)))^3)/(Trapezoidal!$C$8+(2*Trapezoidal!$C$11*B118))</f>
        <v>6.0430871786199383</v>
      </c>
      <c r="B118" s="20">
        <f t="shared" si="1"/>
        <v>1.1300000000000008</v>
      </c>
      <c r="C118" s="28"/>
      <c r="D118" s="26"/>
      <c r="E118" s="26"/>
      <c r="F118" s="26"/>
      <c r="G118" s="26"/>
      <c r="H118" s="4"/>
    </row>
    <row r="119" spans="1:8" ht="15.75" x14ac:dyDescent="0.25">
      <c r="A119" s="29">
        <f>(((Trapezoidal!$C$8*B119)+(Trapezoidal!$C$11*(B119^2)))^3)/(Trapezoidal!$C$8+(2*Trapezoidal!$C$11*B119))</f>
        <v>6.2906920406893478</v>
      </c>
      <c r="B119" s="20">
        <f t="shared" si="1"/>
        <v>1.1400000000000008</v>
      </c>
      <c r="C119" s="28"/>
      <c r="D119" s="26"/>
      <c r="E119" s="26"/>
      <c r="F119" s="26"/>
      <c r="G119" s="26"/>
      <c r="H119" s="4"/>
    </row>
    <row r="120" spans="1:8" ht="15.75" x14ac:dyDescent="0.25">
      <c r="A120" s="29">
        <f>(((Trapezoidal!$C$8*B120)+(Trapezoidal!$C$11*(B120^2)))^3)/(Trapezoidal!$C$8+(2*Trapezoidal!$C$11*B120))</f>
        <v>6.5463231372549231</v>
      </c>
      <c r="B120" s="20">
        <f t="shared" si="1"/>
        <v>1.1500000000000008</v>
      </c>
      <c r="C120" s="28"/>
      <c r="D120" s="26"/>
      <c r="E120" s="26"/>
      <c r="F120" s="26"/>
      <c r="G120" s="26"/>
      <c r="H120" s="4"/>
    </row>
    <row r="121" spans="1:8" ht="15.75" x14ac:dyDescent="0.25">
      <c r="A121" s="29">
        <f>(((Trapezoidal!$C$8*B121)+(Trapezoidal!$C$11*(B121^2)))^3)/(Trapezoidal!$C$8+(2*Trapezoidal!$C$11*B121))</f>
        <v>6.8101734568342636</v>
      </c>
      <c r="B121" s="20">
        <f t="shared" si="1"/>
        <v>1.1600000000000008</v>
      </c>
      <c r="C121" s="28"/>
      <c r="D121" s="26"/>
      <c r="E121" s="26"/>
      <c r="F121" s="26"/>
      <c r="G121" s="26"/>
      <c r="H121" s="4"/>
    </row>
    <row r="122" spans="1:8" ht="15.75" x14ac:dyDescent="0.25">
      <c r="A122" s="29">
        <f>(((Trapezoidal!$C$8*B122)+(Trapezoidal!$C$11*(B122^2)))^3)/(Trapezoidal!$C$8+(2*Trapezoidal!$C$11*B122))</f>
        <v>7.0824390479444261</v>
      </c>
      <c r="B122" s="20">
        <f t="shared" si="1"/>
        <v>1.1700000000000008</v>
      </c>
      <c r="C122" s="28"/>
      <c r="D122" s="26"/>
      <c r="E122" s="26"/>
      <c r="F122" s="26"/>
      <c r="G122" s="26"/>
      <c r="H122" s="4"/>
    </row>
    <row r="123" spans="1:8" ht="15.75" x14ac:dyDescent="0.25">
      <c r="A123" s="29">
        <f>(((Trapezoidal!$C$8*B123)+(Trapezoidal!$C$11*(B123^2)))^3)/(Trapezoidal!$C$8+(2*Trapezoidal!$C$11*B123))</f>
        <v>7.3633190431019377</v>
      </c>
      <c r="B123" s="20">
        <f t="shared" si="1"/>
        <v>1.1800000000000008</v>
      </c>
      <c r="C123" s="28"/>
      <c r="D123" s="26"/>
      <c r="E123" s="26"/>
      <c r="F123" s="26"/>
      <c r="G123" s="26"/>
      <c r="H123" s="4"/>
    </row>
    <row r="124" spans="1:8" ht="15.75" x14ac:dyDescent="0.25">
      <c r="A124" s="29">
        <f>(((Trapezoidal!$C$8*B124)+(Trapezoidal!$C$11*(B124^2)))^3)/(Trapezoidal!$C$8+(2*Trapezoidal!$C$11*B124))</f>
        <v>7.6530156828228382</v>
      </c>
      <c r="B124" s="20">
        <f t="shared" si="1"/>
        <v>1.1900000000000008</v>
      </c>
      <c r="C124" s="28"/>
      <c r="D124" s="26"/>
      <c r="E124" s="26"/>
      <c r="F124" s="26"/>
      <c r="G124" s="26"/>
      <c r="H124" s="4"/>
    </row>
    <row r="125" spans="1:8" ht="15.75" x14ac:dyDescent="0.25">
      <c r="A125" s="29">
        <f>(((Trapezoidal!$C$8*B125)+(Trapezoidal!$C$11*(B125^2)))^3)/(Trapezoidal!$C$8+(2*Trapezoidal!$C$11*B125))</f>
        <v>7.951734339622667</v>
      </c>
      <c r="B125" s="20">
        <f t="shared" si="1"/>
        <v>1.2000000000000008</v>
      </c>
      <c r="C125" s="28"/>
      <c r="D125" s="26"/>
      <c r="E125" s="26"/>
      <c r="F125" s="26"/>
      <c r="G125" s="26"/>
      <c r="H125" s="4"/>
    </row>
    <row r="126" spans="1:8" ht="15.75" x14ac:dyDescent="0.25">
      <c r="A126" s="29">
        <f>(((Trapezoidal!$C$8*B126)+(Trapezoidal!$C$11*(B126^2)))^3)/(Trapezoidal!$C$8+(2*Trapezoidal!$C$11*B126))</f>
        <v>8.2596835420165053</v>
      </c>
      <c r="B126" s="20">
        <f t="shared" si="1"/>
        <v>1.2100000000000009</v>
      </c>
      <c r="C126" s="28"/>
      <c r="D126" s="26"/>
      <c r="E126" s="26"/>
      <c r="F126" s="26"/>
      <c r="G126" s="26"/>
      <c r="H126" s="4"/>
    </row>
    <row r="127" spans="1:8" ht="15.75" x14ac:dyDescent="0.25">
      <c r="A127" s="29">
        <f>(((Trapezoidal!$C$8*B127)+(Trapezoidal!$C$11*(B127^2)))^3)/(Trapezoidal!$C$8+(2*Trapezoidal!$C$11*B127))</f>
        <v>8.5770749985189862</v>
      </c>
      <c r="B127" s="20">
        <f t="shared" si="1"/>
        <v>1.2200000000000009</v>
      </c>
      <c r="C127" s="28"/>
      <c r="D127" s="26"/>
      <c r="E127" s="26"/>
      <c r="F127" s="26"/>
      <c r="G127" s="26"/>
      <c r="H127" s="4"/>
    </row>
    <row r="128" spans="1:8" ht="15.75" x14ac:dyDescent="0.25">
      <c r="A128" s="29">
        <f>(((Trapezoidal!$C$8*B128)+(Trapezoidal!$C$11*(B128^2)))^3)/(Trapezoidal!$C$8+(2*Trapezoidal!$C$11*B128))</f>
        <v>8.9041236216443114</v>
      </c>
      <c r="B128" s="20">
        <f t="shared" si="1"/>
        <v>1.2300000000000009</v>
      </c>
      <c r="C128" s="28"/>
      <c r="D128" s="26"/>
      <c r="E128" s="26"/>
      <c r="F128" s="26"/>
      <c r="G128" s="26"/>
      <c r="H128" s="4"/>
    </row>
    <row r="129" spans="1:8" ht="15.75" x14ac:dyDescent="0.25">
      <c r="A129" s="29">
        <f>(((Trapezoidal!$C$8*B129)+(Trapezoidal!$C$11*(B129^2)))^3)/(Trapezoidal!$C$8+(2*Trapezoidal!$C$11*B129))</f>
        <v>9.2410475519062558</v>
      </c>
      <c r="B129" s="20">
        <f t="shared" si="1"/>
        <v>1.2400000000000009</v>
      </c>
      <c r="C129" s="28"/>
      <c r="D129" s="26"/>
      <c r="E129" s="26"/>
      <c r="F129" s="26"/>
      <c r="G129" s="26"/>
      <c r="H129" s="4"/>
    </row>
    <row r="130" spans="1:8" ht="15.75" x14ac:dyDescent="0.25">
      <c r="A130" s="29">
        <f>(((Trapezoidal!$C$8*B130)+(Trapezoidal!$C$11*(B130^2)))^3)/(Trapezoidal!$C$8+(2*Trapezoidal!$C$11*B130))</f>
        <v>9.5880681818182136</v>
      </c>
      <c r="B130" s="20">
        <f t="shared" si="1"/>
        <v>1.2500000000000009</v>
      </c>
      <c r="C130" s="28"/>
      <c r="D130" s="26"/>
      <c r="E130" s="26"/>
      <c r="F130" s="26"/>
      <c r="G130" s="26"/>
      <c r="H130" s="4"/>
    </row>
    <row r="131" spans="1:8" ht="15.75" x14ac:dyDescent="0.25">
      <c r="A131" s="29">
        <f>(((Trapezoidal!$C$8*B131)+(Trapezoidal!$C$11*(B131^2)))^3)/(Trapezoidal!$C$8+(2*Trapezoidal!$C$11*B131))</f>
        <v>9.9454101798931749</v>
      </c>
      <c r="B131" s="20">
        <f t="shared" si="1"/>
        <v>1.2600000000000009</v>
      </c>
      <c r="C131" s="28"/>
      <c r="D131" s="26"/>
      <c r="E131" s="26"/>
      <c r="F131" s="26"/>
      <c r="G131" s="26"/>
      <c r="H131" s="4"/>
    </row>
    <row r="132" spans="1:8" ht="15.75" x14ac:dyDescent="0.25">
      <c r="A132" s="29">
        <f>(((Trapezoidal!$C$8*B132)+(Trapezoidal!$C$11*(B132^2)))^3)/(Trapezoidal!$C$8+(2*Trapezoidal!$C$11*B132))</f>
        <v>10.31330151464376</v>
      </c>
      <c r="B132" s="20">
        <f t="shared" si="1"/>
        <v>1.2700000000000009</v>
      </c>
      <c r="C132" s="28"/>
      <c r="D132" s="26"/>
      <c r="E132" s="26"/>
      <c r="F132" s="26"/>
      <c r="G132" s="26"/>
      <c r="H132" s="4"/>
    </row>
    <row r="133" spans="1:8" ht="15.75" x14ac:dyDescent="0.25">
      <c r="A133" s="29">
        <f>(((Trapezoidal!$C$8*B133)+(Trapezoidal!$C$11*(B133^2)))^3)/(Trapezoidal!$C$8+(2*Trapezoidal!$C$11*B133))</f>
        <v>10.691973478582241</v>
      </c>
      <c r="B133" s="20">
        <f t="shared" si="1"/>
        <v>1.2800000000000009</v>
      </c>
      <c r="C133" s="28"/>
      <c r="D133" s="26"/>
      <c r="E133" s="26"/>
      <c r="F133" s="26"/>
      <c r="G133" s="26"/>
      <c r="H133" s="4"/>
    </row>
    <row r="134" spans="1:8" ht="15.75" x14ac:dyDescent="0.25">
      <c r="A134" s="29">
        <f>(((Trapezoidal!$C$8*B134)+(Trapezoidal!$C$11*(B134^2)))^3)/(Trapezoidal!$C$8+(2*Trapezoidal!$C$11*B134))</f>
        <v>11.081660712220531</v>
      </c>
      <c r="B134" s="20">
        <f t="shared" si="1"/>
        <v>1.2900000000000009</v>
      </c>
      <c r="C134" s="28"/>
      <c r="D134" s="26"/>
      <c r="E134" s="26"/>
      <c r="F134" s="26"/>
      <c r="G134" s="26"/>
      <c r="H134" s="4"/>
    </row>
    <row r="135" spans="1:8" ht="15.75" x14ac:dyDescent="0.25">
      <c r="A135" s="29">
        <f>(((Trapezoidal!$C$8*B135)+(Trapezoidal!$C$11*(B135^2)))^3)/(Trapezoidal!$C$8+(2*Trapezoidal!$C$11*B135))</f>
        <v>11.482601228070216</v>
      </c>
      <c r="B135" s="20">
        <f t="shared" ref="B135:B198" si="2">B134+0.01</f>
        <v>1.3000000000000009</v>
      </c>
      <c r="C135" s="28"/>
      <c r="D135" s="26"/>
      <c r="E135" s="26"/>
      <c r="F135" s="26"/>
      <c r="G135" s="26"/>
      <c r="H135" s="4"/>
    </row>
    <row r="136" spans="1:8" ht="15.75" x14ac:dyDescent="0.25">
      <c r="A136" s="29">
        <f>(((Trapezoidal!$C$8*B136)+(Trapezoidal!$C$11*(B136^2)))^3)/(Trapezoidal!$C$8+(2*Trapezoidal!$C$11*B136))</f>
        <v>11.895036434642549</v>
      </c>
      <c r="B136" s="20">
        <f t="shared" si="2"/>
        <v>1.3100000000000009</v>
      </c>
      <c r="C136" s="28"/>
      <c r="D136" s="26"/>
      <c r="E136" s="26"/>
      <c r="F136" s="26"/>
      <c r="G136" s="26"/>
      <c r="H136" s="4"/>
    </row>
    <row r="137" spans="1:8" ht="15.75" x14ac:dyDescent="0.25">
      <c r="A137" s="29">
        <f>(((Trapezoidal!$C$8*B137)+(Trapezoidal!$C$11*(B137^2)))^3)/(Trapezoidal!$C$8+(2*Trapezoidal!$C$11*B137))</f>
        <v>12.319211160448484</v>
      </c>
      <c r="B137" s="20">
        <f t="shared" si="2"/>
        <v>1.320000000000001</v>
      </c>
      <c r="C137" s="28"/>
      <c r="D137" s="26"/>
      <c r="E137" s="26"/>
      <c r="F137" s="26"/>
      <c r="G137" s="26"/>
      <c r="H137" s="4"/>
    </row>
    <row r="138" spans="1:8" ht="15.75" x14ac:dyDescent="0.25">
      <c r="A138" s="29">
        <f>(((Trapezoidal!$C$8*B138)+(Trapezoidal!$C$11*(B138^2)))^3)/(Trapezoidal!$C$8+(2*Trapezoidal!$C$11*B138))</f>
        <v>12.755373677998664</v>
      </c>
      <c r="B138" s="20">
        <f t="shared" si="2"/>
        <v>1.330000000000001</v>
      </c>
      <c r="C138" s="28"/>
      <c r="D138" s="26"/>
      <c r="E138" s="26"/>
      <c r="F138" s="26"/>
      <c r="G138" s="26"/>
      <c r="H138" s="4"/>
    </row>
    <row r="139" spans="1:8" ht="15.75" x14ac:dyDescent="0.25">
      <c r="A139" s="29">
        <f>(((Trapezoidal!$C$8*B139)+(Trapezoidal!$C$11*(B139^2)))^3)/(Trapezoidal!$C$8+(2*Trapezoidal!$C$11*B139))</f>
        <v>13.203775727803459</v>
      </c>
      <c r="B139" s="20">
        <f t="shared" si="2"/>
        <v>1.340000000000001</v>
      </c>
      <c r="C139" s="28"/>
      <c r="D139" s="26"/>
      <c r="E139" s="26"/>
      <c r="F139" s="26"/>
      <c r="G139" s="26"/>
      <c r="H139" s="4"/>
    </row>
    <row r="140" spans="1:8" ht="15.75" x14ac:dyDescent="0.25">
      <c r="A140" s="29">
        <f>(((Trapezoidal!$C$8*B140)+(Trapezoidal!$C$11*(B140^2)))^3)/(Trapezoidal!$C$8+(2*Trapezoidal!$C$11*B140))</f>
        <v>13.664672542372925</v>
      </c>
      <c r="B140" s="20">
        <f t="shared" si="2"/>
        <v>1.350000000000001</v>
      </c>
      <c r="C140" s="28"/>
      <c r="D140" s="26"/>
      <c r="E140" s="26"/>
      <c r="F140" s="26"/>
      <c r="G140" s="26"/>
      <c r="H140" s="4"/>
    </row>
    <row r="141" spans="1:8" ht="15.75" x14ac:dyDescent="0.25">
      <c r="A141" s="29">
        <f>(((Trapezoidal!$C$8*B141)+(Trapezoidal!$C$11*(B141^2)))^3)/(Trapezoidal!$C$8+(2*Trapezoidal!$C$11*B141))</f>
        <v>14.138322870216877</v>
      </c>
      <c r="B141" s="20">
        <f t="shared" si="2"/>
        <v>1.360000000000001</v>
      </c>
      <c r="C141" s="28"/>
      <c r="D141" s="26"/>
      <c r="E141" s="26"/>
      <c r="F141" s="26"/>
      <c r="G141" s="26"/>
      <c r="H141" s="4"/>
    </row>
    <row r="142" spans="1:8" ht="15.75" x14ac:dyDescent="0.25">
      <c r="A142" s="29">
        <f>(((Trapezoidal!$C$8*B142)+(Trapezoidal!$C$11*(B142^2)))^3)/(Trapezoidal!$C$8+(2*Trapezoidal!$C$11*B142))</f>
        <v>14.624988999844863</v>
      </c>
      <c r="B142" s="20">
        <f t="shared" si="2"/>
        <v>1.370000000000001</v>
      </c>
      <c r="C142" s="28"/>
      <c r="D142" s="26"/>
      <c r="E142" s="26"/>
      <c r="F142" s="26"/>
      <c r="G142" s="26"/>
      <c r="H142" s="4"/>
    </row>
    <row r="143" spans="1:8" ht="15.75" x14ac:dyDescent="0.25">
      <c r="A143" s="29">
        <f>(((Trapezoidal!$C$8*B143)+(Trapezoidal!$C$11*(B143^2)))^3)/(Trapezoidal!$C$8+(2*Trapezoidal!$C$11*B143))</f>
        <v>15.124936783766167</v>
      </c>
      <c r="B143" s="20">
        <f t="shared" si="2"/>
        <v>1.380000000000001</v>
      </c>
      <c r="C143" s="28"/>
      <c r="D143" s="26"/>
      <c r="E143" s="26"/>
      <c r="F143" s="26"/>
      <c r="G143" s="26"/>
      <c r="H143" s="4"/>
    </row>
    <row r="144" spans="1:8" ht="15.75" x14ac:dyDescent="0.25">
      <c r="A144" s="29">
        <f>(((Trapezoidal!$C$8*B144)+(Trapezoidal!$C$11*(B144^2)))^3)/(Trapezoidal!$C$8+(2*Trapezoidal!$C$11*B144))</f>
        <v>15.638435662489819</v>
      </c>
      <c r="B144" s="20">
        <f t="shared" si="2"/>
        <v>1.390000000000001</v>
      </c>
      <c r="C144" s="28"/>
      <c r="D144" s="26"/>
      <c r="E144" s="26"/>
      <c r="F144" s="26"/>
      <c r="G144" s="26"/>
      <c r="H144" s="4"/>
    </row>
    <row r="145" spans="1:8" ht="15.75" x14ac:dyDescent="0.25">
      <c r="A145" s="29">
        <f>(((Trapezoidal!$C$8*B145)+(Trapezoidal!$C$11*(B145^2)))^3)/(Trapezoidal!$C$8+(2*Trapezoidal!$C$11*B145))</f>
        <v>16.165758688524647</v>
      </c>
      <c r="B145" s="20">
        <f t="shared" si="2"/>
        <v>1.400000000000001</v>
      </c>
      <c r="C145" s="28"/>
      <c r="D145" s="26"/>
      <c r="E145" s="26"/>
      <c r="F145" s="26"/>
      <c r="G145" s="26"/>
      <c r="H145" s="4"/>
    </row>
    <row r="146" spans="1:8" ht="15.75" x14ac:dyDescent="0.25">
      <c r="A146" s="29">
        <f>(((Trapezoidal!$C$8*B146)+(Trapezoidal!$C$11*(B146^2)))^3)/(Trapezoidal!$C$8+(2*Trapezoidal!$C$11*B146))</f>
        <v>16.707182550379205</v>
      </c>
      <c r="B146" s="20">
        <f t="shared" si="2"/>
        <v>1.410000000000001</v>
      </c>
      <c r="C146" s="28"/>
      <c r="D146" s="26"/>
      <c r="E146" s="26"/>
      <c r="F146" s="26"/>
      <c r="G146" s="26"/>
      <c r="H146" s="4"/>
    </row>
    <row r="147" spans="1:8" ht="15.75" x14ac:dyDescent="0.25">
      <c r="A147" s="29">
        <f>(((Trapezoidal!$C$8*B147)+(Trapezoidal!$C$11*(B147^2)))^3)/(Trapezoidal!$C$8+(2*Trapezoidal!$C$11*B147))</f>
        <v>17.262987596561878</v>
      </c>
      <c r="B147" s="20">
        <f t="shared" si="2"/>
        <v>1.420000000000001</v>
      </c>
      <c r="C147" s="28"/>
      <c r="D147" s="26"/>
      <c r="E147" s="26"/>
      <c r="F147" s="26"/>
      <c r="G147" s="26"/>
      <c r="H147" s="4"/>
    </row>
    <row r="148" spans="1:8" ht="15.75" x14ac:dyDescent="0.25">
      <c r="A148" s="29">
        <f>(((Trapezoidal!$C$8*B148)+(Trapezoidal!$C$11*(B148^2)))^3)/(Trapezoidal!$C$8+(2*Trapezoidal!$C$11*B148))</f>
        <v>17.833457859580765</v>
      </c>
      <c r="B148" s="20">
        <f t="shared" si="2"/>
        <v>1.430000000000001</v>
      </c>
      <c r="C148" s="28"/>
      <c r="D148" s="26"/>
      <c r="E148" s="26"/>
      <c r="F148" s="26"/>
      <c r="G148" s="26"/>
      <c r="H148" s="4"/>
    </row>
    <row r="149" spans="1:8" ht="15.75" x14ac:dyDescent="0.25">
      <c r="A149" s="29">
        <f>(((Trapezoidal!$C$8*B149)+(Trapezoidal!$C$11*(B149^2)))^3)/(Trapezoidal!$C$8+(2*Trapezoidal!$C$11*B149))</f>
        <v>18.418881079943834</v>
      </c>
      <c r="B149" s="20">
        <f t="shared" si="2"/>
        <v>1.4400000000000011</v>
      </c>
      <c r="C149" s="28"/>
      <c r="D149" s="26"/>
      <c r="E149" s="26"/>
      <c r="F149" s="26"/>
      <c r="G149" s="26"/>
      <c r="H149" s="4"/>
    </row>
    <row r="150" spans="1:8" ht="15.75" x14ac:dyDescent="0.25">
      <c r="A150" s="29">
        <f>(((Trapezoidal!$C$8*B150)+(Trapezoidal!$C$11*(B150^2)))^3)/(Trapezoidal!$C$8+(2*Trapezoidal!$C$11*B150))</f>
        <v>19.019548730158796</v>
      </c>
      <c r="B150" s="20">
        <f t="shared" si="2"/>
        <v>1.4500000000000011</v>
      </c>
      <c r="C150" s="28"/>
      <c r="D150" s="26"/>
      <c r="E150" s="26"/>
      <c r="F150" s="26"/>
      <c r="G150" s="26"/>
      <c r="H150" s="4"/>
    </row>
    <row r="151" spans="1:8" ht="15.75" x14ac:dyDescent="0.25">
      <c r="A151" s="29">
        <f>(((Trapezoidal!$C$8*B151)+(Trapezoidal!$C$11*(B151^2)))^3)/(Trapezoidal!$C$8+(2*Trapezoidal!$C$11*B151))</f>
        <v>19.635756038733192</v>
      </c>
      <c r="B151" s="20">
        <f t="shared" si="2"/>
        <v>1.4600000000000011</v>
      </c>
      <c r="C151" s="28"/>
      <c r="D151" s="26"/>
      <c r="E151" s="26"/>
      <c r="F151" s="26"/>
      <c r="G151" s="26"/>
      <c r="H151" s="4"/>
    </row>
    <row r="152" spans="1:8" ht="15.75" x14ac:dyDescent="0.25">
      <c r="A152" s="29">
        <f>(((Trapezoidal!$C$8*B152)+(Trapezoidal!$C$11*(B152^2)))^3)/(Trapezoidal!$C$8+(2*Trapezoidal!$C$11*B152))</f>
        <v>20.267802014174368</v>
      </c>
      <c r="B152" s="20">
        <f t="shared" si="2"/>
        <v>1.4700000000000011</v>
      </c>
      <c r="C152" s="28"/>
      <c r="D152" s="26"/>
      <c r="E152" s="26"/>
      <c r="F152" s="26"/>
      <c r="G152" s="26"/>
      <c r="H152" s="4"/>
    </row>
    <row r="153" spans="1:8" ht="15.75" x14ac:dyDescent="0.25">
      <c r="A153" s="29">
        <f>(((Trapezoidal!$C$8*B153)+(Trapezoidal!$C$11*(B153^2)))^3)/(Trapezoidal!$C$8+(2*Trapezoidal!$C$11*B153))</f>
        <v>20.915989468989483</v>
      </c>
      <c r="B153" s="20">
        <f t="shared" si="2"/>
        <v>1.4800000000000011</v>
      </c>
      <c r="C153" s="28"/>
      <c r="D153" s="26"/>
      <c r="E153" s="26"/>
      <c r="F153" s="26"/>
      <c r="G153" s="26"/>
      <c r="H153" s="4"/>
    </row>
    <row r="154" spans="1:8" ht="15.75" x14ac:dyDescent="0.25">
      <c r="A154" s="29">
        <f>(((Trapezoidal!$C$8*B154)+(Trapezoidal!$C$11*(B154^2)))^3)/(Trapezoidal!$C$8+(2*Trapezoidal!$C$11*B154))</f>
        <v>21.580625043685522</v>
      </c>
      <c r="B154" s="20">
        <f t="shared" si="2"/>
        <v>1.4900000000000011</v>
      </c>
      <c r="C154" s="28"/>
      <c r="D154" s="26"/>
      <c r="E154" s="26"/>
      <c r="F154" s="26"/>
      <c r="G154" s="26"/>
      <c r="H154" s="4"/>
    </row>
    <row r="155" spans="1:8" ht="15.75" x14ac:dyDescent="0.25">
      <c r="A155" s="29">
        <f>(((Trapezoidal!$C$8*B155)+(Trapezoidal!$C$11*(B155^2)))^3)/(Trapezoidal!$C$8+(2*Trapezoidal!$C$11*B155))</f>
        <v>22.262019230769319</v>
      </c>
      <c r="B155" s="20">
        <f t="shared" si="2"/>
        <v>1.5000000000000011</v>
      </c>
      <c r="C155" s="28"/>
      <c r="D155" s="26"/>
      <c r="E155" s="26"/>
      <c r="F155" s="26"/>
      <c r="G155" s="26"/>
      <c r="H155" s="4"/>
    </row>
    <row r="156" spans="1:8" ht="15.75" x14ac:dyDescent="0.25">
      <c r="A156" s="29">
        <f>(((Trapezoidal!$C$8*B156)+(Trapezoidal!$C$11*(B156^2)))^3)/(Trapezoidal!$C$8+(2*Trapezoidal!$C$11*B156))</f>
        <v>22.960486398747488</v>
      </c>
      <c r="B156" s="20">
        <f t="shared" si="2"/>
        <v>1.5100000000000011</v>
      </c>
      <c r="C156" s="28"/>
      <c r="D156" s="26"/>
      <c r="E156" s="26"/>
      <c r="F156" s="26"/>
      <c r="G156" s="26"/>
      <c r="H156" s="4"/>
    </row>
    <row r="157" spans="1:8" ht="15.75" x14ac:dyDescent="0.25">
      <c r="A157" s="29">
        <f>(((Trapezoidal!$C$8*B157)+(Trapezoidal!$C$11*(B157^2)))^3)/(Trapezoidal!$C$8+(2*Trapezoidal!$C$11*B157))</f>
        <v>23.67634481612653</v>
      </c>
      <c r="B157" s="20">
        <f t="shared" si="2"/>
        <v>1.5200000000000011</v>
      </c>
      <c r="C157" s="28"/>
      <c r="D157" s="26"/>
      <c r="E157" s="26"/>
      <c r="F157" s="26"/>
      <c r="G157" s="26"/>
      <c r="H157" s="4"/>
    </row>
    <row r="158" spans="1:8" ht="15.75" x14ac:dyDescent="0.25">
      <c r="A158" s="29">
        <f>(((Trapezoidal!$C$8*B158)+(Trapezoidal!$C$11*(B158^2)))^3)/(Trapezoidal!$C$8+(2*Trapezoidal!$C$11*B158))</f>
        <v>24.409916675412774</v>
      </c>
      <c r="B158" s="20">
        <f t="shared" si="2"/>
        <v>1.5300000000000011</v>
      </c>
      <c r="C158" s="28"/>
      <c r="D158" s="26"/>
      <c r="E158" s="26"/>
      <c r="F158" s="26"/>
      <c r="G158" s="26"/>
      <c r="H158" s="4"/>
    </row>
    <row r="159" spans="1:8" ht="15.75" x14ac:dyDescent="0.25">
      <c r="A159" s="29">
        <f>(((Trapezoidal!$C$8*B159)+(Trapezoidal!$C$11*(B159^2)))^3)/(Trapezoidal!$C$8+(2*Trapezoidal!$C$11*B159))</f>
        <v>25.161528117112397</v>
      </c>
      <c r="B159" s="20">
        <f t="shared" si="2"/>
        <v>1.5400000000000011</v>
      </c>
      <c r="C159" s="28"/>
      <c r="D159" s="26"/>
      <c r="E159" s="26"/>
      <c r="F159" s="26"/>
      <c r="G159" s="26"/>
      <c r="H159" s="4"/>
    </row>
    <row r="160" spans="1:8" ht="15.75" x14ac:dyDescent="0.25">
      <c r="A160" s="29">
        <f>(((Trapezoidal!$C$8*B160)+(Trapezoidal!$C$11*(B160^2)))^3)/(Trapezoidal!$C$8+(2*Trapezoidal!$C$11*B160))</f>
        <v>25.931509253731424</v>
      </c>
      <c r="B160" s="20">
        <f t="shared" si="2"/>
        <v>1.5500000000000012</v>
      </c>
      <c r="C160" s="28"/>
      <c r="D160" s="26"/>
      <c r="E160" s="26"/>
      <c r="F160" s="26"/>
      <c r="G160" s="26"/>
      <c r="H160" s="4"/>
    </row>
    <row r="161" spans="1:8" ht="15.75" x14ac:dyDescent="0.25">
      <c r="A161" s="29">
        <f>(((Trapezoidal!$C$8*B161)+(Trapezoidal!$C$11*(B161^2)))^3)/(Trapezoidal!$C$8+(2*Trapezoidal!$C$11*B161))</f>
        <v>26.720194193775761</v>
      </c>
      <c r="B161" s="20">
        <f t="shared" si="2"/>
        <v>1.5600000000000012</v>
      </c>
      <c r="C161" s="28"/>
      <c r="D161" s="26"/>
      <c r="E161" s="26"/>
      <c r="F161" s="26"/>
      <c r="G161" s="26"/>
      <c r="H161" s="4"/>
    </row>
    <row r="162" spans="1:8" ht="15.75" x14ac:dyDescent="0.25">
      <c r="A162" s="29">
        <f>(((Trapezoidal!$C$8*B162)+(Trapezoidal!$C$11*(B162^2)))^3)/(Trapezoidal!$C$8+(2*Trapezoidal!$C$11*B162))</f>
        <v>27.527921065751119</v>
      </c>
      <c r="B162" s="20">
        <f t="shared" si="2"/>
        <v>1.5700000000000012</v>
      </c>
      <c r="C162" s="28"/>
      <c r="D162" s="26"/>
      <c r="E162" s="26"/>
      <c r="F162" s="26"/>
      <c r="G162" s="26"/>
      <c r="H162" s="4"/>
    </row>
    <row r="163" spans="1:8" ht="15.75" x14ac:dyDescent="0.25">
      <c r="A163" s="29">
        <f>(((Trapezoidal!$C$8*B163)+(Trapezoidal!$C$11*(B163^2)))^3)/(Trapezoidal!$C$8+(2*Trapezoidal!$C$11*B163))</f>
        <v>28.35503204216316</v>
      </c>
      <c r="B163" s="20">
        <f t="shared" si="2"/>
        <v>1.5800000000000012</v>
      </c>
      <c r="C163" s="28"/>
      <c r="D163" s="26"/>
      <c r="E163" s="26"/>
      <c r="F163" s="26"/>
      <c r="G163" s="26"/>
      <c r="H163" s="4"/>
    </row>
    <row r="164" spans="1:8" ht="15.75" x14ac:dyDescent="0.25">
      <c r="A164" s="29">
        <f>(((Trapezoidal!$C$8*B164)+(Trapezoidal!$C$11*(B164^2)))^3)/(Trapezoidal!$C$8+(2*Trapezoidal!$C$11*B164))</f>
        <v>29.201873363517304</v>
      </c>
      <c r="B164" s="20">
        <f t="shared" si="2"/>
        <v>1.5900000000000012</v>
      </c>
      <c r="C164" s="28"/>
      <c r="D164" s="26"/>
      <c r="E164" s="26"/>
      <c r="F164" s="26"/>
      <c r="G164" s="26"/>
      <c r="H164" s="4"/>
    </row>
    <row r="165" spans="1:8" ht="15.75" x14ac:dyDescent="0.25">
      <c r="A165" s="29">
        <f>(((Trapezoidal!$C$8*B165)+(Trapezoidal!$C$11*(B165^2)))^3)/(Trapezoidal!$C$8+(2*Trapezoidal!$C$11*B165))</f>
        <v>30.068795362318955</v>
      </c>
      <c r="B165" s="20">
        <f t="shared" si="2"/>
        <v>1.6000000000000012</v>
      </c>
      <c r="C165" s="28"/>
      <c r="D165" s="26"/>
      <c r="E165" s="26"/>
      <c r="F165" s="26"/>
      <c r="G165" s="26"/>
      <c r="H165" s="4"/>
    </row>
    <row r="166" spans="1:8" ht="15.75" x14ac:dyDescent="0.25">
      <c r="A166" s="29">
        <f>(((Trapezoidal!$C$8*B166)+(Trapezoidal!$C$11*(B166^2)))^3)/(Trapezoidal!$C$8+(2*Trapezoidal!$C$11*B166))</f>
        <v>30.956152487073307</v>
      </c>
      <c r="B166" s="20">
        <f t="shared" si="2"/>
        <v>1.6100000000000012</v>
      </c>
      <c r="C166" s="28"/>
      <c r="D166" s="26"/>
      <c r="E166" s="26"/>
      <c r="F166" s="26"/>
      <c r="G166" s="26"/>
      <c r="H166" s="4"/>
    </row>
    <row r="167" spans="1:8" ht="15.75" x14ac:dyDescent="0.25">
      <c r="A167" s="29">
        <f>(((Trapezoidal!$C$8*B167)+(Trapezoidal!$C$11*(B167^2)))^3)/(Trapezoidal!$C$8+(2*Trapezoidal!$C$11*B167))</f>
        <v>31.864303326285498</v>
      </c>
      <c r="B167" s="20">
        <f t="shared" si="2"/>
        <v>1.6200000000000012</v>
      </c>
      <c r="C167" s="28"/>
      <c r="D167" s="26"/>
      <c r="E167" s="26"/>
      <c r="F167" s="26"/>
      <c r="G167" s="26"/>
      <c r="H167" s="4"/>
    </row>
    <row r="168" spans="1:8" ht="15.75" x14ac:dyDescent="0.25">
      <c r="A168" s="29">
        <f>(((Trapezoidal!$C$8*B168)+(Trapezoidal!$C$11*(B168^2)))^3)/(Trapezoidal!$C$8+(2*Trapezoidal!$C$11*B168))</f>
        <v>32.793610632460506</v>
      </c>
      <c r="B168" s="20">
        <f t="shared" si="2"/>
        <v>1.6300000000000012</v>
      </c>
      <c r="C168" s="28"/>
      <c r="D168" s="26"/>
      <c r="E168" s="26"/>
      <c r="F168" s="26"/>
      <c r="G168" s="26"/>
      <c r="H168" s="4"/>
    </row>
    <row r="169" spans="1:8" ht="15.75" x14ac:dyDescent="0.25">
      <c r="A169" s="29">
        <f>(((Trapezoidal!$C$8*B169)+(Trapezoidal!$C$11*(B169^2)))^3)/(Trapezoidal!$C$8+(2*Trapezoidal!$C$11*B169))</f>
        <v>33.744441346103223</v>
      </c>
      <c r="B169" s="20">
        <f t="shared" si="2"/>
        <v>1.6400000000000012</v>
      </c>
      <c r="C169" s="28"/>
      <c r="D169" s="26"/>
      <c r="E169" s="26"/>
      <c r="F169" s="26"/>
      <c r="G169" s="26"/>
      <c r="H169" s="4"/>
    </row>
    <row r="170" spans="1:8" ht="15.75" x14ac:dyDescent="0.25">
      <c r="A170" s="29">
        <f>(((Trapezoidal!$C$8*B170)+(Trapezoidal!$C$11*(B170^2)))^3)/(Trapezoidal!$C$8+(2*Trapezoidal!$C$11*B170))</f>
        <v>34.717166619718427</v>
      </c>
      <c r="B170" s="20">
        <f t="shared" si="2"/>
        <v>1.6500000000000012</v>
      </c>
      <c r="C170" s="28"/>
      <c r="D170" s="26"/>
      <c r="E170" s="26"/>
      <c r="F170" s="26"/>
      <c r="G170" s="26"/>
      <c r="H170" s="4"/>
    </row>
    <row r="171" spans="1:8" ht="15.75" x14ac:dyDescent="0.25">
      <c r="A171" s="29">
        <f>(((Trapezoidal!$C$8*B171)+(Trapezoidal!$C$11*(B171^2)))^3)/(Trapezoidal!$C$8+(2*Trapezoidal!$C$11*B171))</f>
        <v>35.712161841810776</v>
      </c>
      <c r="B171" s="20">
        <f t="shared" si="2"/>
        <v>1.6600000000000013</v>
      </c>
      <c r="C171" s="28"/>
      <c r="D171" s="26"/>
      <c r="E171" s="26"/>
      <c r="F171" s="26"/>
      <c r="G171" s="26"/>
      <c r="H171" s="4"/>
    </row>
    <row r="172" spans="1:8" ht="15.75" x14ac:dyDescent="0.25">
      <c r="A172" s="29">
        <f>(((Trapezoidal!$C$8*B172)+(Trapezoidal!$C$11*(B172^2)))^3)/(Trapezoidal!$C$8+(2*Trapezoidal!$C$11*B172))</f>
        <v>36.729806660884819</v>
      </c>
      <c r="B172" s="20">
        <f t="shared" si="2"/>
        <v>1.6700000000000013</v>
      </c>
      <c r="C172" s="28"/>
      <c r="D172" s="26"/>
      <c r="E172" s="26"/>
      <c r="F172" s="26"/>
      <c r="G172" s="26"/>
      <c r="H172" s="4"/>
    </row>
    <row r="173" spans="1:8" ht="15.75" x14ac:dyDescent="0.25">
      <c r="A173" s="29">
        <f>(((Trapezoidal!$C$8*B173)+(Trapezoidal!$C$11*(B173^2)))^3)/(Trapezoidal!$C$8+(2*Trapezoidal!$C$11*B173))</f>
        <v>37.770485009445018</v>
      </c>
      <c r="B173" s="20">
        <f t="shared" si="2"/>
        <v>1.6800000000000013</v>
      </c>
      <c r="C173" s="28"/>
      <c r="D173" s="26"/>
      <c r="E173" s="26"/>
      <c r="F173" s="26"/>
      <c r="G173" s="26"/>
      <c r="H173" s="4"/>
    </row>
    <row r="174" spans="1:8" ht="15.75" x14ac:dyDescent="0.25">
      <c r="A174" s="29">
        <f>(((Trapezoidal!$C$8*B174)+(Trapezoidal!$C$11*(B174^2)))^3)/(Trapezoidal!$C$8+(2*Trapezoidal!$C$11*B174))</f>
        <v>38.834585127995737</v>
      </c>
      <c r="B174" s="20">
        <f t="shared" si="2"/>
        <v>1.6900000000000013</v>
      </c>
      <c r="C174" s="28"/>
      <c r="D174" s="26"/>
      <c r="E174" s="26"/>
      <c r="F174" s="26"/>
      <c r="G174" s="26"/>
      <c r="H174" s="4"/>
    </row>
    <row r="175" spans="1:8" ht="15.75" x14ac:dyDescent="0.25">
      <c r="A175" s="29">
        <f>(((Trapezoidal!$C$8*B175)+(Trapezoidal!$C$11*(B175^2)))^3)/(Trapezoidal!$C$8+(2*Trapezoidal!$C$11*B175))</f>
        <v>39.922499589041244</v>
      </c>
      <c r="B175" s="20">
        <f t="shared" si="2"/>
        <v>1.7000000000000013</v>
      </c>
      <c r="C175" s="28"/>
      <c r="D175" s="26"/>
      <c r="E175" s="26"/>
      <c r="F175" s="26"/>
      <c r="G175" s="26"/>
      <c r="H175" s="4"/>
    </row>
    <row r="176" spans="1:8" ht="15.75" x14ac:dyDescent="0.25">
      <c r="A176" s="29">
        <f>(((Trapezoidal!$C$8*B176)+(Trapezoidal!$C$11*(B176^2)))^3)/(Trapezoidal!$C$8+(2*Trapezoidal!$C$11*B176))</f>
        <v>41.034625321085706</v>
      </c>
      <c r="B176" s="20">
        <f t="shared" si="2"/>
        <v>1.7100000000000013</v>
      </c>
      <c r="C176" s="28"/>
      <c r="D176" s="26"/>
      <c r="E176" s="26"/>
      <c r="F176" s="26"/>
      <c r="G176" s="26"/>
      <c r="H176" s="4"/>
    </row>
    <row r="177" spans="1:8" ht="15.75" x14ac:dyDescent="0.25">
      <c r="A177" s="29">
        <f>(((Trapezoidal!$C$8*B177)+(Trapezoidal!$C$11*(B177^2)))^3)/(Trapezoidal!$C$8+(2*Trapezoidal!$C$11*B177))</f>
        <v>42.171363632633209</v>
      </c>
      <c r="B177" s="20">
        <f t="shared" si="2"/>
        <v>1.7200000000000013</v>
      </c>
      <c r="C177" s="28"/>
      <c r="D177" s="26"/>
      <c r="E177" s="26"/>
      <c r="F177" s="26"/>
      <c r="G177" s="26"/>
      <c r="H177" s="4"/>
    </row>
    <row r="178" spans="1:8" ht="15.75" x14ac:dyDescent="0.25">
      <c r="A178" s="29">
        <f>(((Trapezoidal!$C$8*B178)+(Trapezoidal!$C$11*(B178^2)))^3)/(Trapezoidal!$C$8+(2*Trapezoidal!$C$11*B178))</f>
        <v>43.33312023618776</v>
      </c>
      <c r="B178" s="20">
        <f t="shared" si="2"/>
        <v>1.7300000000000013</v>
      </c>
      <c r="C178" s="28"/>
      <c r="D178" s="26"/>
      <c r="E178" s="26"/>
      <c r="F178" s="26"/>
      <c r="G178" s="26"/>
      <c r="H178" s="4"/>
    </row>
    <row r="179" spans="1:8" ht="15.75" x14ac:dyDescent="0.25">
      <c r="A179" s="29">
        <f>(((Trapezoidal!$C$8*B179)+(Trapezoidal!$C$11*(B179^2)))^3)/(Trapezoidal!$C$8+(2*Trapezoidal!$C$11*B179))</f>
        <v>44.520305272253253</v>
      </c>
      <c r="B179" s="20">
        <f t="shared" si="2"/>
        <v>1.7400000000000013</v>
      </c>
      <c r="C179" s="28"/>
      <c r="D179" s="26"/>
      <c r="E179" s="26"/>
      <c r="F179" s="26"/>
      <c r="G179" s="26"/>
      <c r="H179" s="4"/>
    </row>
    <row r="180" spans="1:8" ht="15.75" x14ac:dyDescent="0.25">
      <c r="A180" s="29">
        <f>(((Trapezoidal!$C$8*B180)+(Trapezoidal!$C$11*(B180^2)))^3)/(Trapezoidal!$C$8+(2*Trapezoidal!$C$11*B180))</f>
        <v>45.733333333333491</v>
      </c>
      <c r="B180" s="20">
        <f t="shared" si="2"/>
        <v>1.7500000000000013</v>
      </c>
      <c r="C180" s="28"/>
      <c r="D180" s="26"/>
      <c r="E180" s="26"/>
      <c r="F180" s="26"/>
      <c r="G180" s="26"/>
      <c r="H180" s="4"/>
    </row>
    <row r="181" spans="1:8" ht="15.75" x14ac:dyDescent="0.25">
      <c r="A181" s="29">
        <f>(((Trapezoidal!$C$8*B181)+(Trapezoidal!$C$11*(B181^2)))^3)/(Trapezoidal!$C$8+(2*Trapezoidal!$C$11*B181))</f>
        <v>46.972623487932267</v>
      </c>
      <c r="B181" s="20">
        <f t="shared" si="2"/>
        <v>1.7600000000000013</v>
      </c>
      <c r="C181" s="28"/>
      <c r="D181" s="26"/>
      <c r="E181" s="26"/>
      <c r="F181" s="26"/>
      <c r="G181" s="26"/>
      <c r="H181" s="4"/>
    </row>
    <row r="182" spans="1:8" ht="15.75" x14ac:dyDescent="0.25">
      <c r="A182" s="29">
        <f>(((Trapezoidal!$C$8*B182)+(Trapezoidal!$C$11*(B182^2)))^3)/(Trapezoidal!$C$8+(2*Trapezoidal!$C$11*B182))</f>
        <v>48.238599304553205</v>
      </c>
      <c r="B182" s="20">
        <f t="shared" si="2"/>
        <v>1.7700000000000014</v>
      </c>
      <c r="C182" s="28"/>
      <c r="D182" s="26"/>
      <c r="E182" s="26"/>
      <c r="F182" s="26"/>
      <c r="G182" s="26"/>
      <c r="H182" s="4"/>
    </row>
    <row r="183" spans="1:8" ht="15.75" x14ac:dyDescent="0.25">
      <c r="A183" s="29">
        <f>(((Trapezoidal!$C$8*B183)+(Trapezoidal!$C$11*(B183^2)))^3)/(Trapezoidal!$C$8+(2*Trapezoidal!$C$11*B183))</f>
        <v>49.531688875699921</v>
      </c>
      <c r="B183" s="20">
        <f t="shared" si="2"/>
        <v>1.7800000000000014</v>
      </c>
      <c r="C183" s="28"/>
      <c r="D183" s="26"/>
      <c r="E183" s="26"/>
      <c r="F183" s="26"/>
      <c r="G183" s="26"/>
      <c r="H183" s="4"/>
    </row>
    <row r="184" spans="1:8" ht="15.75" x14ac:dyDescent="0.25">
      <c r="A184" s="29">
        <f>(((Trapezoidal!$C$8*B184)+(Trapezoidal!$C$11*(B184^2)))^3)/(Trapezoidal!$C$8+(2*Trapezoidal!$C$11*B184))</f>
        <v>50.852324841875898</v>
      </c>
      <c r="B184" s="20">
        <f t="shared" si="2"/>
        <v>1.7900000000000014</v>
      </c>
      <c r="C184" s="28"/>
      <c r="D184" s="26"/>
      <c r="E184" s="26"/>
      <c r="F184" s="26"/>
      <c r="G184" s="26"/>
      <c r="H184" s="4"/>
    </row>
    <row r="185" spans="1:8" ht="15.75" x14ac:dyDescent="0.25">
      <c r="A185" s="29">
        <f>(((Trapezoidal!$C$8*B185)+(Trapezoidal!$C$11*(B185^2)))^3)/(Trapezoidal!$C$8+(2*Trapezoidal!$C$11*B185))</f>
        <v>52.200944415584601</v>
      </c>
      <c r="B185" s="20">
        <f t="shared" si="2"/>
        <v>1.8000000000000014</v>
      </c>
      <c r="C185" s="28"/>
      <c r="D185" s="26"/>
      <c r="E185" s="26"/>
      <c r="F185" s="26"/>
      <c r="G185" s="26"/>
      <c r="H185" s="4"/>
    </row>
    <row r="186" spans="1:8" ht="15.75" x14ac:dyDescent="0.25">
      <c r="A186" s="29">
        <f>(((Trapezoidal!$C$8*B186)+(Trapezoidal!$C$11*(B186^2)))^3)/(Trapezoidal!$C$8+(2*Trapezoidal!$C$11*B186))</f>
        <v>53.577989405329397</v>
      </c>
      <c r="B186" s="20">
        <f t="shared" si="2"/>
        <v>1.8100000000000014</v>
      </c>
      <c r="C186" s="28"/>
      <c r="D186" s="26"/>
      <c r="E186" s="26"/>
      <c r="F186" s="26"/>
      <c r="G186" s="26"/>
      <c r="H186" s="4"/>
    </row>
    <row r="187" spans="1:8" ht="15.75" x14ac:dyDescent="0.25">
      <c r="A187" s="29">
        <f>(((Trapezoidal!$C$8*B187)+(Trapezoidal!$C$11*(B187^2)))^3)/(Trapezoidal!$C$8+(2*Trapezoidal!$C$11*B187))</f>
        <v>54.983906239613574</v>
      </c>
      <c r="B187" s="20">
        <f t="shared" si="2"/>
        <v>1.8200000000000014</v>
      </c>
      <c r="C187" s="28"/>
      <c r="D187" s="26"/>
      <c r="E187" s="26"/>
      <c r="F187" s="26"/>
      <c r="G187" s="26"/>
      <c r="H187" s="4"/>
    </row>
    <row r="188" spans="1:8" ht="15.75" x14ac:dyDescent="0.25">
      <c r="A188" s="29">
        <f>(((Trapezoidal!$C$8*B188)+(Trapezoidal!$C$11*(B188^2)))^3)/(Trapezoidal!$C$8+(2*Trapezoidal!$C$11*B188))</f>
        <v>56.419145990940372</v>
      </c>
      <c r="B188" s="20">
        <f t="shared" si="2"/>
        <v>1.8300000000000014</v>
      </c>
      <c r="C188" s="28"/>
      <c r="D188" s="26"/>
      <c r="E188" s="26"/>
      <c r="F188" s="26"/>
      <c r="G188" s="26"/>
      <c r="H188" s="4"/>
    </row>
    <row r="189" spans="1:8" ht="15.75" x14ac:dyDescent="0.25">
      <c r="A189" s="29">
        <f>(((Trapezoidal!$C$8*B189)+(Trapezoidal!$C$11*(B189^2)))^3)/(Trapezoidal!$C$8+(2*Trapezoidal!$C$11*B189))</f>
        <v>57.884164399812924</v>
      </c>
      <c r="B189" s="20">
        <f t="shared" si="2"/>
        <v>1.8400000000000014</v>
      </c>
      <c r="C189" s="28"/>
      <c r="D189" s="26"/>
      <c r="E189" s="26"/>
      <c r="F189" s="26"/>
      <c r="G189" s="26"/>
      <c r="H189" s="4"/>
    </row>
    <row r="190" spans="1:8" ht="15.75" x14ac:dyDescent="0.25">
      <c r="A190" s="29">
        <f>(((Trapezoidal!$C$8*B190)+(Trapezoidal!$C$11*(B190^2)))^3)/(Trapezoidal!$C$8+(2*Trapezoidal!$C$11*B190))</f>
        <v>59.379421898734392</v>
      </c>
      <c r="B190" s="20">
        <f t="shared" si="2"/>
        <v>1.8500000000000014</v>
      </c>
      <c r="C190" s="28"/>
      <c r="D190" s="26"/>
      <c r="E190" s="26"/>
      <c r="F190" s="26"/>
      <c r="G190" s="26"/>
      <c r="H190" s="4"/>
    </row>
    <row r="191" spans="1:8" ht="15.75" x14ac:dyDescent="0.25">
      <c r="A191" s="29">
        <f>(((Trapezoidal!$C$8*B191)+(Trapezoidal!$C$11*(B191^2)))^3)/(Trapezoidal!$C$8+(2*Trapezoidal!$C$11*B191))</f>
        <v>60.905383636207773</v>
      </c>
      <c r="B191" s="20">
        <f t="shared" si="2"/>
        <v>1.8600000000000014</v>
      </c>
      <c r="C191" s="28"/>
      <c r="D191" s="26"/>
      <c r="E191" s="26"/>
      <c r="F191" s="26"/>
      <c r="G191" s="26"/>
      <c r="H191" s="4"/>
    </row>
    <row r="192" spans="1:8" ht="15.75" x14ac:dyDescent="0.25">
      <c r="A192" s="29">
        <f>(((Trapezoidal!$C$8*B192)+(Trapezoidal!$C$11*(B192^2)))^3)/(Trapezoidal!$C$8+(2*Trapezoidal!$C$11*B192))</f>
        <v>62.462519500736065</v>
      </c>
      <c r="B192" s="20">
        <f t="shared" si="2"/>
        <v>1.8700000000000014</v>
      </c>
      <c r="C192" s="28"/>
      <c r="D192" s="26"/>
      <c r="E192" s="26"/>
      <c r="F192" s="26"/>
      <c r="G192" s="26"/>
      <c r="H192" s="4"/>
    </row>
    <row r="193" spans="1:8" ht="15.75" x14ac:dyDescent="0.25">
      <c r="A193" s="29">
        <f>(((Trapezoidal!$C$8*B193)+(Trapezoidal!$C$11*(B193^2)))^3)/(Trapezoidal!$C$8+(2*Trapezoidal!$C$11*B193))</f>
        <v>64.051304144822154</v>
      </c>
      <c r="B193" s="20">
        <f t="shared" si="2"/>
        <v>1.8800000000000014</v>
      </c>
      <c r="C193" s="28"/>
      <c r="D193" s="26"/>
      <c r="E193" s="26"/>
      <c r="F193" s="26"/>
      <c r="G193" s="26"/>
      <c r="H193" s="4"/>
    </row>
    <row r="194" spans="1:8" ht="15.75" x14ac:dyDescent="0.25">
      <c r="A194" s="29">
        <f>(((Trapezoidal!$C$8*B194)+(Trapezoidal!$C$11*(B194^2)))^3)/(Trapezoidal!$C$8+(2*Trapezoidal!$C$11*B194))</f>
        <v>65.672217008968985</v>
      </c>
      <c r="B194" s="20">
        <f t="shared" si="2"/>
        <v>1.8900000000000015</v>
      </c>
      <c r="C194" s="28"/>
      <c r="D194" s="26"/>
      <c r="E194" s="26"/>
      <c r="F194" s="26"/>
      <c r="G194" s="26"/>
      <c r="H194" s="4"/>
    </row>
    <row r="195" spans="1:8" ht="15.75" x14ac:dyDescent="0.25">
      <c r="A195" s="29">
        <f>(((Trapezoidal!$C$8*B195)+(Trapezoidal!$C$11*(B195^2)))^3)/(Trapezoidal!$C$8+(2*Trapezoidal!$C$11*B195))</f>
        <v>67.325742345679288</v>
      </c>
      <c r="B195" s="20">
        <f t="shared" si="2"/>
        <v>1.9000000000000015</v>
      </c>
      <c r="C195" s="28"/>
      <c r="D195" s="26"/>
      <c r="E195" s="26"/>
      <c r="F195" s="26"/>
      <c r="G195" s="26"/>
      <c r="H195" s="4"/>
    </row>
    <row r="196" spans="1:8" ht="15.75" x14ac:dyDescent="0.25">
      <c r="A196" s="29">
        <f>(((Trapezoidal!$C$8*B196)+(Trapezoidal!$C$11*(B196^2)))^3)/(Trapezoidal!$C$8+(2*Trapezoidal!$C$11*B196))</f>
        <v>69.012369243455765</v>
      </c>
      <c r="B196" s="20">
        <f t="shared" si="2"/>
        <v>1.9100000000000015</v>
      </c>
      <c r="C196" s="28"/>
      <c r="D196" s="26"/>
      <c r="E196" s="26"/>
      <c r="F196" s="26"/>
      <c r="G196" s="26"/>
      <c r="H196" s="4"/>
    </row>
    <row r="197" spans="1:8" ht="15.75" x14ac:dyDescent="0.25">
      <c r="A197" s="29">
        <f>(((Trapezoidal!$C$8*B197)+(Trapezoidal!$C$11*(B197^2)))^3)/(Trapezoidal!$C$8+(2*Trapezoidal!$C$11*B197))</f>
        <v>70.732591650801211</v>
      </c>
      <c r="B197" s="20">
        <f t="shared" si="2"/>
        <v>1.9200000000000015</v>
      </c>
      <c r="C197" s="28"/>
      <c r="D197" s="26"/>
      <c r="E197" s="26"/>
      <c r="F197" s="26"/>
      <c r="G197" s="26"/>
      <c r="H197" s="4"/>
    </row>
    <row r="198" spans="1:8" ht="15.75" x14ac:dyDescent="0.25">
      <c r="A198" s="29">
        <f>(((Trapezoidal!$C$8*B198)+(Trapezoidal!$C$11*(B198^2)))^3)/(Trapezoidal!$C$8+(2*Trapezoidal!$C$11*B198))</f>
        <v>72.486908400218255</v>
      </c>
      <c r="B198" s="20">
        <f t="shared" si="2"/>
        <v>1.9300000000000015</v>
      </c>
      <c r="C198" s="28"/>
      <c r="D198" s="26"/>
      <c r="E198" s="26"/>
      <c r="F198" s="26"/>
      <c r="G198" s="26"/>
      <c r="H198" s="4"/>
    </row>
    <row r="199" spans="1:8" ht="15.75" x14ac:dyDescent="0.25">
      <c r="A199" s="29">
        <f>(((Trapezoidal!$C$8*B199)+(Trapezoidal!$C$11*(B199^2)))^3)/(Trapezoidal!$C$8+(2*Trapezoidal!$C$11*B199))</f>
        <v>74.275823232209476</v>
      </c>
      <c r="B199" s="20">
        <f t="shared" ref="B199:B262" si="3">B198+0.01</f>
        <v>1.9400000000000015</v>
      </c>
      <c r="C199" s="28"/>
      <c r="D199" s="26"/>
      <c r="E199" s="26"/>
      <c r="F199" s="26"/>
      <c r="G199" s="26"/>
      <c r="H199" s="4"/>
    </row>
    <row r="200" spans="1:8" ht="15.75" x14ac:dyDescent="0.25">
      <c r="A200" s="29">
        <f>(((Trapezoidal!$C$8*B200)+(Trapezoidal!$C$11*(B200^2)))^3)/(Trapezoidal!$C$8+(2*Trapezoidal!$C$11*B200))</f>
        <v>76.099844819277394</v>
      </c>
      <c r="B200" s="20">
        <f t="shared" si="3"/>
        <v>1.9500000000000015</v>
      </c>
      <c r="C200" s="28"/>
      <c r="D200" s="26"/>
      <c r="E200" s="26"/>
      <c r="F200" s="26"/>
      <c r="G200" s="26"/>
      <c r="H200" s="4"/>
    </row>
    <row r="201" spans="1:8" ht="15.75" x14ac:dyDescent="0.25">
      <c r="A201" s="29">
        <f>(((Trapezoidal!$C$8*B201)+(Trapezoidal!$C$11*(B201^2)))^3)/(Trapezoidal!$C$8+(2*Trapezoidal!$C$11*B201))</f>
        <v>77.959486789924483</v>
      </c>
      <c r="B201" s="20">
        <f t="shared" si="3"/>
        <v>1.9600000000000015</v>
      </c>
      <c r="C201" s="28"/>
      <c r="D201" s="26"/>
      <c r="E201" s="26"/>
      <c r="F201" s="26"/>
      <c r="G201" s="26"/>
      <c r="H201" s="4"/>
    </row>
    <row r="202" spans="1:8" ht="15.75" x14ac:dyDescent="0.25">
      <c r="A202" s="29">
        <f>(((Trapezoidal!$C$8*B202)+(Trapezoidal!$C$11*(B202^2)))^3)/(Trapezoidal!$C$8+(2*Trapezoidal!$C$11*B202))</f>
        <v>79.855267752653276</v>
      </c>
      <c r="B202" s="20">
        <f t="shared" si="3"/>
        <v>1.9700000000000015</v>
      </c>
      <c r="C202" s="28"/>
      <c r="D202" s="26"/>
      <c r="E202" s="26"/>
      <c r="F202" s="26"/>
      <c r="G202" s="26"/>
      <c r="H202" s="4"/>
    </row>
    <row r="203" spans="1:8" ht="15.75" x14ac:dyDescent="0.25">
      <c r="A203" s="29">
        <f>(((Trapezoidal!$C$8*B203)+(Trapezoidal!$C$11*(B203^2)))^3)/(Trapezoidal!$C$8+(2*Trapezoidal!$C$11*B203))</f>
        <v>81.787711319966093</v>
      </c>
      <c r="B203" s="20">
        <f t="shared" si="3"/>
        <v>1.9800000000000015</v>
      </c>
      <c r="C203" s="28"/>
      <c r="D203" s="26"/>
      <c r="E203" s="26"/>
      <c r="F203" s="26"/>
      <c r="G203" s="26"/>
      <c r="H203" s="4"/>
    </row>
    <row r="204" spans="1:8" ht="15.75" x14ac:dyDescent="0.25">
      <c r="A204" s="29">
        <f>(((Trapezoidal!$C$8*B204)+(Trapezoidal!$C$11*(B204^2)))^3)/(Trapezoidal!$C$8+(2*Trapezoidal!$C$11*B204))</f>
        <v>83.757346132365299</v>
      </c>
      <c r="B204" s="20">
        <f t="shared" si="3"/>
        <v>1.9900000000000015</v>
      </c>
      <c r="C204" s="28"/>
      <c r="D204" s="26"/>
      <c r="E204" s="26"/>
      <c r="F204" s="26"/>
      <c r="G204" s="26"/>
      <c r="H204" s="4"/>
    </row>
    <row r="205" spans="1:8" ht="15.75" x14ac:dyDescent="0.25">
      <c r="A205" s="29">
        <f>(((Trapezoidal!$C$8*B205)+(Trapezoidal!$C$11*(B205^2)))^3)/(Trapezoidal!$C$8+(2*Trapezoidal!$C$11*B205))</f>
        <v>85.764705882353198</v>
      </c>
      <c r="B205" s="20">
        <f t="shared" si="3"/>
        <v>2.0000000000000013</v>
      </c>
      <c r="C205" s="28"/>
      <c r="D205" s="26"/>
      <c r="E205" s="26"/>
      <c r="F205" s="26"/>
      <c r="G205" s="26"/>
      <c r="H205" s="4"/>
    </row>
    <row r="206" spans="1:8" ht="15.75" x14ac:dyDescent="0.25">
      <c r="A206" s="29">
        <f>(((Trapezoidal!$C$8*B206)+(Trapezoidal!$C$11*(B206^2)))^3)/(Trapezoidal!$C$8+(2*Trapezoidal!$C$11*B206))</f>
        <v>87.810329338432069</v>
      </c>
      <c r="B206" s="20">
        <f t="shared" si="3"/>
        <v>2.0100000000000011</v>
      </c>
      <c r="C206" s="28"/>
      <c r="D206" s="26"/>
      <c r="E206" s="26"/>
      <c r="F206" s="26"/>
      <c r="G206" s="26"/>
      <c r="H206" s="4"/>
    </row>
    <row r="207" spans="1:8" ht="15.75" x14ac:dyDescent="0.25">
      <c r="A207" s="29">
        <f>(((Trapezoidal!$C$8*B207)+(Trapezoidal!$C$11*(B207^2)))^3)/(Trapezoidal!$C$8+(2*Trapezoidal!$C$11*B207))</f>
        <v>89.894760369104134</v>
      </c>
      <c r="B207" s="20">
        <f t="shared" si="3"/>
        <v>2.0200000000000009</v>
      </c>
      <c r="C207" s="28"/>
      <c r="D207" s="26"/>
      <c r="E207" s="26"/>
      <c r="F207" s="26"/>
      <c r="G207" s="26"/>
      <c r="H207" s="4"/>
    </row>
    <row r="208" spans="1:8" ht="15.75" x14ac:dyDescent="0.25">
      <c r="A208" s="29">
        <f>(((Trapezoidal!$C$8*B208)+(Trapezoidal!$C$11*(B208^2)))^3)/(Trapezoidal!$C$8+(2*Trapezoidal!$C$11*B208))</f>
        <v>92.018547966871594</v>
      </c>
      <c r="B208" s="20">
        <f t="shared" si="3"/>
        <v>2.0300000000000007</v>
      </c>
      <c r="C208" s="28"/>
      <c r="D208" s="26"/>
      <c r="E208" s="26"/>
      <c r="F208" s="26"/>
      <c r="G208" s="26"/>
      <c r="H208" s="4"/>
    </row>
    <row r="209" spans="1:8" ht="15.75" x14ac:dyDescent="0.25">
      <c r="A209" s="29">
        <f>(((Trapezoidal!$C$8*B209)+(Trapezoidal!$C$11*(B209^2)))^3)/(Trapezoidal!$C$8+(2*Trapezoidal!$C$11*B209))</f>
        <v>94.182246272236554</v>
      </c>
      <c r="B209" s="20">
        <f t="shared" si="3"/>
        <v>2.0400000000000005</v>
      </c>
      <c r="C209" s="28"/>
      <c r="D209" s="26"/>
      <c r="E209" s="26"/>
      <c r="F209" s="26"/>
      <c r="G209" s="26"/>
      <c r="H209" s="4"/>
    </row>
    <row r="210" spans="1:8" ht="15.75" x14ac:dyDescent="0.25">
      <c r="A210" s="29">
        <f>(((Trapezoidal!$C$8*B210)+(Trapezoidal!$C$11*(B210^2)))^3)/(Trapezoidal!$C$8+(2*Trapezoidal!$C$11*B210))</f>
        <v>96.386414597701247</v>
      </c>
      <c r="B210" s="20">
        <f t="shared" si="3"/>
        <v>2.0500000000000003</v>
      </c>
      <c r="C210" s="28"/>
      <c r="D210" s="26"/>
      <c r="E210" s="26"/>
      <c r="F210" s="26"/>
      <c r="G210" s="26"/>
      <c r="H210" s="4"/>
    </row>
    <row r="211" spans="1:8" ht="15.75" x14ac:dyDescent="0.25">
      <c r="A211" s="29">
        <f>(((Trapezoidal!$C$8*B211)+(Trapezoidal!$C$11*(B211^2)))^3)/(Trapezoidal!$C$8+(2*Trapezoidal!$C$11*B211))</f>
        <v>98.631617451767468</v>
      </c>
      <c r="B211" s="20">
        <f t="shared" si="3"/>
        <v>2.06</v>
      </c>
      <c r="C211" s="28"/>
      <c r="D211" s="26"/>
      <c r="E211" s="26"/>
      <c r="F211" s="26"/>
      <c r="G211" s="26"/>
      <c r="H211" s="4"/>
    </row>
    <row r="212" spans="1:8" ht="15.75" x14ac:dyDescent="0.25">
      <c r="A212" s="29">
        <f>(((Trapezoidal!$C$8*B212)+(Trapezoidal!$C$11*(B212^2)))^3)/(Trapezoidal!$C$8+(2*Trapezoidal!$C$11*B212))</f>
        <v>100.91842456293756</v>
      </c>
      <c r="B212" s="20">
        <f t="shared" si="3"/>
        <v>2.0699999999999998</v>
      </c>
      <c r="C212" s="28"/>
      <c r="D212" s="26"/>
      <c r="E212" s="26"/>
      <c r="F212" s="26"/>
      <c r="G212" s="26"/>
      <c r="H212" s="4"/>
    </row>
    <row r="213" spans="1:8" ht="15.75" x14ac:dyDescent="0.25">
      <c r="A213" s="29">
        <f>(((Trapezoidal!$C$8*B213)+(Trapezoidal!$C$11*(B213^2)))^3)/(Trapezoidal!$C$8+(2*Trapezoidal!$C$11*B213))</f>
        <v>103.24741090371329</v>
      </c>
      <c r="B213" s="20">
        <f t="shared" si="3"/>
        <v>2.0799999999999996</v>
      </c>
      <c r="C213" s="28"/>
      <c r="D213" s="26"/>
      <c r="E213" s="26"/>
      <c r="F213" s="26"/>
      <c r="G213" s="26"/>
      <c r="H213" s="4"/>
    </row>
    <row r="214" spans="1:8" ht="15.75" x14ac:dyDescent="0.25">
      <c r="A214" s="29">
        <f>(((Trapezoidal!$C$8*B214)+(Trapezoidal!$C$11*(B214^2)))^3)/(Trapezoidal!$C$8+(2*Trapezoidal!$C$11*B214))</f>
        <v>105.6191567145967</v>
      </c>
      <c r="B214" s="20">
        <f t="shared" si="3"/>
        <v>2.0899999999999994</v>
      </c>
      <c r="C214" s="28"/>
      <c r="D214" s="26"/>
      <c r="E214" s="26"/>
      <c r="F214" s="26"/>
      <c r="G214" s="26"/>
      <c r="H214" s="4"/>
    </row>
    <row r="215" spans="1:8" ht="15.75" x14ac:dyDescent="0.25">
      <c r="A215" s="29">
        <f>(((Trapezoidal!$C$8*B215)+(Trapezoidal!$C$11*(B215^2)))^3)/(Trapezoidal!$C$8+(2*Trapezoidal!$C$11*B215))</f>
        <v>108.03424752808967</v>
      </c>
      <c r="B215" s="20">
        <f t="shared" si="3"/>
        <v>2.0999999999999992</v>
      </c>
      <c r="C215" s="28"/>
      <c r="D215" s="26"/>
      <c r="E215" s="26"/>
      <c r="F215" s="26"/>
      <c r="G215" s="26"/>
      <c r="H215" s="4"/>
    </row>
    <row r="216" spans="1:8" ht="15.75" x14ac:dyDescent="0.25">
      <c r="A216" s="29">
        <f>(((Trapezoidal!$C$8*B216)+(Trapezoidal!$C$11*(B216^2)))^3)/(Trapezoidal!$C$8+(2*Trapezoidal!$C$11*B216))</f>
        <v>110.49327419269413</v>
      </c>
      <c r="B216" s="20">
        <f t="shared" si="3"/>
        <v>2.109999999999999</v>
      </c>
      <c r="C216" s="28"/>
      <c r="D216" s="26"/>
      <c r="E216" s="26"/>
      <c r="F216" s="26"/>
      <c r="G216" s="26"/>
      <c r="H216" s="4"/>
    </row>
    <row r="217" spans="1:8" ht="15.75" x14ac:dyDescent="0.25">
      <c r="A217" s="29">
        <f>(((Trapezoidal!$C$8*B217)+(Trapezoidal!$C$11*(B217^2)))^3)/(Trapezoidal!$C$8+(2*Trapezoidal!$C$11*B217))</f>
        <v>112.99683289691188</v>
      </c>
      <c r="B217" s="20">
        <f t="shared" si="3"/>
        <v>2.1199999999999988</v>
      </c>
      <c r="C217" s="28"/>
      <c r="D217" s="26"/>
      <c r="E217" s="26"/>
      <c r="F217" s="26"/>
      <c r="G217" s="26"/>
      <c r="H217" s="4"/>
    </row>
    <row r="218" spans="1:8" ht="15.75" x14ac:dyDescent="0.25">
      <c r="A218" s="29">
        <f>(((Trapezoidal!$C$8*B218)+(Trapezoidal!$C$11*(B218^2)))^3)/(Trapezoidal!$C$8+(2*Trapezoidal!$C$11*B218))</f>
        <v>115.54552519324487</v>
      </c>
      <c r="B218" s="20">
        <f t="shared" si="3"/>
        <v>2.1299999999999986</v>
      </c>
      <c r="C218" s="28"/>
      <c r="D218" s="26"/>
      <c r="E218" s="26"/>
      <c r="F218" s="26"/>
      <c r="G218" s="26"/>
      <c r="H218" s="4"/>
    </row>
    <row r="219" spans="1:8" ht="15.75" x14ac:dyDescent="0.25">
      <c r="A219" s="29">
        <f>(((Trapezoidal!$C$8*B219)+(Trapezoidal!$C$11*(B219^2)))^3)/(Trapezoidal!$C$8+(2*Trapezoidal!$C$11*B219))</f>
        <v>118.13995802219469</v>
      </c>
      <c r="B219" s="20">
        <f t="shared" si="3"/>
        <v>2.1399999999999983</v>
      </c>
      <c r="C219" s="28"/>
      <c r="D219" s="26"/>
      <c r="E219" s="26"/>
      <c r="F219" s="26"/>
      <c r="G219" s="26"/>
      <c r="H219" s="4"/>
    </row>
    <row r="220" spans="1:8" ht="15.75" x14ac:dyDescent="0.25">
      <c r="A220" s="29">
        <f>(((Trapezoidal!$C$8*B220)+(Trapezoidal!$C$11*(B220^2)))^3)/(Trapezoidal!$C$8+(2*Trapezoidal!$C$11*B220))</f>
        <v>120.78074373626323</v>
      </c>
      <c r="B220" s="20">
        <f t="shared" si="3"/>
        <v>2.1499999999999981</v>
      </c>
      <c r="C220" s="28"/>
      <c r="D220" s="26"/>
      <c r="E220" s="26"/>
      <c r="F220" s="26"/>
      <c r="G220" s="26"/>
      <c r="H220" s="4"/>
    </row>
    <row r="221" spans="1:8" ht="15.75" x14ac:dyDescent="0.25">
      <c r="A221" s="29">
        <f>(((Trapezoidal!$C$8*B221)+(Trapezoidal!$C$11*(B221^2)))^3)/(Trapezoidal!$C$8+(2*Trapezoidal!$C$11*B221))</f>
        <v>123.46850012395213</v>
      </c>
      <c r="B221" s="20">
        <f t="shared" si="3"/>
        <v>2.1599999999999979</v>
      </c>
      <c r="C221" s="28"/>
      <c r="D221" s="26"/>
      <c r="E221" s="26"/>
      <c r="F221" s="26"/>
      <c r="G221" s="26"/>
      <c r="H221" s="4"/>
    </row>
    <row r="222" spans="1:8" ht="15.75" x14ac:dyDescent="0.25">
      <c r="A222" s="29">
        <f>(((Trapezoidal!$C$8*B222)+(Trapezoidal!$C$11*(B222^2)))^3)/(Trapezoidal!$C$8+(2*Trapezoidal!$C$11*B222))</f>
        <v>126.20385043376319</v>
      </c>
      <c r="B222" s="20">
        <f t="shared" si="3"/>
        <v>2.1699999999999977</v>
      </c>
      <c r="C222" s="28"/>
      <c r="D222" s="26"/>
      <c r="E222" s="26"/>
      <c r="F222" s="26"/>
      <c r="G222" s="26"/>
      <c r="H222" s="4"/>
    </row>
    <row r="223" spans="1:8" ht="15.75" x14ac:dyDescent="0.25">
      <c r="A223" s="29">
        <f>(((Trapezoidal!$C$8*B223)+(Trapezoidal!$C$11*(B223^2)))^3)/(Trapezoidal!$C$8+(2*Trapezoidal!$C$11*B223))</f>
        <v>128.98742339819796</v>
      </c>
      <c r="B223" s="20">
        <f t="shared" si="3"/>
        <v>2.1799999999999975</v>
      </c>
      <c r="C223" s="28"/>
      <c r="D223" s="26"/>
      <c r="E223" s="26"/>
      <c r="F223" s="26"/>
      <c r="G223" s="26"/>
      <c r="H223" s="4"/>
    </row>
    <row r="224" spans="1:8" ht="15.75" x14ac:dyDescent="0.25">
      <c r="A224" s="29">
        <f>(((Trapezoidal!$C$8*B224)+(Trapezoidal!$C$11*(B224^2)))^3)/(Trapezoidal!$C$8+(2*Trapezoidal!$C$11*B224))</f>
        <v>131.81985325775821</v>
      </c>
      <c r="B224" s="20">
        <f t="shared" si="3"/>
        <v>2.1899999999999973</v>
      </c>
      <c r="C224" s="28"/>
      <c r="D224" s="26"/>
      <c r="E224" s="26"/>
      <c r="F224" s="26"/>
      <c r="G224" s="26"/>
      <c r="H224" s="4"/>
    </row>
    <row r="225" spans="1:8" ht="15.75" x14ac:dyDescent="0.25">
      <c r="A225" s="29">
        <f>(((Trapezoidal!$C$8*B225)+(Trapezoidal!$C$11*(B225^2)))^3)/(Trapezoidal!$C$8+(2*Trapezoidal!$C$11*B225))</f>
        <v>134.70177978494539</v>
      </c>
      <c r="B225" s="20">
        <f t="shared" si="3"/>
        <v>2.1999999999999971</v>
      </c>
      <c r="C225" s="28"/>
      <c r="D225" s="26"/>
      <c r="E225" s="26"/>
      <c r="F225" s="26"/>
      <c r="G225" s="26"/>
      <c r="H225" s="4"/>
    </row>
    <row r="226" spans="1:8" ht="15.75" x14ac:dyDescent="0.25">
      <c r="A226" s="29">
        <f>(((Trapezoidal!$C$8*B226)+(Trapezoidal!$C$11*(B226^2)))^3)/(Trapezoidal!$C$8+(2*Trapezoidal!$C$11*B226))</f>
        <v>137.63384830826115</v>
      </c>
      <c r="B226" s="20">
        <f t="shared" si="3"/>
        <v>2.2099999999999969</v>
      </c>
      <c r="C226" s="28"/>
      <c r="D226" s="26"/>
      <c r="E226" s="26"/>
      <c r="F226" s="26"/>
      <c r="G226" s="26"/>
      <c r="H226" s="4"/>
    </row>
    <row r="227" spans="1:8" ht="15.75" x14ac:dyDescent="0.25">
      <c r="A227" s="29">
        <f>(((Trapezoidal!$C$8*B227)+(Trapezoidal!$C$11*(B227^2)))^3)/(Trapezoidal!$C$8+(2*Trapezoidal!$C$11*B227))</f>
        <v>140.61670973620704</v>
      </c>
      <c r="B227" s="20">
        <f t="shared" si="3"/>
        <v>2.2199999999999966</v>
      </c>
      <c r="C227" s="28"/>
      <c r="D227" s="26"/>
      <c r="E227" s="26"/>
      <c r="F227" s="26"/>
      <c r="G227" s="26"/>
      <c r="H227" s="4"/>
    </row>
    <row r="228" spans="1:8" ht="15.75" x14ac:dyDescent="0.25">
      <c r="A228" s="29">
        <f>(((Trapezoidal!$C$8*B228)+(Trapezoidal!$C$11*(B228^2)))^3)/(Trapezoidal!$C$8+(2*Trapezoidal!$C$11*B228))</f>
        <v>143.65102058128468</v>
      </c>
      <c r="B228" s="20">
        <f t="shared" si="3"/>
        <v>2.2299999999999964</v>
      </c>
      <c r="C228" s="28"/>
      <c r="D228" s="26"/>
      <c r="E228" s="26"/>
      <c r="F228" s="26"/>
      <c r="G228" s="26"/>
      <c r="H228" s="4"/>
    </row>
    <row r="229" spans="1:8" ht="15.75" x14ac:dyDescent="0.25">
      <c r="A229" s="29">
        <f>(((Trapezoidal!$C$8*B229)+(Trapezoidal!$C$11*(B229^2)))^3)/(Trapezoidal!$C$8+(2*Trapezoidal!$C$11*B229))</f>
        <v>146.73744298399541</v>
      </c>
      <c r="B229" s="20">
        <f t="shared" si="3"/>
        <v>2.2399999999999962</v>
      </c>
      <c r="C229" s="28"/>
      <c r="D229" s="26"/>
      <c r="E229" s="26"/>
      <c r="F229" s="26"/>
      <c r="G229" s="26"/>
      <c r="H229" s="4"/>
    </row>
    <row r="230" spans="1:8" ht="15.75" x14ac:dyDescent="0.25">
      <c r="A230" s="29">
        <f>(((Trapezoidal!$C$8*B230)+(Trapezoidal!$C$11*(B230^2)))^3)/(Trapezoidal!$C$8+(2*Trapezoidal!$C$11*B230))</f>
        <v>149.87664473684089</v>
      </c>
      <c r="B230" s="20">
        <f t="shared" si="3"/>
        <v>2.249999999999996</v>
      </c>
      <c r="C230" s="28"/>
      <c r="D230" s="26"/>
      <c r="E230" s="26"/>
      <c r="F230" s="26"/>
      <c r="G230" s="26"/>
      <c r="H230" s="4"/>
    </row>
    <row r="231" spans="1:8" ht="15.75" x14ac:dyDescent="0.25">
      <c r="A231" s="29">
        <f>(((Trapezoidal!$C$8*B231)+(Trapezoidal!$C$11*(B231^2)))^3)/(Trapezoidal!$C$8+(2*Trapezoidal!$C$11*B231))</f>
        <v>153.06929930832231</v>
      </c>
      <c r="B231" s="20">
        <f t="shared" si="3"/>
        <v>2.2599999999999958</v>
      </c>
      <c r="C231" s="28"/>
      <c r="D231" s="26"/>
      <c r="E231" s="26"/>
      <c r="F231" s="26"/>
      <c r="G231" s="26"/>
      <c r="H231" s="4"/>
    </row>
    <row r="232" spans="1:8" ht="15.75" x14ac:dyDescent="0.25">
      <c r="A232" s="29">
        <f>(((Trapezoidal!$C$8*B232)+(Trapezoidal!$C$11*(B232^2)))^3)/(Trapezoidal!$C$8+(2*Trapezoidal!$C$11*B232))</f>
        <v>156.31608586694136</v>
      </c>
      <c r="B232" s="20">
        <f t="shared" si="3"/>
        <v>2.2699999999999956</v>
      </c>
      <c r="C232" s="28"/>
      <c r="D232" s="26"/>
      <c r="E232" s="26"/>
      <c r="F232" s="26"/>
      <c r="G232" s="26"/>
      <c r="H232" s="4"/>
    </row>
    <row r="233" spans="1:8" ht="15.75" x14ac:dyDescent="0.25">
      <c r="A233" s="29">
        <f>(((Trapezoidal!$C$8*B233)+(Trapezoidal!$C$11*(B233^2)))^3)/(Trapezoidal!$C$8+(2*Trapezoidal!$C$11*B233))</f>
        <v>159.61768930519929</v>
      </c>
      <c r="B233" s="20">
        <f t="shared" si="3"/>
        <v>2.2799999999999954</v>
      </c>
      <c r="C233" s="28"/>
      <c r="D233" s="26"/>
      <c r="E233" s="26"/>
      <c r="F233" s="26"/>
      <c r="G233" s="26"/>
      <c r="H233" s="4"/>
    </row>
    <row r="234" spans="1:8" ht="15.75" x14ac:dyDescent="0.25">
      <c r="A234" s="29">
        <f>(((Trapezoidal!$C$8*B234)+(Trapezoidal!$C$11*(B234^2)))^3)/(Trapezoidal!$C$8+(2*Trapezoidal!$C$11*B234))</f>
        <v>162.97480026359759</v>
      </c>
      <c r="B234" s="20">
        <f t="shared" si="3"/>
        <v>2.2899999999999952</v>
      </c>
      <c r="C234" s="28"/>
      <c r="D234" s="26"/>
      <c r="E234" s="26"/>
      <c r="F234" s="26"/>
      <c r="G234" s="26"/>
      <c r="H234" s="4"/>
    </row>
    <row r="235" spans="1:8" ht="15.75" x14ac:dyDescent="0.25">
      <c r="A235" s="29">
        <f>(((Trapezoidal!$C$8*B235)+(Trapezoidal!$C$11*(B235^2)))^3)/(Trapezoidal!$C$8+(2*Trapezoidal!$C$11*B235))</f>
        <v>166.38811515463743</v>
      </c>
      <c r="B235" s="20">
        <f t="shared" si="3"/>
        <v>2.2999999999999949</v>
      </c>
      <c r="C235" s="28"/>
      <c r="D235" s="26"/>
      <c r="E235" s="26"/>
      <c r="F235" s="26"/>
      <c r="G235" s="26"/>
      <c r="H235" s="4"/>
    </row>
    <row r="236" spans="1:8" ht="15.75" x14ac:dyDescent="0.25">
      <c r="A236" s="29">
        <f>(((Trapezoidal!$C$8*B236)+(Trapezoidal!$C$11*(B236^2)))^3)/(Trapezoidal!$C$8+(2*Trapezoidal!$C$11*B236))</f>
        <v>169.85833618682034</v>
      </c>
      <c r="B236" s="20">
        <f t="shared" si="3"/>
        <v>2.3099999999999947</v>
      </c>
      <c r="C236" s="28"/>
      <c r="D236" s="26"/>
      <c r="E236" s="26"/>
      <c r="F236" s="26"/>
      <c r="G236" s="26"/>
      <c r="H236" s="4"/>
    </row>
    <row r="237" spans="1:8" ht="15.75" x14ac:dyDescent="0.25">
      <c r="A237" s="29">
        <f>(((Trapezoidal!$C$8*B237)+(Trapezoidal!$C$11*(B237^2)))^3)/(Trapezoidal!$C$8+(2*Trapezoidal!$C$11*B237))</f>
        <v>173.38617138864754</v>
      </c>
      <c r="B237" s="20">
        <f t="shared" si="3"/>
        <v>2.3199999999999945</v>
      </c>
      <c r="C237" s="28"/>
      <c r="D237" s="26"/>
      <c r="E237" s="26"/>
      <c r="F237" s="26"/>
      <c r="G237" s="26"/>
      <c r="H237" s="4"/>
    </row>
    <row r="238" spans="1:8" ht="15.75" x14ac:dyDescent="0.25">
      <c r="A238" s="29">
        <f>(((Trapezoidal!$C$8*B238)+(Trapezoidal!$C$11*(B238^2)))^3)/(Trapezoidal!$C$8+(2*Trapezoidal!$C$11*B238))</f>
        <v>176.97233463262037</v>
      </c>
      <c r="B238" s="20">
        <f t="shared" si="3"/>
        <v>2.3299999999999943</v>
      </c>
      <c r="C238" s="28"/>
      <c r="D238" s="26"/>
      <c r="E238" s="26"/>
      <c r="F238" s="26"/>
      <c r="G238" s="26"/>
      <c r="H238" s="4"/>
    </row>
    <row r="239" spans="1:8" ht="15.75" x14ac:dyDescent="0.25">
      <c r="A239" s="29">
        <f>(((Trapezoidal!$C$8*B239)+(Trapezoidal!$C$11*(B239^2)))^3)/(Trapezoidal!$C$8+(2*Trapezoidal!$C$11*B239))</f>
        <v>180.61754565923999</v>
      </c>
      <c r="B239" s="20">
        <f t="shared" si="3"/>
        <v>2.3399999999999941</v>
      </c>
      <c r="C239" s="28"/>
      <c r="D239" s="26"/>
      <c r="E239" s="26"/>
      <c r="F239" s="26"/>
      <c r="G239" s="26"/>
      <c r="H239" s="4"/>
    </row>
    <row r="240" spans="1:8" ht="15.75" x14ac:dyDescent="0.25">
      <c r="A240" s="29">
        <f>(((Trapezoidal!$C$8*B240)+(Trapezoidal!$C$11*(B240^2)))^3)/(Trapezoidal!$C$8+(2*Trapezoidal!$C$11*B240))</f>
        <v>184.32253010100786</v>
      </c>
      <c r="B240" s="20">
        <f t="shared" si="3"/>
        <v>2.3499999999999939</v>
      </c>
      <c r="C240" s="28"/>
      <c r="D240" s="26"/>
      <c r="E240" s="26"/>
      <c r="F240" s="26"/>
      <c r="G240" s="26"/>
      <c r="H240" s="4"/>
    </row>
    <row r="241" spans="1:8" ht="15.75" x14ac:dyDescent="0.25">
      <c r="A241" s="29">
        <f>(((Trapezoidal!$C$8*B241)+(Trapezoidal!$C$11*(B241^2)))^3)/(Trapezoidal!$C$8+(2*Trapezoidal!$C$11*B241))</f>
        <v>188.08801950642493</v>
      </c>
      <c r="B241" s="20">
        <f t="shared" si="3"/>
        <v>2.3599999999999937</v>
      </c>
      <c r="C241" s="28"/>
      <c r="D241" s="26"/>
      <c r="E241" s="26"/>
      <c r="F241" s="26"/>
      <c r="G241" s="26"/>
      <c r="H241" s="4"/>
    </row>
    <row r="242" spans="1:8" ht="15.75" x14ac:dyDescent="0.25">
      <c r="A242" s="29">
        <f>(((Trapezoidal!$C$8*B242)+(Trapezoidal!$C$11*(B242^2)))^3)/(Trapezoidal!$C$8+(2*Trapezoidal!$C$11*B242))</f>
        <v>191.91475136399271</v>
      </c>
      <c r="B242" s="20">
        <f t="shared" si="3"/>
        <v>2.3699999999999934</v>
      </c>
      <c r="C242" s="28"/>
      <c r="D242" s="26"/>
      <c r="E242" s="26"/>
      <c r="F242" s="26"/>
      <c r="G242" s="26"/>
      <c r="H242" s="4"/>
    </row>
    <row r="243" spans="1:8" ht="15.75" x14ac:dyDescent="0.25">
      <c r="A243" s="29">
        <f>(((Trapezoidal!$C$8*B243)+(Trapezoidal!$C$11*(B243^2)))^3)/(Trapezoidal!$C$8+(2*Trapezoidal!$C$11*B243))</f>
        <v>195.80346912621209</v>
      </c>
      <c r="B243" s="20">
        <f t="shared" si="3"/>
        <v>2.3799999999999932</v>
      </c>
      <c r="C243" s="28"/>
      <c r="D243" s="26"/>
      <c r="E243" s="26"/>
      <c r="F243" s="26"/>
      <c r="G243" s="26"/>
      <c r="H243" s="4"/>
    </row>
    <row r="244" spans="1:8" ht="15.75" x14ac:dyDescent="0.25">
      <c r="A244" s="29">
        <f>(((Trapezoidal!$C$8*B244)+(Trapezoidal!$C$11*(B244^2)))^3)/(Trapezoidal!$C$8+(2*Trapezoidal!$C$11*B244))</f>
        <v>199.75492223358449</v>
      </c>
      <c r="B244" s="20">
        <f t="shared" si="3"/>
        <v>2.389999999999993</v>
      </c>
      <c r="C244" s="28"/>
      <c r="D244" s="26"/>
      <c r="E244" s="26"/>
      <c r="F244" s="26"/>
      <c r="G244" s="26"/>
      <c r="H244" s="4"/>
    </row>
    <row r="245" spans="1:8" ht="15.75" x14ac:dyDescent="0.25">
      <c r="A245" s="29">
        <f>(((Trapezoidal!$C$8*B245)+(Trapezoidal!$C$11*(B245^2)))^3)/(Trapezoidal!$C$8+(2*Trapezoidal!$C$11*B245))</f>
        <v>203.76986613861089</v>
      </c>
      <c r="B245" s="20">
        <f t="shared" si="3"/>
        <v>2.3999999999999928</v>
      </c>
      <c r="C245" s="28"/>
      <c r="D245" s="26"/>
      <c r="E245" s="26"/>
      <c r="F245" s="26"/>
      <c r="G245" s="26"/>
      <c r="H245" s="4"/>
    </row>
    <row r="246" spans="1:8" ht="15.75" x14ac:dyDescent="0.25">
      <c r="A246" s="29">
        <f>(((Trapezoidal!$C$8*B246)+(Trapezoidal!$C$11*(B246^2)))^3)/(Trapezoidal!$C$8+(2*Trapezoidal!$C$11*B246))</f>
        <v>207.84906232979259</v>
      </c>
      <c r="B246" s="20">
        <f t="shared" si="3"/>
        <v>2.4099999999999926</v>
      </c>
      <c r="C246" s="28"/>
      <c r="D246" s="26"/>
      <c r="E246" s="26"/>
      <c r="F246" s="26"/>
      <c r="G246" s="26"/>
      <c r="H246" s="4"/>
    </row>
    <row r="247" spans="1:8" ht="15.75" x14ac:dyDescent="0.25">
      <c r="A247" s="29">
        <f>(((Trapezoidal!$C$8*B247)+(Trapezoidal!$C$11*(B247^2)))^3)/(Trapezoidal!$C$8+(2*Trapezoidal!$C$11*B247))</f>
        <v>211.99327835563062</v>
      </c>
      <c r="B247" s="20">
        <f t="shared" si="3"/>
        <v>2.4199999999999924</v>
      </c>
      <c r="C247" s="28"/>
      <c r="D247" s="26"/>
      <c r="E247" s="26"/>
      <c r="F247" s="26"/>
      <c r="G247" s="26"/>
      <c r="H247" s="4"/>
    </row>
    <row r="248" spans="1:8" ht="15.75" x14ac:dyDescent="0.25">
      <c r="A248" s="29">
        <f>(((Trapezoidal!$C$8*B248)+(Trapezoidal!$C$11*(B248^2)))^3)/(Trapezoidal!$C$8+(2*Trapezoidal!$C$11*B248))</f>
        <v>216.20328784862608</v>
      </c>
      <c r="B248" s="20">
        <f t="shared" si="3"/>
        <v>2.4299999999999922</v>
      </c>
      <c r="C248" s="28"/>
      <c r="D248" s="26"/>
      <c r="E248" s="26"/>
      <c r="F248" s="26"/>
      <c r="G248" s="26"/>
      <c r="H248" s="4"/>
    </row>
    <row r="249" spans="1:8" ht="15.75" x14ac:dyDescent="0.25">
      <c r="A249" s="29">
        <f>(((Trapezoidal!$C$8*B249)+(Trapezoidal!$C$11*(B249^2)))^3)/(Trapezoidal!$C$8+(2*Trapezoidal!$C$11*B249))</f>
        <v>220.47987054927992</v>
      </c>
      <c r="B249" s="20">
        <f t="shared" si="3"/>
        <v>2.439999999999992</v>
      </c>
      <c r="C249" s="28"/>
      <c r="D249" s="26"/>
      <c r="E249" s="26"/>
      <c r="F249" s="26"/>
      <c r="G249" s="26"/>
      <c r="H249" s="4"/>
    </row>
    <row r="250" spans="1:8" ht="15.75" x14ac:dyDescent="0.25">
      <c r="A250" s="29">
        <f>(((Trapezoidal!$C$8*B250)+(Trapezoidal!$C$11*(B250^2)))^3)/(Trapezoidal!$C$8+(2*Trapezoidal!$C$11*B250))</f>
        <v>224.82381233009352</v>
      </c>
      <c r="B250" s="20">
        <f t="shared" si="3"/>
        <v>2.4499999999999917</v>
      </c>
      <c r="C250" s="28"/>
      <c r="D250" s="26"/>
      <c r="E250" s="26"/>
      <c r="F250" s="26"/>
      <c r="G250" s="26"/>
      <c r="H250" s="4"/>
    </row>
    <row r="251" spans="1:8" ht="15.75" x14ac:dyDescent="0.25">
      <c r="A251" s="29">
        <f>(((Trapezoidal!$C$8*B251)+(Trapezoidal!$C$11*(B251^2)))^3)/(Trapezoidal!$C$8+(2*Trapezoidal!$C$11*B251))</f>
        <v>229.23590521956751</v>
      </c>
      <c r="B251" s="20">
        <f t="shared" si="3"/>
        <v>2.4599999999999915</v>
      </c>
      <c r="C251" s="28"/>
      <c r="D251" s="26"/>
      <c r="E251" s="26"/>
      <c r="F251" s="26"/>
      <c r="G251" s="26"/>
      <c r="H251" s="4"/>
    </row>
    <row r="252" spans="1:8" ht="15.75" x14ac:dyDescent="0.25">
      <c r="A252" s="29">
        <f>(((Trapezoidal!$C$8*B252)+(Trapezoidal!$C$11*(B252^2)))^3)/(Trapezoidal!$C$8+(2*Trapezoidal!$C$11*B252))</f>
        <v>233.71694742620338</v>
      </c>
      <c r="B252" s="20">
        <f t="shared" si="3"/>
        <v>2.4699999999999913</v>
      </c>
      <c r="C252" s="28"/>
      <c r="D252" s="26"/>
      <c r="E252" s="26"/>
      <c r="F252" s="26"/>
      <c r="G252" s="26"/>
      <c r="H252" s="4"/>
    </row>
    <row r="253" spans="1:8" ht="15.75" x14ac:dyDescent="0.25">
      <c r="A253" s="29">
        <f>(((Trapezoidal!$C$8*B253)+(Trapezoidal!$C$11*(B253^2)))^3)/(Trapezoidal!$C$8+(2*Trapezoidal!$C$11*B253))</f>
        <v>238.26774336250182</v>
      </c>
      <c r="B253" s="20">
        <f t="shared" si="3"/>
        <v>2.4799999999999911</v>
      </c>
      <c r="C253" s="28"/>
      <c r="D253" s="26"/>
      <c r="E253" s="26"/>
      <c r="F253" s="26"/>
      <c r="G253" s="26"/>
      <c r="H253" s="4"/>
    </row>
    <row r="254" spans="1:8" ht="15.75" x14ac:dyDescent="0.25">
      <c r="A254" s="29">
        <f>(((Trapezoidal!$C$8*B254)+(Trapezoidal!$C$11*(B254^2)))^3)/(Trapezoidal!$C$8+(2*Trapezoidal!$C$11*B254))</f>
        <v>242.889103668964</v>
      </c>
      <c r="B254" s="20">
        <f t="shared" si="3"/>
        <v>2.4899999999999909</v>
      </c>
      <c r="C254" s="28"/>
      <c r="D254" s="26"/>
      <c r="E254" s="26"/>
      <c r="F254" s="26"/>
      <c r="G254" s="26"/>
      <c r="H254" s="4"/>
    </row>
    <row r="255" spans="1:8" ht="15.75" x14ac:dyDescent="0.25">
      <c r="A255" s="29">
        <f>(((Trapezoidal!$C$8*B255)+(Trapezoidal!$C$11*(B255^2)))^3)/(Trapezoidal!$C$8+(2*Trapezoidal!$C$11*B255))</f>
        <v>247.58184523809084</v>
      </c>
      <c r="B255" s="20">
        <f t="shared" si="3"/>
        <v>2.4999999999999907</v>
      </c>
      <c r="C255" s="28"/>
      <c r="D255" s="26"/>
      <c r="E255" s="26"/>
      <c r="F255" s="26"/>
      <c r="G255" s="26"/>
      <c r="H255" s="4"/>
    </row>
    <row r="256" spans="1:8" ht="15.75" x14ac:dyDescent="0.25">
      <c r="A256" s="29">
        <f>(((Trapezoidal!$C$8*B256)+(Trapezoidal!$C$11*(B256^2)))^3)/(Trapezoidal!$C$8+(2*Trapezoidal!$C$11*B256))</f>
        <v>252.34679123838336</v>
      </c>
      <c r="B256" s="20">
        <f t="shared" si="3"/>
        <v>2.5099999999999905</v>
      </c>
      <c r="C256" s="28"/>
      <c r="D256" s="26"/>
      <c r="E256" s="26"/>
      <c r="F256" s="26"/>
      <c r="G256" s="26"/>
      <c r="H256" s="4"/>
    </row>
    <row r="257" spans="1:8" ht="15.75" x14ac:dyDescent="0.25">
      <c r="A257" s="29">
        <f>(((Trapezoidal!$C$8*B257)+(Trapezoidal!$C$11*(B257^2)))^3)/(Trapezoidal!$C$8+(2*Trapezoidal!$C$11*B257))</f>
        <v>257.18477113834228</v>
      </c>
      <c r="B257" s="20">
        <f t="shared" si="3"/>
        <v>2.5199999999999902</v>
      </c>
      <c r="C257" s="28"/>
      <c r="D257" s="26"/>
      <c r="E257" s="26"/>
      <c r="F257" s="26"/>
      <c r="G257" s="26"/>
      <c r="H257" s="4"/>
    </row>
    <row r="258" spans="1:8" ht="15.75" x14ac:dyDescent="0.25">
      <c r="A258" s="29">
        <f>(((Trapezoidal!$C$8*B258)+(Trapezoidal!$C$11*(B258^2)))^3)/(Trapezoidal!$C$8+(2*Trapezoidal!$C$11*B258))</f>
        <v>262.09662073046889</v>
      </c>
      <c r="B258" s="20">
        <f t="shared" si="3"/>
        <v>2.52999999999999</v>
      </c>
      <c r="C258" s="28"/>
      <c r="D258" s="26"/>
      <c r="E258" s="26"/>
      <c r="F258" s="26"/>
      <c r="G258" s="26"/>
      <c r="H258" s="4"/>
    </row>
    <row r="259" spans="1:8" ht="15.75" x14ac:dyDescent="0.25">
      <c r="A259" s="29">
        <f>(((Trapezoidal!$C$8*B259)+(Trapezoidal!$C$11*(B259^2)))^3)/(Trapezoidal!$C$8+(2*Trapezoidal!$C$11*B259))</f>
        <v>267.0831821552639</v>
      </c>
      <c r="B259" s="20">
        <f t="shared" si="3"/>
        <v>2.5399999999999898</v>
      </c>
      <c r="C259" s="28"/>
      <c r="D259" s="26"/>
      <c r="E259" s="26"/>
      <c r="F259" s="26"/>
      <c r="G259" s="26"/>
      <c r="H259" s="4"/>
    </row>
    <row r="260" spans="1:8" ht="15.75" x14ac:dyDescent="0.25">
      <c r="A260" s="29">
        <f>(((Trapezoidal!$C$8*B260)+(Trapezoidal!$C$11*(B260^2)))^3)/(Trapezoidal!$C$8+(2*Trapezoidal!$C$11*B260))</f>
        <v>272.1453039252284</v>
      </c>
      <c r="B260" s="20">
        <f t="shared" si="3"/>
        <v>2.5499999999999896</v>
      </c>
      <c r="C260" s="28"/>
      <c r="D260" s="26"/>
      <c r="E260" s="26"/>
      <c r="F260" s="26"/>
      <c r="G260" s="26"/>
      <c r="H260" s="4"/>
    </row>
    <row r="261" spans="1:8" ht="15.75" x14ac:dyDescent="0.25">
      <c r="A261" s="29">
        <f>(((Trapezoidal!$C$8*B261)+(Trapezoidal!$C$11*(B261^2)))^3)/(Trapezoidal!$C$8+(2*Trapezoidal!$C$11*B261))</f>
        <v>277.28384094886303</v>
      </c>
      <c r="B261" s="20">
        <f t="shared" si="3"/>
        <v>2.5599999999999894</v>
      </c>
      <c r="C261" s="28"/>
      <c r="D261" s="26"/>
      <c r="E261" s="26"/>
      <c r="F261" s="26"/>
      <c r="G261" s="26"/>
      <c r="H261" s="4"/>
    </row>
    <row r="262" spans="1:8" ht="15.75" x14ac:dyDescent="0.25">
      <c r="A262" s="29">
        <f>(((Trapezoidal!$C$8*B262)+(Trapezoidal!$C$11*(B262^2)))^3)/(Trapezoidal!$C$8+(2*Trapezoidal!$C$11*B262))</f>
        <v>282.49965455466895</v>
      </c>
      <c r="B262" s="20">
        <f t="shared" si="3"/>
        <v>2.5699999999999892</v>
      </c>
      <c r="C262" s="28"/>
      <c r="D262" s="26"/>
      <c r="E262" s="26"/>
      <c r="F262" s="26"/>
      <c r="G262" s="26"/>
      <c r="H262" s="4"/>
    </row>
    <row r="263" spans="1:8" ht="15.75" x14ac:dyDescent="0.25">
      <c r="A263" s="29">
        <f>(((Trapezoidal!$C$8*B263)+(Trapezoidal!$C$11*(B263^2)))^3)/(Trapezoidal!$C$8+(2*Trapezoidal!$C$11*B263))</f>
        <v>287.79361251514672</v>
      </c>
      <c r="B263" s="20">
        <f t="shared" ref="B263:B310" si="4">B262+0.01</f>
        <v>2.579999999999989</v>
      </c>
      <c r="C263" s="28"/>
      <c r="D263" s="26"/>
      <c r="E263" s="26"/>
      <c r="F263" s="26"/>
      <c r="G263" s="26"/>
      <c r="H263" s="4"/>
    </row>
    <row r="264" spans="1:8" ht="15.75" x14ac:dyDescent="0.25">
      <c r="A264" s="29">
        <f>(((Trapezoidal!$C$8*B264)+(Trapezoidal!$C$11*(B264^2)))^3)/(Trapezoidal!$C$8+(2*Trapezoidal!$C$11*B264))</f>
        <v>293.16658907079756</v>
      </c>
      <c r="B264" s="20">
        <f t="shared" si="4"/>
        <v>2.5899999999999888</v>
      </c>
      <c r="C264" s="28"/>
      <c r="D264" s="26"/>
      <c r="E264" s="26"/>
      <c r="F264" s="26"/>
      <c r="G264" s="26"/>
      <c r="H264" s="4"/>
    </row>
    <row r="265" spans="1:8" ht="15.75" x14ac:dyDescent="0.25">
      <c r="A265" s="29">
        <f>(((Trapezoidal!$C$8*B265)+(Trapezoidal!$C$11*(B265^2)))^3)/(Trapezoidal!$C$8+(2*Trapezoidal!$C$11*B265))</f>
        <v>298.61946495412207</v>
      </c>
      <c r="B265" s="20">
        <f t="shared" si="4"/>
        <v>2.5999999999999885</v>
      </c>
      <c r="C265" s="28"/>
      <c r="D265" s="26"/>
      <c r="E265" s="26"/>
      <c r="F265" s="26"/>
      <c r="G265" s="26"/>
      <c r="H265" s="4"/>
    </row>
    <row r="266" spans="1:8" ht="15.75" x14ac:dyDescent="0.25">
      <c r="A266" s="29">
        <f>(((Trapezoidal!$C$8*B266)+(Trapezoidal!$C$11*(B266^2)))^3)/(Trapezoidal!$C$8+(2*Trapezoidal!$C$11*B266))</f>
        <v>304.15312741362129</v>
      </c>
      <c r="B266" s="20">
        <f t="shared" si="4"/>
        <v>2.6099999999999883</v>
      </c>
      <c r="C266" s="28"/>
      <c r="D266" s="26"/>
      <c r="E266" s="26"/>
      <c r="F266" s="26"/>
      <c r="G266" s="26"/>
      <c r="H266" s="4"/>
    </row>
    <row r="267" spans="1:8" ht="15.75" x14ac:dyDescent="0.25">
      <c r="A267" s="29">
        <f>(((Trapezoidal!$C$8*B267)+(Trapezoidal!$C$11*(B267^2)))^3)/(Trapezoidal!$C$8+(2*Trapezoidal!$C$11*B267))</f>
        <v>309.76847023779578</v>
      </c>
      <c r="B267" s="20">
        <f t="shared" si="4"/>
        <v>2.6199999999999881</v>
      </c>
      <c r="C267" s="28"/>
      <c r="D267" s="26"/>
      <c r="E267" s="26"/>
      <c r="F267" s="26"/>
      <c r="G267" s="26"/>
      <c r="H267" s="4"/>
    </row>
    <row r="268" spans="1:8" ht="15.75" x14ac:dyDescent="0.25">
      <c r="A268" s="29">
        <f>(((Trapezoidal!$C$8*B268)+(Trapezoidal!$C$11*(B268^2)))^3)/(Trapezoidal!$C$8+(2*Trapezoidal!$C$11*B268))</f>
        <v>315.46639377914659</v>
      </c>
      <c r="B268" s="20">
        <f t="shared" si="4"/>
        <v>2.6299999999999879</v>
      </c>
      <c r="C268" s="28"/>
      <c r="D268" s="26"/>
      <c r="E268" s="26"/>
      <c r="F268" s="26"/>
      <c r="G268" s="26"/>
      <c r="H268" s="4"/>
    </row>
    <row r="269" spans="1:8" ht="15.75" x14ac:dyDescent="0.25">
      <c r="A269" s="29">
        <f>(((Trapezoidal!$C$8*B269)+(Trapezoidal!$C$11*(B269^2)))^3)/(Trapezoidal!$C$8+(2*Trapezoidal!$C$11*B269))</f>
        <v>321.24780497817437</v>
      </c>
      <c r="B269" s="20">
        <f t="shared" si="4"/>
        <v>2.6399999999999877</v>
      </c>
      <c r="C269" s="28"/>
      <c r="D269" s="26"/>
      <c r="E269" s="26"/>
      <c r="F269" s="26"/>
      <c r="G269" s="26"/>
      <c r="H269" s="4"/>
    </row>
    <row r="270" spans="1:8" ht="15.75" x14ac:dyDescent="0.25">
      <c r="A270" s="29">
        <f>(((Trapezoidal!$C$8*B270)+(Trapezoidal!$C$11*(B270^2)))^3)/(Trapezoidal!$C$8+(2*Trapezoidal!$C$11*B270))</f>
        <v>327.11361738737997</v>
      </c>
      <c r="B270" s="20">
        <f t="shared" si="4"/>
        <v>2.6499999999999875</v>
      </c>
      <c r="C270" s="28"/>
      <c r="D270" s="26"/>
      <c r="E270" s="26"/>
      <c r="F270" s="26"/>
      <c r="G270" s="26"/>
      <c r="H270" s="4"/>
    </row>
    <row r="271" spans="1:8" ht="15.75" x14ac:dyDescent="0.25">
      <c r="A271" s="29">
        <f>(((Trapezoidal!$C$8*B271)+(Trapezoidal!$C$11*(B271^2)))^3)/(Trapezoidal!$C$8+(2*Trapezoidal!$C$11*B271))</f>
        <v>333.06475119526414</v>
      </c>
      <c r="B271" s="20">
        <f t="shared" si="4"/>
        <v>2.6599999999999873</v>
      </c>
      <c r="C271" s="28"/>
      <c r="D271" s="26"/>
      <c r="E271" s="26"/>
      <c r="F271" s="26"/>
      <c r="G271" s="26"/>
      <c r="H271" s="4"/>
    </row>
    <row r="272" spans="1:8" ht="15.75" x14ac:dyDescent="0.25">
      <c r="A272" s="29">
        <f>(((Trapezoidal!$C$8*B272)+(Trapezoidal!$C$11*(B272^2)))^3)/(Trapezoidal!$C$8+(2*Trapezoidal!$C$11*B272))</f>
        <v>339.10213325032771</v>
      </c>
      <c r="B272" s="20">
        <f t="shared" si="4"/>
        <v>2.6699999999999871</v>
      </c>
      <c r="C272" s="28"/>
      <c r="D272" s="26"/>
      <c r="E272" s="26"/>
      <c r="F272" s="26"/>
      <c r="G272" s="26"/>
      <c r="H272" s="4"/>
    </row>
    <row r="273" spans="1:8" ht="15.75" x14ac:dyDescent="0.25">
      <c r="A273" s="29">
        <f>(((Trapezoidal!$C$8*B273)+(Trapezoidal!$C$11*(B273^2)))^3)/(Trapezoidal!$C$8+(2*Trapezoidal!$C$11*B273))</f>
        <v>345.22669708507129</v>
      </c>
      <c r="B273" s="20">
        <f t="shared" si="4"/>
        <v>2.6799999999999868</v>
      </c>
      <c r="C273" s="28"/>
      <c r="D273" s="26"/>
      <c r="E273" s="26"/>
      <c r="F273" s="26"/>
      <c r="G273" s="26"/>
      <c r="H273" s="4"/>
    </row>
    <row r="274" spans="1:8" ht="15.75" x14ac:dyDescent="0.25">
      <c r="A274" s="29">
        <f>(((Trapezoidal!$C$8*B274)+(Trapezoidal!$C$11*(B274^2)))^3)/(Trapezoidal!$C$8+(2*Trapezoidal!$C$11*B274))</f>
        <v>351.43938293999599</v>
      </c>
      <c r="B274" s="20">
        <f t="shared" si="4"/>
        <v>2.6899999999999866</v>
      </c>
      <c r="C274" s="28"/>
      <c r="D274" s="26"/>
      <c r="E274" s="26"/>
      <c r="F274" s="26"/>
      <c r="G274" s="26"/>
      <c r="H274" s="4"/>
    </row>
    <row r="275" spans="1:8" ht="15.75" x14ac:dyDescent="0.25">
      <c r="A275" s="29">
        <f>(((Trapezoidal!$C$8*B275)+(Trapezoidal!$C$11*(B275^2)))^3)/(Trapezoidal!$C$8+(2*Trapezoidal!$C$11*B275))</f>
        <v>357.74113778760187</v>
      </c>
      <c r="B275" s="20">
        <f t="shared" si="4"/>
        <v>2.6999999999999864</v>
      </c>
      <c r="C275" s="28"/>
      <c r="D275" s="26"/>
      <c r="E275" s="26"/>
      <c r="F275" s="26"/>
      <c r="G275" s="26"/>
      <c r="H275" s="4"/>
    </row>
    <row r="276" spans="1:8" ht="15.75" x14ac:dyDescent="0.25">
      <c r="A276" s="29">
        <f>(((Trapezoidal!$C$8*B276)+(Trapezoidal!$C$11*(B276^2)))^3)/(Trapezoidal!$C$8+(2*Trapezoidal!$C$11*B276))</f>
        <v>364.1329153563903</v>
      </c>
      <c r="B276" s="20">
        <f t="shared" si="4"/>
        <v>2.7099999999999862</v>
      </c>
      <c r="C276" s="28"/>
      <c r="D276" s="26"/>
      <c r="E276" s="26"/>
      <c r="F276" s="26"/>
      <c r="G276" s="26"/>
      <c r="H276" s="4"/>
    </row>
    <row r="277" spans="1:8" ht="15.75" x14ac:dyDescent="0.25">
      <c r="A277" s="29">
        <f>(((Trapezoidal!$C$8*B277)+(Trapezoidal!$C$11*(B277^2)))^3)/(Trapezoidal!$C$8+(2*Trapezoidal!$C$11*B277))</f>
        <v>370.61567615486189</v>
      </c>
      <c r="B277" s="20">
        <f t="shared" si="4"/>
        <v>2.719999999999986</v>
      </c>
      <c r="C277" s="28"/>
      <c r="D277" s="26"/>
      <c r="E277" s="26"/>
      <c r="F277" s="26"/>
      <c r="G277" s="26"/>
      <c r="H277" s="4"/>
    </row>
    <row r="278" spans="1:8" ht="15.75" x14ac:dyDescent="0.25">
      <c r="A278" s="29">
        <f>(((Trapezoidal!$C$8*B278)+(Trapezoidal!$C$11*(B278^2)))^3)/(Trapezoidal!$C$8+(2*Trapezoidal!$C$11*B278))</f>
        <v>377.19038749551709</v>
      </c>
      <c r="B278" s="20">
        <f t="shared" si="4"/>
        <v>2.7299999999999858</v>
      </c>
      <c r="C278" s="28"/>
      <c r="D278" s="26"/>
      <c r="E278" s="26"/>
      <c r="F278" s="26"/>
      <c r="G278" s="26"/>
      <c r="H278" s="4"/>
    </row>
    <row r="279" spans="1:8" ht="15.75" x14ac:dyDescent="0.25">
      <c r="A279" s="29">
        <f>(((Trapezoidal!$C$8*B279)+(Trapezoidal!$C$11*(B279^2)))^3)/(Trapezoidal!$C$8+(2*Trapezoidal!$C$11*B279))</f>
        <v>383.85802351885661</v>
      </c>
      <c r="B279" s="20">
        <f t="shared" si="4"/>
        <v>2.7399999999999856</v>
      </c>
      <c r="C279" s="28"/>
      <c r="D279" s="26"/>
      <c r="E279" s="26"/>
      <c r="F279" s="26"/>
      <c r="G279" s="26"/>
      <c r="H279" s="4"/>
    </row>
    <row r="280" spans="1:8" ht="15.75" x14ac:dyDescent="0.25">
      <c r="A280" s="29">
        <f>(((Trapezoidal!$C$8*B280)+(Trapezoidal!$C$11*(B280^2)))^3)/(Trapezoidal!$C$8+(2*Trapezoidal!$C$11*B280))</f>
        <v>390.61956521738119</v>
      </c>
      <c r="B280" s="20">
        <f t="shared" si="4"/>
        <v>2.7499999999999853</v>
      </c>
      <c r="C280" s="28"/>
      <c r="D280" s="26"/>
      <c r="E280" s="26"/>
      <c r="F280" s="26"/>
      <c r="G280" s="26"/>
      <c r="H280" s="4"/>
    </row>
    <row r="281" spans="1:8" ht="15.75" x14ac:dyDescent="0.25">
      <c r="A281" s="29">
        <f>(((Trapezoidal!$C$8*B281)+(Trapezoidal!$C$11*(B281^2)))^3)/(Trapezoidal!$C$8+(2*Trapezoidal!$C$11*B281))</f>
        <v>397.47600045959172</v>
      </c>
      <c r="B281" s="20">
        <f t="shared" si="4"/>
        <v>2.7599999999999851</v>
      </c>
      <c r="C281" s="28"/>
      <c r="D281" s="26"/>
      <c r="E281" s="26"/>
      <c r="F281" s="26"/>
      <c r="G281" s="26"/>
      <c r="H281" s="4"/>
    </row>
    <row r="282" spans="1:8" ht="15.75" x14ac:dyDescent="0.25">
      <c r="A282" s="29">
        <f>(((Trapezoidal!$C$8*B282)+(Trapezoidal!$C$11*(B282^2)))^3)/(Trapezoidal!$C$8+(2*Trapezoidal!$C$11*B282))</f>
        <v>404.42832401398874</v>
      </c>
      <c r="B282" s="20">
        <f t="shared" si="4"/>
        <v>2.7699999999999849</v>
      </c>
      <c r="C282" s="28"/>
      <c r="D282" s="26"/>
      <c r="E282" s="26"/>
      <c r="F282" s="26"/>
      <c r="G282" s="26"/>
      <c r="H282" s="4"/>
    </row>
    <row r="283" spans="1:8" ht="15.75" x14ac:dyDescent="0.25">
      <c r="A283" s="29">
        <f>(((Trapezoidal!$C$8*B283)+(Trapezoidal!$C$11*(B283^2)))^3)/(Trapezoidal!$C$8+(2*Trapezoidal!$C$11*B283))</f>
        <v>411.47753757307299</v>
      </c>
      <c r="B283" s="20">
        <f t="shared" si="4"/>
        <v>2.7799999999999847</v>
      </c>
      <c r="C283" s="28"/>
      <c r="D283" s="26"/>
      <c r="E283" s="26"/>
      <c r="F283" s="26"/>
      <c r="G283" s="26"/>
      <c r="H283" s="4"/>
    </row>
    <row r="284" spans="1:8" ht="15.75" x14ac:dyDescent="0.25">
      <c r="A284" s="29">
        <f>(((Trapezoidal!$C$8*B284)+(Trapezoidal!$C$11*(B284^2)))^3)/(Trapezoidal!$C$8+(2*Trapezoidal!$C$11*B284))</f>
        <v>418.62464977734464</v>
      </c>
      <c r="B284" s="20">
        <f t="shared" si="4"/>
        <v>2.7899999999999845</v>
      </c>
      <c r="C284" s="28"/>
      <c r="D284" s="26"/>
      <c r="E284" s="26"/>
      <c r="F284" s="26"/>
      <c r="G284" s="26"/>
      <c r="H284" s="4"/>
    </row>
    <row r="285" spans="1:8" ht="15.75" x14ac:dyDescent="0.25">
      <c r="A285" s="29">
        <f>(((Trapezoidal!$C$8*B285)+(Trapezoidal!$C$11*(B285^2)))^3)/(Trapezoidal!$C$8+(2*Trapezoidal!$C$11*B285))</f>
        <v>425.87067623930488</v>
      </c>
      <c r="B285" s="20">
        <f t="shared" si="4"/>
        <v>2.7999999999999843</v>
      </c>
      <c r="C285" s="28"/>
      <c r="D285" s="26"/>
      <c r="E285" s="26"/>
      <c r="F285" s="26"/>
      <c r="G285" s="26"/>
      <c r="H285" s="4"/>
    </row>
    <row r="286" spans="1:8" ht="15.75" x14ac:dyDescent="0.25">
      <c r="A286" s="29">
        <f>(((Trapezoidal!$C$8*B286)+(Trapezoidal!$C$11*(B286^2)))^3)/(Trapezoidal!$C$8+(2*Trapezoidal!$C$11*B286))</f>
        <v>433.21663956745402</v>
      </c>
      <c r="B286" s="20">
        <f t="shared" si="4"/>
        <v>2.8099999999999841</v>
      </c>
      <c r="C286" s="28"/>
      <c r="D286" s="26"/>
      <c r="E286" s="26"/>
      <c r="F286" s="26"/>
      <c r="G286" s="26"/>
      <c r="H286" s="4"/>
    </row>
    <row r="287" spans="1:8" ht="15.75" x14ac:dyDescent="0.25">
      <c r="A287" s="29">
        <f>(((Trapezoidal!$C$8*B287)+(Trapezoidal!$C$11*(B287^2)))^3)/(Trapezoidal!$C$8+(2*Trapezoidal!$C$11*B287))</f>
        <v>440.66356939029288</v>
      </c>
      <c r="B287" s="20">
        <f t="shared" si="4"/>
        <v>2.8199999999999839</v>
      </c>
      <c r="C287" s="28"/>
      <c r="D287" s="26"/>
      <c r="E287" s="26"/>
      <c r="F287" s="26"/>
      <c r="G287" s="26"/>
      <c r="H287" s="4"/>
    </row>
    <row r="288" spans="1:8" ht="15.75" x14ac:dyDescent="0.25">
      <c r="A288" s="29">
        <f>(((Trapezoidal!$C$8*B288)+(Trapezoidal!$C$11*(B288^2)))^3)/(Trapezoidal!$C$8+(2*Trapezoidal!$C$11*B288))</f>
        <v>448.21250238032201</v>
      </c>
      <c r="B288" s="20">
        <f t="shared" si="4"/>
        <v>2.8299999999999836</v>
      </c>
      <c r="C288" s="28"/>
      <c r="D288" s="26"/>
      <c r="E288" s="26"/>
      <c r="F288" s="26"/>
      <c r="G288" s="26"/>
      <c r="H288" s="4"/>
    </row>
    <row r="289" spans="1:8" ht="15.75" x14ac:dyDescent="0.25">
      <c r="A289" s="29">
        <f>(((Trapezoidal!$C$8*B289)+(Trapezoidal!$C$11*(B289^2)))^3)/(Trapezoidal!$C$8+(2*Trapezoidal!$C$11*B289))</f>
        <v>455.86448227804181</v>
      </c>
      <c r="B289" s="20">
        <f t="shared" si="4"/>
        <v>2.8399999999999834</v>
      </c>
      <c r="C289" s="28"/>
      <c r="D289" s="26"/>
      <c r="E289" s="26"/>
      <c r="F289" s="26"/>
      <c r="G289" s="26"/>
      <c r="H289" s="4"/>
    </row>
    <row r="290" spans="1:8" ht="15.75" x14ac:dyDescent="0.25">
      <c r="A290" s="29">
        <f>(((Trapezoidal!$C$8*B290)+(Trapezoidal!$C$11*(B290^2)))^3)/(Trapezoidal!$C$8+(2*Trapezoidal!$C$11*B290))</f>
        <v>463.62055991595321</v>
      </c>
      <c r="B290" s="20">
        <f t="shared" si="4"/>
        <v>2.8499999999999832</v>
      </c>
      <c r="C290" s="28"/>
      <c r="D290" s="26"/>
      <c r="E290" s="26"/>
      <c r="F290" s="26"/>
      <c r="G290" s="26"/>
      <c r="H290" s="4"/>
    </row>
    <row r="291" spans="1:8" ht="15.75" x14ac:dyDescent="0.25">
      <c r="A291" s="29">
        <f>(((Trapezoidal!$C$8*B291)+(Trapezoidal!$C$11*(B291^2)))^3)/(Trapezoidal!$C$8+(2*Trapezoidal!$C$11*B291))</f>
        <v>471.48179324255682</v>
      </c>
      <c r="B291" s="20">
        <f t="shared" si="4"/>
        <v>2.859999999999983</v>
      </c>
      <c r="C291" s="28"/>
      <c r="D291" s="26"/>
      <c r="E291" s="26"/>
      <c r="F291" s="26"/>
      <c r="G291" s="26"/>
      <c r="H291" s="4"/>
    </row>
    <row r="292" spans="1:8" ht="15.75" x14ac:dyDescent="0.25">
      <c r="A292" s="29">
        <f>(((Trapezoidal!$C$8*B292)+(Trapezoidal!$C$11*(B292^2)))^3)/(Trapezoidal!$C$8+(2*Trapezoidal!$C$11*B292))</f>
        <v>479.44924734635271</v>
      </c>
      <c r="B292" s="20">
        <f t="shared" si="4"/>
        <v>2.8699999999999828</v>
      </c>
      <c r="C292" s="28"/>
      <c r="D292" s="26"/>
      <c r="E292" s="26"/>
      <c r="F292" s="26"/>
      <c r="G292" s="26"/>
      <c r="H292" s="4"/>
    </row>
    <row r="293" spans="1:8" ht="15.75" x14ac:dyDescent="0.25">
      <c r="A293" s="29">
        <f>(((Trapezoidal!$C$8*B293)+(Trapezoidal!$C$11*(B293^2)))^3)/(Trapezoidal!$C$8+(2*Trapezoidal!$C$11*B293))</f>
        <v>487.52399447984209</v>
      </c>
      <c r="B293" s="20">
        <f t="shared" si="4"/>
        <v>2.8799999999999826</v>
      </c>
      <c r="C293" s="28"/>
      <c r="D293" s="26"/>
      <c r="E293" s="26"/>
      <c r="F293" s="26"/>
      <c r="G293" s="26"/>
      <c r="H293" s="4"/>
    </row>
    <row r="294" spans="1:8" ht="15.75" x14ac:dyDescent="0.25">
      <c r="A294" s="29">
        <f>(((Trapezoidal!$C$8*B294)+(Trapezoidal!$C$11*(B294^2)))^3)/(Trapezoidal!$C$8+(2*Trapezoidal!$C$11*B294))</f>
        <v>495.70711408352508</v>
      </c>
      <c r="B294" s="20">
        <f t="shared" si="4"/>
        <v>2.8899999999999824</v>
      </c>
      <c r="C294" s="28"/>
      <c r="D294" s="26"/>
      <c r="E294" s="26"/>
      <c r="F294" s="26"/>
      <c r="G294" s="26"/>
      <c r="H294" s="4"/>
    </row>
    <row r="295" spans="1:8" ht="15.75" x14ac:dyDescent="0.25">
      <c r="A295" s="29">
        <f>(((Trapezoidal!$C$8*B295)+(Trapezoidal!$C$11*(B295^2)))^3)/(Trapezoidal!$C$8+(2*Trapezoidal!$C$11*B295))</f>
        <v>503.99969280990268</v>
      </c>
      <c r="B295" s="20">
        <f t="shared" si="4"/>
        <v>2.8999999999999821</v>
      </c>
      <c r="C295" s="28"/>
      <c r="D295" s="26"/>
      <c r="E295" s="26"/>
      <c r="F295" s="26"/>
      <c r="G295" s="26"/>
      <c r="H295" s="4"/>
    </row>
    <row r="296" spans="1:8" ht="15.75" x14ac:dyDescent="0.25">
      <c r="A296" s="29">
        <f>(((Trapezoidal!$C$8*B296)+(Trapezoidal!$C$11*(B296^2)))^3)/(Trapezoidal!$C$8+(2*Trapezoidal!$C$11*B296))</f>
        <v>512.40282454747467</v>
      </c>
      <c r="B296" s="20">
        <f t="shared" si="4"/>
        <v>2.9099999999999819</v>
      </c>
      <c r="C296" s="28"/>
      <c r="D296" s="26"/>
      <c r="E296" s="26"/>
      <c r="F296" s="26"/>
      <c r="G296" s="26"/>
      <c r="H296" s="4"/>
    </row>
    <row r="297" spans="1:8" ht="15.75" x14ac:dyDescent="0.25">
      <c r="A297" s="29">
        <f>(((Trapezoidal!$C$8*B297)+(Trapezoidal!$C$11*(B297^2)))^3)/(Trapezoidal!$C$8+(2*Trapezoidal!$C$11*B297))</f>
        <v>520.91761044474242</v>
      </c>
      <c r="B297" s="20">
        <f t="shared" si="4"/>
        <v>2.9199999999999817</v>
      </c>
      <c r="C297" s="28"/>
      <c r="D297" s="26"/>
      <c r="E297" s="26"/>
      <c r="F297" s="26"/>
      <c r="G297" s="26"/>
      <c r="H297" s="4"/>
    </row>
    <row r="298" spans="1:8" ht="15.75" x14ac:dyDescent="0.25">
      <c r="A298" s="29">
        <f>(((Trapezoidal!$C$8*B298)+(Trapezoidal!$C$11*(B298^2)))^3)/(Trapezoidal!$C$8+(2*Trapezoidal!$C$11*B298))</f>
        <v>529.54515893420569</v>
      </c>
      <c r="B298" s="20">
        <f t="shared" si="4"/>
        <v>2.9299999999999815</v>
      </c>
      <c r="C298" s="28"/>
      <c r="D298" s="26"/>
      <c r="E298" s="26"/>
      <c r="F298" s="26"/>
      <c r="G298" s="26"/>
      <c r="H298" s="4"/>
    </row>
    <row r="299" spans="1:8" ht="15.75" x14ac:dyDescent="0.25">
      <c r="A299" s="29">
        <f>(((Trapezoidal!$C$8*B299)+(Trapezoidal!$C$11*(B299^2)))^3)/(Trapezoidal!$C$8+(2*Trapezoidal!$C$11*B299))</f>
        <v>538.28658575636587</v>
      </c>
      <c r="B299" s="20">
        <f t="shared" si="4"/>
        <v>2.9399999999999813</v>
      </c>
      <c r="C299" s="28"/>
      <c r="D299" s="26"/>
      <c r="E299" s="26"/>
      <c r="F299" s="26"/>
      <c r="G299" s="26"/>
      <c r="H299" s="4"/>
    </row>
    <row r="300" spans="1:8" ht="15.75" x14ac:dyDescent="0.25">
      <c r="A300" s="29">
        <f>(((Trapezoidal!$C$8*B300)+(Trapezoidal!$C$11*(B300^2)))^3)/(Trapezoidal!$C$8+(2*Trapezoidal!$C$11*B300))</f>
        <v>547.14301398372311</v>
      </c>
      <c r="B300" s="20">
        <f t="shared" si="4"/>
        <v>2.9499999999999811</v>
      </c>
      <c r="C300" s="28"/>
      <c r="D300" s="26"/>
      <c r="E300" s="26"/>
      <c r="F300" s="26"/>
      <c r="G300" s="26"/>
      <c r="H300" s="4"/>
    </row>
    <row r="301" spans="1:8" ht="15.75" x14ac:dyDescent="0.25">
      <c r="A301" s="29">
        <f>(((Trapezoidal!$C$8*B301)+(Trapezoidal!$C$11*(B301^2)))^3)/(Trapezoidal!$C$8+(2*Trapezoidal!$C$11*B301))</f>
        <v>556.11557404477742</v>
      </c>
      <c r="B301" s="20">
        <f t="shared" si="4"/>
        <v>2.9599999999999809</v>
      </c>
      <c r="C301" s="28"/>
      <c r="D301" s="26"/>
      <c r="E301" s="26"/>
      <c r="F301" s="26"/>
      <c r="G301" s="26"/>
      <c r="H301" s="4"/>
    </row>
    <row r="302" spans="1:8" ht="15.75" x14ac:dyDescent="0.25">
      <c r="A302" s="29">
        <f>(((Trapezoidal!$C$8*B302)+(Trapezoidal!$C$11*(B302^2)))^3)/(Trapezoidal!$C$8+(2*Trapezoidal!$C$11*B302))</f>
        <v>565.20540374802988</v>
      </c>
      <c r="B302" s="20">
        <f t="shared" si="4"/>
        <v>2.9699999999999807</v>
      </c>
      <c r="C302" s="28"/>
      <c r="D302" s="26"/>
      <c r="E302" s="26"/>
      <c r="F302" s="26"/>
      <c r="G302" s="26"/>
      <c r="H302" s="4"/>
    </row>
    <row r="303" spans="1:8" ht="15.75" x14ac:dyDescent="0.25">
      <c r="A303" s="29">
        <f>(((Trapezoidal!$C$8*B303)+(Trapezoidal!$C$11*(B303^2)))^3)/(Trapezoidal!$C$8+(2*Trapezoidal!$C$11*B303))</f>
        <v>574.41364830598116</v>
      </c>
      <c r="B303" s="20">
        <f t="shared" si="4"/>
        <v>2.9799999999999804</v>
      </c>
      <c r="C303" s="28"/>
      <c r="D303" s="26"/>
      <c r="E303" s="26"/>
      <c r="F303" s="26"/>
      <c r="G303" s="26"/>
      <c r="H303" s="4"/>
    </row>
    <row r="304" spans="1:8" ht="15.75" x14ac:dyDescent="0.25">
      <c r="A304" s="29">
        <f>(((Trapezoidal!$C$8*B304)+(Trapezoidal!$C$11*(B304^2)))^3)/(Trapezoidal!$C$8+(2*Trapezoidal!$C$11*B304))</f>
        <v>583.74146035913134</v>
      </c>
      <c r="B304" s="20">
        <f t="shared" si="4"/>
        <v>2.9899999999999802</v>
      </c>
      <c r="C304" s="28"/>
      <c r="D304" s="26"/>
      <c r="E304" s="26"/>
      <c r="F304" s="26"/>
      <c r="G304" s="26"/>
      <c r="H304" s="4"/>
    </row>
    <row r="305" spans="1:8" ht="15.75" x14ac:dyDescent="0.25">
      <c r="A305" s="29">
        <f>(((Trapezoidal!$C$8*B305)+(Trapezoidal!$C$11*(B305^2)))^3)/(Trapezoidal!$C$8+(2*Trapezoidal!$C$11*B305))</f>
        <v>593.18999999998084</v>
      </c>
      <c r="B305" s="20">
        <f t="shared" si="4"/>
        <v>2.99999999999998</v>
      </c>
      <c r="C305" s="28"/>
      <c r="D305" s="28"/>
      <c r="E305" s="28"/>
      <c r="F305" s="28"/>
      <c r="G305" s="26"/>
      <c r="H305" s="4"/>
    </row>
    <row r="306" spans="1:8" ht="15.75" x14ac:dyDescent="0.25">
      <c r="A306" s="29">
        <f>(((Trapezoidal!$C$8*B306)+(Trapezoidal!$C$11*(B306^2)))^3)/(Trapezoidal!$C$8+(2*Trapezoidal!$C$11*B306))</f>
        <v>602.76043479703037</v>
      </c>
      <c r="B306" s="20">
        <f t="shared" si="4"/>
        <v>3.0099999999999798</v>
      </c>
      <c r="C306" s="28"/>
      <c r="D306" s="28"/>
      <c r="E306" s="28"/>
      <c r="F306" s="28"/>
      <c r="G306" s="26"/>
      <c r="H306" s="4"/>
    </row>
    <row r="307" spans="1:8" ht="15.75" x14ac:dyDescent="0.25">
      <c r="A307" s="29">
        <f>(((Trapezoidal!$C$8*B307)+(Trapezoidal!$C$11*(B307^2)))^3)/(Trapezoidal!$C$8+(2*Trapezoidal!$C$11*B307))</f>
        <v>612.4539398187809</v>
      </c>
      <c r="B307" s="20">
        <f t="shared" si="4"/>
        <v>3.0199999999999796</v>
      </c>
      <c r="C307" s="28"/>
      <c r="D307" s="28"/>
      <c r="E307" s="28"/>
      <c r="F307" s="28"/>
      <c r="G307" s="26"/>
      <c r="H307" s="4"/>
    </row>
    <row r="308" spans="1:8" ht="15.75" x14ac:dyDescent="0.25">
      <c r="A308" s="29">
        <f>(((Trapezoidal!$C$8*B308)+(Trapezoidal!$C$11*(B308^2)))^3)/(Trapezoidal!$C$8+(2*Trapezoidal!$C$11*B308))</f>
        <v>622.27169765773181</v>
      </c>
      <c r="B308" s="20">
        <f t="shared" si="4"/>
        <v>3.0299999999999794</v>
      </c>
      <c r="C308" s="28"/>
      <c r="D308" s="28"/>
      <c r="E308" s="28"/>
      <c r="F308" s="28"/>
      <c r="G308" s="26"/>
      <c r="H308" s="4"/>
    </row>
    <row r="309" spans="1:8" ht="15.75" x14ac:dyDescent="0.25">
      <c r="A309" s="29">
        <f>(((Trapezoidal!$C$8*B309)+(Trapezoidal!$C$11*(B309^2)))^3)/(Trapezoidal!$C$8+(2*Trapezoidal!$C$11*B309))</f>
        <v>632.21489845438418</v>
      </c>
      <c r="B309" s="20">
        <f t="shared" si="4"/>
        <v>3.0399999999999792</v>
      </c>
      <c r="C309" s="28"/>
      <c r="D309" s="28"/>
      <c r="E309" s="28"/>
      <c r="F309" s="28"/>
      <c r="G309" s="26"/>
      <c r="H309" s="4"/>
    </row>
    <row r="310" spans="1:8" ht="15.75" x14ac:dyDescent="0.25">
      <c r="A310" s="29">
        <f>(((Trapezoidal!$C$8*B310)+(Trapezoidal!$C$11*(B310^2)))^3)/(Trapezoidal!$C$8+(2*Trapezoidal!$C$11*B310))</f>
        <v>642.2847399212385</v>
      </c>
      <c r="B310" s="20">
        <f t="shared" si="4"/>
        <v>3.049999999999979</v>
      </c>
      <c r="C310" s="28"/>
      <c r="D310" s="28"/>
      <c r="E310" s="28"/>
      <c r="F310" s="28"/>
      <c r="G310" s="26"/>
      <c r="H310" s="4"/>
    </row>
    <row r="311" spans="1:8" ht="15.75" thickBot="1" x14ac:dyDescent="0.3">
      <c r="A311" s="16"/>
      <c r="B311" s="14"/>
      <c r="C311" s="14"/>
      <c r="D311" s="14"/>
      <c r="E311" s="14"/>
      <c r="F311" s="14"/>
      <c r="G311" s="14"/>
      <c r="H311" s="15"/>
    </row>
  </sheetData>
  <mergeCells count="1">
    <mergeCell ref="A1:H1"/>
  </mergeCells>
  <conditionalFormatting sqref="B5:B310">
    <cfRule type="cellIs" dxfId="23" priority="55" operator="equal">
      <formula>$F$15</formula>
    </cfRule>
    <cfRule type="cellIs" dxfId="22" priority="56" operator="equal">
      <formula>$F$14</formula>
    </cfRule>
  </conditionalFormatting>
  <conditionalFormatting sqref="A5:A310">
    <cfRule type="cellIs" dxfId="21" priority="53" operator="equal">
      <formula>$F$15</formula>
    </cfRule>
    <cfRule type="cellIs" dxfId="20" priority="54" operator="equal">
      <formula>$F$14</formula>
    </cfRule>
  </conditionalFormatting>
  <dataValidations disablePrompts="1" count="1">
    <dataValidation type="decimal" allowBlank="1" showInputMessage="1" showErrorMessage="1" errorTitle="Error" error="Valor no permitido" promptTitle="Atención" prompt="Ingrese un valor adecuado acorde al rango permitido" sqref="E7">
      <formula1>A5</formula1>
      <formula2>#REF!</formula2>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B23"/>
  <sheetViews>
    <sheetView topLeftCell="A7" workbookViewId="0">
      <selection activeCell="B11" sqref="B11"/>
    </sheetView>
  </sheetViews>
  <sheetFormatPr baseColWidth="10" defaultRowHeight="15" x14ac:dyDescent="0.25"/>
  <cols>
    <col min="1" max="1" width="44.140625" bestFit="1" customWidth="1"/>
    <col min="2" max="2" width="6" bestFit="1" customWidth="1"/>
  </cols>
  <sheetData>
    <row r="1" spans="1:2" x14ac:dyDescent="0.25">
      <c r="A1" s="367" t="s">
        <v>42</v>
      </c>
      <c r="B1" s="367"/>
    </row>
    <row r="3" spans="1:2" x14ac:dyDescent="0.25">
      <c r="A3" t="s">
        <v>43</v>
      </c>
      <c r="B3">
        <v>1.2999999999999999E-2</v>
      </c>
    </row>
    <row r="4" spans="1:2" x14ac:dyDescent="0.25">
      <c r="A4" t="s">
        <v>44</v>
      </c>
      <c r="B4">
        <v>1.6E-2</v>
      </c>
    </row>
    <row r="5" spans="1:2" x14ac:dyDescent="0.25">
      <c r="A5" t="s">
        <v>45</v>
      </c>
      <c r="B5">
        <v>1.2E-2</v>
      </c>
    </row>
    <row r="6" spans="1:2" x14ac:dyDescent="0.25">
      <c r="A6" t="s">
        <v>46</v>
      </c>
      <c r="B6">
        <v>1.2999999999999999E-2</v>
      </c>
    </row>
    <row r="7" spans="1:2" x14ac:dyDescent="0.25">
      <c r="A7" t="s">
        <v>47</v>
      </c>
      <c r="B7" s="73">
        <v>0.01</v>
      </c>
    </row>
    <row r="8" spans="1:2" x14ac:dyDescent="0.25">
      <c r="A8" t="s">
        <v>48</v>
      </c>
      <c r="B8">
        <v>1.0999999999999999E-2</v>
      </c>
    </row>
    <row r="9" spans="1:2" x14ac:dyDescent="0.25">
      <c r="A9" t="s">
        <v>49</v>
      </c>
      <c r="B9">
        <v>1.2999999999999999E-2</v>
      </c>
    </row>
    <row r="10" spans="1:2" x14ac:dyDescent="0.25">
      <c r="A10" t="s">
        <v>50</v>
      </c>
      <c r="B10">
        <v>1.7000000000000001E-2</v>
      </c>
    </row>
    <row r="11" spans="1:2" x14ac:dyDescent="0.25">
      <c r="A11" t="s">
        <v>51</v>
      </c>
      <c r="B11">
        <v>1.2999999999999999E-2</v>
      </c>
    </row>
    <row r="12" spans="1:2" x14ac:dyDescent="0.25">
      <c r="A12" t="s">
        <v>52</v>
      </c>
      <c r="B12">
        <v>1.2999999999999999E-2</v>
      </c>
    </row>
    <row r="13" spans="1:2" x14ac:dyDescent="0.25">
      <c r="A13" t="s">
        <v>53</v>
      </c>
      <c r="B13">
        <v>1.2E-2</v>
      </c>
    </row>
    <row r="14" spans="1:2" x14ac:dyDescent="0.25">
      <c r="A14" t="s">
        <v>54</v>
      </c>
      <c r="B14">
        <v>1.2999999999999999E-2</v>
      </c>
    </row>
    <row r="15" spans="1:2" x14ac:dyDescent="0.25">
      <c r="A15" t="s">
        <v>55</v>
      </c>
      <c r="B15">
        <v>2.5000000000000001E-2</v>
      </c>
    </row>
    <row r="16" spans="1:2" x14ac:dyDescent="0.25">
      <c r="A16" t="s">
        <v>56</v>
      </c>
      <c r="B16">
        <v>3.2000000000000001E-2</v>
      </c>
    </row>
    <row r="17" spans="1:2" x14ac:dyDescent="0.25">
      <c r="A17" t="s">
        <v>57</v>
      </c>
      <c r="B17">
        <v>2.5000000000000001E-2</v>
      </c>
    </row>
    <row r="18" spans="1:2" x14ac:dyDescent="0.25">
      <c r="A18" t="s">
        <v>58</v>
      </c>
      <c r="B18">
        <v>1.4999999999999999E-2</v>
      </c>
    </row>
    <row r="19" spans="1:2" x14ac:dyDescent="0.25">
      <c r="A19" t="s">
        <v>59</v>
      </c>
      <c r="B19" s="73">
        <v>0.01</v>
      </c>
    </row>
    <row r="20" spans="1:2" x14ac:dyDescent="0.25">
      <c r="A20" t="s">
        <v>60</v>
      </c>
      <c r="B20">
        <v>3.5000000000000003E-2</v>
      </c>
    </row>
    <row r="21" spans="1:2" x14ac:dyDescent="0.25">
      <c r="A21" t="s">
        <v>61</v>
      </c>
      <c r="B21">
        <v>1.2999999999999999E-2</v>
      </c>
    </row>
    <row r="22" spans="1:2" x14ac:dyDescent="0.25">
      <c r="A22" t="s">
        <v>62</v>
      </c>
      <c r="B22">
        <v>1.7999999999999999E-2</v>
      </c>
    </row>
    <row r="23" spans="1:2" x14ac:dyDescent="0.25">
      <c r="A23" t="s">
        <v>63</v>
      </c>
      <c r="B23" s="73">
        <v>0.01</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5" tint="0.39997558519241921"/>
  </sheetPr>
  <dimension ref="A1:G25"/>
  <sheetViews>
    <sheetView workbookViewId="0">
      <selection activeCell="I7" sqref="I7"/>
    </sheetView>
  </sheetViews>
  <sheetFormatPr baseColWidth="10" defaultRowHeight="15" x14ac:dyDescent="0.25"/>
  <cols>
    <col min="5" max="5" width="11.85546875" bestFit="1" customWidth="1"/>
  </cols>
  <sheetData>
    <row r="1" spans="1:7" x14ac:dyDescent="0.25">
      <c r="A1" s="364" t="s">
        <v>0</v>
      </c>
      <c r="B1" s="365"/>
      <c r="C1" s="1"/>
      <c r="D1" s="1"/>
      <c r="E1" s="1"/>
      <c r="F1" s="1"/>
      <c r="G1" s="2"/>
    </row>
    <row r="2" spans="1:7" x14ac:dyDescent="0.25">
      <c r="A2" s="25"/>
      <c r="B2" s="5"/>
      <c r="C2" s="26"/>
      <c r="D2" s="26"/>
      <c r="E2" s="72"/>
      <c r="F2" s="26"/>
      <c r="G2" s="4"/>
    </row>
    <row r="3" spans="1:7" ht="15.75" x14ac:dyDescent="0.25">
      <c r="A3" s="27" t="s">
        <v>1</v>
      </c>
      <c r="B3" s="6" t="s">
        <v>2</v>
      </c>
      <c r="C3" s="28"/>
      <c r="D3" s="28"/>
      <c r="E3" s="28"/>
      <c r="F3" s="28"/>
      <c r="G3" s="4"/>
    </row>
    <row r="4" spans="1:7" ht="15.75" x14ac:dyDescent="0.25">
      <c r="A4" s="29">
        <v>0</v>
      </c>
      <c r="B4" s="7">
        <v>1.75E-6</v>
      </c>
      <c r="C4" s="28"/>
      <c r="D4" s="28"/>
      <c r="E4" s="28"/>
      <c r="F4" s="28"/>
      <c r="G4" s="4"/>
    </row>
    <row r="5" spans="1:7" ht="15.75" x14ac:dyDescent="0.25">
      <c r="A5" s="29">
        <v>5</v>
      </c>
      <c r="B5" s="7">
        <v>1.5200000000000001E-6</v>
      </c>
      <c r="C5" s="28"/>
      <c r="D5" s="28"/>
      <c r="E5" s="28"/>
      <c r="F5" s="28"/>
      <c r="G5" s="4"/>
    </row>
    <row r="6" spans="1:7" ht="15.75" x14ac:dyDescent="0.25">
      <c r="A6" s="29">
        <v>10</v>
      </c>
      <c r="B6" s="7">
        <v>1.3E-6</v>
      </c>
      <c r="C6" s="28"/>
      <c r="D6" s="8" t="s">
        <v>1</v>
      </c>
      <c r="E6" s="9">
        <f>'Máxima eficiencia'!C5</f>
        <v>14</v>
      </c>
      <c r="F6" s="28"/>
      <c r="G6" s="4"/>
    </row>
    <row r="7" spans="1:7" ht="15.75" x14ac:dyDescent="0.25">
      <c r="A7" s="29">
        <v>15</v>
      </c>
      <c r="B7" s="7">
        <v>1.15E-6</v>
      </c>
      <c r="C7" s="28"/>
      <c r="D7" s="8" t="s">
        <v>3</v>
      </c>
      <c r="E7" s="10">
        <f>INDEX(A4:A24,MATCH(E6,A4:A24,1))</f>
        <v>10</v>
      </c>
      <c r="F7" s="28"/>
      <c r="G7" s="4"/>
    </row>
    <row r="8" spans="1:7" ht="15.75" x14ac:dyDescent="0.25">
      <c r="A8" s="29">
        <v>20</v>
      </c>
      <c r="B8" s="7">
        <v>1.02E-6</v>
      </c>
      <c r="C8" s="28"/>
      <c r="D8" s="8" t="str">
        <f>IF(E8="","","x₁")</f>
        <v>x₁</v>
      </c>
      <c r="E8" s="10">
        <f>IF(E6=E7,"",INDEX(A4:A24,MATCH(E6,A4:A24,1)+1))</f>
        <v>15</v>
      </c>
      <c r="F8" s="30"/>
      <c r="G8" s="4"/>
    </row>
    <row r="9" spans="1:7" ht="15.75" x14ac:dyDescent="0.25">
      <c r="A9" s="29">
        <v>25</v>
      </c>
      <c r="B9" s="7">
        <v>8.9400000000000004E-7</v>
      </c>
      <c r="C9" s="28"/>
      <c r="D9" s="8" t="s">
        <v>4</v>
      </c>
      <c r="E9" s="11">
        <f>INDEX(B4:B24,MATCH(E7,A4:A24,0))</f>
        <v>1.3E-6</v>
      </c>
      <c r="F9" s="28"/>
      <c r="G9" s="4"/>
    </row>
    <row r="10" spans="1:7" ht="15.75" x14ac:dyDescent="0.25">
      <c r="A10" s="29">
        <v>30</v>
      </c>
      <c r="B10" s="7">
        <v>8.0299999999999998E-7</v>
      </c>
      <c r="C10" s="28"/>
      <c r="D10" s="8" t="str">
        <f>IF(E10="","","y₁")</f>
        <v>y₁</v>
      </c>
      <c r="E10" s="11">
        <f>IF(E8="","",INDEX(B4:B24,MATCH(E8,A4:A24,0)))</f>
        <v>1.15E-6</v>
      </c>
      <c r="F10" s="28"/>
      <c r="G10" s="4"/>
    </row>
    <row r="11" spans="1:7" ht="15.75" x14ac:dyDescent="0.25">
      <c r="A11" s="29">
        <v>35</v>
      </c>
      <c r="B11" s="7">
        <v>7.2200000000000003E-7</v>
      </c>
      <c r="C11" s="28"/>
      <c r="D11" s="28"/>
      <c r="E11" s="28"/>
      <c r="F11" s="28"/>
      <c r="G11" s="4"/>
    </row>
    <row r="12" spans="1:7" ht="15.75" x14ac:dyDescent="0.25">
      <c r="A12" s="29">
        <v>40</v>
      </c>
      <c r="B12" s="7">
        <v>6.5600000000000005E-7</v>
      </c>
      <c r="C12" s="28"/>
      <c r="D12" s="31" t="s">
        <v>5</v>
      </c>
      <c r="E12" s="28"/>
      <c r="F12" s="28"/>
      <c r="G12" s="4"/>
    </row>
    <row r="13" spans="1:7" ht="15.75" x14ac:dyDescent="0.25">
      <c r="A13" s="29">
        <v>45</v>
      </c>
      <c r="B13" s="7">
        <v>5.9999999999999997E-7</v>
      </c>
      <c r="C13" s="28"/>
      <c r="D13" s="12" t="str">
        <f>IF(E10="","y₀ = y","y")</f>
        <v>y</v>
      </c>
      <c r="E13" s="13">
        <f>IF(E10="",E9,E9+(E10-E9)*(E6-E7)/(E8-E7))</f>
        <v>1.1799999999999999E-6</v>
      </c>
      <c r="F13" s="28"/>
      <c r="G13" s="4"/>
    </row>
    <row r="14" spans="1:7" ht="15.75" x14ac:dyDescent="0.25">
      <c r="A14" s="29">
        <v>50</v>
      </c>
      <c r="B14" s="7">
        <v>5.4799999999999998E-7</v>
      </c>
      <c r="C14" s="28"/>
      <c r="D14" s="28"/>
      <c r="E14" s="28"/>
      <c r="F14" s="28"/>
      <c r="G14" s="4"/>
    </row>
    <row r="15" spans="1:7" ht="15.75" x14ac:dyDescent="0.25">
      <c r="A15" s="29">
        <v>55</v>
      </c>
      <c r="B15" s="7">
        <v>5.0500000000000004E-7</v>
      </c>
      <c r="C15" s="28"/>
      <c r="D15" s="28"/>
      <c r="E15" s="28"/>
      <c r="F15" s="28"/>
      <c r="G15" s="4"/>
    </row>
    <row r="16" spans="1:7" ht="15.75" x14ac:dyDescent="0.25">
      <c r="A16" s="29">
        <v>60</v>
      </c>
      <c r="B16" s="7">
        <v>4.6699999999999999E-7</v>
      </c>
      <c r="C16" s="28"/>
      <c r="D16" s="28"/>
      <c r="E16" s="28"/>
      <c r="F16" s="28"/>
      <c r="G16" s="4"/>
    </row>
    <row r="17" spans="1:7" ht="15.75" x14ac:dyDescent="0.25">
      <c r="A17" s="29">
        <v>65</v>
      </c>
      <c r="B17" s="7">
        <v>4.39E-7</v>
      </c>
      <c r="C17" s="28"/>
      <c r="D17" s="28"/>
      <c r="E17" s="28"/>
      <c r="F17" s="28"/>
      <c r="G17" s="4"/>
    </row>
    <row r="18" spans="1:7" ht="15.75" x14ac:dyDescent="0.25">
      <c r="A18" s="29">
        <v>70</v>
      </c>
      <c r="B18" s="7">
        <v>4.1100000000000001E-7</v>
      </c>
      <c r="C18" s="28"/>
      <c r="D18" s="28"/>
      <c r="E18" s="28"/>
      <c r="F18" s="28"/>
      <c r="G18" s="4"/>
    </row>
    <row r="19" spans="1:7" ht="15.75" x14ac:dyDescent="0.25">
      <c r="A19" s="29">
        <v>75</v>
      </c>
      <c r="B19" s="7">
        <v>3.8299999999999998E-7</v>
      </c>
      <c r="C19" s="28"/>
      <c r="D19" s="28"/>
      <c r="E19" s="28"/>
      <c r="F19" s="28"/>
      <c r="G19" s="4"/>
    </row>
    <row r="20" spans="1:7" ht="15.75" x14ac:dyDescent="0.25">
      <c r="A20" s="29">
        <v>80</v>
      </c>
      <c r="B20" s="7">
        <v>3.5999999999999999E-7</v>
      </c>
      <c r="C20" s="28"/>
      <c r="D20" s="28"/>
      <c r="E20" s="28"/>
      <c r="F20" s="28"/>
      <c r="G20" s="4"/>
    </row>
    <row r="21" spans="1:7" ht="15.75" x14ac:dyDescent="0.25">
      <c r="A21" s="29">
        <v>85</v>
      </c>
      <c r="B21" s="7">
        <v>3.41E-7</v>
      </c>
      <c r="C21" s="28"/>
      <c r="D21" s="28"/>
      <c r="E21" s="28"/>
      <c r="F21" s="28"/>
      <c r="G21" s="4"/>
    </row>
    <row r="22" spans="1:7" ht="15.75" x14ac:dyDescent="0.25">
      <c r="A22" s="29">
        <v>90</v>
      </c>
      <c r="B22" s="7">
        <v>3.22E-7</v>
      </c>
      <c r="C22" s="28"/>
      <c r="D22" s="28"/>
      <c r="E22" s="28"/>
      <c r="F22" s="28"/>
      <c r="G22" s="4"/>
    </row>
    <row r="23" spans="1:7" ht="15.75" x14ac:dyDescent="0.25">
      <c r="A23" s="29">
        <v>95</v>
      </c>
      <c r="B23" s="7">
        <v>3.0400000000000002E-7</v>
      </c>
      <c r="C23" s="28"/>
      <c r="D23" s="28"/>
      <c r="E23" s="28"/>
      <c r="F23" s="28"/>
      <c r="G23" s="4"/>
    </row>
    <row r="24" spans="1:7" ht="15.75" x14ac:dyDescent="0.25">
      <c r="A24" s="29">
        <v>100</v>
      </c>
      <c r="B24" s="7">
        <v>2.9400000000000001E-7</v>
      </c>
      <c r="C24" s="28"/>
      <c r="D24" s="28"/>
      <c r="E24" s="28"/>
      <c r="F24" s="28"/>
      <c r="G24" s="4"/>
    </row>
    <row r="25" spans="1:7" ht="15.75" thickBot="1" x14ac:dyDescent="0.3">
      <c r="A25" s="16"/>
      <c r="B25" s="14"/>
      <c r="C25" s="14"/>
      <c r="D25" s="14"/>
      <c r="E25" s="14"/>
      <c r="F25" s="14"/>
      <c r="G25" s="15"/>
    </row>
  </sheetData>
  <mergeCells count="1">
    <mergeCell ref="A1:B1"/>
  </mergeCells>
  <conditionalFormatting sqref="A4:A24">
    <cfRule type="cellIs" dxfId="19" priority="1" operator="equal">
      <formula>#REF!</formula>
    </cfRule>
    <cfRule type="cellIs" dxfId="18" priority="2" operator="equal">
      <formula>#REF!</formula>
    </cfRule>
  </conditionalFormatting>
  <conditionalFormatting sqref="B4:B24">
    <cfRule type="cellIs" dxfId="17" priority="3" operator="equal">
      <formula>#REF!</formula>
    </cfRule>
    <cfRule type="cellIs" dxfId="16" priority="4" operator="equal">
      <formula>#REF!</formula>
    </cfRule>
  </conditionalFormatting>
  <dataValidations count="1">
    <dataValidation type="decimal" allowBlank="1" showInputMessage="1" showErrorMessage="1" errorTitle="Error" error="Valor no permitido" promptTitle="Atención" prompt="Ingrese un valor adecuado acorde al rango permitido" sqref="E6">
      <formula1>A4</formula1>
      <formula2>A332</formula2>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5" tint="0.39997558519241921"/>
  </sheetPr>
  <dimension ref="A1:I753"/>
  <sheetViews>
    <sheetView workbookViewId="0">
      <selection activeCell="A6" sqref="A6"/>
    </sheetView>
  </sheetViews>
  <sheetFormatPr baseColWidth="10" defaultRowHeight="15" x14ac:dyDescent="0.25"/>
  <cols>
    <col min="1" max="1" width="15.7109375" bestFit="1" customWidth="1"/>
    <col min="4" max="4" width="13.5703125" customWidth="1"/>
  </cols>
  <sheetData>
    <row r="1" spans="1:9" x14ac:dyDescent="0.25">
      <c r="A1" s="364" t="s">
        <v>30</v>
      </c>
      <c r="B1" s="365"/>
      <c r="C1" s="365"/>
      <c r="D1" s="365"/>
      <c r="E1" s="365"/>
      <c r="F1" s="365"/>
      <c r="G1" s="365"/>
      <c r="H1" s="365"/>
      <c r="I1" s="26"/>
    </row>
    <row r="2" spans="1:9" ht="15.75" thickBot="1" x14ac:dyDescent="0.3">
      <c r="A2" s="3"/>
      <c r="B2" s="26"/>
      <c r="C2" s="26"/>
      <c r="D2" s="26"/>
      <c r="E2" s="26"/>
      <c r="F2" s="26"/>
      <c r="G2" s="26"/>
      <c r="H2" s="26"/>
      <c r="I2" s="26"/>
    </row>
    <row r="3" spans="1:9" ht="15.75" thickBot="1" x14ac:dyDescent="0.3">
      <c r="A3" s="3"/>
      <c r="B3" s="26"/>
      <c r="C3" s="26"/>
      <c r="D3" s="17" t="s">
        <v>9</v>
      </c>
      <c r="E3" s="18">
        <f>E14</f>
        <v>5.3546459550424849E-2</v>
      </c>
      <c r="F3" s="26"/>
      <c r="G3" s="26"/>
      <c r="H3" s="26"/>
      <c r="I3" s="26"/>
    </row>
    <row r="4" spans="1:9" ht="16.5" thickBot="1" x14ac:dyDescent="0.3">
      <c r="A4" s="27" t="s">
        <v>1</v>
      </c>
      <c r="B4" s="6" t="s">
        <v>2</v>
      </c>
      <c r="C4" s="28"/>
      <c r="D4" s="19" t="s">
        <v>68</v>
      </c>
      <c r="E4" s="19" t="s">
        <v>70</v>
      </c>
      <c r="F4" s="32" t="s">
        <v>69</v>
      </c>
      <c r="G4" s="26"/>
      <c r="H4" s="26"/>
      <c r="I4" s="26"/>
    </row>
    <row r="5" spans="1:9" ht="16.5" thickBot="1" x14ac:dyDescent="0.3">
      <c r="A5" s="29">
        <f>(('Máxima eficiencia'!$C$8*'Y (2)'!B5)+('Máxima eficiencia'!$C$12*('Y (2)'!B5^2)))*((('Máxima eficiencia'!$C$8*'Y (2)'!B5)+('Máxima eficiencia'!$C$12*('Y (2)'!B5^2)))/('Máxima eficiencia'!$C$8+(2*'Y (2)'!B5*(SQRT(1+('Máxima eficiencia'!$C$12^2))))))^(2/3)</f>
        <v>0</v>
      </c>
      <c r="B5" s="20">
        <v>0</v>
      </c>
      <c r="C5" s="28"/>
      <c r="D5" s="77">
        <f>(('Máxima eficiencia'!C4*'Máxima eficiencia'!C9)/'Máxima eficiencia'!C10^(1/2))</f>
        <v>1.56E-3</v>
      </c>
      <c r="E5" s="77">
        <f>(('Máxima eficiencia'!C8*'Y (2)'!E3)+('Máxima eficiencia'!C12*('Y (2)'!E3^2)))*((('Máxima eficiencia'!C8*'Y (2)'!E3)+('Máxima eficiencia'!C12*('Y (2)'!E3^2)))/('Máxima eficiencia'!C8+(2*'Y (2)'!E3*(SQRT(1+('Máxima eficiencia'!C12^2))))))^(2/3)</f>
        <v>1.5514446757715456E-3</v>
      </c>
      <c r="F5" s="28"/>
      <c r="G5" s="26"/>
      <c r="H5" s="26"/>
      <c r="I5" s="26"/>
    </row>
    <row r="6" spans="1:9" ht="15.75" x14ac:dyDescent="0.25">
      <c r="A6" s="29">
        <f>(('Máxima eficiencia'!$C$8*'Y (2)'!B6)+('Máxima eficiencia'!$C$12*('Y (2)'!B6^2)))*((('Máxima eficiencia'!$C$8*'Y (2)'!B6)+('Máxima eficiencia'!$C$12*('Y (2)'!B6^2)))/('Máxima eficiencia'!$C$8+(2*'Y (2)'!B6*(SQRT(1+('Máxima eficiencia'!$C$12^2))))))^(2/3)</f>
        <v>9.2196584261998235E-5</v>
      </c>
      <c r="B6" s="20">
        <f>B5+0.01</f>
        <v>0.01</v>
      </c>
      <c r="C6" s="28"/>
      <c r="D6" s="26"/>
      <c r="E6" s="26"/>
      <c r="F6" s="30"/>
      <c r="G6" s="26"/>
      <c r="H6" s="26"/>
      <c r="I6" s="26"/>
    </row>
    <row r="7" spans="1:9" ht="15.75" x14ac:dyDescent="0.25">
      <c r="A7" s="29">
        <f>(('Máxima eficiencia'!$C$8*'Y (2)'!B7)+('Máxima eficiencia'!$C$12*('Y (2)'!B7^2)))*((('Máxima eficiencia'!$C$8*'Y (2)'!B7)+('Máxima eficiencia'!$C$12*('Y (2)'!B7^2)))/('Máxima eficiencia'!$C$8+(2*'Y (2)'!B7*(SQRT(1+('Máxima eficiencia'!$C$12^2))))))^(2/3)</f>
        <v>2.9260754660028116E-4</v>
      </c>
      <c r="B7" s="20">
        <f t="shared" ref="B7:B70" si="0">B6+0.01</f>
        <v>0.02</v>
      </c>
      <c r="C7" s="28"/>
      <c r="D7" s="8" t="s">
        <v>1</v>
      </c>
      <c r="E7" s="22">
        <f>D5</f>
        <v>1.56E-3</v>
      </c>
      <c r="F7" s="28"/>
      <c r="G7" s="26"/>
      <c r="H7" s="26"/>
      <c r="I7" s="26"/>
    </row>
    <row r="8" spans="1:9" ht="15.75" x14ac:dyDescent="0.25">
      <c r="A8" s="29">
        <f>(('Máxima eficiencia'!$C$8*'Y (2)'!B8)+('Máxima eficiencia'!$C$12*('Y (2)'!B8^2)))*((('Máxima eficiencia'!$C$8*'Y (2)'!B8)+('Máxima eficiencia'!$C$12*('Y (2)'!B8^2)))/('Máxima eficiencia'!$C$8+(2*'Y (2)'!B8*(SQRT(1+('Máxima eficiencia'!$C$12^2))))))^(2/3)</f>
        <v>5.7765447496823134E-4</v>
      </c>
      <c r="B8" s="20">
        <f t="shared" si="0"/>
        <v>0.03</v>
      </c>
      <c r="C8" s="28"/>
      <c r="D8" s="8" t="s">
        <v>3</v>
      </c>
      <c r="E8" s="23">
        <f>INDEX(A5:A752,MATCH(E7,A5:A752,1))</f>
        <v>1.3782338100234717E-3</v>
      </c>
      <c r="F8" s="28"/>
      <c r="G8" s="26"/>
      <c r="H8" s="26"/>
      <c r="I8" s="26"/>
    </row>
    <row r="9" spans="1:9" ht="15.75" x14ac:dyDescent="0.25">
      <c r="A9" s="29">
        <f>(('Máxima eficiencia'!$C$8*'Y (2)'!B9)+('Máxima eficiencia'!$C$12*('Y (2)'!B9^2)))*((('Máxima eficiencia'!$C$8*'Y (2)'!B9)+('Máxima eficiencia'!$C$12*('Y (2)'!B9^2)))/('Máxima eficiencia'!$C$8+(2*'Y (2)'!B9*(SQRT(1+('Máxima eficiencia'!$C$12^2))))))^(2/3)</f>
        <v>9.4036340271801458E-4</v>
      </c>
      <c r="B9" s="20">
        <f t="shared" si="0"/>
        <v>0.04</v>
      </c>
      <c r="C9" s="28"/>
      <c r="D9" s="8" t="str">
        <f>IF(E9="","","x₁")</f>
        <v>x₁</v>
      </c>
      <c r="E9" s="23">
        <f>IF(E7=E8,"",INDEX(A5:A752,MATCH(E7,A5:A752,1)+1))</f>
        <v>1.890762396327956E-3</v>
      </c>
      <c r="F9" s="28"/>
      <c r="G9" s="26"/>
      <c r="H9" s="26"/>
      <c r="I9" s="26"/>
    </row>
    <row r="10" spans="1:9" ht="15.75" x14ac:dyDescent="0.25">
      <c r="A10" s="29">
        <f>(('Máxima eficiencia'!$C$8*'Y (2)'!B10)+('Máxima eficiencia'!$C$12*('Y (2)'!B10^2)))*((('Máxima eficiencia'!$C$8*'Y (2)'!B10)+('Máxima eficiencia'!$C$12*('Y (2)'!B10^2)))/('Máxima eficiencia'!$C$8+(2*'Y (2)'!B10*(SQRT(1+('Máxima eficiencia'!$C$12^2))))))^(2/3)</f>
        <v>1.3782338100234717E-3</v>
      </c>
      <c r="B10" s="20">
        <f t="shared" si="0"/>
        <v>0.05</v>
      </c>
      <c r="C10" s="28"/>
      <c r="D10" s="8" t="s">
        <v>4</v>
      </c>
      <c r="E10" s="23">
        <f>INDEX(B5:B752,MATCH(E8,A5:A752,0))</f>
        <v>0.05</v>
      </c>
      <c r="F10" s="28"/>
      <c r="G10" s="26"/>
      <c r="H10" s="26"/>
      <c r="I10" s="26"/>
    </row>
    <row r="11" spans="1:9" ht="15.75" x14ac:dyDescent="0.25">
      <c r="A11" s="29">
        <f>(('Máxima eficiencia'!$C$8*'Y (2)'!B11)+('Máxima eficiencia'!$C$12*('Y (2)'!B11^2)))*((('Máxima eficiencia'!$C$8*'Y (2)'!B11)+('Máxima eficiencia'!$C$12*('Y (2)'!B11^2)))/('Máxima eficiencia'!$C$8+(2*'Y (2)'!B11*(SQRT(1+('Máxima eficiencia'!$C$12^2))))))^(2/3)</f>
        <v>1.890762396327956E-3</v>
      </c>
      <c r="B11" s="20">
        <f t="shared" si="0"/>
        <v>6.0000000000000005E-2</v>
      </c>
      <c r="C11" s="28"/>
      <c r="D11" s="8" t="str">
        <f>IF(E11="","","y₁")</f>
        <v>y₁</v>
      </c>
      <c r="E11" s="23">
        <f>IF(E9="","",INDEX(B5:B752,MATCH(E9,A5:A752,0)))</f>
        <v>6.0000000000000005E-2</v>
      </c>
      <c r="F11" s="28"/>
      <c r="G11" s="26"/>
      <c r="H11" s="26"/>
      <c r="I11" s="26"/>
    </row>
    <row r="12" spans="1:9" ht="15.75" x14ac:dyDescent="0.25">
      <c r="A12" s="29">
        <f>(('Máxima eficiencia'!$C$8*'Y (2)'!B12)+('Máxima eficiencia'!$C$12*('Y (2)'!B12^2)))*((('Máxima eficiencia'!$C$8*'Y (2)'!B12)+('Máxima eficiencia'!$C$12*('Y (2)'!B12^2)))/('Máxima eficiencia'!$C$8+(2*'Y (2)'!B12*(SQRT(1+('Máxima eficiencia'!$C$12^2))))))^(2/3)</f>
        <v>2.4784964847519944E-3</v>
      </c>
      <c r="B12" s="20">
        <f t="shared" si="0"/>
        <v>7.0000000000000007E-2</v>
      </c>
      <c r="C12" s="28"/>
      <c r="D12" s="28"/>
      <c r="E12" s="28"/>
      <c r="F12" s="26"/>
      <c r="G12" s="26"/>
      <c r="H12" s="26"/>
      <c r="I12" s="26"/>
    </row>
    <row r="13" spans="1:9" ht="15.75" x14ac:dyDescent="0.25">
      <c r="A13" s="29">
        <f>(('Máxima eficiencia'!$C$8*'Y (2)'!B13)+('Máxima eficiencia'!$C$12*('Y (2)'!B13^2)))*((('Máxima eficiencia'!$C$8*'Y (2)'!B13)+('Máxima eficiencia'!$C$12*('Y (2)'!B13^2)))/('Máxima eficiencia'!$C$8+(2*'Y (2)'!B13*(SQRT(1+('Máxima eficiencia'!$C$12^2))))))^(2/3)</f>
        <v>3.142587308607944E-3</v>
      </c>
      <c r="B13" s="20">
        <f t="shared" si="0"/>
        <v>0.08</v>
      </c>
      <c r="C13" s="28"/>
      <c r="D13" s="31" t="s">
        <v>5</v>
      </c>
      <c r="E13" s="28"/>
      <c r="F13" s="28"/>
      <c r="G13" s="26"/>
      <c r="H13" s="26"/>
      <c r="I13" s="26"/>
    </row>
    <row r="14" spans="1:9" ht="15.75" x14ac:dyDescent="0.25">
      <c r="A14" s="29">
        <f>(('Máxima eficiencia'!$C$8*'Y (2)'!B14)+('Máxima eficiencia'!$C$12*('Y (2)'!B14^2)))*((('Máxima eficiencia'!$C$8*'Y (2)'!B14)+('Máxima eficiencia'!$C$12*('Y (2)'!B14^2)))/('Máxima eficiencia'!$C$8+(2*'Y (2)'!B14*(SQRT(1+('Máxima eficiencia'!$C$12^2))))))^(2/3)</f>
        <v>3.8845527876051221E-3</v>
      </c>
      <c r="B14" s="20">
        <f t="shared" si="0"/>
        <v>0.09</v>
      </c>
      <c r="C14" s="28"/>
      <c r="D14" s="12" t="str">
        <f>IF(E11="","y₀ = y","y")</f>
        <v>y</v>
      </c>
      <c r="E14" s="24">
        <f>IF(E11="",E10,E10+(E11-E10)*(E7-E8)/(E9-E8))</f>
        <v>5.3546459550424849E-2</v>
      </c>
      <c r="F14" s="28"/>
      <c r="G14" s="26"/>
      <c r="H14" s="26"/>
      <c r="I14" s="26"/>
    </row>
    <row r="15" spans="1:9" ht="15.75" x14ac:dyDescent="0.25">
      <c r="A15" s="29">
        <f>(('Máxima eficiencia'!$C$8*'Y (2)'!B15)+('Máxima eficiencia'!$C$12*('Y (2)'!B15^2)))*((('Máxima eficiencia'!$C$8*'Y (2)'!B15)+('Máxima eficiencia'!$C$12*('Y (2)'!B15^2)))/('Máxima eficiencia'!$C$8+(2*'Y (2)'!B15*(SQRT(1+('Máxima eficiencia'!$C$12^2))))))^(2/3)</f>
        <v>4.7061413864585401E-3</v>
      </c>
      <c r="B15" s="20">
        <f t="shared" si="0"/>
        <v>9.9999999999999992E-2</v>
      </c>
      <c r="C15" s="28"/>
      <c r="D15" s="26"/>
      <c r="E15" s="26"/>
      <c r="F15" s="28"/>
      <c r="G15" s="26"/>
      <c r="H15" s="26"/>
      <c r="I15" s="26"/>
    </row>
    <row r="16" spans="1:9" ht="15.75" x14ac:dyDescent="0.25">
      <c r="A16" s="29">
        <f>(('Máxima eficiencia'!$C$8*'Y (2)'!B16)+('Máxima eficiencia'!$C$12*('Y (2)'!B16^2)))*((('Máxima eficiencia'!$C$8*'Y (2)'!B16)+('Máxima eficiencia'!$C$12*('Y (2)'!B16^2)))/('Máxima eficiencia'!$C$8+(2*'Y (2)'!B16*(SQRT(1+('Máxima eficiencia'!$C$12^2))))))^(2/3)</f>
        <v>5.609249513191414E-3</v>
      </c>
      <c r="B16" s="20">
        <f t="shared" si="0"/>
        <v>0.10999999999999999</v>
      </c>
      <c r="C16" s="28"/>
      <c r="D16" s="26"/>
      <c r="E16" s="26"/>
      <c r="F16" s="26"/>
      <c r="G16" s="26"/>
      <c r="H16" s="26"/>
      <c r="I16" s="26"/>
    </row>
    <row r="17" spans="1:9" ht="15.75" x14ac:dyDescent="0.25">
      <c r="A17" s="29">
        <f>(('Máxima eficiencia'!$C$8*'Y (2)'!B17)+('Máxima eficiencia'!$C$12*('Y (2)'!B17^2)))*((('Máxima eficiencia'!$C$8*'Y (2)'!B17)+('Máxima eficiencia'!$C$12*('Y (2)'!B17^2)))/('Máxima eficiencia'!$C$8+(2*'Y (2)'!B17*(SQRT(1+('Máxima eficiencia'!$C$12^2))))))^(2/3)</f>
        <v>6.5958692497988984E-3</v>
      </c>
      <c r="B17" s="20">
        <f t="shared" si="0"/>
        <v>0.11999999999999998</v>
      </c>
      <c r="C17" s="28"/>
      <c r="D17" s="26"/>
      <c r="E17" s="26"/>
      <c r="F17" s="26"/>
      <c r="G17" s="26"/>
      <c r="H17" s="26"/>
      <c r="I17" s="26"/>
    </row>
    <row r="18" spans="1:9" ht="15.75" x14ac:dyDescent="0.25">
      <c r="A18" s="29">
        <f>(('Máxima eficiencia'!$C$8*'Y (2)'!B18)+('Máxima eficiencia'!$C$12*('Y (2)'!B18^2)))*((('Máxima eficiencia'!$C$8*'Y (2)'!B18)+('Máxima eficiencia'!$C$12*('Y (2)'!B18^2)))/('Máxima eficiencia'!$C$8+(2*'Y (2)'!B18*(SQRT(1+('Máxima eficiencia'!$C$12^2))))))^(2/3)</f>
        <v>7.6680541743811897E-3</v>
      </c>
      <c r="B18" s="20">
        <f t="shared" si="0"/>
        <v>0.12999999999999998</v>
      </c>
      <c r="C18" s="28"/>
      <c r="D18" s="26"/>
      <c r="E18" s="26"/>
      <c r="F18" s="26"/>
      <c r="G18" s="26"/>
      <c r="H18" s="26"/>
      <c r="I18" s="26"/>
    </row>
    <row r="19" spans="1:9" ht="15.75" x14ac:dyDescent="0.25">
      <c r="A19" s="29">
        <f>(('Máxima eficiencia'!$C$8*'Y (2)'!B19)+('Máxima eficiencia'!$C$12*('Y (2)'!B19^2)))*((('Máxima eficiencia'!$C$8*'Y (2)'!B19)+('Máxima eficiencia'!$C$12*('Y (2)'!B19^2)))/('Máxima eficiencia'!$C$8+(2*'Y (2)'!B19*(SQRT(1+('Máxima eficiencia'!$C$12^2))))))^(2/3)</f>
        <v>8.8278964239351283E-3</v>
      </c>
      <c r="B19" s="20">
        <f t="shared" si="0"/>
        <v>0.13999999999999999</v>
      </c>
      <c r="C19" s="28"/>
      <c r="D19" s="28"/>
      <c r="E19" s="28"/>
      <c r="F19" s="26"/>
      <c r="G19" s="26"/>
      <c r="H19" s="26"/>
      <c r="I19" s="26"/>
    </row>
    <row r="20" spans="1:9" ht="15.75" x14ac:dyDescent="0.25">
      <c r="A20" s="29">
        <f>(('Máxima eficiencia'!$C$8*'Y (2)'!B20)+('Máxima eficiencia'!$C$12*('Y (2)'!B20^2)))*((('Máxima eficiencia'!$C$8*'Y (2)'!B20)+('Máxima eficiencia'!$C$12*('Y (2)'!B20^2)))/('Máxima eficiencia'!$C$8+(2*'Y (2)'!B20*(SQRT(1+('Máxima eficiencia'!$C$12^2))))))^(2/3)</f>
        <v>1.0077510978372501E-2</v>
      </c>
      <c r="B20" s="20">
        <f t="shared" si="0"/>
        <v>0.15</v>
      </c>
      <c r="C20" s="28"/>
      <c r="D20" s="26"/>
      <c r="E20" s="26"/>
      <c r="F20" s="26"/>
      <c r="G20" s="26"/>
      <c r="H20" s="26"/>
      <c r="I20" s="26"/>
    </row>
    <row r="21" spans="1:9" ht="15.75" x14ac:dyDescent="0.25">
      <c r="A21" s="29">
        <f>(('Máxima eficiencia'!$C$8*'Y (2)'!B21)+('Máxima eficiencia'!$C$12*('Y (2)'!B21^2)))*((('Máxima eficiencia'!$C$8*'Y (2)'!B21)+('Máxima eficiencia'!$C$12*('Y (2)'!B21^2)))/('Máxima eficiencia'!$C$8+(2*'Y (2)'!B21*(SQRT(1+('Máxima eficiencia'!$C$12^2))))))^(2/3)</f>
        <v>1.1419024714500731E-2</v>
      </c>
      <c r="B21" s="20">
        <f t="shared" si="0"/>
        <v>0.16</v>
      </c>
      <c r="C21" s="28"/>
      <c r="D21" s="26"/>
      <c r="E21" s="26"/>
      <c r="F21" s="26"/>
      <c r="G21" s="26"/>
      <c r="H21" s="26"/>
      <c r="I21" s="26"/>
    </row>
    <row r="22" spans="1:9" ht="15.75" x14ac:dyDescent="0.25">
      <c r="A22" s="29">
        <f>(('Máxima eficiencia'!$C$8*'Y (2)'!B22)+('Máxima eficiencia'!$C$12*('Y (2)'!B22^2)))*((('Máxima eficiencia'!$C$8*'Y (2)'!B22)+('Máxima eficiencia'!$C$12*('Y (2)'!B22^2)))/('Máxima eficiencia'!$C$8+(2*'Y (2)'!B22*(SQRT(1+('Máxima eficiencia'!$C$12^2))))))^(2/3)</f>
        <v>1.2854568685774373E-2</v>
      </c>
      <c r="B22" s="20">
        <f t="shared" si="0"/>
        <v>0.17</v>
      </c>
      <c r="C22" s="28"/>
      <c r="D22" s="26"/>
      <c r="E22" s="26"/>
      <c r="F22" s="26"/>
      <c r="G22" s="26"/>
      <c r="H22" s="26"/>
      <c r="I22" s="26"/>
    </row>
    <row r="23" spans="1:9" ht="15.75" x14ac:dyDescent="0.25">
      <c r="A23" s="29">
        <f>(('Máxima eficiencia'!$C$8*'Y (2)'!B23)+('Máxima eficiencia'!$C$12*('Y (2)'!B23^2)))*((('Máxima eficiencia'!$C$8*'Y (2)'!B23)+('Máxima eficiencia'!$C$12*('Y (2)'!B23^2)))/('Máxima eficiencia'!$C$8+(2*'Y (2)'!B23*(SQRT(1+('Máxima eficiencia'!$C$12^2))))))^(2/3)</f>
        <v>1.4386272627763867E-2</v>
      </c>
      <c r="B23" s="20">
        <f t="shared" si="0"/>
        <v>0.18000000000000002</v>
      </c>
      <c r="C23" s="28"/>
      <c r="D23" s="26"/>
      <c r="E23" s="26"/>
      <c r="F23" s="26"/>
      <c r="G23" s="26"/>
      <c r="H23" s="26"/>
      <c r="I23" s="26"/>
    </row>
    <row r="24" spans="1:9" ht="15.75" x14ac:dyDescent="0.25">
      <c r="A24" s="29">
        <f>(('Máxima eficiencia'!$C$8*'Y (2)'!B24)+('Máxima eficiencia'!$C$12*('Y (2)'!B24^2)))*((('Máxima eficiencia'!$C$8*'Y (2)'!B24)+('Máxima eficiencia'!$C$12*('Y (2)'!B24^2)))/('Máxima eficiencia'!$C$8+(2*'Y (2)'!B24*(SQRT(1+('Máxima eficiencia'!$C$12^2))))))^(2/3)</f>
        <v>1.6016261026020343E-2</v>
      </c>
      <c r="B24" s="20">
        <f t="shared" si="0"/>
        <v>0.19000000000000003</v>
      </c>
      <c r="C24" s="28"/>
      <c r="D24" s="26"/>
      <c r="E24" s="26"/>
      <c r="F24" s="26"/>
      <c r="G24" s="26"/>
      <c r="H24" s="26"/>
      <c r="I24" s="26"/>
    </row>
    <row r="25" spans="1:9" ht="15.75" x14ac:dyDescent="0.25">
      <c r="A25" s="29">
        <f>(('Máxima eficiencia'!$C$8*'Y (2)'!B25)+('Máxima eficiencia'!$C$12*('Y (2)'!B25^2)))*((('Máxima eficiencia'!$C$8*'Y (2)'!B25)+('Máxima eficiencia'!$C$12*('Y (2)'!B25^2)))/('Máxima eficiencia'!$C$8+(2*'Y (2)'!B25*(SQRT(1+('Máxima eficiencia'!$C$12^2))))))^(2/3)</f>
        <v>1.7746650297089019E-2</v>
      </c>
      <c r="B25" s="20">
        <f t="shared" si="0"/>
        <v>0.20000000000000004</v>
      </c>
      <c r="C25" s="28"/>
      <c r="D25" s="26"/>
      <c r="E25" s="26"/>
      <c r="F25" s="26"/>
      <c r="G25" s="26"/>
      <c r="H25" s="26"/>
      <c r="I25" s="26"/>
    </row>
    <row r="26" spans="1:9" ht="15.75" x14ac:dyDescent="0.25">
      <c r="A26" s="29">
        <f>(('Máxima eficiencia'!$C$8*'Y (2)'!B26)+('Máxima eficiencia'!$C$12*('Y (2)'!B26^2)))*((('Máxima eficiencia'!$C$8*'Y (2)'!B26)+('Máxima eficiencia'!$C$12*('Y (2)'!B26^2)))/('Máxima eficiencia'!$C$8+(2*'Y (2)'!B26*(SQRT(1+('Máxima eficiencia'!$C$12^2))))))^(2/3)</f>
        <v>1.95795467727704E-2</v>
      </c>
      <c r="B26" s="20">
        <f t="shared" si="0"/>
        <v>0.21000000000000005</v>
      </c>
      <c r="C26" s="28"/>
      <c r="D26" s="26"/>
      <c r="E26" s="26"/>
      <c r="F26" s="26"/>
      <c r="G26" s="26"/>
      <c r="H26" s="26"/>
      <c r="I26" s="26"/>
    </row>
    <row r="27" spans="1:9" ht="15.75" x14ac:dyDescent="0.25">
      <c r="A27" s="29">
        <f>(('Máxima eficiencia'!$C$8*'Y (2)'!B27)+('Máxima eficiencia'!$C$12*('Y (2)'!B27^2)))*((('Máxima eficiencia'!$C$8*'Y (2)'!B27)+('Máxima eficiencia'!$C$12*('Y (2)'!B27^2)))/('Máxima eficiencia'!$C$8+(2*'Y (2)'!B27*(SQRT(1+('Máxima eficiencia'!$C$12^2))))))^(2/3)</f>
        <v>2.151704527034794E-2</v>
      </c>
      <c r="B27" s="20">
        <f t="shared" si="0"/>
        <v>0.22000000000000006</v>
      </c>
      <c r="C27" s="28"/>
      <c r="D27" s="26"/>
      <c r="E27" s="26"/>
      <c r="F27" s="26"/>
      <c r="G27" s="26"/>
      <c r="H27" s="26"/>
      <c r="I27" s="26"/>
    </row>
    <row r="28" spans="1:9" ht="15.75" x14ac:dyDescent="0.25">
      <c r="A28" s="29">
        <f>(('Máxima eficiencia'!$C$8*'Y (2)'!B28)+('Máxima eficiencia'!$C$12*('Y (2)'!B28^2)))*((('Máxima eficiencia'!$C$8*'Y (2)'!B28)+('Máxima eficiencia'!$C$12*('Y (2)'!B28^2)))/('Máxima eficiencia'!$C$8+(2*'Y (2)'!B28*(SQRT(1+('Máxima eficiencia'!$C$12^2))))))^(2/3)</f>
        <v>2.35612280942194E-2</v>
      </c>
      <c r="B28" s="20">
        <f t="shared" si="0"/>
        <v>0.23000000000000007</v>
      </c>
      <c r="C28" s="28"/>
      <c r="D28" s="26"/>
      <c r="E28" s="26"/>
      <c r="F28" s="26"/>
      <c r="G28" s="26"/>
      <c r="H28" s="26"/>
      <c r="I28" s="26"/>
    </row>
    <row r="29" spans="1:9" ht="15.75" x14ac:dyDescent="0.25">
      <c r="A29" s="29">
        <f>(('Máxima eficiencia'!$C$8*'Y (2)'!B29)+('Máxima eficiencia'!$C$12*('Y (2)'!B29^2)))*((('Máxima eficiencia'!$C$8*'Y (2)'!B29)+('Máxima eficiencia'!$C$12*('Y (2)'!B29^2)))/('Máxima eficiencia'!$C$8+(2*'Y (2)'!B29*(SQRT(1+('Máxima eficiencia'!$C$12^2))))))^(2/3)</f>
        <v>2.5714164357555146E-2</v>
      </c>
      <c r="B29" s="20">
        <f t="shared" si="0"/>
        <v>0.24000000000000007</v>
      </c>
      <c r="C29" s="28"/>
      <c r="D29" s="26"/>
      <c r="E29" s="26"/>
      <c r="F29" s="26"/>
      <c r="G29" s="26"/>
      <c r="H29" s="26"/>
      <c r="I29" s="26"/>
    </row>
    <row r="30" spans="1:9" ht="15.75" x14ac:dyDescent="0.25">
      <c r="A30" s="29">
        <f>(('Máxima eficiencia'!$C$8*'Y (2)'!B30)+('Máxima eficiencia'!$C$12*('Y (2)'!B30^2)))*((('Máxima eficiencia'!$C$8*'Y (2)'!B30)+('Máxima eficiencia'!$C$12*('Y (2)'!B30^2)))/('Máxima eficiencia'!$C$8+(2*'Y (2)'!B30*(SQRT(1+('Máxima eficiencia'!$C$12^2))))))^(2/3)</f>
        <v>2.797790954279462E-2</v>
      </c>
      <c r="B30" s="20">
        <f t="shared" si="0"/>
        <v>0.25000000000000006</v>
      </c>
      <c r="C30" s="28"/>
      <c r="D30" s="26"/>
      <c r="E30" s="26"/>
      <c r="F30" s="26"/>
      <c r="G30" s="26"/>
      <c r="H30" s="26"/>
      <c r="I30" s="26"/>
    </row>
    <row r="31" spans="1:9" ht="15.75" x14ac:dyDescent="0.25">
      <c r="A31" s="29">
        <f>(('Máxima eficiencia'!$C$8*'Y (2)'!B31)+('Máxima eficiencia'!$C$12*('Y (2)'!B31^2)))*((('Máxima eficiencia'!$C$8*'Y (2)'!B31)+('Máxima eficiencia'!$C$12*('Y (2)'!B31^2)))/('Máxima eficiencia'!$C$8+(2*'Y (2)'!B31*(SQRT(1+('Máxima eficiencia'!$C$12^2))))))^(2/3)</f>
        <v>3.0354505241184732E-2</v>
      </c>
      <c r="B31" s="20">
        <f t="shared" si="0"/>
        <v>0.26000000000000006</v>
      </c>
      <c r="C31" s="28"/>
      <c r="D31" s="26"/>
      <c r="E31" s="26"/>
      <c r="F31" s="26"/>
      <c r="G31" s="26"/>
      <c r="H31" s="26"/>
      <c r="I31" s="26"/>
    </row>
    <row r="32" spans="1:9" ht="15.75" x14ac:dyDescent="0.25">
      <c r="A32" s="29">
        <f>(('Máxima eficiencia'!$C$8*'Y (2)'!B32)+('Máxima eficiencia'!$C$12*('Y (2)'!B32^2)))*((('Máxima eficiencia'!$C$8*'Y (2)'!B32)+('Máxima eficiencia'!$C$12*('Y (2)'!B32^2)))/('Máxima eficiencia'!$C$8+(2*'Y (2)'!B32*(SQRT(1+('Máxima eficiencia'!$C$12^2))))))^(2/3)</f>
        <v>3.2845979026911741E-2</v>
      </c>
      <c r="B32" s="20">
        <f t="shared" si="0"/>
        <v>0.27000000000000007</v>
      </c>
      <c r="C32" s="28"/>
      <c r="D32" s="26"/>
      <c r="E32" s="26"/>
      <c r="F32" s="26"/>
      <c r="G32" s="26"/>
      <c r="H32" s="26"/>
      <c r="I32" s="26"/>
    </row>
    <row r="33" spans="1:9" ht="15.75" x14ac:dyDescent="0.25">
      <c r="A33" s="29">
        <f>(('Máxima eficiencia'!$C$8*'Y (2)'!B33)+('Máxima eficiencia'!$C$12*('Y (2)'!B33^2)))*((('Máxima eficiencia'!$C$8*'Y (2)'!B33)+('Máxima eficiencia'!$C$12*('Y (2)'!B33^2)))/('Máxima eficiencia'!$C$8+(2*'Y (2)'!B33*(SQRT(1+('Máxima eficiencia'!$C$12^2))))))^(2/3)</f>
        <v>3.5454344432515737E-2</v>
      </c>
      <c r="B33" s="20">
        <f t="shared" si="0"/>
        <v>0.28000000000000008</v>
      </c>
      <c r="C33" s="28"/>
      <c r="D33" s="26"/>
      <c r="E33" s="26"/>
      <c r="F33" s="26"/>
      <c r="G33" s="26"/>
      <c r="H33" s="26"/>
      <c r="I33" s="26"/>
    </row>
    <row r="34" spans="1:9" ht="15.75" x14ac:dyDescent="0.25">
      <c r="A34" s="29">
        <f>(('Máxima eficiencia'!$C$8*'Y (2)'!B34)+('Máxima eficiencia'!$C$12*('Y (2)'!B34^2)))*((('Máxima eficiencia'!$C$8*'Y (2)'!B34)+('Máxima eficiencia'!$C$12*('Y (2)'!B34^2)))/('Máxima eficiencia'!$C$8+(2*'Y (2)'!B34*(SQRT(1+('Máxima eficiencia'!$C$12^2))))))^(2/3)</f>
        <v>3.8181601000441857E-2</v>
      </c>
      <c r="B34" s="20">
        <f t="shared" si="0"/>
        <v>0.29000000000000009</v>
      </c>
      <c r="C34" s="28"/>
      <c r="D34" s="26"/>
      <c r="E34" s="26"/>
      <c r="F34" s="26"/>
      <c r="G34" s="26"/>
      <c r="H34" s="26"/>
      <c r="I34" s="26"/>
    </row>
    <row r="35" spans="1:9" ht="15.75" x14ac:dyDescent="0.25">
      <c r="A35" s="29">
        <f>(('Máxima eficiencia'!$C$8*'Y (2)'!B35)+('Máxima eficiencia'!$C$12*('Y (2)'!B35^2)))*((('Máxima eficiencia'!$C$8*'Y (2)'!B35)+('Máxima eficiencia'!$C$12*('Y (2)'!B35^2)))/('Máxima eficiencia'!$C$8+(2*'Y (2)'!B35*(SQRT(1+('Máxima eficiencia'!$C$12^2))))))^(2/3)</f>
        <v>4.1029734391625459E-2</v>
      </c>
      <c r="B35" s="20">
        <f t="shared" si="0"/>
        <v>0.3000000000000001</v>
      </c>
      <c r="C35" s="28"/>
      <c r="D35" s="26"/>
      <c r="E35" s="26"/>
      <c r="F35" s="26"/>
      <c r="G35" s="26"/>
      <c r="H35" s="26"/>
      <c r="I35" s="26"/>
    </row>
    <row r="36" spans="1:9" ht="15.75" x14ac:dyDescent="0.25">
      <c r="A36" s="29">
        <f>(('Máxima eficiencia'!$C$8*'Y (2)'!B36)+('Máxima eficiencia'!$C$12*('Y (2)'!B36^2)))*((('Máxima eficiencia'!$C$8*'Y (2)'!B36)+('Máxima eficiencia'!$C$12*('Y (2)'!B36^2)))/('Máxima eficiencia'!$C$8+(2*'Y (2)'!B36*(SQRT(1+('Máxima eficiencia'!$C$12^2))))))^(2/3)</f>
        <v>4.400071653651999E-2</v>
      </c>
      <c r="B36" s="20">
        <f t="shared" si="0"/>
        <v>0.31000000000000011</v>
      </c>
      <c r="C36" s="28"/>
      <c r="D36" s="26"/>
      <c r="E36" s="26"/>
      <c r="F36" s="26"/>
      <c r="G36" s="26"/>
      <c r="H36" s="26"/>
      <c r="I36" s="26"/>
    </row>
    <row r="37" spans="1:9" ht="15.75" x14ac:dyDescent="0.25">
      <c r="A37" s="29">
        <f>(('Máxima eficiencia'!$C$8*'Y (2)'!B37)+('Máxima eficiencia'!$C$12*('Y (2)'!B37^2)))*((('Máxima eficiencia'!$C$8*'Y (2)'!B37)+('Máxima eficiencia'!$C$12*('Y (2)'!B37^2)))/('Máxima eficiencia'!$C$8+(2*'Y (2)'!B37*(SQRT(1+('Máxima eficiencia'!$C$12^2))))))^(2/3)</f>
        <v>4.7096505817370453E-2</v>
      </c>
      <c r="B37" s="20">
        <f t="shared" si="0"/>
        <v>0.32000000000000012</v>
      </c>
      <c r="C37" s="28"/>
      <c r="D37" s="26"/>
      <c r="E37" s="26"/>
      <c r="F37" s="26"/>
      <c r="G37" s="26"/>
      <c r="H37" s="26"/>
      <c r="I37" s="26"/>
    </row>
    <row r="38" spans="1:9" ht="15.75" x14ac:dyDescent="0.25">
      <c r="A38" s="29">
        <f>(('Máxima eficiencia'!$C$8*'Y (2)'!B38)+('Máxima eficiencia'!$C$12*('Y (2)'!B38^2)))*((('Máxima eficiencia'!$C$8*'Y (2)'!B38)+('Máxima eficiencia'!$C$12*('Y (2)'!B38^2)))/('Máxima eficiencia'!$C$8+(2*'Y (2)'!B38*(SQRT(1+('Máxima eficiencia'!$C$12^2))))))^(2/3)</f>
        <v>5.0319047273108264E-2</v>
      </c>
      <c r="B38" s="20">
        <f t="shared" si="0"/>
        <v>0.33000000000000013</v>
      </c>
      <c r="C38" s="28"/>
      <c r="D38" s="26"/>
      <c r="E38" s="26"/>
      <c r="F38" s="26"/>
      <c r="G38" s="26"/>
      <c r="H38" s="26"/>
      <c r="I38" s="26"/>
    </row>
    <row r="39" spans="1:9" ht="15.75" x14ac:dyDescent="0.25">
      <c r="A39" s="29">
        <f>(('Máxima eficiencia'!$C$8*'Y (2)'!B39)+('Máxima eficiencia'!$C$12*('Y (2)'!B39^2)))*((('Máxima eficiencia'!$C$8*'Y (2)'!B39)+('Máxima eficiencia'!$C$12*('Y (2)'!B39^2)))/('Máxima eficiencia'!$C$8+(2*'Y (2)'!B39*(SQRT(1+('Máxima eficiencia'!$C$12^2))))))^(2/3)</f>
        <v>5.367027282020554E-2</v>
      </c>
      <c r="B39" s="20">
        <f t="shared" si="0"/>
        <v>0.34000000000000014</v>
      </c>
      <c r="C39" s="28"/>
      <c r="D39" s="26"/>
      <c r="E39" s="26"/>
      <c r="F39" s="26"/>
      <c r="G39" s="26"/>
      <c r="H39" s="26"/>
      <c r="I39" s="26"/>
    </row>
    <row r="40" spans="1:9" ht="15.75" x14ac:dyDescent="0.25">
      <c r="A40" s="29">
        <f>(('Máxima eficiencia'!$C$8*'Y (2)'!B40)+('Máxima eficiencia'!$C$12*('Y (2)'!B40^2)))*((('Máxima eficiencia'!$C$8*'Y (2)'!B40)+('Máxima eficiencia'!$C$12*('Y (2)'!B40^2)))/('Máxima eficiencia'!$C$8+(2*'Y (2)'!B40*(SQRT(1+('Máxima eficiencia'!$C$12^2))))))^(2/3)</f>
        <v>5.7152101484333119E-2</v>
      </c>
      <c r="B40" s="20">
        <f t="shared" si="0"/>
        <v>0.35000000000000014</v>
      </c>
      <c r="C40" s="28"/>
      <c r="D40" s="26"/>
      <c r="E40" s="26"/>
      <c r="F40" s="26"/>
      <c r="G40" s="26"/>
      <c r="H40" s="26"/>
      <c r="I40" s="26"/>
    </row>
    <row r="41" spans="1:9" ht="15.75" x14ac:dyDescent="0.25">
      <c r="A41" s="29">
        <f>(('Máxima eficiencia'!$C$8*'Y (2)'!B41)+('Máxima eficiencia'!$C$12*('Y (2)'!B41^2)))*((('Máxima eficiencia'!$C$8*'Y (2)'!B41)+('Máxima eficiencia'!$C$12*('Y (2)'!B41^2)))/('Máxima eficiencia'!$C$8+(2*'Y (2)'!B41*(SQRT(1+('Máxima eficiencia'!$C$12^2))))))^(2/3)</f>
        <v>6.0766439638828891E-2</v>
      </c>
      <c r="B41" s="20">
        <f t="shared" si="0"/>
        <v>0.36000000000000015</v>
      </c>
      <c r="C41" s="28"/>
      <c r="D41" s="26"/>
      <c r="E41" s="26"/>
      <c r="F41" s="26"/>
      <c r="G41" s="26"/>
      <c r="H41" s="26"/>
      <c r="I41" s="26"/>
    </row>
    <row r="42" spans="1:9" ht="15.75" x14ac:dyDescent="0.25">
      <c r="A42" s="29">
        <f>(('Máxima eficiencia'!$C$8*'Y (2)'!B42)+('Máxima eficiencia'!$C$12*('Y (2)'!B42^2)))*((('Máxima eficiencia'!$C$8*'Y (2)'!B42)+('Máxima eficiencia'!$C$12*('Y (2)'!B42^2)))/('Máxima eficiencia'!$C$8+(2*'Y (2)'!B42*(SQRT(1+('Máxima eficiencia'!$C$12^2))))))^(2/3)</f>
        <v>6.4515181246883851E-2</v>
      </c>
      <c r="B42" s="20">
        <f t="shared" si="0"/>
        <v>0.37000000000000016</v>
      </c>
      <c r="C42" s="28"/>
      <c r="D42" s="26"/>
      <c r="E42" s="26"/>
      <c r="F42" s="26"/>
      <c r="G42" s="26"/>
      <c r="H42" s="26"/>
      <c r="I42" s="26"/>
    </row>
    <row r="43" spans="1:9" ht="15.75" x14ac:dyDescent="0.25">
      <c r="A43" s="29">
        <f>(('Máxima eficiencia'!$C$8*'Y (2)'!B43)+('Máxima eficiencia'!$C$12*('Y (2)'!B43^2)))*((('Máxima eficiencia'!$C$8*'Y (2)'!B43)+('Máxima eficiencia'!$C$12*('Y (2)'!B43^2)))/('Máxima eficiencia'!$C$8+(2*'Y (2)'!B43*(SQRT(1+('Máxima eficiencia'!$C$12^2))))))^(2/3)</f>
        <v>6.8400208105054816E-2</v>
      </c>
      <c r="B43" s="20">
        <f t="shared" si="0"/>
        <v>0.38000000000000017</v>
      </c>
      <c r="C43" s="28"/>
      <c r="D43" s="26"/>
      <c r="E43" s="26"/>
      <c r="F43" s="26"/>
      <c r="G43" s="26"/>
      <c r="H43" s="26"/>
      <c r="I43" s="26"/>
    </row>
    <row r="44" spans="1:9" ht="15.75" x14ac:dyDescent="0.25">
      <c r="A44" s="29">
        <f>(('Máxima eficiencia'!$C$8*'Y (2)'!B44)+('Máxima eficiencia'!$C$12*('Y (2)'!B44^2)))*((('Máxima eficiencia'!$C$8*'Y (2)'!B44)+('Máxima eficiencia'!$C$12*('Y (2)'!B44^2)))/('Máxima eficiencia'!$C$8+(2*'Y (2)'!B44*(SQRT(1+('Máxima eficiencia'!$C$12^2))))))^(2/3)</f>
        <v>7.2423390086261655E-2</v>
      </c>
      <c r="B44" s="20">
        <f t="shared" si="0"/>
        <v>0.39000000000000018</v>
      </c>
      <c r="C44" s="28"/>
      <c r="D44" s="26"/>
      <c r="E44" s="26"/>
      <c r="F44" s="26"/>
      <c r="G44" s="26"/>
      <c r="H44" s="26"/>
      <c r="I44" s="26"/>
    </row>
    <row r="45" spans="1:9" ht="15.75" x14ac:dyDescent="0.25">
      <c r="A45" s="29">
        <f>(('Máxima eficiencia'!$C$8*'Y (2)'!B45)+('Máxima eficiencia'!$C$12*('Y (2)'!B45^2)))*((('Máxima eficiencia'!$C$8*'Y (2)'!B45)+('Máxima eficiencia'!$C$12*('Y (2)'!B45^2)))/('Máxima eficiencia'!$C$8+(2*'Y (2)'!B45*(SQRT(1+('Máxima eficiencia'!$C$12^2))))))^(2/3)</f>
        <v>7.6586585380856179E-2</v>
      </c>
      <c r="B45" s="20">
        <f t="shared" si="0"/>
        <v>0.40000000000000019</v>
      </c>
      <c r="C45" s="28"/>
      <c r="D45" s="26"/>
      <c r="E45" s="26"/>
      <c r="F45" s="26"/>
      <c r="G45" s="26"/>
      <c r="H45" s="26"/>
      <c r="I45" s="26"/>
    </row>
    <row r="46" spans="1:9" ht="15.75" x14ac:dyDescent="0.25">
      <c r="A46" s="29">
        <f>(('Máxima eficiencia'!$C$8*'Y (2)'!B46)+('Máxima eficiencia'!$C$12*('Y (2)'!B46^2)))*((('Máxima eficiencia'!$C$8*'Y (2)'!B46)+('Máxima eficiencia'!$C$12*('Y (2)'!B46^2)))/('Máxima eficiencia'!$C$8+(2*'Y (2)'!B46*(SQRT(1+('Máxima eficiencia'!$C$12^2))))))^(2/3)</f>
        <v>8.0891640734688866E-2</v>
      </c>
      <c r="B46" s="20">
        <f t="shared" si="0"/>
        <v>0.4100000000000002</v>
      </c>
      <c r="C46" s="28"/>
      <c r="D46" s="26"/>
      <c r="E46" s="26"/>
      <c r="F46" s="26"/>
      <c r="G46" s="26"/>
      <c r="H46" s="26"/>
      <c r="I46" s="26"/>
    </row>
    <row r="47" spans="1:9" ht="15.75" x14ac:dyDescent="0.25">
      <c r="A47" s="29">
        <f>(('Máxima eficiencia'!$C$8*'Y (2)'!B47)+('Máxima eficiencia'!$C$12*('Y (2)'!B47^2)))*((('Máxima eficiencia'!$C$8*'Y (2)'!B47)+('Máxima eficiencia'!$C$12*('Y (2)'!B47^2)))/('Máxima eficiencia'!$C$8+(2*'Y (2)'!B47*(SQRT(1+('Máxima eficiencia'!$C$12^2))))))^(2/3)</f>
        <v>8.5340391683364589E-2</v>
      </c>
      <c r="B47" s="20">
        <f t="shared" si="0"/>
        <v>0.42000000000000021</v>
      </c>
      <c r="C47" s="28"/>
      <c r="D47" s="26"/>
      <c r="E47" s="26"/>
      <c r="F47" s="26"/>
      <c r="G47" s="26"/>
      <c r="H47" s="26"/>
      <c r="I47" s="26"/>
    </row>
    <row r="48" spans="1:9" ht="15.75" x14ac:dyDescent="0.25">
      <c r="A48" s="29">
        <f>(('Máxima eficiencia'!$C$8*'Y (2)'!B48)+('Máxima eficiencia'!$C$12*('Y (2)'!B48^2)))*((('Máxima eficiencia'!$C$8*'Y (2)'!B48)+('Máxima eficiencia'!$C$12*('Y (2)'!B48^2)))/('Máxima eficiencia'!$C$8+(2*'Y (2)'!B48*(SQRT(1+('Máxima eficiencia'!$C$12^2))))))^(2/3)</f>
        <v>8.9934662782091015E-2</v>
      </c>
      <c r="B48" s="20">
        <f t="shared" si="0"/>
        <v>0.43000000000000022</v>
      </c>
      <c r="C48" s="28"/>
      <c r="D48" s="26"/>
      <c r="E48" s="26"/>
      <c r="F48" s="26"/>
      <c r="G48" s="26"/>
      <c r="H48" s="26"/>
      <c r="I48" s="26"/>
    </row>
    <row r="49" spans="1:9" ht="15.75" x14ac:dyDescent="0.25">
      <c r="A49" s="29">
        <f>(('Máxima eficiencia'!$C$8*'Y (2)'!B49)+('Máxima eficiencia'!$C$12*('Y (2)'!B49^2)))*((('Máxima eficiencia'!$C$8*'Y (2)'!B49)+('Máxima eficiencia'!$C$12*('Y (2)'!B49^2)))/('Máxima eficiencia'!$C$8+(2*'Y (2)'!B49*(SQRT(1+('Máxima eficiencia'!$C$12^2))))))^(2/3)</f>
        <v>9.4676267830686292E-2</v>
      </c>
      <c r="B49" s="20">
        <f t="shared" si="0"/>
        <v>0.44000000000000022</v>
      </c>
      <c r="C49" s="28"/>
      <c r="D49" s="26"/>
      <c r="E49" s="26"/>
      <c r="F49" s="26"/>
      <c r="G49" s="26"/>
      <c r="H49" s="26"/>
      <c r="I49" s="26"/>
    </row>
    <row r="50" spans="1:9" ht="15.75" x14ac:dyDescent="0.25">
      <c r="A50" s="29">
        <f>(('Máxima eficiencia'!$C$8*'Y (2)'!B50)+('Máxima eficiencia'!$C$12*('Y (2)'!B50^2)))*((('Máxima eficiencia'!$C$8*'Y (2)'!B50)+('Máxima eficiencia'!$C$12*('Y (2)'!B50^2)))/('Máxima eficiencia'!$C$8+(2*'Y (2)'!B50*(SQRT(1+('Máxima eficiencia'!$C$12^2))))))^(2/3)</f>
        <v>9.9567010093447109E-2</v>
      </c>
      <c r="B50" s="20">
        <f t="shared" si="0"/>
        <v>0.45000000000000023</v>
      </c>
      <c r="C50" s="28"/>
      <c r="D50" s="26"/>
      <c r="E50" s="26"/>
      <c r="F50" s="26"/>
      <c r="G50" s="26"/>
      <c r="H50" s="26"/>
      <c r="I50" s="26"/>
    </row>
    <row r="51" spans="1:9" ht="15.75" x14ac:dyDescent="0.25">
      <c r="A51" s="29">
        <f>(('Máxima eficiencia'!$C$8*'Y (2)'!B51)+('Máxima eficiencia'!$C$12*('Y (2)'!B51^2)))*((('Máxima eficiencia'!$C$8*'Y (2)'!B51)+('Máxima eficiencia'!$C$12*('Y (2)'!B51^2)))/('Máxima eficiencia'!$C$8+(2*'Y (2)'!B51*(SQRT(1+('Máxima eficiencia'!$C$12^2))))))^(2/3)</f>
        <v>0.10460868251367891</v>
      </c>
      <c r="B51" s="20">
        <f t="shared" si="0"/>
        <v>0.46000000000000024</v>
      </c>
      <c r="C51" s="28"/>
      <c r="D51" s="26"/>
      <c r="E51" s="26"/>
      <c r="F51" s="26"/>
      <c r="G51" s="26"/>
      <c r="H51" s="26"/>
      <c r="I51" s="26"/>
    </row>
    <row r="52" spans="1:9" ht="15.75" x14ac:dyDescent="0.25">
      <c r="A52" s="29">
        <f>(('Máxima eficiencia'!$C$8*'Y (2)'!B52)+('Máxima eficiencia'!$C$12*('Y (2)'!B52^2)))*((('Máxima eficiencia'!$C$8*'Y (2)'!B52)+('Máxima eficiencia'!$C$12*('Y (2)'!B52^2)))/('Máxima eficiencia'!$C$8+(2*'Y (2)'!B52*(SQRT(1+('Máxima eficiencia'!$C$12^2))))))^(2/3)</f>
        <v>0.10980306792277333</v>
      </c>
      <c r="B52" s="20">
        <f t="shared" si="0"/>
        <v>0.47000000000000025</v>
      </c>
      <c r="C52" s="28"/>
      <c r="D52" s="26"/>
      <c r="E52" s="26"/>
      <c r="F52" s="26"/>
      <c r="G52" s="26"/>
      <c r="H52" s="26"/>
      <c r="I52" s="26"/>
    </row>
    <row r="53" spans="1:9" ht="15.75" x14ac:dyDescent="0.25">
      <c r="A53" s="29">
        <f>(('Máxima eficiencia'!$C$8*'Y (2)'!B53)+('Máxima eficiencia'!$C$12*('Y (2)'!B53^2)))*((('Máxima eficiencia'!$C$8*'Y (2)'!B53)+('Máxima eficiencia'!$C$12*('Y (2)'!B53^2)))/('Máxima eficiencia'!$C$8+(2*'Y (2)'!B53*(SQRT(1+('Máxima eficiencia'!$C$12^2))))))^(2/3)</f>
        <v>0.11515193924378168</v>
      </c>
      <c r="B53" s="20">
        <f t="shared" si="0"/>
        <v>0.48000000000000026</v>
      </c>
      <c r="C53" s="28"/>
      <c r="D53" s="26"/>
      <c r="E53" s="26"/>
      <c r="F53" s="26"/>
      <c r="G53" s="26"/>
      <c r="H53" s="26"/>
      <c r="I53" s="26"/>
    </row>
    <row r="54" spans="1:9" ht="15.75" x14ac:dyDescent="0.25">
      <c r="A54" s="29">
        <f>(('Máxima eficiencia'!$C$8*'Y (2)'!B54)+('Máxima eficiencia'!$C$12*('Y (2)'!B54^2)))*((('Máxima eficiencia'!$C$8*'Y (2)'!B54)+('Máxima eficiencia'!$C$12*('Y (2)'!B54^2)))/('Máxima eficiencia'!$C$8+(2*'Y (2)'!B54*(SQRT(1+('Máxima eficiencia'!$C$12^2))))))^(2/3)</f>
        <v>0.12065705968948237</v>
      </c>
      <c r="B54" s="20">
        <f t="shared" si="0"/>
        <v>0.49000000000000027</v>
      </c>
      <c r="C54" s="28"/>
      <c r="D54" s="26"/>
      <c r="E54" s="26"/>
      <c r="F54" s="26"/>
      <c r="G54" s="26"/>
      <c r="H54" s="26"/>
      <c r="I54" s="26"/>
    </row>
    <row r="55" spans="1:9" ht="15.75" x14ac:dyDescent="0.25">
      <c r="A55" s="29">
        <f>(('Máxima eficiencia'!$C$8*'Y (2)'!B55)+('Máxima eficiencia'!$C$12*('Y (2)'!B55^2)))*((('Máxima eficiencia'!$C$8*'Y (2)'!B55)+('Máxima eficiencia'!$C$12*('Y (2)'!B55^2)))/('Máxima eficiencia'!$C$8+(2*'Y (2)'!B55*(SQRT(1+('Máxima eficiencia'!$C$12^2))))))^(2/3)</f>
        <v>0.12632018295498154</v>
      </c>
      <c r="B55" s="20">
        <f t="shared" si="0"/>
        <v>0.50000000000000022</v>
      </c>
      <c r="C55" s="28"/>
      <c r="D55" s="26"/>
      <c r="E55" s="26"/>
      <c r="F55" s="26"/>
      <c r="G55" s="26"/>
      <c r="H55" s="26"/>
      <c r="I55" s="26"/>
    </row>
    <row r="56" spans="1:9" ht="15.75" x14ac:dyDescent="0.25">
      <c r="A56" s="29">
        <f>(('Máxima eficiencia'!$C$8*'Y (2)'!B56)+('Máxima eficiencia'!$C$12*('Y (2)'!B56^2)))*((('Máxima eficiencia'!$C$8*'Y (2)'!B56)+('Máxima eficiencia'!$C$12*('Y (2)'!B56^2)))/('Máxima eficiencia'!$C$8+(2*'Y (2)'!B56*(SQRT(1+('Máxima eficiencia'!$C$12^2))))))^(2/3)</f>
        <v>0.13214305340491345</v>
      </c>
      <c r="B56" s="20">
        <f t="shared" si="0"/>
        <v>0.51000000000000023</v>
      </c>
      <c r="C56" s="28"/>
      <c r="D56" s="26"/>
      <c r="E56" s="26"/>
      <c r="F56" s="26"/>
      <c r="G56" s="26"/>
      <c r="H56" s="26"/>
      <c r="I56" s="26"/>
    </row>
    <row r="57" spans="1:9" ht="15.75" x14ac:dyDescent="0.25">
      <c r="A57" s="29">
        <f>(('Máxima eficiencia'!$C$8*'Y (2)'!B57)+('Máxima eficiencia'!$C$12*('Y (2)'!B57^2)))*((('Máxima eficiencia'!$C$8*'Y (2)'!B57)+('Máxima eficiencia'!$C$12*('Y (2)'!B57^2)))/('Máxima eficiencia'!$C$8+(2*'Y (2)'!B57*(SQRT(1+('Máxima eficiencia'!$C$12^2))))))^(2/3)</f>
        <v>0.13812740625533204</v>
      </c>
      <c r="B57" s="20">
        <f t="shared" si="0"/>
        <v>0.52000000000000024</v>
      </c>
      <c r="C57" s="28"/>
      <c r="D57" s="26"/>
      <c r="E57" s="26"/>
      <c r="F57" s="26"/>
      <c r="G57" s="26"/>
      <c r="H57" s="26"/>
      <c r="I57" s="26"/>
    </row>
    <row r="58" spans="1:9" ht="15.75" x14ac:dyDescent="0.25">
      <c r="A58" s="29">
        <f>(('Máxima eficiencia'!$C$8*'Y (2)'!B58)+('Máxima eficiencia'!$C$12*('Y (2)'!B58^2)))*((('Máxima eficiencia'!$C$8*'Y (2)'!B58)+('Máxima eficiencia'!$C$12*('Y (2)'!B58^2)))/('Máxima eficiencia'!$C$8+(2*'Y (2)'!B58*(SQRT(1+('Máxima eficiencia'!$C$12^2))))))^(2/3)</f>
        <v>0.14427496775040261</v>
      </c>
      <c r="B58" s="20">
        <f t="shared" si="0"/>
        <v>0.53000000000000025</v>
      </c>
      <c r="C58" s="28"/>
      <c r="D58" s="26"/>
      <c r="E58" s="26"/>
      <c r="F58" s="26"/>
      <c r="G58" s="26"/>
      <c r="H58" s="26"/>
      <c r="I58" s="26"/>
    </row>
    <row r="59" spans="1:9" ht="15.75" x14ac:dyDescent="0.25">
      <c r="A59" s="29">
        <f>(('Máxima eficiencia'!$C$8*'Y (2)'!B59)+('Máxima eficiencia'!$C$12*('Y (2)'!B59^2)))*((('Máxima eficiencia'!$C$8*'Y (2)'!B59)+('Máxima eficiencia'!$C$12*('Y (2)'!B59^2)))/('Máxima eficiencia'!$C$8+(2*'Y (2)'!B59*(SQRT(1+('Máxima eficiencia'!$C$12^2))))))^(2/3)</f>
        <v>0.15058745533401294</v>
      </c>
      <c r="B59" s="20">
        <f t="shared" si="0"/>
        <v>0.54000000000000026</v>
      </c>
      <c r="C59" s="28"/>
      <c r="D59" s="26"/>
      <c r="E59" s="26"/>
      <c r="F59" s="26"/>
      <c r="G59" s="26"/>
      <c r="H59" s="26"/>
      <c r="I59" s="26"/>
    </row>
    <row r="60" spans="1:9" ht="15.75" x14ac:dyDescent="0.25">
      <c r="A60" s="29">
        <f>(('Máxima eficiencia'!$C$8*'Y (2)'!B60)+('Máxima eficiencia'!$C$12*('Y (2)'!B60^2)))*((('Máxima eficiencia'!$C$8*'Y (2)'!B60)+('Máxima eficiencia'!$C$12*('Y (2)'!B60^2)))/('Máxima eficiencia'!$C$8+(2*'Y (2)'!B60*(SQRT(1+('Máxima eficiencia'!$C$12^2))))))^(2/3)</f>
        <v>0.15706657781643474</v>
      </c>
      <c r="B60" s="20">
        <f t="shared" si="0"/>
        <v>0.55000000000000027</v>
      </c>
      <c r="C60" s="28"/>
      <c r="D60" s="26"/>
      <c r="E60" s="26"/>
      <c r="F60" s="26"/>
      <c r="G60" s="26"/>
      <c r="H60" s="26"/>
      <c r="I60" s="26"/>
    </row>
    <row r="61" spans="1:9" ht="15.75" x14ac:dyDescent="0.25">
      <c r="A61" s="29">
        <f>(('Máxima eficiencia'!$C$8*'Y (2)'!B61)+('Máxima eficiencia'!$C$12*('Y (2)'!B61^2)))*((('Máxima eficiencia'!$C$8*'Y (2)'!B61)+('Máxima eficiencia'!$C$12*('Y (2)'!B61^2)))/('Máxima eficiencia'!$C$8+(2*'Y (2)'!B61*(SQRT(1+('Máxima eficiencia'!$C$12^2))))))^(2/3)</f>
        <v>0.16371403553617161</v>
      </c>
      <c r="B61" s="20">
        <f t="shared" si="0"/>
        <v>0.56000000000000028</v>
      </c>
      <c r="C61" s="28"/>
      <c r="D61" s="26"/>
      <c r="E61" s="26"/>
      <c r="F61" s="26"/>
      <c r="G61" s="26"/>
      <c r="H61" s="26"/>
      <c r="I61" s="26"/>
    </row>
    <row r="62" spans="1:9" ht="15.75" x14ac:dyDescent="0.25">
      <c r="A62" s="29">
        <f>(('Máxima eficiencia'!$C$8*'Y (2)'!B62)+('Máxima eficiencia'!$C$12*('Y (2)'!B62^2)))*((('Máxima eficiencia'!$C$8*'Y (2)'!B62)+('Máxima eficiencia'!$C$12*('Y (2)'!B62^2)))/('Máxima eficiencia'!$C$8+(2*'Y (2)'!B62*(SQRT(1+('Máxima eficiencia'!$C$12^2))))))^(2/3)</f>
        <v>0.17053152051713152</v>
      </c>
      <c r="B62" s="20">
        <f t="shared" si="0"/>
        <v>0.57000000000000028</v>
      </c>
      <c r="C62" s="28"/>
      <c r="D62" s="26"/>
      <c r="E62" s="26"/>
      <c r="F62" s="26"/>
      <c r="G62" s="26"/>
      <c r="H62" s="26"/>
      <c r="I62" s="26"/>
    </row>
    <row r="63" spans="1:9" ht="15.75" x14ac:dyDescent="0.25">
      <c r="A63" s="29">
        <f>(('Máxima eficiencia'!$C$8*'Y (2)'!B63)+('Máxima eficiencia'!$C$12*('Y (2)'!B63^2)))*((('Máxima eficiencia'!$C$8*'Y (2)'!B63)+('Máxima eficiencia'!$C$12*('Y (2)'!B63^2)))/('Máxima eficiencia'!$C$8+(2*'Y (2)'!B63*(SQRT(1+('Máxima eficiencia'!$C$12^2))))))^(2/3)</f>
        <v>0.17752071662126781</v>
      </c>
      <c r="B63" s="20">
        <f t="shared" si="0"/>
        <v>0.58000000000000029</v>
      </c>
      <c r="C63" s="28"/>
      <c r="D63" s="26"/>
      <c r="E63" s="26"/>
      <c r="F63" s="26"/>
      <c r="G63" s="26"/>
      <c r="H63" s="26"/>
      <c r="I63" s="26"/>
    </row>
    <row r="64" spans="1:9" ht="15.75" x14ac:dyDescent="0.25">
      <c r="A64" s="29">
        <f>(('Máxima eficiencia'!$C$8*'Y (2)'!B64)+('Máxima eficiencia'!$C$12*('Y (2)'!B64^2)))*((('Máxima eficiencia'!$C$8*'Y (2)'!B64)+('Máxima eficiencia'!$C$12*('Y (2)'!B64^2)))/('Máxima eficiencia'!$C$8+(2*'Y (2)'!B64*(SQRT(1+('Máxima eficiencia'!$C$12^2))))))^(2/3)</f>
        <v>0.18468329969682767</v>
      </c>
      <c r="B64" s="20">
        <f t="shared" si="0"/>
        <v>0.5900000000000003</v>
      </c>
      <c r="C64" s="28"/>
      <c r="D64" s="26"/>
      <c r="E64" s="26"/>
      <c r="F64" s="26"/>
      <c r="G64" s="26"/>
      <c r="H64" s="26"/>
      <c r="I64" s="26"/>
    </row>
    <row r="65" spans="1:9" ht="15.75" x14ac:dyDescent="0.25">
      <c r="A65" s="29">
        <f>(('Máxima eficiencia'!$C$8*'Y (2)'!B65)+('Máxima eficiencia'!$C$12*('Y (2)'!B65^2)))*((('Máxima eficiencia'!$C$8*'Y (2)'!B65)+('Máxima eficiencia'!$C$12*('Y (2)'!B65^2)))/('Máxima eficiencia'!$C$8+(2*'Y (2)'!B65*(SQRT(1+('Máxima eficiencia'!$C$12^2))))))^(2/3)</f>
        <v>0.19202093772235276</v>
      </c>
      <c r="B65" s="20">
        <f t="shared" si="0"/>
        <v>0.60000000000000031</v>
      </c>
      <c r="C65" s="28"/>
      <c r="D65" s="26"/>
      <c r="E65" s="26"/>
      <c r="F65" s="26"/>
      <c r="G65" s="26"/>
      <c r="H65" s="26"/>
      <c r="I65" s="26"/>
    </row>
    <row r="66" spans="1:9" ht="15.75" x14ac:dyDescent="0.25">
      <c r="A66" s="29">
        <f>(('Máxima eficiencia'!$C$8*'Y (2)'!B66)+('Máxima eficiencia'!$C$12*('Y (2)'!B66^2)))*((('Máxima eficiencia'!$C$8*'Y (2)'!B66)+('Máxima eficiencia'!$C$12*('Y (2)'!B66^2)))/('Máxima eficiencia'!$C$8+(2*'Y (2)'!B66*(SQRT(1+('Máxima eficiencia'!$C$12^2))))))^(2/3)</f>
        <v>0.19953529094656816</v>
      </c>
      <c r="B66" s="20">
        <f t="shared" si="0"/>
        <v>0.61000000000000032</v>
      </c>
      <c r="C66" s="28"/>
      <c r="D66" s="26"/>
      <c r="E66" s="26"/>
      <c r="F66" s="26"/>
      <c r="G66" s="26"/>
      <c r="H66" s="26"/>
      <c r="I66" s="26"/>
    </row>
    <row r="67" spans="1:9" ht="15.75" x14ac:dyDescent="0.25">
      <c r="A67" s="29">
        <f>(('Máxima eficiencia'!$C$8*'Y (2)'!B67)+('Máxima eficiencia'!$C$12*('Y (2)'!B67^2)))*((('Máxima eficiencia'!$C$8*'Y (2)'!B67)+('Máxima eficiencia'!$C$12*('Y (2)'!B67^2)))/('Máxima eficiencia'!$C$8+(2*'Y (2)'!B67*(SQRT(1+('Máxima eficiencia'!$C$12^2))))))^(2/3)</f>
        <v>0.20722801202429877</v>
      </c>
      <c r="B67" s="20">
        <f t="shared" si="0"/>
        <v>0.62000000000000033</v>
      </c>
      <c r="C67" s="28"/>
      <c r="D67" s="26"/>
      <c r="E67" s="26"/>
      <c r="F67" s="26"/>
      <c r="G67" s="26"/>
      <c r="H67" s="26"/>
      <c r="I67" s="26"/>
    </row>
    <row r="68" spans="1:9" ht="15.75" x14ac:dyDescent="0.25">
      <c r="A68" s="29">
        <f>(('Máxima eficiencia'!$C$8*'Y (2)'!B68)+('Máxima eficiencia'!$C$12*('Y (2)'!B68^2)))*((('Máxima eficiencia'!$C$8*'Y (2)'!B68)+('Máxima eficiencia'!$C$12*('Y (2)'!B68^2)))/('Máxima eficiencia'!$C$8+(2*'Y (2)'!B68*(SQRT(1+('Máxima eficiencia'!$C$12^2))))))^(2/3)</f>
        <v>0.21510074614854754</v>
      </c>
      <c r="B68" s="20">
        <f t="shared" si="0"/>
        <v>0.63000000000000034</v>
      </c>
      <c r="C68" s="28"/>
      <c r="D68" s="26"/>
      <c r="E68" s="26"/>
      <c r="F68" s="26"/>
      <c r="G68" s="26"/>
      <c r="H68" s="26"/>
      <c r="I68" s="26"/>
    </row>
    <row r="69" spans="1:9" ht="15.75" x14ac:dyDescent="0.25">
      <c r="A69" s="29">
        <f>(('Máxima eficiencia'!$C$8*'Y (2)'!B69)+('Máxima eficiencia'!$C$12*('Y (2)'!B69^2)))*((('Máxima eficiencia'!$C$8*'Y (2)'!B69)+('Máxima eficiencia'!$C$12*('Y (2)'!B69^2)))/('Máxima eficiencia'!$C$8+(2*'Y (2)'!B69*(SQRT(1+('Máxima eficiencia'!$C$12^2))))))^(2/3)</f>
        <v>0.22315513117886598</v>
      </c>
      <c r="B69" s="20">
        <f t="shared" si="0"/>
        <v>0.64000000000000035</v>
      </c>
      <c r="C69" s="28"/>
      <c r="D69" s="26"/>
      <c r="E69" s="26"/>
      <c r="F69" s="26"/>
      <c r="G69" s="26"/>
      <c r="H69" s="26"/>
      <c r="I69" s="26"/>
    </row>
    <row r="70" spans="1:9" ht="15.75" x14ac:dyDescent="0.25">
      <c r="A70" s="29">
        <f>(('Máxima eficiencia'!$C$8*'Y (2)'!B70)+('Máxima eficiencia'!$C$12*('Y (2)'!B70^2)))*((('Máxima eficiencia'!$C$8*'Y (2)'!B70)+('Máxima eficiencia'!$C$12*('Y (2)'!B70^2)))/('Máxima eficiencia'!$C$8+(2*'Y (2)'!B70*(SQRT(1+('Máxima eficiencia'!$C$12^2))))))^(2/3)</f>
        <v>0.2313927977661443</v>
      </c>
      <c r="B70" s="20">
        <f t="shared" si="0"/>
        <v>0.65000000000000036</v>
      </c>
      <c r="C70" s="28"/>
      <c r="D70" s="26"/>
      <c r="E70" s="26"/>
      <c r="F70" s="26"/>
      <c r="G70" s="26"/>
      <c r="H70" s="26"/>
      <c r="I70" s="26"/>
    </row>
    <row r="71" spans="1:9" ht="15.75" x14ac:dyDescent="0.25">
      <c r="A71" s="29">
        <f>(('Máxima eficiencia'!$C$8*'Y (2)'!B71)+('Máxima eficiencia'!$C$12*('Y (2)'!B71^2)))*((('Máxima eficiencia'!$C$8*'Y (2)'!B71)+('Máxima eficiencia'!$C$12*('Y (2)'!B71^2)))/('Máxima eficiencia'!$C$8+(2*'Y (2)'!B71*(SQRT(1+('Máxima eficiencia'!$C$12^2))))))^(2/3)</f>
        <v>0.23981536947394574</v>
      </c>
      <c r="B71" s="20">
        <f t="shared" ref="B71:B134" si="1">B70+0.01</f>
        <v>0.66000000000000036</v>
      </c>
      <c r="C71" s="28"/>
      <c r="D71" s="26"/>
      <c r="E71" s="26"/>
      <c r="F71" s="26"/>
      <c r="G71" s="26"/>
      <c r="H71" s="26"/>
      <c r="I71" s="26"/>
    </row>
    <row r="72" spans="1:9" ht="15.75" x14ac:dyDescent="0.25">
      <c r="A72" s="29">
        <f>(('Máxima eficiencia'!$C$8*'Y (2)'!B72)+('Máxima eficiencia'!$C$12*('Y (2)'!B72^2)))*((('Máxima eficiencia'!$C$8*'Y (2)'!B72)+('Máxima eficiencia'!$C$12*('Y (2)'!B72^2)))/('Máxima eficiencia'!$C$8+(2*'Y (2)'!B72*(SQRT(1+('Máxima eficiencia'!$C$12^2))))))^(2/3)</f>
        <v>0.24842446289650508</v>
      </c>
      <c r="B72" s="20">
        <f t="shared" si="1"/>
        <v>0.67000000000000037</v>
      </c>
      <c r="C72" s="28"/>
      <c r="D72" s="26"/>
      <c r="E72" s="26"/>
      <c r="F72" s="26"/>
      <c r="G72" s="26"/>
      <c r="H72" s="26"/>
      <c r="I72" s="26"/>
    </row>
    <row r="73" spans="1:9" ht="15.75" x14ac:dyDescent="0.25">
      <c r="A73" s="29">
        <f>(('Máxima eficiencia'!$C$8*'Y (2)'!B73)+('Máxima eficiencia'!$C$12*('Y (2)'!B73^2)))*((('Máxima eficiencia'!$C$8*'Y (2)'!B73)+('Máxima eficiencia'!$C$12*('Y (2)'!B73^2)))/('Máxima eficiencia'!$C$8+(2*'Y (2)'!B73*(SQRT(1+('Máxima eficiencia'!$C$12^2))))))^(2/3)</f>
        <v>0.25722168777350596</v>
      </c>
      <c r="B73" s="20">
        <f t="shared" si="1"/>
        <v>0.68000000000000038</v>
      </c>
      <c r="C73" s="28"/>
      <c r="D73" s="26"/>
      <c r="E73" s="26"/>
      <c r="F73" s="26"/>
      <c r="G73" s="26"/>
      <c r="H73" s="26"/>
      <c r="I73" s="26"/>
    </row>
    <row r="74" spans="1:9" ht="15.75" x14ac:dyDescent="0.25">
      <c r="A74" s="29">
        <f>(('Máxima eficiencia'!$C$8*'Y (2)'!B74)+('Máxima eficiencia'!$C$12*('Y (2)'!B74^2)))*((('Máxima eficiencia'!$C$8*'Y (2)'!B74)+('Máxima eficiencia'!$C$12*('Y (2)'!B74^2)))/('Máxima eficiencia'!$C$8+(2*'Y (2)'!B74*(SQRT(1+('Máxima eficiencia'!$C$12^2))))))^(2/3)</f>
        <v>0.26620864710175163</v>
      </c>
      <c r="B74" s="20">
        <f t="shared" si="1"/>
        <v>0.69000000000000039</v>
      </c>
      <c r="C74" s="28"/>
      <c r="D74" s="26"/>
      <c r="E74" s="26"/>
      <c r="F74" s="26"/>
      <c r="G74" s="26"/>
      <c r="H74" s="26"/>
      <c r="I74" s="26"/>
    </row>
    <row r="75" spans="1:9" ht="15.75" x14ac:dyDescent="0.25">
      <c r="A75" s="29">
        <f>(('Máxima eficiencia'!$C$8*'Y (2)'!B75)+('Máxima eficiencia'!$C$12*('Y (2)'!B75^2)))*((('Máxima eficiencia'!$C$8*'Y (2)'!B75)+('Máxima eficiencia'!$C$12*('Y (2)'!B75^2)))/('Máxima eficiencia'!$C$8+(2*'Y (2)'!B75*(SQRT(1+('Máxima eficiencia'!$C$12^2))))))^(2/3)</f>
        <v>0.27538693724383406</v>
      </c>
      <c r="B75" s="20">
        <f t="shared" si="1"/>
        <v>0.7000000000000004</v>
      </c>
      <c r="C75" s="28"/>
      <c r="D75" s="26"/>
      <c r="E75" s="26"/>
      <c r="F75" s="26"/>
      <c r="G75" s="26"/>
      <c r="H75" s="26"/>
      <c r="I75" s="26"/>
    </row>
    <row r="76" spans="1:9" ht="15.75" x14ac:dyDescent="0.25">
      <c r="A76" s="29">
        <f>(('Máxima eficiencia'!$C$8*'Y (2)'!B76)+('Máxima eficiencia'!$C$12*('Y (2)'!B76^2)))*((('Máxima eficiencia'!$C$8*'Y (2)'!B76)+('Máxima eficiencia'!$C$12*('Y (2)'!B76^2)))/('Máxima eficiencia'!$C$8+(2*'Y (2)'!B76*(SQRT(1+('Máxima eficiencia'!$C$12^2))))))^(2/3)</f>
        <v>0.28475814803390853</v>
      </c>
      <c r="B76" s="20">
        <f t="shared" si="1"/>
        <v>0.71000000000000041</v>
      </c>
      <c r="C76" s="28"/>
      <c r="D76" s="26"/>
      <c r="E76" s="26"/>
      <c r="F76" s="26"/>
      <c r="G76" s="26"/>
      <c r="H76" s="26"/>
      <c r="I76" s="26"/>
    </row>
    <row r="77" spans="1:9" ht="15.75" x14ac:dyDescent="0.25">
      <c r="A77" s="29">
        <f>(('Máxima eficiencia'!$C$8*'Y (2)'!B77)+('Máxima eficiencia'!$C$12*('Y (2)'!B77^2)))*((('Máxima eficiencia'!$C$8*'Y (2)'!B77)+('Máxima eficiencia'!$C$12*('Y (2)'!B77^2)))/('Máxima eficiencia'!$C$8+(2*'Y (2)'!B77*(SQRT(1+('Máxima eficiencia'!$C$12^2))))))^(2/3)</f>
        <v>0.29432386288067275</v>
      </c>
      <c r="B77" s="20">
        <f t="shared" si="1"/>
        <v>0.72000000000000042</v>
      </c>
      <c r="C77" s="28"/>
      <c r="D77" s="26"/>
      <c r="E77" s="26"/>
      <c r="F77" s="26"/>
      <c r="G77" s="26"/>
      <c r="H77" s="26"/>
      <c r="I77" s="26"/>
    </row>
    <row r="78" spans="1:9" ht="15.75" x14ac:dyDescent="0.25">
      <c r="A78" s="29">
        <f>(('Máxima eficiencia'!$C$8*'Y (2)'!B78)+('Máxima eficiencia'!$C$12*('Y (2)'!B78^2)))*((('Máxima eficiencia'!$C$8*'Y (2)'!B78)+('Máxima eficiencia'!$C$12*('Y (2)'!B78^2)))/('Máxima eficiencia'!$C$8+(2*'Y (2)'!B78*(SQRT(1+('Máxima eficiencia'!$C$12^2))))))^(2/3)</f>
        <v>0.30408565886764682</v>
      </c>
      <c r="B78" s="20">
        <f t="shared" si="1"/>
        <v>0.73000000000000043</v>
      </c>
      <c r="C78" s="28"/>
      <c r="D78" s="26"/>
      <c r="E78" s="26"/>
      <c r="F78" s="26"/>
      <c r="G78" s="26"/>
      <c r="H78" s="26"/>
      <c r="I78" s="26"/>
    </row>
    <row r="79" spans="1:9" ht="15.75" x14ac:dyDescent="0.25">
      <c r="A79" s="29">
        <f>(('Máxima eficiencia'!$C$8*'Y (2)'!B79)+('Máxima eficiencia'!$C$12*('Y (2)'!B79^2)))*((('Máxima eficiencia'!$C$8*'Y (2)'!B79)+('Máxima eficiencia'!$C$12*('Y (2)'!B79^2)))/('Máxima eficiencia'!$C$8+(2*'Y (2)'!B79*(SQRT(1+('Máxima eficiencia'!$C$12^2))))))^(2/3)</f>
        <v>0.31404510685084819</v>
      </c>
      <c r="B79" s="20">
        <f t="shared" si="1"/>
        <v>0.74000000000000044</v>
      </c>
      <c r="C79" s="28"/>
      <c r="D79" s="26"/>
      <c r="E79" s="26"/>
      <c r="F79" s="26"/>
      <c r="G79" s="26"/>
      <c r="H79" s="26"/>
      <c r="I79" s="26"/>
    </row>
    <row r="80" spans="1:9" ht="15.75" x14ac:dyDescent="0.25">
      <c r="A80" s="29">
        <f>(('Máxima eficiencia'!$C$8*'Y (2)'!B80)+('Máxima eficiencia'!$C$12*('Y (2)'!B80^2)))*((('Máxima eficiencia'!$C$8*'Y (2)'!B80)+('Máxima eficiencia'!$C$12*('Y (2)'!B80^2)))/('Máxima eficiencia'!$C$8+(2*'Y (2)'!B80*(SQRT(1+('Máxima eficiencia'!$C$12^2))))))^(2/3)</f>
        <v>0.32420377155394997</v>
      </c>
      <c r="B80" s="20">
        <f t="shared" si="1"/>
        <v>0.75000000000000044</v>
      </c>
      <c r="C80" s="28"/>
      <c r="D80" s="26"/>
      <c r="E80" s="26"/>
      <c r="F80" s="26"/>
      <c r="G80" s="26"/>
      <c r="H80" s="26"/>
      <c r="I80" s="26"/>
    </row>
    <row r="81" spans="1:9" ht="15.75" x14ac:dyDescent="0.25">
      <c r="A81" s="29">
        <f>(('Máxima eficiencia'!$C$8*'Y (2)'!B81)+('Máxima eficiencia'!$C$12*('Y (2)'!B81^2)))*((('Máxima eficiencia'!$C$8*'Y (2)'!B81)+('Máxima eficiencia'!$C$12*('Y (2)'!B81^2)))/('Máxima eficiencia'!$C$8+(2*'Y (2)'!B81*(SQRT(1+('Máxima eficiencia'!$C$12^2))))))^(2/3)</f>
        <v>0.33456321166100911</v>
      </c>
      <c r="B81" s="20">
        <f t="shared" si="1"/>
        <v>0.76000000000000045</v>
      </c>
      <c r="C81" s="28"/>
      <c r="D81" s="26"/>
      <c r="E81" s="26"/>
      <c r="F81" s="26"/>
      <c r="G81" s="26"/>
      <c r="H81" s="26"/>
      <c r="I81" s="26"/>
    </row>
    <row r="82" spans="1:9" ht="15.75" x14ac:dyDescent="0.25">
      <c r="A82" s="29">
        <f>(('Máxima eficiencia'!$C$8*'Y (2)'!B82)+('Máxima eficiencia'!$C$12*('Y (2)'!B82^2)))*((('Máxima eficiencia'!$C$8*'Y (2)'!B82)+('Máxima eficiencia'!$C$12*('Y (2)'!B82^2)))/('Máxima eficiencia'!$C$8+(2*'Y (2)'!B82*(SQRT(1+('Máxima eficiencia'!$C$12^2))))))^(2/3)</f>
        <v>0.34512497990684715</v>
      </c>
      <c r="B82" s="20">
        <f t="shared" si="1"/>
        <v>0.77000000000000046</v>
      </c>
      <c r="C82" s="28"/>
      <c r="D82" s="26"/>
      <c r="E82" s="26"/>
      <c r="F82" s="26"/>
      <c r="G82" s="26"/>
      <c r="H82" s="26"/>
      <c r="I82" s="26"/>
    </row>
    <row r="83" spans="1:9" ht="15.75" x14ac:dyDescent="0.25">
      <c r="A83" s="29">
        <f>(('Máxima eficiencia'!$C$8*'Y (2)'!B83)+('Máxima eficiencia'!$C$12*('Y (2)'!B83^2)))*((('Máxima eficiencia'!$C$8*'Y (2)'!B83)+('Máxima eficiencia'!$C$12*('Y (2)'!B83^2)))/('Máxima eficiencia'!$C$8+(2*'Y (2)'!B83*(SQRT(1+('Máxima eficiencia'!$C$12^2))))))^(2/3)</f>
        <v>0.35589062316516212</v>
      </c>
      <c r="B83" s="20">
        <f t="shared" si="1"/>
        <v>0.78000000000000047</v>
      </c>
      <c r="C83" s="28"/>
      <c r="D83" s="26"/>
      <c r="E83" s="26"/>
      <c r="F83" s="26"/>
      <c r="G83" s="26"/>
      <c r="H83" s="26"/>
      <c r="I83" s="26"/>
    </row>
    <row r="84" spans="1:9" ht="15.75" x14ac:dyDescent="0.25">
      <c r="A84" s="29">
        <f>(('Máxima eficiencia'!$C$8*'Y (2)'!B84)+('Máxima eficiencia'!$C$12*('Y (2)'!B84^2)))*((('Máxima eficiencia'!$C$8*'Y (2)'!B84)+('Máxima eficiencia'!$C$12*('Y (2)'!B84^2)))/('Máxima eficiencia'!$C$8+(2*'Y (2)'!B84*(SQRT(1+('Máxima eficiencia'!$C$12^2))))))^(2/3)</f>
        <v>0.36686168253445023</v>
      </c>
      <c r="B84" s="20">
        <f t="shared" si="1"/>
        <v>0.79000000000000048</v>
      </c>
      <c r="C84" s="28"/>
      <c r="D84" s="26"/>
      <c r="E84" s="26"/>
      <c r="F84" s="26"/>
      <c r="G84" s="26"/>
      <c r="H84" s="26"/>
      <c r="I84" s="26"/>
    </row>
    <row r="85" spans="1:9" ht="15.75" x14ac:dyDescent="0.25">
      <c r="A85" s="29">
        <f>(('Máxima eficiencia'!$C$8*'Y (2)'!B85)+('Máxima eficiencia'!$C$12*('Y (2)'!B85^2)))*((('Máxima eficiencia'!$C$8*'Y (2)'!B85)+('Máxima eficiencia'!$C$12*('Y (2)'!B85^2)))/('Máxima eficiencia'!$C$8+(2*'Y (2)'!B85*(SQRT(1+('Máxima eficiencia'!$C$12^2))))))^(2/3)</f>
        <v>0.37803969342180616</v>
      </c>
      <c r="B85" s="20">
        <f t="shared" si="1"/>
        <v>0.80000000000000049</v>
      </c>
      <c r="C85" s="28"/>
      <c r="D85" s="26"/>
      <c r="E85" s="26"/>
      <c r="F85" s="26"/>
      <c r="G85" s="26"/>
      <c r="H85" s="26"/>
      <c r="I85" s="26"/>
    </row>
    <row r="86" spans="1:9" ht="15.75" x14ac:dyDescent="0.25">
      <c r="A86" s="29">
        <f>(('Máxima eficiencia'!$C$8*'Y (2)'!B86)+('Máxima eficiencia'!$C$12*('Y (2)'!B86^2)))*((('Máxima eficiencia'!$C$8*'Y (2)'!B86)+('Máxima eficiencia'!$C$12*('Y (2)'!B86^2)))/('Máxima eficiencia'!$C$8+(2*'Y (2)'!B86*(SQRT(1+('Máxima eficiencia'!$C$12^2))))))^(2/3)</f>
        <v>0.38942618562467834</v>
      </c>
      <c r="B86" s="20">
        <f t="shared" si="1"/>
        <v>0.8100000000000005</v>
      </c>
      <c r="C86" s="28"/>
      <c r="D86" s="26"/>
      <c r="E86" s="26"/>
      <c r="F86" s="26"/>
      <c r="G86" s="26"/>
      <c r="H86" s="26"/>
      <c r="I86" s="26"/>
    </row>
    <row r="87" spans="1:9" ht="15.75" x14ac:dyDescent="0.25">
      <c r="A87" s="29">
        <f>(('Máxima eficiencia'!$C$8*'Y (2)'!B87)+('Máxima eficiencia'!$C$12*('Y (2)'!B87^2)))*((('Máxima eficiencia'!$C$8*'Y (2)'!B87)+('Máxima eficiencia'!$C$12*('Y (2)'!B87^2)))/('Máxima eficiencia'!$C$8+(2*'Y (2)'!B87*(SQRT(1+('Máxima eficiencia'!$C$12^2))))))^(2/3)</f>
        <v>0.40102268341064112</v>
      </c>
      <c r="B87" s="20">
        <f t="shared" si="1"/>
        <v>0.82000000000000051</v>
      </c>
      <c r="C87" s="28"/>
      <c r="D87" s="26"/>
      <c r="E87" s="26"/>
      <c r="F87" s="26"/>
      <c r="G87" s="26"/>
      <c r="H87" s="26"/>
      <c r="I87" s="26"/>
    </row>
    <row r="88" spans="1:9" ht="15.75" x14ac:dyDescent="0.25">
      <c r="A88" s="29">
        <f>(('Máxima eficiencia'!$C$8*'Y (2)'!B88)+('Máxima eficiencia'!$C$12*('Y (2)'!B88^2)))*((('Máxima eficiencia'!$C$8*'Y (2)'!B88)+('Máxima eficiencia'!$C$12*('Y (2)'!B88^2)))/('Máxima eficiencia'!$C$8+(2*'Y (2)'!B88*(SQRT(1+('Máxima eficiencia'!$C$12^2))))))^(2/3)</f>
        <v>0.41283070559525326</v>
      </c>
      <c r="B88" s="20">
        <f t="shared" si="1"/>
        <v>0.83000000000000052</v>
      </c>
      <c r="C88" s="28"/>
      <c r="D88" s="26"/>
      <c r="E88" s="26"/>
      <c r="F88" s="26"/>
      <c r="G88" s="26"/>
      <c r="H88" s="26"/>
      <c r="I88" s="26"/>
    </row>
    <row r="89" spans="1:9" ht="15.75" x14ac:dyDescent="0.25">
      <c r="A89" s="29">
        <f>(('Máxima eficiencia'!$C$8*'Y (2)'!B89)+('Máxima eficiencia'!$C$12*('Y (2)'!B89^2)))*((('Máxima eficiencia'!$C$8*'Y (2)'!B89)+('Máxima eficiencia'!$C$12*('Y (2)'!B89^2)))/('Máxima eficiencia'!$C$8+(2*'Y (2)'!B89*(SQRT(1+('Máxima eficiencia'!$C$12^2))))))^(2/3)</f>
        <v>0.42485176561806226</v>
      </c>
      <c r="B89" s="20">
        <f t="shared" si="1"/>
        <v>0.84000000000000052</v>
      </c>
      <c r="C89" s="28"/>
      <c r="D89" s="26"/>
      <c r="E89" s="26"/>
      <c r="F89" s="26"/>
      <c r="G89" s="26"/>
      <c r="H89" s="26"/>
      <c r="I89" s="26"/>
    </row>
    <row r="90" spans="1:9" ht="15.75" x14ac:dyDescent="0.25">
      <c r="A90" s="29">
        <f>(('Máxima eficiencia'!$C$8*'Y (2)'!B90)+('Máxima eficiencia'!$C$12*('Y (2)'!B90^2)))*((('Máxima eficiencia'!$C$8*'Y (2)'!B90)+('Máxima eficiencia'!$C$12*('Y (2)'!B90^2)))/('Máxima eficiencia'!$C$8+(2*'Y (2)'!B90*(SQRT(1+('Máxima eficiencia'!$C$12^2))))))^(2/3)</f>
        <v>0.43708737161681582</v>
      </c>
      <c r="B90" s="20">
        <f t="shared" si="1"/>
        <v>0.85000000000000053</v>
      </c>
      <c r="C90" s="28"/>
      <c r="D90" s="26"/>
      <c r="E90" s="26"/>
      <c r="F90" s="26"/>
      <c r="G90" s="26"/>
      <c r="H90" s="26"/>
      <c r="I90" s="26"/>
    </row>
    <row r="91" spans="1:9" ht="15.75" x14ac:dyDescent="0.25">
      <c r="A91" s="29">
        <f>(('Máxima eficiencia'!$C$8*'Y (2)'!B91)+('Máxima eficiencia'!$C$12*('Y (2)'!B91^2)))*((('Máxima eficiencia'!$C$8*'Y (2)'!B91)+('Máxima eficiencia'!$C$12*('Y (2)'!B91^2)))/('Máxima eficiencia'!$C$8+(2*'Y (2)'!B91*(SQRT(1+('Máxima eficiencia'!$C$12^2))))))^(2/3)</f>
        <v>0.44953902649993871</v>
      </c>
      <c r="B91" s="20">
        <f t="shared" si="1"/>
        <v>0.86000000000000054</v>
      </c>
      <c r="C91" s="28"/>
      <c r="D91" s="26"/>
      <c r="E91" s="26"/>
      <c r="F91" s="26"/>
      <c r="G91" s="26"/>
      <c r="H91" s="26"/>
      <c r="I91" s="26"/>
    </row>
    <row r="92" spans="1:9" ht="15.75" x14ac:dyDescent="0.25">
      <c r="A92" s="29">
        <f>(('Máxima eficiencia'!$C$8*'Y (2)'!B92)+('Máxima eficiencia'!$C$12*('Y (2)'!B92^2)))*((('Máxima eficiencia'!$C$8*'Y (2)'!B92)+('Máxima eficiencia'!$C$12*('Y (2)'!B92^2)))/('Máxima eficiencia'!$C$8+(2*'Y (2)'!B92*(SQRT(1+('Máxima eficiencia'!$C$12^2))))))^(2/3)</f>
        <v>0.46220822801732864</v>
      </c>
      <c r="B92" s="20">
        <f t="shared" si="1"/>
        <v>0.87000000000000055</v>
      </c>
      <c r="C92" s="28"/>
      <c r="D92" s="26"/>
      <c r="E92" s="26"/>
      <c r="F92" s="26"/>
      <c r="G92" s="26"/>
      <c r="H92" s="26"/>
      <c r="I92" s="26"/>
    </row>
    <row r="93" spans="1:9" ht="15.75" x14ac:dyDescent="0.25">
      <c r="A93" s="29">
        <f>(('Máxima eficiencia'!$C$8*'Y (2)'!B93)+('Máxima eficiencia'!$C$12*('Y (2)'!B93^2)))*((('Máxima eficiencia'!$C$8*'Y (2)'!B93)+('Máxima eficiencia'!$C$12*('Y (2)'!B93^2)))/('Máxima eficiencia'!$C$8+(2*'Y (2)'!B93*(SQRT(1+('Máxima eficiencia'!$C$12^2))))))^(2/3)</f>
        <v>0.47509646882952644</v>
      </c>
      <c r="B93" s="20">
        <f t="shared" si="1"/>
        <v>0.88000000000000056</v>
      </c>
      <c r="C93" s="28"/>
      <c r="D93" s="26"/>
      <c r="E93" s="26"/>
      <c r="F93" s="26"/>
      <c r="G93" s="26"/>
      <c r="H93" s="26"/>
      <c r="I93" s="26"/>
    </row>
    <row r="94" spans="1:9" ht="15.75" x14ac:dyDescent="0.25">
      <c r="A94" s="29">
        <f>(('Máxima eficiencia'!$C$8*'Y (2)'!B94)+('Máxima eficiencia'!$C$12*('Y (2)'!B94^2)))*((('Máxima eficiencia'!$C$8*'Y (2)'!B94)+('Máxima eficiencia'!$C$12*('Y (2)'!B94^2)))/('Máxima eficiencia'!$C$8+(2*'Y (2)'!B94*(SQRT(1+('Máxima eficiencia'!$C$12^2))))))^(2/3)</f>
        <v>0.48820523657530907</v>
      </c>
      <c r="B94" s="20">
        <f t="shared" si="1"/>
        <v>0.89000000000000057</v>
      </c>
      <c r="C94" s="28"/>
      <c r="D94" s="26"/>
      <c r="E94" s="26"/>
      <c r="F94" s="26"/>
      <c r="G94" s="26"/>
      <c r="H94" s="26"/>
      <c r="I94" s="26"/>
    </row>
    <row r="95" spans="1:9" ht="15.75" x14ac:dyDescent="0.25">
      <c r="A95" s="29">
        <f>(('Máxima eficiencia'!$C$8*'Y (2)'!B95)+('Máxima eficiencia'!$C$12*('Y (2)'!B95^2)))*((('Máxima eficiencia'!$C$8*'Y (2)'!B95)+('Máxima eficiencia'!$C$12*('Y (2)'!B95^2)))/('Máxima eficiencia'!$C$8+(2*'Y (2)'!B95*(SQRT(1+('Máxima eficiencia'!$C$12^2))))))^(2/3)</f>
        <v>0.50153601393775893</v>
      </c>
      <c r="B95" s="20">
        <f t="shared" si="1"/>
        <v>0.90000000000000058</v>
      </c>
      <c r="C95" s="28"/>
      <c r="D95" s="26"/>
      <c r="E95" s="26"/>
      <c r="F95" s="26"/>
      <c r="G95" s="26"/>
      <c r="H95" s="26"/>
      <c r="I95" s="26"/>
    </row>
    <row r="96" spans="1:9" ht="15.75" x14ac:dyDescent="0.25">
      <c r="A96" s="29">
        <f>(('Máxima eficiencia'!$C$8*'Y (2)'!B96)+('Máxima eficiencia'!$C$12*('Y (2)'!B96^2)))*((('Máxima eficiencia'!$C$8*'Y (2)'!B96)+('Máxima eficiencia'!$C$12*('Y (2)'!B96^2)))/('Máxima eficiencia'!$C$8+(2*'Y (2)'!B96*(SQRT(1+('Máxima eficiencia'!$C$12^2))))))^(2/3)</f>
        <v>0.51509027870885193</v>
      </c>
      <c r="B96" s="20">
        <f t="shared" si="1"/>
        <v>0.91000000000000059</v>
      </c>
      <c r="C96" s="28"/>
      <c r="D96" s="26"/>
      <c r="E96" s="26"/>
      <c r="F96" s="26"/>
      <c r="G96" s="26"/>
      <c r="H96" s="26"/>
      <c r="I96" s="26"/>
    </row>
    <row r="97" spans="1:9" ht="15.75" x14ac:dyDescent="0.25">
      <c r="A97" s="29">
        <f>(('Máxima eficiencia'!$C$8*'Y (2)'!B97)+('Máxima eficiencia'!$C$12*('Y (2)'!B97^2)))*((('Máxima eficiencia'!$C$8*'Y (2)'!B97)+('Máxima eficiencia'!$C$12*('Y (2)'!B97^2)))/('Máxima eficiencia'!$C$8+(2*'Y (2)'!B97*(SQRT(1+('Máxima eficiencia'!$C$12^2))))))^(2/3)</f>
        <v>0.528869503852614</v>
      </c>
      <c r="B97" s="20">
        <f t="shared" si="1"/>
        <v>0.9200000000000006</v>
      </c>
      <c r="C97" s="28"/>
      <c r="D97" s="26"/>
      <c r="E97" s="26"/>
      <c r="F97" s="26"/>
      <c r="G97" s="26"/>
      <c r="H97" s="26"/>
      <c r="I97" s="26"/>
    </row>
    <row r="98" spans="1:9" ht="15.75" x14ac:dyDescent="0.25">
      <c r="A98" s="29">
        <f>(('Máxima eficiencia'!$C$8*'Y (2)'!B98)+('Máxima eficiencia'!$C$12*('Y (2)'!B98^2)))*((('Máxima eficiencia'!$C$8*'Y (2)'!B98)+('Máxima eficiencia'!$C$12*('Y (2)'!B98^2)))/('Máxima eficiencia'!$C$8+(2*'Y (2)'!B98*(SQRT(1+('Máxima eficiencia'!$C$12^2))))))^(2/3)</f>
        <v>0.54287515756688687</v>
      </c>
      <c r="B98" s="20">
        <f t="shared" si="1"/>
        <v>0.9300000000000006</v>
      </c>
      <c r="C98" s="28"/>
      <c r="D98" s="26"/>
      <c r="E98" s="26"/>
      <c r="F98" s="26"/>
      <c r="G98" s="26"/>
      <c r="H98" s="26"/>
      <c r="I98" s="26"/>
    </row>
    <row r="99" spans="1:9" ht="15.75" x14ac:dyDescent="0.25">
      <c r="A99" s="29">
        <f>(('Máxima eficiencia'!$C$8*'Y (2)'!B99)+('Máxima eficiencia'!$C$12*('Y (2)'!B99^2)))*((('Máxima eficiencia'!$C$8*'Y (2)'!B99)+('Máxima eficiencia'!$C$12*('Y (2)'!B99^2)))/('Máxima eficiencia'!$C$8+(2*'Y (2)'!B99*(SQRT(1+('Máxima eficiencia'!$C$12^2))))))^(2/3)</f>
        <v>0.55710870334374629</v>
      </c>
      <c r="B99" s="20">
        <f t="shared" si="1"/>
        <v>0.94000000000000061</v>
      </c>
      <c r="C99" s="28"/>
      <c r="D99" s="26"/>
      <c r="E99" s="26"/>
      <c r="F99" s="26"/>
      <c r="G99" s="26"/>
      <c r="H99" s="26"/>
      <c r="I99" s="26"/>
    </row>
    <row r="100" spans="1:9" ht="15.75" x14ac:dyDescent="0.25">
      <c r="A100" s="29">
        <f>(('Máxima eficiencia'!$C$8*'Y (2)'!B100)+('Máxima eficiencia'!$C$12*('Y (2)'!B100^2)))*((('Máxima eficiencia'!$C$8*'Y (2)'!B100)+('Máxima eficiencia'!$C$12*('Y (2)'!B100^2)))/('Máxima eficiencia'!$C$8+(2*'Y (2)'!B100*(SQRT(1+('Máxima eficiencia'!$C$12^2))))))^(2/3)</f>
        <v>0.5715716000286164</v>
      </c>
      <c r="B100" s="20">
        <f t="shared" si="1"/>
        <v>0.95000000000000062</v>
      </c>
      <c r="C100" s="28"/>
      <c r="D100" s="26"/>
      <c r="E100" s="26"/>
      <c r="F100" s="26"/>
      <c r="G100" s="26"/>
      <c r="H100" s="26"/>
      <c r="I100" s="26"/>
    </row>
    <row r="101" spans="1:9" ht="15.75" x14ac:dyDescent="0.25">
      <c r="A101" s="29">
        <f>(('Máxima eficiencia'!$C$8*'Y (2)'!B101)+('Máxima eficiencia'!$C$12*('Y (2)'!B101^2)))*((('Máxima eficiencia'!$C$8*'Y (2)'!B101)+('Máxima eficiencia'!$C$12*('Y (2)'!B101^2)))/('Máxima eficiencia'!$C$8+(2*'Y (2)'!B101*(SQRT(1+('Máxima eficiencia'!$C$12^2))))))^(2/3)</f>
        <v>0.58626530187811077</v>
      </c>
      <c r="B101" s="20">
        <f t="shared" si="1"/>
        <v>0.96000000000000063</v>
      </c>
      <c r="C101" s="28"/>
      <c r="D101" s="26"/>
      <c r="E101" s="26"/>
      <c r="F101" s="26"/>
      <c r="G101" s="26"/>
      <c r="H101" s="26"/>
      <c r="I101" s="26"/>
    </row>
    <row r="102" spans="1:9" ht="15.75" x14ac:dyDescent="0.25">
      <c r="A102" s="29">
        <f>(('Máxima eficiencia'!$C$8*'Y (2)'!B102)+('Máxima eficiencia'!$C$12*('Y (2)'!B102^2)))*((('Máxima eficiencia'!$C$8*'Y (2)'!B102)+('Máxima eficiencia'!$C$12*('Y (2)'!B102^2)))/('Máxima eficiencia'!$C$8+(2*'Y (2)'!B102*(SQRT(1+('Máxima eficiencia'!$C$12^2))))))^(2/3)</f>
        <v>0.60119125861665068</v>
      </c>
      <c r="B102" s="20">
        <f t="shared" si="1"/>
        <v>0.97000000000000064</v>
      </c>
      <c r="C102" s="28"/>
      <c r="D102" s="26"/>
      <c r="E102" s="26"/>
      <c r="F102" s="26"/>
      <c r="G102" s="26"/>
      <c r="H102" s="26"/>
      <c r="I102" s="26"/>
    </row>
    <row r="103" spans="1:9" ht="15.75" x14ac:dyDescent="0.25">
      <c r="A103" s="29">
        <f>(('Máxima eficiencia'!$C$8*'Y (2)'!B103)+('Máxima eficiencia'!$C$12*('Y (2)'!B103^2)))*((('Máxima eficiencia'!$C$8*'Y (2)'!B103)+('Máxima eficiencia'!$C$12*('Y (2)'!B103^2)))/('Máxima eficiencia'!$C$8+(2*'Y (2)'!B103*(SQRT(1+('Máxima eficiencia'!$C$12^2))))))^(2/3)</f>
        <v>0.61635091549188248</v>
      </c>
      <c r="B103" s="20">
        <f t="shared" si="1"/>
        <v>0.98000000000000065</v>
      </c>
      <c r="C103" s="28"/>
      <c r="D103" s="26"/>
      <c r="E103" s="26"/>
      <c r="F103" s="26"/>
      <c r="G103" s="26"/>
      <c r="H103" s="26"/>
      <c r="I103" s="26"/>
    </row>
    <row r="104" spans="1:9" ht="15.75" x14ac:dyDescent="0.25">
      <c r="A104" s="29">
        <f>(('Máxima eficiencia'!$C$8*'Y (2)'!B104)+('Máxima eficiencia'!$C$12*('Y (2)'!B104^2)))*((('Máxima eficiencia'!$C$8*'Y (2)'!B104)+('Máxima eficiencia'!$C$12*('Y (2)'!B104^2)))/('Máxima eficiencia'!$C$8+(2*'Y (2)'!B104*(SQRT(1+('Máxima eficiencia'!$C$12^2))))))^(2/3)</f>
        <v>0.63174571332894069</v>
      </c>
      <c r="B104" s="20">
        <f t="shared" si="1"/>
        <v>0.99000000000000066</v>
      </c>
      <c r="C104" s="28"/>
      <c r="D104" s="26"/>
      <c r="E104" s="26"/>
      <c r="F104" s="26"/>
      <c r="G104" s="26"/>
      <c r="H104" s="26"/>
      <c r="I104" s="26"/>
    </row>
    <row r="105" spans="1:9" ht="15.75" x14ac:dyDescent="0.25">
      <c r="A105" s="29">
        <f>(('Máxima eficiencia'!$C$8*'Y (2)'!B105)+('Máxima eficiencia'!$C$12*('Y (2)'!B105^2)))*((('Máxima eficiencia'!$C$8*'Y (2)'!B105)+('Máxima eficiencia'!$C$12*('Y (2)'!B105^2)))/('Máxima eficiencia'!$C$8+(2*'Y (2)'!B105*(SQRT(1+('Máxima eficiencia'!$C$12^2))))))^(2/3)</f>
        <v>0.64737708858358423</v>
      </c>
      <c r="B105" s="20">
        <f t="shared" si="1"/>
        <v>1.0000000000000007</v>
      </c>
      <c r="C105" s="28"/>
      <c r="D105" s="26"/>
      <c r="E105" s="26"/>
      <c r="F105" s="26"/>
      <c r="G105" s="26"/>
      <c r="H105" s="26"/>
      <c r="I105" s="26"/>
    </row>
    <row r="106" spans="1:9" ht="15.75" x14ac:dyDescent="0.25">
      <c r="A106" s="29">
        <f>(('Máxima eficiencia'!$C$8*'Y (2)'!B106)+('Máxima eficiencia'!$C$12*('Y (2)'!B106^2)))*((('Máxima eficiencia'!$C$8*'Y (2)'!B106)+('Máxima eficiencia'!$C$12*('Y (2)'!B106^2)))/('Máxima eficiencia'!$C$8+(2*'Y (2)'!B106*(SQRT(1+('Máxima eficiencia'!$C$12^2))))))^(2/3)</f>
        <v>0.66324647339423981</v>
      </c>
      <c r="B106" s="20">
        <f t="shared" si="1"/>
        <v>1.0100000000000007</v>
      </c>
      <c r="C106" s="28"/>
      <c r="D106" s="26"/>
      <c r="E106" s="26"/>
      <c r="F106" s="26"/>
      <c r="G106" s="26"/>
      <c r="H106" s="26"/>
      <c r="I106" s="26"/>
    </row>
    <row r="107" spans="1:9" ht="15.75" x14ac:dyDescent="0.25">
      <c r="A107" s="29">
        <f>(('Máxima eficiencia'!$C$8*'Y (2)'!B107)+('Máxima eficiencia'!$C$12*('Y (2)'!B107^2)))*((('Máxima eficiencia'!$C$8*'Y (2)'!B107)+('Máxima eficiencia'!$C$12*('Y (2)'!B107^2)))/('Máxima eficiencia'!$C$8+(2*'Y (2)'!B107*(SQRT(1+('Máxima eficiencia'!$C$12^2))))))^(2/3)</f>
        <v>0.67935529563298314</v>
      </c>
      <c r="B107" s="20">
        <f t="shared" si="1"/>
        <v>1.0200000000000007</v>
      </c>
      <c r="C107" s="28"/>
      <c r="D107" s="26"/>
      <c r="E107" s="26"/>
      <c r="F107" s="26"/>
      <c r="G107" s="26"/>
      <c r="H107" s="26"/>
      <c r="I107" s="26"/>
    </row>
    <row r="108" spans="1:9" ht="15.75" x14ac:dyDescent="0.25">
      <c r="A108" s="29">
        <f>(('Máxima eficiencia'!$C$8*'Y (2)'!B108)+('Máxima eficiencia'!$C$12*('Y (2)'!B108^2)))*((('Máxima eficiencia'!$C$8*'Y (2)'!B108)+('Máxima eficiencia'!$C$12*('Y (2)'!B108^2)))/('Máxima eficiencia'!$C$8+(2*'Y (2)'!B108*(SQRT(1+('Máxima eficiencia'!$C$12^2))))))^(2/3)</f>
        <v>0.69570497895548999</v>
      </c>
      <c r="B108" s="20">
        <f t="shared" si="1"/>
        <v>1.0300000000000007</v>
      </c>
      <c r="C108" s="28"/>
      <c r="D108" s="26"/>
      <c r="E108" s="26"/>
      <c r="F108" s="26"/>
      <c r="G108" s="26"/>
      <c r="H108" s="26"/>
      <c r="I108" s="26"/>
    </row>
    <row r="109" spans="1:9" ht="15.75" x14ac:dyDescent="0.25">
      <c r="A109" s="29">
        <f>(('Máxima eficiencia'!$C$8*'Y (2)'!B109)+('Máxima eficiencia'!$C$12*('Y (2)'!B109^2)))*((('Máxima eficiencia'!$C$8*'Y (2)'!B109)+('Máxima eficiencia'!$C$12*('Y (2)'!B109^2)))/('Máxima eficiencia'!$C$8+(2*'Y (2)'!B109*(SQRT(1+('Máxima eficiencia'!$C$12^2))))))^(2/3)</f>
        <v>0.71229694284998279</v>
      </c>
      <c r="B109" s="20">
        <f t="shared" si="1"/>
        <v>1.0400000000000007</v>
      </c>
      <c r="C109" s="28"/>
      <c r="D109" s="26"/>
      <c r="E109" s="26"/>
      <c r="F109" s="26"/>
      <c r="G109" s="26"/>
      <c r="H109" s="26"/>
      <c r="I109" s="26"/>
    </row>
    <row r="110" spans="1:9" ht="15.75" x14ac:dyDescent="0.25">
      <c r="A110" s="29">
        <f>(('Máxima eficiencia'!$C$8*'Y (2)'!B110)+('Máxima eficiencia'!$C$12*('Y (2)'!B110^2)))*((('Máxima eficiencia'!$C$8*'Y (2)'!B110)+('Máxima eficiencia'!$C$12*('Y (2)'!B110^2)))/('Máxima eficiencia'!$C$8+(2*'Y (2)'!B110*(SQRT(1+('Máxima eficiencia'!$C$12^2))))))^(2/3)</f>
        <v>0.72913260268520474</v>
      </c>
      <c r="B110" s="20">
        <f t="shared" si="1"/>
        <v>1.0500000000000007</v>
      </c>
      <c r="C110" s="28"/>
      <c r="D110" s="26"/>
      <c r="E110" s="26"/>
      <c r="F110" s="26"/>
      <c r="G110" s="26"/>
      <c r="H110" s="26"/>
      <c r="I110" s="26"/>
    </row>
    <row r="111" spans="1:9" ht="15.75" x14ac:dyDescent="0.25">
      <c r="A111" s="29">
        <f>(('Máxima eficiencia'!$C$8*'Y (2)'!B111)+('Máxima eficiencia'!$C$12*('Y (2)'!B111^2)))*((('Máxima eficiencia'!$C$8*'Y (2)'!B111)+('Máxima eficiencia'!$C$12*('Y (2)'!B111^2)))/('Máxima eficiencia'!$C$8+(2*'Y (2)'!B111*(SQRT(1+('Máxima eficiencia'!$C$12^2))))))^(2/3)</f>
        <v>0.7462133697574449</v>
      </c>
      <c r="B111" s="20">
        <f t="shared" si="1"/>
        <v>1.0600000000000007</v>
      </c>
      <c r="C111" s="28"/>
      <c r="D111" s="26"/>
      <c r="E111" s="26"/>
      <c r="F111" s="26"/>
      <c r="G111" s="26"/>
      <c r="H111" s="26"/>
      <c r="I111" s="26"/>
    </row>
    <row r="112" spans="1:9" ht="15.75" x14ac:dyDescent="0.25">
      <c r="A112" s="29">
        <f>(('Máxima eficiencia'!$C$8*'Y (2)'!B112)+('Máxima eficiencia'!$C$12*('Y (2)'!B112^2)))*((('Máxima eficiencia'!$C$8*'Y (2)'!B112)+('Máxima eficiencia'!$C$12*('Y (2)'!B112^2)))/('Máxima eficiencia'!$C$8+(2*'Y (2)'!B112*(SQRT(1+('Máxima eficiencia'!$C$12^2))))))^(2/3)</f>
        <v>0.76354065133664373</v>
      </c>
      <c r="B112" s="20">
        <f t="shared" si="1"/>
        <v>1.0700000000000007</v>
      </c>
      <c r="C112" s="28"/>
      <c r="D112" s="26"/>
      <c r="E112" s="26"/>
      <c r="F112" s="26"/>
      <c r="G112" s="26"/>
      <c r="H112" s="26"/>
      <c r="I112" s="26"/>
    </row>
    <row r="113" spans="1:9" ht="15.75" x14ac:dyDescent="0.25">
      <c r="A113" s="29">
        <f>(('Máxima eficiencia'!$C$8*'Y (2)'!B113)+('Máxima eficiencia'!$C$12*('Y (2)'!B113^2)))*((('Máxima eficiencia'!$C$8*'Y (2)'!B113)+('Máxima eficiencia'!$C$12*('Y (2)'!B113^2)))/('Máxima eficiencia'!$C$8+(2*'Y (2)'!B113*(SQRT(1+('Máxima eficiencia'!$C$12^2))))))^(2/3)</f>
        <v>0.78111585071159928</v>
      </c>
      <c r="B113" s="20">
        <f t="shared" si="1"/>
        <v>1.0800000000000007</v>
      </c>
      <c r="C113" s="28"/>
      <c r="D113" s="26"/>
      <c r="E113" s="26"/>
      <c r="F113" s="26"/>
      <c r="G113" s="26"/>
      <c r="H113" s="26"/>
      <c r="I113" s="26"/>
    </row>
    <row r="114" spans="1:9" ht="15.75" x14ac:dyDescent="0.25">
      <c r="A114" s="29">
        <f>(('Máxima eficiencia'!$C$8*'Y (2)'!B114)+('Máxima eficiencia'!$C$12*('Y (2)'!B114^2)))*((('Máxima eficiencia'!$C$8*'Y (2)'!B114)+('Máxima eficiencia'!$C$12*('Y (2)'!B114^2)))/('Máxima eficiencia'!$C$8+(2*'Y (2)'!B114*(SQRT(1+('Máxima eficiencia'!$C$12^2))))))^(2/3)</f>
        <v>0.7989403672343055</v>
      </c>
      <c r="B114" s="20">
        <f t="shared" si="1"/>
        <v>1.0900000000000007</v>
      </c>
      <c r="C114" s="28"/>
      <c r="D114" s="26"/>
      <c r="E114" s="26"/>
      <c r="F114" s="26"/>
      <c r="G114" s="26"/>
      <c r="H114" s="26"/>
      <c r="I114" s="26"/>
    </row>
    <row r="115" spans="1:9" ht="15.75" x14ac:dyDescent="0.25">
      <c r="A115" s="29">
        <f>(('Máxima eficiencia'!$C$8*'Y (2)'!B115)+('Máxima eficiencia'!$C$12*('Y (2)'!B115^2)))*((('Máxima eficiencia'!$C$8*'Y (2)'!B115)+('Máxima eficiencia'!$C$12*('Y (2)'!B115^2)))/('Máxima eficiencia'!$C$8+(2*'Y (2)'!B115*(SQRT(1+('Máxima eficiencia'!$C$12^2))))))^(2/3)</f>
        <v>0.81701559636343912</v>
      </c>
      <c r="B115" s="20">
        <f t="shared" si="1"/>
        <v>1.1000000000000008</v>
      </c>
      <c r="C115" s="28"/>
      <c r="D115" s="26"/>
      <c r="E115" s="26"/>
      <c r="F115" s="26"/>
      <c r="G115" s="26"/>
      <c r="H115" s="26"/>
      <c r="I115" s="26"/>
    </row>
    <row r="116" spans="1:9" ht="15.75" x14ac:dyDescent="0.25">
      <c r="A116" s="29">
        <f>(('Máxima eficiencia'!$C$8*'Y (2)'!B116)+('Máxima eficiencia'!$C$12*('Y (2)'!B116^2)))*((('Máxima eficiencia'!$C$8*'Y (2)'!B116)+('Máxima eficiencia'!$C$12*('Y (2)'!B116^2)))/('Máxima eficiencia'!$C$8+(2*'Y (2)'!B116*(SQRT(1+('Máxima eficiencia'!$C$12^2))))))^(2/3)</f>
        <v>0.83534292970702229</v>
      </c>
      <c r="B116" s="20">
        <f t="shared" si="1"/>
        <v>1.1100000000000008</v>
      </c>
      <c r="C116" s="28"/>
      <c r="D116" s="26"/>
      <c r="E116" s="26"/>
      <c r="F116" s="26"/>
      <c r="G116" s="26"/>
      <c r="H116" s="26"/>
      <c r="I116" s="26"/>
    </row>
    <row r="117" spans="1:9" ht="15.75" x14ac:dyDescent="0.25">
      <c r="A117" s="29">
        <f>(('Máxima eficiencia'!$C$8*'Y (2)'!B117)+('Máxima eficiencia'!$C$12*('Y (2)'!B117^2)))*((('Máxima eficiencia'!$C$8*'Y (2)'!B117)+('Máxima eficiencia'!$C$12*('Y (2)'!B117^2)))/('Máxima eficiencia'!$C$8+(2*'Y (2)'!B117*(SQRT(1+('Máxima eficiencia'!$C$12^2))))))^(2/3)</f>
        <v>0.85392375506428098</v>
      </c>
      <c r="B117" s="20">
        <f t="shared" si="1"/>
        <v>1.1200000000000008</v>
      </c>
      <c r="C117" s="28"/>
      <c r="D117" s="26"/>
      <c r="E117" s="26"/>
      <c r="F117" s="26"/>
      <c r="G117" s="26"/>
      <c r="H117" s="26"/>
      <c r="I117" s="26"/>
    </row>
    <row r="118" spans="1:9" ht="15.75" x14ac:dyDescent="0.25">
      <c r="A118" s="29">
        <f>(('Máxima eficiencia'!$C$8*'Y (2)'!B118)+('Máxima eficiencia'!$C$12*('Y (2)'!B118^2)))*((('Máxima eficiencia'!$C$8*'Y (2)'!B118)+('Máxima eficiencia'!$C$12*('Y (2)'!B118^2)))/('Máxima eficiencia'!$C$8+(2*'Y (2)'!B118*(SQRT(1+('Máxima eficiencia'!$C$12^2))))))^(2/3)</f>
        <v>0.87275945646672137</v>
      </c>
      <c r="B118" s="20">
        <f t="shared" si="1"/>
        <v>1.1300000000000008</v>
      </c>
      <c r="C118" s="28"/>
      <c r="D118" s="26"/>
      <c r="E118" s="26"/>
      <c r="F118" s="26"/>
      <c r="G118" s="26"/>
      <c r="H118" s="26"/>
      <c r="I118" s="26"/>
    </row>
    <row r="119" spans="1:9" ht="15.75" x14ac:dyDescent="0.25">
      <c r="A119" s="29">
        <f>(('Máxima eficiencia'!$C$8*'Y (2)'!B119)+('Máxima eficiencia'!$C$12*('Y (2)'!B119^2)))*((('Máxima eficiencia'!$C$8*'Y (2)'!B119)+('Máxima eficiencia'!$C$12*('Y (2)'!B119^2)))/('Máxima eficiencia'!$C$8+(2*'Y (2)'!B119*(SQRT(1+('Máxima eficiencia'!$C$12^2))))))^(2/3)</f>
        <v>0.89185141421844316</v>
      </c>
      <c r="B119" s="20">
        <f t="shared" si="1"/>
        <v>1.1400000000000008</v>
      </c>
      <c r="C119" s="28"/>
      <c r="D119" s="26"/>
      <c r="E119" s="26"/>
      <c r="F119" s="26"/>
      <c r="G119" s="26"/>
      <c r="H119" s="26"/>
      <c r="I119" s="26"/>
    </row>
    <row r="120" spans="1:9" ht="15.75" x14ac:dyDescent="0.25">
      <c r="A120" s="29">
        <f>(('Máxima eficiencia'!$C$8*'Y (2)'!B120)+('Máxima eficiencia'!$C$12*('Y (2)'!B120^2)))*((('Máxima eficiencia'!$C$8*'Y (2)'!B120)+('Máxima eficiencia'!$C$12*('Y (2)'!B120^2)))/('Máxima eficiencia'!$C$8+(2*'Y (2)'!B120*(SQRT(1+('Máxima eficiencia'!$C$12^2))))))^(2/3)</f>
        <v>0.91120100493571055</v>
      </c>
      <c r="B120" s="20">
        <f t="shared" si="1"/>
        <v>1.1500000000000008</v>
      </c>
      <c r="C120" s="28"/>
      <c r="D120" s="26"/>
      <c r="E120" s="26"/>
      <c r="F120" s="26"/>
      <c r="G120" s="26"/>
      <c r="H120" s="26"/>
      <c r="I120" s="26"/>
    </row>
    <row r="121" spans="1:9" ht="15.75" x14ac:dyDescent="0.25">
      <c r="A121" s="29">
        <f>(('Máxima eficiencia'!$C$8*'Y (2)'!B121)+('Máxima eficiencia'!$C$12*('Y (2)'!B121^2)))*((('Máxima eficiencia'!$C$8*'Y (2)'!B121)+('Máxima eficiencia'!$C$12*('Y (2)'!B121^2)))/('Máxima eficiencia'!$C$8+(2*'Y (2)'!B121*(SQRT(1+('Máxima eficiencia'!$C$12^2))))))^(2/3)</f>
        <v>0.93080960158580217</v>
      </c>
      <c r="B121" s="20">
        <f t="shared" si="1"/>
        <v>1.1600000000000008</v>
      </c>
      <c r="C121" s="28"/>
      <c r="D121" s="26"/>
      <c r="E121" s="26"/>
      <c r="F121" s="26"/>
      <c r="G121" s="26"/>
      <c r="H121" s="26"/>
      <c r="I121" s="26"/>
    </row>
    <row r="122" spans="1:9" ht="15.75" x14ac:dyDescent="0.25">
      <c r="A122" s="29">
        <f>(('Máxima eficiencia'!$C$8*'Y (2)'!B122)+('Máxima eficiencia'!$C$12*('Y (2)'!B122^2)))*((('Máxima eficiencia'!$C$8*'Y (2)'!B122)+('Máxima eficiencia'!$C$12*('Y (2)'!B122^2)))/('Máxima eficiencia'!$C$8+(2*'Y (2)'!B122*(SQRT(1+('Máxima eficiencia'!$C$12^2))))))^(2/3)</f>
        <v>0.95067857352515339</v>
      </c>
      <c r="B122" s="20">
        <f t="shared" si="1"/>
        <v>1.1700000000000008</v>
      </c>
      <c r="C122" s="28"/>
      <c r="D122" s="26"/>
      <c r="E122" s="26"/>
      <c r="F122" s="26"/>
      <c r="G122" s="26"/>
      <c r="H122" s="26"/>
      <c r="I122" s="26"/>
    </row>
    <row r="123" spans="1:9" ht="15.75" x14ac:dyDescent="0.25">
      <c r="A123" s="29">
        <f>(('Máxima eficiencia'!$C$8*'Y (2)'!B123)+('Máxima eficiencia'!$C$12*('Y (2)'!B123^2)))*((('Máxima eficiencia'!$C$8*'Y (2)'!B123)+('Máxima eficiencia'!$C$12*('Y (2)'!B123^2)))/('Máxima eficiencia'!$C$8+(2*'Y (2)'!B123*(SQRT(1+('Máxima eficiencia'!$C$12^2))))))^(2/3)</f>
        <v>0.9708092865368132</v>
      </c>
      <c r="B123" s="20">
        <f t="shared" si="1"/>
        <v>1.1800000000000008</v>
      </c>
      <c r="C123" s="28"/>
      <c r="D123" s="26"/>
      <c r="E123" s="26"/>
      <c r="F123" s="26"/>
      <c r="G123" s="26"/>
      <c r="H123" s="26"/>
      <c r="I123" s="26"/>
    </row>
    <row r="124" spans="1:9" ht="15.75" x14ac:dyDescent="0.25">
      <c r="A124" s="29">
        <f>(('Máxima eficiencia'!$C$8*'Y (2)'!B124)+('Máxima eficiencia'!$C$12*('Y (2)'!B124^2)))*((('Máxima eficiencia'!$C$8*'Y (2)'!B124)+('Máxima eficiencia'!$C$12*('Y (2)'!B124^2)))/('Máxima eficiencia'!$C$8+(2*'Y (2)'!B124*(SQRT(1+('Máxima eficiencia'!$C$12^2))))))^(2/3)</f>
        <v>0.99120310286723312</v>
      </c>
      <c r="B124" s="20">
        <f t="shared" si="1"/>
        <v>1.1900000000000008</v>
      </c>
      <c r="C124" s="28"/>
      <c r="D124" s="26"/>
      <c r="E124" s="26"/>
      <c r="F124" s="26"/>
      <c r="G124" s="26"/>
      <c r="H124" s="26"/>
      <c r="I124" s="26"/>
    </row>
    <row r="125" spans="1:9" ht="15.75" x14ac:dyDescent="0.25">
      <c r="A125" s="29">
        <f>(('Máxima eficiencia'!$C$8*'Y (2)'!B125)+('Máxima eficiencia'!$C$12*('Y (2)'!B125^2)))*((('Máxima eficiencia'!$C$8*'Y (2)'!B125)+('Máxima eficiencia'!$C$12*('Y (2)'!B125^2)))/('Máxima eficiencia'!$C$8+(2*'Y (2)'!B125*(SQRT(1+('Máxima eficiencia'!$C$12^2))))))^(2/3)</f>
        <v>1.0118613812624007</v>
      </c>
      <c r="B125" s="20">
        <f t="shared" si="1"/>
        <v>1.2000000000000008</v>
      </c>
      <c r="C125" s="28"/>
      <c r="D125" s="26"/>
      <c r="E125" s="26"/>
      <c r="F125" s="26"/>
      <c r="G125" s="26"/>
      <c r="H125" s="26"/>
      <c r="I125" s="26"/>
    </row>
    <row r="126" spans="1:9" ht="15.75" x14ac:dyDescent="0.25">
      <c r="A126" s="29">
        <f>(('Máxima eficiencia'!$C$8*'Y (2)'!B126)+('Máxima eficiencia'!$C$12*('Y (2)'!B126^2)))*((('Máxima eficiencia'!$C$8*'Y (2)'!B126)+('Máxima eficiencia'!$C$12*('Y (2)'!B126^2)))/('Máxima eficiencia'!$C$8+(2*'Y (2)'!B126*(SQRT(1+('Máxima eficiencia'!$C$12^2))))))^(2/3)</f>
        <v>1.0327854770033384</v>
      </c>
      <c r="B126" s="20">
        <f t="shared" si="1"/>
        <v>1.2100000000000009</v>
      </c>
      <c r="C126" s="28"/>
      <c r="D126" s="26"/>
      <c r="E126" s="26"/>
      <c r="F126" s="26"/>
      <c r="G126" s="26"/>
      <c r="H126" s="26"/>
      <c r="I126" s="26"/>
    </row>
    <row r="127" spans="1:9" ht="15.75" x14ac:dyDescent="0.25">
      <c r="A127" s="29">
        <f>(('Máxima eficiencia'!$C$8*'Y (2)'!B127)+('Máxima eficiencia'!$C$12*('Y (2)'!B127^2)))*((('Máxima eficiencia'!$C$8*'Y (2)'!B127)+('Máxima eficiencia'!$C$12*('Y (2)'!B127^2)))/('Máxima eficiencia'!$C$8+(2*'Y (2)'!B127*(SQRT(1+('Máxima eficiencia'!$C$12^2))))))^(2/3)</f>
        <v>1.053976741940982</v>
      </c>
      <c r="B127" s="20">
        <f t="shared" si="1"/>
        <v>1.2200000000000009</v>
      </c>
      <c r="C127" s="28"/>
      <c r="D127" s="26"/>
      <c r="E127" s="26"/>
      <c r="F127" s="26"/>
      <c r="G127" s="26"/>
      <c r="H127" s="26"/>
      <c r="I127" s="26"/>
    </row>
    <row r="128" spans="1:9" ht="15.75" x14ac:dyDescent="0.25">
      <c r="A128" s="29">
        <f>(('Máxima eficiencia'!$C$8*'Y (2)'!B128)+('Máxima eficiencia'!$C$12*('Y (2)'!B128^2)))*((('Máxima eficiencia'!$C$8*'Y (2)'!B128)+('Máxima eficiencia'!$C$12*('Y (2)'!B128^2)))/('Máxima eficiencia'!$C$8+(2*'Y (2)'!B128*(SQRT(1+('Máxima eficiencia'!$C$12^2))))))^(2/3)</f>
        <v>1.0754365245304525</v>
      </c>
      <c r="B128" s="20">
        <f t="shared" si="1"/>
        <v>1.2300000000000009</v>
      </c>
      <c r="C128" s="28"/>
      <c r="D128" s="26"/>
      <c r="E128" s="26"/>
      <c r="F128" s="26"/>
      <c r="G128" s="26"/>
      <c r="H128" s="26"/>
      <c r="I128" s="26"/>
    </row>
    <row r="129" spans="1:9" ht="15.75" x14ac:dyDescent="0.25">
      <c r="A129" s="29">
        <f>(('Máxima eficiencia'!$C$8*'Y (2)'!B129)+('Máxima eficiencia'!$C$12*('Y (2)'!B129^2)))*((('Máxima eficiencia'!$C$8*'Y (2)'!B129)+('Máxima eficiencia'!$C$12*('Y (2)'!B129^2)))/('Máxima eficiencia'!$C$8+(2*'Y (2)'!B129*(SQRT(1+('Máxima eficiencia'!$C$12^2))))))^(2/3)</f>
        <v>1.0971661698647379</v>
      </c>
      <c r="B129" s="20">
        <f t="shared" si="1"/>
        <v>1.2400000000000009</v>
      </c>
      <c r="C129" s="28"/>
      <c r="D129" s="26"/>
      <c r="E129" s="26"/>
      <c r="F129" s="26"/>
      <c r="G129" s="26"/>
      <c r="H129" s="26"/>
      <c r="I129" s="26"/>
    </row>
    <row r="130" spans="1:9" ht="15.75" x14ac:dyDescent="0.25">
      <c r="A130" s="29">
        <f>(('Máxima eficiencia'!$C$8*'Y (2)'!B130)+('Máxima eficiencia'!$C$12*('Y (2)'!B130^2)))*((('Máxima eficiencia'!$C$8*'Y (2)'!B130)+('Máxima eficiencia'!$C$12*('Y (2)'!B130^2)))/('Máxima eficiencia'!$C$8+(2*'Y (2)'!B130*(SQRT(1+('Máxima eficiencia'!$C$12^2))))))^(2/3)</f>
        <v>1.1191670197077994</v>
      </c>
      <c r="B130" s="20">
        <f t="shared" si="1"/>
        <v>1.2500000000000009</v>
      </c>
      <c r="C130" s="28"/>
      <c r="D130" s="26"/>
      <c r="E130" s="26"/>
      <c r="F130" s="26"/>
      <c r="G130" s="26"/>
      <c r="H130" s="26"/>
      <c r="I130" s="26"/>
    </row>
    <row r="131" spans="1:9" ht="15.75" x14ac:dyDescent="0.25">
      <c r="A131" s="29">
        <f>(('Máxima eficiencia'!$C$8*'Y (2)'!B131)+('Máxima eficiencia'!$C$12*('Y (2)'!B131^2)))*((('Máxima eficiencia'!$C$8*'Y (2)'!B131)+('Máxima eficiencia'!$C$12*('Y (2)'!B131^2)))/('Máxima eficiencia'!$C$8+(2*'Y (2)'!B131*(SQRT(1+('Máxima eficiencia'!$C$12^2))))))^(2/3)</f>
        <v>1.141440412527114</v>
      </c>
      <c r="B131" s="20">
        <f t="shared" si="1"/>
        <v>1.2600000000000009</v>
      </c>
      <c r="C131" s="28"/>
      <c r="D131" s="26"/>
      <c r="E131" s="26"/>
      <c r="F131" s="26"/>
      <c r="G131" s="26"/>
      <c r="H131" s="26"/>
      <c r="I131" s="26"/>
    </row>
    <row r="132" spans="1:9" ht="15.75" x14ac:dyDescent="0.25">
      <c r="A132" s="29">
        <f>(('Máxima eficiencia'!$C$8*'Y (2)'!B132)+('Máxima eficiencia'!$C$12*('Y (2)'!B132^2)))*((('Máxima eficiencia'!$C$8*'Y (2)'!B132)+('Máxima eficiencia'!$C$12*('Y (2)'!B132^2)))/('Máxima eficiencia'!$C$8+(2*'Y (2)'!B132*(SQRT(1+('Máxima eficiencia'!$C$12^2))))))^(2/3)</f>
        <v>1.1639876835256682</v>
      </c>
      <c r="B132" s="20">
        <f t="shared" si="1"/>
        <v>1.2700000000000009</v>
      </c>
      <c r="C132" s="28"/>
      <c r="D132" s="26"/>
      <c r="E132" s="26"/>
      <c r="F132" s="26"/>
      <c r="G132" s="26"/>
      <c r="H132" s="26"/>
      <c r="I132" s="26"/>
    </row>
    <row r="133" spans="1:9" ht="15.75" x14ac:dyDescent="0.25">
      <c r="A133" s="29">
        <f>(('Máxima eficiencia'!$C$8*'Y (2)'!B133)+('Máxima eficiencia'!$C$12*('Y (2)'!B133^2)))*((('Máxima eficiencia'!$C$8*'Y (2)'!B133)+('Máxima eficiencia'!$C$12*('Y (2)'!B133^2)))/('Máxima eficiencia'!$C$8+(2*'Y (2)'!B133*(SQRT(1+('Máxima eficiencia'!$C$12^2))))))^(2/3)</f>
        <v>1.1868101646734155</v>
      </c>
      <c r="B133" s="20">
        <f t="shared" si="1"/>
        <v>1.2800000000000009</v>
      </c>
      <c r="C133" s="28"/>
      <c r="D133" s="26"/>
      <c r="E133" s="26"/>
      <c r="F133" s="26"/>
      <c r="G133" s="26"/>
      <c r="H133" s="26"/>
      <c r="I133" s="26"/>
    </row>
    <row r="134" spans="1:9" ht="15.75" x14ac:dyDescent="0.25">
      <c r="A134" s="29">
        <f>(('Máxima eficiencia'!$C$8*'Y (2)'!B134)+('Máxima eficiencia'!$C$12*('Y (2)'!B134^2)))*((('Máxima eficiencia'!$C$8*'Y (2)'!B134)+('Máxima eficiencia'!$C$12*('Y (2)'!B134^2)))/('Máxima eficiencia'!$C$8+(2*'Y (2)'!B134*(SQRT(1+('Máxima eficiencia'!$C$12^2))))))^(2/3)</f>
        <v>1.2099091847382129</v>
      </c>
      <c r="B134" s="20">
        <f t="shared" si="1"/>
        <v>1.2900000000000009</v>
      </c>
      <c r="C134" s="28"/>
      <c r="D134" s="26"/>
      <c r="E134" s="26"/>
      <c r="F134" s="26"/>
      <c r="G134" s="26"/>
      <c r="H134" s="26"/>
      <c r="I134" s="26"/>
    </row>
    <row r="135" spans="1:9" ht="15.75" x14ac:dyDescent="0.25">
      <c r="A135" s="29">
        <f>(('Máxima eficiencia'!$C$8*'Y (2)'!B135)+('Máxima eficiencia'!$C$12*('Y (2)'!B135^2)))*((('Máxima eficiencia'!$C$8*'Y (2)'!B135)+('Máxima eficiencia'!$C$12*('Y (2)'!B135^2)))/('Máxima eficiencia'!$C$8+(2*'Y (2)'!B135*(SQRT(1+('Máxima eficiencia'!$C$12^2))))))^(2/3)</f>
        <v>1.2332860693162422</v>
      </c>
      <c r="B135" s="20">
        <f t="shared" ref="B135:B198" si="2">B134+0.01</f>
        <v>1.3000000000000009</v>
      </c>
      <c r="C135" s="28"/>
      <c r="D135" s="26"/>
      <c r="E135" s="26"/>
      <c r="F135" s="26"/>
      <c r="G135" s="26"/>
      <c r="H135" s="26"/>
      <c r="I135" s="26"/>
    </row>
    <row r="136" spans="1:9" ht="15.75" x14ac:dyDescent="0.25">
      <c r="A136" s="29">
        <f>(('Máxima eficiencia'!$C$8*'Y (2)'!B136)+('Máxima eficiencia'!$C$12*('Y (2)'!B136^2)))*((('Máxima eficiencia'!$C$8*'Y (2)'!B136)+('Máxima eficiencia'!$C$12*('Y (2)'!B136^2)))/('Máxima eficiencia'!$C$8+(2*'Y (2)'!B136*(SQRT(1+('Máxima eficiencia'!$C$12^2))))))^(2/3)</f>
        <v>1.2569421408619346</v>
      </c>
      <c r="B136" s="20">
        <f t="shared" si="2"/>
        <v>1.3100000000000009</v>
      </c>
      <c r="C136" s="28"/>
      <c r="D136" s="26"/>
      <c r="E136" s="26"/>
      <c r="F136" s="26"/>
      <c r="G136" s="26"/>
      <c r="H136" s="26"/>
      <c r="I136" s="26"/>
    </row>
    <row r="137" spans="1:9" ht="15.75" x14ac:dyDescent="0.25">
      <c r="A137" s="29">
        <f>(('Máxima eficiencia'!$C$8*'Y (2)'!B137)+('Máxima eficiencia'!$C$12*('Y (2)'!B137^2)))*((('Máxima eficiencia'!$C$8*'Y (2)'!B137)+('Máxima eficiencia'!$C$12*('Y (2)'!B137^2)))/('Máxima eficiencia'!$C$8+(2*'Y (2)'!B137*(SQRT(1+('Máxima eficiencia'!$C$12^2))))))^(2/3)</f>
        <v>1.2808787187174087</v>
      </c>
      <c r="B137" s="20">
        <f t="shared" si="2"/>
        <v>1.320000000000001</v>
      </c>
      <c r="C137" s="28"/>
      <c r="D137" s="26"/>
      <c r="E137" s="26"/>
      <c r="F137" s="26"/>
      <c r="G137" s="26"/>
      <c r="H137" s="26"/>
      <c r="I137" s="26"/>
    </row>
    <row r="138" spans="1:9" ht="15.75" x14ac:dyDescent="0.25">
      <c r="A138" s="29">
        <f>(('Máxima eficiencia'!$C$8*'Y (2)'!B138)+('Máxima eficiencia'!$C$12*('Y (2)'!B138^2)))*((('Máxima eficiencia'!$C$8*'Y (2)'!B138)+('Máxima eficiencia'!$C$12*('Y (2)'!B138^2)))/('Máxima eficiencia'!$C$8+(2*'Y (2)'!B138*(SQRT(1+('Máxima eficiencia'!$C$12^2))))))^(2/3)</f>
        <v>1.3050971191414269</v>
      </c>
      <c r="B138" s="20">
        <f t="shared" si="2"/>
        <v>1.330000000000001</v>
      </c>
      <c r="C138" s="28"/>
      <c r="D138" s="26"/>
      <c r="E138" s="26"/>
      <c r="F138" s="26"/>
      <c r="G138" s="26"/>
      <c r="H138" s="26"/>
      <c r="I138" s="26"/>
    </row>
    <row r="139" spans="1:9" ht="15.75" x14ac:dyDescent="0.25">
      <c r="A139" s="29">
        <f>(('Máxima eficiencia'!$C$8*'Y (2)'!B139)+('Máxima eficiencia'!$C$12*('Y (2)'!B139^2)))*((('Máxima eficiencia'!$C$8*'Y (2)'!B139)+('Máxima eficiencia'!$C$12*('Y (2)'!B139^2)))/('Máxima eficiencia'!$C$8+(2*'Y (2)'!B139*(SQRT(1+('Máxima eficiencia'!$C$12^2))))))^(2/3)</f>
        <v>1.3295986553378949</v>
      </c>
      <c r="B139" s="20">
        <f t="shared" si="2"/>
        <v>1.340000000000001</v>
      </c>
      <c r="C139" s="28"/>
      <c r="D139" s="26"/>
      <c r="E139" s="26"/>
      <c r="F139" s="26"/>
      <c r="G139" s="26"/>
      <c r="H139" s="26"/>
      <c r="I139" s="26"/>
    </row>
    <row r="140" spans="1:9" ht="15.75" x14ac:dyDescent="0.25">
      <c r="A140" s="29">
        <f>(('Máxima eficiencia'!$C$8*'Y (2)'!B140)+('Máxima eficiencia'!$C$12*('Y (2)'!B140^2)))*((('Máxima eficiencia'!$C$8*'Y (2)'!B140)+('Máxima eficiencia'!$C$12*('Y (2)'!B140^2)))/('Máxima eficiencia'!$C$8+(2*'Y (2)'!B140*(SQRT(1+('Máxima eficiencia'!$C$12^2))))))^(2/3)</f>
        <v>1.3543846374838948</v>
      </c>
      <c r="B140" s="20">
        <f t="shared" si="2"/>
        <v>1.350000000000001</v>
      </c>
      <c r="C140" s="28"/>
      <c r="D140" s="26"/>
      <c r="E140" s="26"/>
      <c r="F140" s="26"/>
      <c r="G140" s="26"/>
      <c r="H140" s="26"/>
      <c r="I140" s="26"/>
    </row>
    <row r="141" spans="1:9" ht="15.75" x14ac:dyDescent="0.25">
      <c r="A141" s="29">
        <f>(('Máxima eficiencia'!$C$8*'Y (2)'!B141)+('Máxima eficiencia'!$C$12*('Y (2)'!B141^2)))*((('Máxima eficiencia'!$C$8*'Y (2)'!B141)+('Máxima eficiencia'!$C$12*('Y (2)'!B141^2)))/('Máxima eficiencia'!$C$8+(2*'Y (2)'!B141*(SQRT(1+('Máxima eficiencia'!$C$12^2))))))^(2/3)</f>
        <v>1.3794563727572837</v>
      </c>
      <c r="B141" s="20">
        <f t="shared" si="2"/>
        <v>1.360000000000001</v>
      </c>
      <c r="C141" s="28"/>
      <c r="D141" s="26"/>
      <c r="E141" s="26"/>
      <c r="F141" s="26"/>
      <c r="G141" s="26"/>
      <c r="H141" s="26"/>
      <c r="I141" s="26"/>
    </row>
    <row r="142" spans="1:9" ht="15.75" x14ac:dyDescent="0.25">
      <c r="A142" s="29">
        <f>(('Máxima eficiencia'!$C$8*'Y (2)'!B142)+('Máxima eficiencia'!$C$12*('Y (2)'!B142^2)))*((('Máxima eficiencia'!$C$8*'Y (2)'!B142)+('Máxima eficiencia'!$C$12*('Y (2)'!B142^2)))/('Máxima eficiencia'!$C$8+(2*'Y (2)'!B142*(SQRT(1+('Máxima eficiencia'!$C$12^2))))))^(2/3)</f>
        <v>1.4048151653638528</v>
      </c>
      <c r="B142" s="20">
        <f t="shared" si="2"/>
        <v>1.370000000000001</v>
      </c>
      <c r="C142" s="28"/>
      <c r="D142" s="26"/>
      <c r="E142" s="26"/>
      <c r="F142" s="26"/>
      <c r="G142" s="26"/>
      <c r="H142" s="26"/>
      <c r="I142" s="26"/>
    </row>
    <row r="143" spans="1:9" ht="15.75" x14ac:dyDescent="0.25">
      <c r="A143" s="29">
        <f>(('Máxima eficiencia'!$C$8*'Y (2)'!B143)+('Máxima eficiencia'!$C$12*('Y (2)'!B143^2)))*((('Máxima eficiencia'!$C$8*'Y (2)'!B143)+('Máxima eficiencia'!$C$12*('Y (2)'!B143^2)))/('Máxima eficiencia'!$C$8+(2*'Y (2)'!B143*(SQRT(1+('Máxima eficiencia'!$C$12^2))))))^(2/3)</f>
        <v>1.4304623165640575</v>
      </c>
      <c r="B143" s="20">
        <f t="shared" si="2"/>
        <v>1.380000000000001</v>
      </c>
      <c r="C143" s="28"/>
      <c r="D143" s="26"/>
      <c r="E143" s="26"/>
      <c r="F143" s="26"/>
      <c r="G143" s="26"/>
      <c r="H143" s="26"/>
      <c r="I143" s="26"/>
    </row>
    <row r="144" spans="1:9" ht="15.75" x14ac:dyDescent="0.25">
      <c r="A144" s="29">
        <f>(('Máxima eficiencia'!$C$8*'Y (2)'!B144)+('Máxima eficiencia'!$C$12*('Y (2)'!B144^2)))*((('Máxima eficiencia'!$C$8*'Y (2)'!B144)+('Máxima eficiencia'!$C$12*('Y (2)'!B144^2)))/('Máxima eficiencia'!$C$8+(2*'Y (2)'!B144*(SQRT(1+('Máxima eficiencia'!$C$12^2))))))^(2/3)</f>
        <v>1.4563991246993402</v>
      </c>
      <c r="B144" s="20">
        <f t="shared" si="2"/>
        <v>1.390000000000001</v>
      </c>
      <c r="C144" s="28"/>
      <c r="D144" s="26"/>
      <c r="E144" s="26"/>
      <c r="F144" s="26"/>
      <c r="G144" s="26"/>
      <c r="H144" s="26"/>
      <c r="I144" s="26"/>
    </row>
    <row r="145" spans="1:9" ht="15.75" x14ac:dyDescent="0.25">
      <c r="A145" s="29">
        <f>(('Máxima eficiencia'!$C$8*'Y (2)'!B145)+('Máxima eficiencia'!$C$12*('Y (2)'!B145^2)))*((('Máxima eficiencia'!$C$8*'Y (2)'!B145)+('Máxima eficiencia'!$C$12*('Y (2)'!B145^2)))/('Máxima eficiencia'!$C$8+(2*'Y (2)'!B145*(SQRT(1+('Máxima eficiencia'!$C$12^2))))))^(2/3)</f>
        <v>1.4826268852180393</v>
      </c>
      <c r="B145" s="20">
        <f t="shared" si="2"/>
        <v>1.400000000000001</v>
      </c>
      <c r="C145" s="28"/>
      <c r="D145" s="26"/>
      <c r="E145" s="26"/>
      <c r="F145" s="26"/>
      <c r="G145" s="26"/>
      <c r="H145" s="26"/>
      <c r="I145" s="26"/>
    </row>
    <row r="146" spans="1:9" ht="15.75" x14ac:dyDescent="0.25">
      <c r="A146" s="29">
        <f>(('Máxima eficiencia'!$C$8*'Y (2)'!B146)+('Máxima eficiencia'!$C$12*('Y (2)'!B146^2)))*((('Máxima eficiencia'!$C$8*'Y (2)'!B146)+('Máxima eficiencia'!$C$12*('Y (2)'!B146^2)))/('Máxima eficiencia'!$C$8+(2*'Y (2)'!B146*(SQRT(1+('Máxima eficiencia'!$C$12^2))))))^(2/3)</f>
        <v>1.5091468907009027</v>
      </c>
      <c r="B146" s="20">
        <f t="shared" si="2"/>
        <v>1.410000000000001</v>
      </c>
      <c r="C146" s="28"/>
      <c r="D146" s="26"/>
      <c r="E146" s="26"/>
      <c r="F146" s="26"/>
      <c r="G146" s="26"/>
      <c r="H146" s="26"/>
      <c r="I146" s="26"/>
    </row>
    <row r="147" spans="1:9" ht="15.75" x14ac:dyDescent="0.25">
      <c r="A147" s="29">
        <f>(('Máxima eficiencia'!$C$8*'Y (2)'!B147)+('Máxima eficiencia'!$C$12*('Y (2)'!B147^2)))*((('Máxima eficiencia'!$C$8*'Y (2)'!B147)+('Máxima eficiencia'!$C$12*('Y (2)'!B147^2)))/('Máxima eficiencia'!$C$8+(2*'Y (2)'!B147*(SQRT(1+('Máxima eficiencia'!$C$12^2))))))^(2/3)</f>
        <v>1.5359604308862136</v>
      </c>
      <c r="B147" s="20">
        <f t="shared" si="2"/>
        <v>1.420000000000001</v>
      </c>
      <c r="C147" s="28"/>
      <c r="D147" s="26"/>
      <c r="E147" s="26"/>
      <c r="F147" s="26"/>
      <c r="G147" s="26"/>
      <c r="H147" s="26"/>
      <c r="I147" s="26"/>
    </row>
    <row r="148" spans="1:9" ht="15.75" x14ac:dyDescent="0.25">
      <c r="A148" s="29">
        <f>(('Máxima eficiencia'!$C$8*'Y (2)'!B148)+('Máxima eficiencia'!$C$12*('Y (2)'!B148^2)))*((('Máxima eficiencia'!$C$8*'Y (2)'!B148)+('Máxima eficiencia'!$C$12*('Y (2)'!B148^2)))/('Máxima eficiencia'!$C$8+(2*'Y (2)'!B148*(SQRT(1+('Máxima eficiencia'!$C$12^2))))))^(2/3)</f>
        <v>1.5630687926945297</v>
      </c>
      <c r="B148" s="20">
        <f t="shared" si="2"/>
        <v>1.430000000000001</v>
      </c>
      <c r="C148" s="28"/>
      <c r="D148" s="26"/>
      <c r="E148" s="26"/>
      <c r="F148" s="26"/>
      <c r="G148" s="26"/>
      <c r="H148" s="26"/>
      <c r="I148" s="26"/>
    </row>
    <row r="149" spans="1:9" ht="15.75" x14ac:dyDescent="0.25">
      <c r="A149" s="29">
        <f>(('Máxima eficiencia'!$C$8*'Y (2)'!B149)+('Máxima eficiencia'!$C$12*('Y (2)'!B149^2)))*((('Máxima eficiencia'!$C$8*'Y (2)'!B149)+('Máxima eficiencia'!$C$12*('Y (2)'!B149^2)))/('Máxima eficiencia'!$C$8+(2*'Y (2)'!B149*(SQRT(1+('Máxima eficiencia'!$C$12^2))))))^(2/3)</f>
        <v>1.5904732602530616</v>
      </c>
      <c r="B149" s="20">
        <f t="shared" si="2"/>
        <v>1.4400000000000011</v>
      </c>
      <c r="C149" s="28"/>
      <c r="D149" s="26"/>
      <c r="E149" s="26"/>
      <c r="F149" s="26"/>
      <c r="G149" s="26"/>
      <c r="H149" s="26"/>
      <c r="I149" s="26"/>
    </row>
    <row r="150" spans="1:9" ht="15.75" x14ac:dyDescent="0.25">
      <c r="A150" s="29">
        <f>(('Máxima eficiencia'!$C$8*'Y (2)'!B150)+('Máxima eficiencia'!$C$12*('Y (2)'!B150^2)))*((('Máxima eficiencia'!$C$8*'Y (2)'!B150)+('Máxima eficiencia'!$C$12*('Y (2)'!B150^2)))/('Máxima eficiencia'!$C$8+(2*'Y (2)'!B150*(SQRT(1+('Máxima eficiencia'!$C$12^2))))))^(2/3)</f>
        <v>1.6181751149196688</v>
      </c>
      <c r="B150" s="20">
        <f t="shared" si="2"/>
        <v>1.4500000000000011</v>
      </c>
      <c r="C150" s="28"/>
      <c r="D150" s="26"/>
      <c r="E150" s="26"/>
      <c r="F150" s="26"/>
      <c r="G150" s="26"/>
      <c r="H150" s="26"/>
      <c r="I150" s="26"/>
    </row>
    <row r="151" spans="1:9" ht="15.75" x14ac:dyDescent="0.25">
      <c r="A151" s="29">
        <f>(('Máxima eficiencia'!$C$8*'Y (2)'!B151)+('Máxima eficiencia'!$C$12*('Y (2)'!B151^2)))*((('Máxima eficiencia'!$C$8*'Y (2)'!B151)+('Máxima eficiencia'!$C$12*('Y (2)'!B151^2)))/('Máxima eficiencia'!$C$8+(2*'Y (2)'!B151*(SQRT(1+('Máxima eficiencia'!$C$12^2))))))^(2/3)</f>
        <v>1.6461756353065173</v>
      </c>
      <c r="B151" s="20">
        <f t="shared" si="2"/>
        <v>1.4600000000000011</v>
      </c>
      <c r="C151" s="28"/>
      <c r="D151" s="26"/>
      <c r="E151" s="26"/>
      <c r="F151" s="26"/>
      <c r="G151" s="26"/>
      <c r="H151" s="26"/>
      <c r="I151" s="26"/>
    </row>
    <row r="152" spans="1:9" ht="15.75" x14ac:dyDescent="0.25">
      <c r="A152" s="29">
        <f>(('Máxima eficiencia'!$C$8*'Y (2)'!B152)+('Máxima eficiencia'!$C$12*('Y (2)'!B152^2)))*((('Máxima eficiencia'!$C$8*'Y (2)'!B152)+('Máxima eficiencia'!$C$12*('Y (2)'!B152^2)))/('Máxima eficiencia'!$C$8+(2*'Y (2)'!B152*(SQRT(1+('Máxima eficiencia'!$C$12^2))))))^(2/3)</f>
        <v>1.6744760973033703</v>
      </c>
      <c r="B152" s="20">
        <f t="shared" si="2"/>
        <v>1.4700000000000011</v>
      </c>
      <c r="C152" s="28"/>
      <c r="D152" s="26"/>
      <c r="E152" s="26"/>
      <c r="F152" s="26"/>
      <c r="G152" s="26"/>
      <c r="H152" s="26"/>
      <c r="I152" s="26"/>
    </row>
    <row r="153" spans="1:9" ht="15.75" x14ac:dyDescent="0.25">
      <c r="A153" s="29">
        <f>(('Máxima eficiencia'!$C$8*'Y (2)'!B153)+('Máxima eficiencia'!$C$12*('Y (2)'!B153^2)))*((('Máxima eficiencia'!$C$8*'Y (2)'!B153)+('Máxima eficiencia'!$C$12*('Y (2)'!B153^2)))/('Máxima eficiencia'!$C$8+(2*'Y (2)'!B153*(SQRT(1+('Máxima eficiencia'!$C$12^2))))))^(2/3)</f>
        <v>1.7030777741005534</v>
      </c>
      <c r="B153" s="20">
        <f t="shared" si="2"/>
        <v>1.4800000000000011</v>
      </c>
      <c r="C153" s="28"/>
      <c r="D153" s="26"/>
      <c r="E153" s="26"/>
      <c r="F153" s="26"/>
      <c r="G153" s="26"/>
      <c r="H153" s="26"/>
      <c r="I153" s="26"/>
    </row>
    <row r="154" spans="1:9" ht="15.75" x14ac:dyDescent="0.25">
      <c r="A154" s="29">
        <f>(('Máxima eficiencia'!$C$8*'Y (2)'!B154)+('Máxima eficiencia'!$C$12*('Y (2)'!B154^2)))*((('Máxima eficiencia'!$C$8*'Y (2)'!B154)+('Máxima eficiencia'!$C$12*('Y (2)'!B154^2)))/('Máxima eficiencia'!$C$8+(2*'Y (2)'!B154*(SQRT(1+('Máxima eficiencia'!$C$12^2))))))^(2/3)</f>
        <v>1.7319819362115678</v>
      </c>
      <c r="B154" s="20">
        <f t="shared" si="2"/>
        <v>1.4900000000000011</v>
      </c>
      <c r="C154" s="28"/>
      <c r="D154" s="26"/>
      <c r="E154" s="26"/>
      <c r="F154" s="26"/>
      <c r="G154" s="26"/>
      <c r="H154" s="26"/>
      <c r="I154" s="26"/>
    </row>
    <row r="155" spans="1:9" ht="15.75" x14ac:dyDescent="0.25">
      <c r="A155" s="29">
        <f>(('Máxima eficiencia'!$C$8*'Y (2)'!B155)+('Máxima eficiencia'!$C$12*('Y (2)'!B155^2)))*((('Máxima eficiencia'!$C$8*'Y (2)'!B155)+('Máxima eficiencia'!$C$12*('Y (2)'!B155^2)))/('Máxima eficiencia'!$C$8+(2*'Y (2)'!B155*(SQRT(1+('Máxima eficiencia'!$C$12^2))))))^(2/3)</f>
        <v>1.7611898514953912</v>
      </c>
      <c r="B155" s="20">
        <f t="shared" si="2"/>
        <v>1.5000000000000011</v>
      </c>
      <c r="C155" s="28"/>
      <c r="D155" s="26"/>
      <c r="E155" s="26"/>
      <c r="F155" s="26"/>
      <c r="G155" s="26"/>
      <c r="H155" s="26"/>
      <c r="I155" s="26"/>
    </row>
    <row r="156" spans="1:9" ht="15.75" x14ac:dyDescent="0.25">
      <c r="A156" s="29">
        <f>(('Máxima eficiencia'!$C$8*'Y (2)'!B156)+('Máxima eficiencia'!$C$12*('Y (2)'!B156^2)))*((('Máxima eficiencia'!$C$8*'Y (2)'!B156)+('Máxima eficiencia'!$C$12*('Y (2)'!B156^2)))/('Máxima eficiencia'!$C$8+(2*'Y (2)'!B156*(SQRT(1+('Máxima eficiencia'!$C$12^2))))))^(2/3)</f>
        <v>1.7907027851784427</v>
      </c>
      <c r="B156" s="20">
        <f t="shared" si="2"/>
        <v>1.5100000000000011</v>
      </c>
      <c r="C156" s="28"/>
      <c r="D156" s="26"/>
      <c r="E156" s="26"/>
      <c r="F156" s="26"/>
      <c r="G156" s="26"/>
      <c r="H156" s="26"/>
      <c r="I156" s="26"/>
    </row>
    <row r="157" spans="1:9" ht="15.75" x14ac:dyDescent="0.25">
      <c r="A157" s="29">
        <f>(('Máxima eficiencia'!$C$8*'Y (2)'!B157)+('Máxima eficiencia'!$C$12*('Y (2)'!B157^2)))*((('Máxima eficiencia'!$C$8*'Y (2)'!B157)+('Máxima eficiencia'!$C$12*('Y (2)'!B157^2)))/('Máxima eficiencia'!$C$8+(2*'Y (2)'!B157*(SQRT(1+('Máxima eficiencia'!$C$12^2))))))^(2/3)</f>
        <v>1.8205219998762425</v>
      </c>
      <c r="B157" s="20">
        <f t="shared" si="2"/>
        <v>1.5200000000000011</v>
      </c>
      <c r="C157" s="28"/>
      <c r="D157" s="26"/>
      <c r="E157" s="26"/>
      <c r="F157" s="26"/>
      <c r="G157" s="26"/>
      <c r="H157" s="26"/>
      <c r="I157" s="26"/>
    </row>
    <row r="158" spans="1:9" ht="15.75" x14ac:dyDescent="0.25">
      <c r="A158" s="29">
        <f>(('Máxima eficiencia'!$C$8*'Y (2)'!B158)+('Máxima eficiencia'!$C$12*('Y (2)'!B158^2)))*((('Máxima eficiencia'!$C$8*'Y (2)'!B158)+('Máxima eficiencia'!$C$12*('Y (2)'!B158^2)))/('Máxima eficiencia'!$C$8+(2*'Y (2)'!B158*(SQRT(1+('Máxima eficiencia'!$C$12^2))))))^(2/3)</f>
        <v>1.8506487556147622</v>
      </c>
      <c r="B158" s="20">
        <f t="shared" si="2"/>
        <v>1.5300000000000011</v>
      </c>
      <c r="C158" s="28"/>
      <c r="D158" s="26"/>
      <c r="E158" s="26"/>
      <c r="F158" s="26"/>
      <c r="G158" s="26"/>
      <c r="H158" s="26"/>
      <c r="I158" s="26"/>
    </row>
    <row r="159" spans="1:9" ht="15.75" x14ac:dyDescent="0.25">
      <c r="A159" s="29">
        <f>(('Máxima eficiencia'!$C$8*'Y (2)'!B159)+('Máxima eficiencia'!$C$12*('Y (2)'!B159^2)))*((('Máxima eficiencia'!$C$8*'Y (2)'!B159)+('Máxima eficiencia'!$C$12*('Y (2)'!B159^2)))/('Máxima eficiencia'!$C$8+(2*'Y (2)'!B159*(SQRT(1+('Máxima eficiencia'!$C$12^2))))))^(2/3)</f>
        <v>1.8810843098514647</v>
      </c>
      <c r="B159" s="20">
        <f t="shared" si="2"/>
        <v>1.5400000000000011</v>
      </c>
      <c r="C159" s="28"/>
      <c r="D159" s="26"/>
      <c r="E159" s="26"/>
      <c r="F159" s="26"/>
      <c r="G159" s="26"/>
      <c r="H159" s="26"/>
      <c r="I159" s="26"/>
    </row>
    <row r="160" spans="1:9" ht="15.75" x14ac:dyDescent="0.25">
      <c r="A160" s="29">
        <f>(('Máxima eficiencia'!$C$8*'Y (2)'!B160)+('Máxima eficiencia'!$C$12*('Y (2)'!B160^2)))*((('Máxima eficiencia'!$C$8*'Y (2)'!B160)+('Máxima eficiencia'!$C$12*('Y (2)'!B160^2)))/('Máxima eficiencia'!$C$8+(2*'Y (2)'!B160*(SQRT(1+('Máxima eficiencia'!$C$12^2))))))^(2/3)</f>
        <v>1.9118299174960589</v>
      </c>
      <c r="B160" s="20">
        <f t="shared" si="2"/>
        <v>1.5500000000000012</v>
      </c>
      <c r="C160" s="28"/>
      <c r="D160" s="26"/>
      <c r="E160" s="26"/>
      <c r="F160" s="26"/>
      <c r="G160" s="26"/>
      <c r="H160" s="26"/>
      <c r="I160" s="26"/>
    </row>
    <row r="161" spans="1:9" ht="15.75" x14ac:dyDescent="0.25">
      <c r="A161" s="29">
        <f>(('Máxima eficiencia'!$C$8*'Y (2)'!B161)+('Máxima eficiencia'!$C$12*('Y (2)'!B161^2)))*((('Máxima eficiencia'!$C$8*'Y (2)'!B161)+('Máxima eficiencia'!$C$12*('Y (2)'!B161^2)))/('Máxima eficiencia'!$C$8+(2*'Y (2)'!B161*(SQRT(1+('Máxima eficiencia'!$C$12^2))))))^(2/3)</f>
        <v>1.9428868309309537</v>
      </c>
      <c r="B161" s="20">
        <f t="shared" si="2"/>
        <v>1.5600000000000012</v>
      </c>
      <c r="C161" s="28"/>
      <c r="D161" s="26"/>
      <c r="E161" s="26"/>
      <c r="F161" s="26"/>
      <c r="G161" s="26"/>
      <c r="H161" s="26"/>
      <c r="I161" s="26"/>
    </row>
    <row r="162" spans="1:9" ht="15.75" x14ac:dyDescent="0.25">
      <c r="A162" s="29">
        <f>(('Máxima eficiencia'!$C$8*'Y (2)'!B162)+('Máxima eficiencia'!$C$12*('Y (2)'!B162^2)))*((('Máxima eficiencia'!$C$8*'Y (2)'!B162)+('Máxima eficiencia'!$C$12*('Y (2)'!B162^2)))/('Máxima eficiencia'!$C$8+(2*'Y (2)'!B162*(SQRT(1+('Máxima eficiencia'!$C$12^2))))))^(2/3)</f>
        <v>1.974256300031435</v>
      </c>
      <c r="B162" s="20">
        <f t="shared" si="2"/>
        <v>1.5700000000000012</v>
      </c>
      <c r="C162" s="28"/>
      <c r="D162" s="26"/>
      <c r="E162" s="26"/>
      <c r="F162" s="26"/>
      <c r="G162" s="26"/>
      <c r="H162" s="26"/>
      <c r="I162" s="26"/>
    </row>
    <row r="163" spans="1:9" ht="15.75" x14ac:dyDescent="0.25">
      <c r="A163" s="29">
        <f>(('Máxima eficiencia'!$C$8*'Y (2)'!B163)+('Máxima eficiencia'!$C$12*('Y (2)'!B163^2)))*((('Máxima eficiencia'!$C$8*'Y (2)'!B163)+('Máxima eficiencia'!$C$12*('Y (2)'!B163^2)))/('Máxima eficiencia'!$C$8+(2*'Y (2)'!B163*(SQRT(1+('Máxima eficiencia'!$C$12^2))))))^(2/3)</f>
        <v>2.0059395721855604</v>
      </c>
      <c r="B163" s="20">
        <f t="shared" si="2"/>
        <v>1.5800000000000012</v>
      </c>
      <c r="C163" s="28"/>
      <c r="D163" s="26"/>
      <c r="E163" s="26"/>
      <c r="F163" s="26"/>
      <c r="G163" s="26"/>
      <c r="H163" s="26"/>
      <c r="I163" s="26"/>
    </row>
    <row r="164" spans="1:9" ht="15.75" x14ac:dyDescent="0.25">
      <c r="A164" s="29">
        <f>(('Máxima eficiencia'!$C$8*'Y (2)'!B164)+('Máxima eficiencia'!$C$12*('Y (2)'!B164^2)))*((('Máxima eficiencia'!$C$8*'Y (2)'!B164)+('Máxima eficiencia'!$C$12*('Y (2)'!B164^2)))/('Máxima eficiencia'!$C$8+(2*'Y (2)'!B164*(SQRT(1+('Máxima eficiencia'!$C$12^2))))))^(2/3)</f>
        <v>2.0379378923137783</v>
      </c>
      <c r="B164" s="20">
        <f t="shared" si="2"/>
        <v>1.5900000000000012</v>
      </c>
      <c r="C164" s="28"/>
      <c r="D164" s="26"/>
      <c r="E164" s="26"/>
      <c r="F164" s="26"/>
      <c r="G164" s="26"/>
      <c r="H164" s="26"/>
      <c r="I164" s="26"/>
    </row>
    <row r="165" spans="1:9" ht="15.75" x14ac:dyDescent="0.25">
      <c r="A165" s="29">
        <f>(('Máxima eficiencia'!$C$8*'Y (2)'!B165)+('Máxima eficiencia'!$C$12*('Y (2)'!B165^2)))*((('Máxima eficiencia'!$C$8*'Y (2)'!B165)+('Máxima eficiencia'!$C$12*('Y (2)'!B165^2)))/('Máxima eficiencia'!$C$8+(2*'Y (2)'!B165*(SQRT(1+('Máxima eficiencia'!$C$12^2))))))^(2/3)</f>
        <v>2.0702525028882826</v>
      </c>
      <c r="B165" s="20">
        <f t="shared" si="2"/>
        <v>1.6000000000000012</v>
      </c>
      <c r="C165" s="28"/>
      <c r="D165" s="26"/>
      <c r="E165" s="26"/>
      <c r="F165" s="26"/>
      <c r="G165" s="26"/>
      <c r="H165" s="26"/>
      <c r="I165" s="26"/>
    </row>
    <row r="166" spans="1:9" ht="15.75" x14ac:dyDescent="0.25">
      <c r="A166" s="29">
        <f>(('Máxima eficiencia'!$C$8*'Y (2)'!B166)+('Máxima eficiencia'!$C$12*('Y (2)'!B166^2)))*((('Máxima eficiencia'!$C$8*'Y (2)'!B166)+('Máxima eficiencia'!$C$12*('Y (2)'!B166^2)))/('Máxima eficiencia'!$C$8+(2*'Y (2)'!B166*(SQRT(1+('Máxima eficiencia'!$C$12^2))))))^(2/3)</f>
        <v>2.1028846439521001</v>
      </c>
      <c r="B166" s="20">
        <f t="shared" si="2"/>
        <v>1.6100000000000012</v>
      </c>
      <c r="C166" s="28"/>
      <c r="D166" s="26"/>
      <c r="E166" s="26"/>
      <c r="F166" s="26"/>
      <c r="G166" s="26"/>
      <c r="H166" s="26"/>
      <c r="I166" s="26"/>
    </row>
    <row r="167" spans="1:9" ht="15.75" x14ac:dyDescent="0.25">
      <c r="A167" s="29">
        <f>(('Máxima eficiencia'!$C$8*'Y (2)'!B167)+('Máxima eficiencia'!$C$12*('Y (2)'!B167^2)))*((('Máxima eficiencia'!$C$8*'Y (2)'!B167)+('Máxima eficiencia'!$C$12*('Y (2)'!B167^2)))/('Máxima eficiencia'!$C$8+(2*'Y (2)'!B167*(SQRT(1+('Máxima eficiencia'!$C$12^2))))))^(2/3)</f>
        <v>2.1358355531379281</v>
      </c>
      <c r="B167" s="20">
        <f t="shared" si="2"/>
        <v>1.6200000000000012</v>
      </c>
      <c r="C167" s="28"/>
      <c r="D167" s="26"/>
      <c r="E167" s="26"/>
      <c r="F167" s="26"/>
      <c r="G167" s="26"/>
      <c r="H167" s="26"/>
      <c r="I167" s="26"/>
    </row>
    <row r="168" spans="1:9" ht="15.75" x14ac:dyDescent="0.25">
      <c r="A168" s="29">
        <f>(('Máxima eficiencia'!$C$8*'Y (2)'!B168)+('Máxima eficiencia'!$C$12*('Y (2)'!B168^2)))*((('Máxima eficiencia'!$C$8*'Y (2)'!B168)+('Máxima eficiencia'!$C$12*('Y (2)'!B168^2)))/('Máxima eficiencia'!$C$8+(2*'Y (2)'!B168*(SQRT(1+('Máxima eficiencia'!$C$12^2))))))^(2/3)</f>
        <v>2.1691064656867041</v>
      </c>
      <c r="B168" s="20">
        <f t="shared" si="2"/>
        <v>1.6300000000000012</v>
      </c>
      <c r="C168" s="28"/>
      <c r="D168" s="26"/>
      <c r="E168" s="26"/>
      <c r="F168" s="26"/>
      <c r="G168" s="26"/>
      <c r="H168" s="26"/>
      <c r="I168" s="26"/>
    </row>
    <row r="169" spans="1:9" ht="15.75" x14ac:dyDescent="0.25">
      <c r="A169" s="29">
        <f>(('Máxima eficiencia'!$C$8*'Y (2)'!B169)+('Máxima eficiencia'!$C$12*('Y (2)'!B169^2)))*((('Máxima eficiencia'!$C$8*'Y (2)'!B169)+('Máxima eficiencia'!$C$12*('Y (2)'!B169^2)))/('Máxima eficiencia'!$C$8+(2*'Y (2)'!B169*(SQRT(1+('Máxima eficiencia'!$C$12^2))))))^(2/3)</f>
        <v>2.2026986144659411</v>
      </c>
      <c r="B169" s="20">
        <f t="shared" si="2"/>
        <v>1.6400000000000012</v>
      </c>
      <c r="C169" s="28"/>
      <c r="D169" s="26"/>
      <c r="E169" s="26"/>
      <c r="F169" s="26"/>
      <c r="G169" s="26"/>
      <c r="H169" s="26"/>
      <c r="I169" s="26"/>
    </row>
    <row r="170" spans="1:9" ht="15.75" x14ac:dyDescent="0.25">
      <c r="A170" s="29">
        <f>(('Máxima eficiencia'!$C$8*'Y (2)'!B170)+('Máxima eficiencia'!$C$12*('Y (2)'!B170^2)))*((('Máxima eficiencia'!$C$8*'Y (2)'!B170)+('Máxima eficiencia'!$C$12*('Y (2)'!B170^2)))/('Máxima eficiencia'!$C$8+(2*'Y (2)'!B170*(SQRT(1+('Máxima eficiencia'!$C$12^2))))))^(2/3)</f>
        <v>2.2366132299878161</v>
      </c>
      <c r="B170" s="20">
        <f t="shared" si="2"/>
        <v>1.6500000000000012</v>
      </c>
      <c r="C170" s="28"/>
      <c r="D170" s="26"/>
      <c r="E170" s="26"/>
      <c r="F170" s="26"/>
      <c r="G170" s="26"/>
      <c r="H170" s="26"/>
      <c r="I170" s="26"/>
    </row>
    <row r="171" spans="1:9" ht="15.75" x14ac:dyDescent="0.25">
      <c r="A171" s="29">
        <f>(('Máxima eficiencia'!$C$8*'Y (2)'!B171)+('Máxima eficiencia'!$C$12*('Y (2)'!B171^2)))*((('Máxima eficiencia'!$C$8*'Y (2)'!B171)+('Máxima eficiencia'!$C$12*('Y (2)'!B171^2)))/('Máxima eficiencia'!$C$8+(2*'Y (2)'!B171*(SQRT(1+('Máxima eficiencia'!$C$12^2))))))^(2/3)</f>
        <v>2.2708515404270107</v>
      </c>
      <c r="B171" s="20">
        <f t="shared" si="2"/>
        <v>1.6600000000000013</v>
      </c>
      <c r="C171" s="28"/>
      <c r="D171" s="26"/>
      <c r="E171" s="26"/>
      <c r="F171" s="26"/>
      <c r="G171" s="26"/>
      <c r="H171" s="26"/>
      <c r="I171" s="26"/>
    </row>
    <row r="172" spans="1:9" ht="15.75" x14ac:dyDescent="0.25">
      <c r="A172" s="29">
        <f>(('Máxima eficiencia'!$C$8*'Y (2)'!B172)+('Máxima eficiencia'!$C$12*('Y (2)'!B172^2)))*((('Máxima eficiencia'!$C$8*'Y (2)'!B172)+('Máxima eficiencia'!$C$12*('Y (2)'!B172^2)))/('Máxima eficiencia'!$C$8+(2*'Y (2)'!B172*(SQRT(1+('Máxima eficiencia'!$C$12^2))))))^(2/3)</f>
        <v>2.3054147716383309</v>
      </c>
      <c r="B172" s="20">
        <f t="shared" si="2"/>
        <v>1.6700000000000013</v>
      </c>
      <c r="C172" s="28"/>
      <c r="D172" s="26"/>
      <c r="E172" s="26"/>
      <c r="F172" s="26"/>
      <c r="G172" s="26"/>
      <c r="H172" s="26"/>
      <c r="I172" s="26"/>
    </row>
    <row r="173" spans="1:9" ht="15.75" x14ac:dyDescent="0.25">
      <c r="A173" s="29">
        <f>(('Máxima eficiencia'!$C$8*'Y (2)'!B173)+('Máxima eficiencia'!$C$12*('Y (2)'!B173^2)))*((('Máxima eficiencia'!$C$8*'Y (2)'!B173)+('Máxima eficiencia'!$C$12*('Y (2)'!B173^2)))/('Máxima eficiencia'!$C$8+(2*'Y (2)'!B173*(SQRT(1+('Máxima eficiencia'!$C$12^2))))))^(2/3)</f>
        <v>2.3403041471740842</v>
      </c>
      <c r="B173" s="20">
        <f t="shared" si="2"/>
        <v>1.6800000000000013</v>
      </c>
      <c r="C173" s="28"/>
      <c r="D173" s="26"/>
      <c r="E173" s="26"/>
      <c r="F173" s="26"/>
      <c r="G173" s="26"/>
      <c r="H173" s="26"/>
      <c r="I173" s="26"/>
    </row>
    <row r="174" spans="1:9" ht="15.75" x14ac:dyDescent="0.25">
      <c r="A174" s="29">
        <f>(('Máxima eficiencia'!$C$8*'Y (2)'!B174)+('Máxima eficiencia'!$C$12*('Y (2)'!B174^2)))*((('Máxima eficiencia'!$C$8*'Y (2)'!B174)+('Máxima eficiencia'!$C$12*('Y (2)'!B174^2)))/('Máxima eficiencia'!$C$8+(2*'Y (2)'!B174*(SQRT(1+('Máxima eficiencia'!$C$12^2))))))^(2/3)</f>
        <v>2.3755208883012422</v>
      </c>
      <c r="B174" s="20">
        <f t="shared" si="2"/>
        <v>1.6900000000000013</v>
      </c>
      <c r="C174" s="28"/>
      <c r="D174" s="26"/>
      <c r="E174" s="26"/>
      <c r="F174" s="26"/>
      <c r="G174" s="26"/>
      <c r="H174" s="26"/>
      <c r="I174" s="26"/>
    </row>
    <row r="175" spans="1:9" ht="15.75" x14ac:dyDescent="0.25">
      <c r="A175" s="29">
        <f>(('Máxima eficiencia'!$C$8*'Y (2)'!B175)+('Máxima eficiencia'!$C$12*('Y (2)'!B175^2)))*((('Máxima eficiencia'!$C$8*'Y (2)'!B175)+('Máxima eficiencia'!$C$12*('Y (2)'!B175^2)))/('Máxima eficiencia'!$C$8+(2*'Y (2)'!B175*(SQRT(1+('Máxima eficiencia'!$C$12^2))))))^(2/3)</f>
        <v>2.411066214018367</v>
      </c>
      <c r="B175" s="20">
        <f t="shared" si="2"/>
        <v>1.7000000000000013</v>
      </c>
      <c r="C175" s="28"/>
      <c r="D175" s="26"/>
      <c r="E175" s="26"/>
      <c r="F175" s="26"/>
      <c r="G175" s="26"/>
      <c r="H175" s="26"/>
      <c r="I175" s="26"/>
    </row>
    <row r="176" spans="1:9" ht="15.75" x14ac:dyDescent="0.25">
      <c r="A176" s="29">
        <f>(('Máxima eficiencia'!$C$8*'Y (2)'!B176)+('Máxima eficiencia'!$C$12*('Y (2)'!B176^2)))*((('Máxima eficiencia'!$C$8*'Y (2)'!B176)+('Máxima eficiencia'!$C$12*('Y (2)'!B176^2)))/('Máxima eficiencia'!$C$8+(2*'Y (2)'!B176*(SQRT(1+('Máxima eficiencia'!$C$12^2))))))^(2/3)</f>
        <v>2.4469413410723382</v>
      </c>
      <c r="B176" s="20">
        <f t="shared" si="2"/>
        <v>1.7100000000000013</v>
      </c>
      <c r="C176" s="28"/>
      <c r="D176" s="26"/>
      <c r="E176" s="26"/>
      <c r="F176" s="26"/>
      <c r="G176" s="26"/>
      <c r="H176" s="26"/>
      <c r="I176" s="26"/>
    </row>
    <row r="177" spans="1:9" ht="15.75" x14ac:dyDescent="0.25">
      <c r="A177" s="29">
        <f>(('Máxima eficiencia'!$C$8*'Y (2)'!B177)+('Máxima eficiencia'!$C$12*('Y (2)'!B177^2)))*((('Máxima eficiencia'!$C$8*'Y (2)'!B177)+('Máxima eficiencia'!$C$12*('Y (2)'!B177^2)))/('Máxima eficiencia'!$C$8+(2*'Y (2)'!B177*(SQRT(1+('Máxima eficiencia'!$C$12^2))))))^(2/3)</f>
        <v>2.4831474839748475</v>
      </c>
      <c r="B177" s="20">
        <f t="shared" si="2"/>
        <v>1.7200000000000013</v>
      </c>
      <c r="C177" s="28"/>
      <c r="D177" s="26"/>
      <c r="E177" s="26"/>
      <c r="F177" s="26"/>
      <c r="G177" s="26"/>
      <c r="H177" s="26"/>
      <c r="I177" s="26"/>
    </row>
    <row r="178" spans="1:9" ht="15.75" x14ac:dyDescent="0.25">
      <c r="A178" s="29">
        <f>(('Máxima eficiencia'!$C$8*'Y (2)'!B178)+('Máxima eficiencia'!$C$12*('Y (2)'!B178^2)))*((('Máxima eficiencia'!$C$8*'Y (2)'!B178)+('Máxima eficiencia'!$C$12*('Y (2)'!B178^2)))/('Máxima eficiencia'!$C$8+(2*'Y (2)'!B178*(SQRT(1+('Máxima eficiencia'!$C$12^2))))))^(2/3)</f>
        <v>2.5196858550186985</v>
      </c>
      <c r="B178" s="20">
        <f t="shared" si="2"/>
        <v>1.7300000000000013</v>
      </c>
      <c r="C178" s="28"/>
      <c r="D178" s="26"/>
      <c r="E178" s="26"/>
      <c r="F178" s="26"/>
      <c r="G178" s="26"/>
      <c r="H178" s="26"/>
      <c r="I178" s="26"/>
    </row>
    <row r="179" spans="1:9" ht="15.75" x14ac:dyDescent="0.25">
      <c r="A179" s="29">
        <f>(('Máxima eficiencia'!$C$8*'Y (2)'!B179)+('Máxima eficiencia'!$C$12*('Y (2)'!B179^2)))*((('Máxima eficiencia'!$C$8*'Y (2)'!B179)+('Máxima eficiencia'!$C$12*('Y (2)'!B179^2)))/('Máxima eficiencia'!$C$8+(2*'Y (2)'!B179*(SQRT(1+('Máxima eficiencia'!$C$12^2))))))^(2/3)</f>
        <v>2.5565576642938876</v>
      </c>
      <c r="B179" s="20">
        <f t="shared" si="2"/>
        <v>1.7400000000000013</v>
      </c>
      <c r="C179" s="28"/>
      <c r="D179" s="26"/>
      <c r="E179" s="26"/>
      <c r="F179" s="26"/>
      <c r="G179" s="26"/>
      <c r="H179" s="26"/>
      <c r="I179" s="26"/>
    </row>
    <row r="180" spans="1:9" ht="15.75" x14ac:dyDescent="0.25">
      <c r="A180" s="29">
        <f>(('Máxima eficiencia'!$C$8*'Y (2)'!B180)+('Máxima eficiencia'!$C$12*('Y (2)'!B180^2)))*((('Máxima eficiencia'!$C$8*'Y (2)'!B180)+('Máxima eficiencia'!$C$12*('Y (2)'!B180^2)))/('Máxima eficiencia'!$C$8+(2*'Y (2)'!B180*(SQRT(1+('Máxima eficiencia'!$C$12^2))))))^(2/3)</f>
        <v>2.593764119703498</v>
      </c>
      <c r="B180" s="20">
        <f t="shared" si="2"/>
        <v>1.7500000000000013</v>
      </c>
      <c r="C180" s="28"/>
      <c r="D180" s="26"/>
      <c r="E180" s="26"/>
      <c r="F180" s="26"/>
      <c r="G180" s="26"/>
      <c r="H180" s="26"/>
      <c r="I180" s="26"/>
    </row>
    <row r="181" spans="1:9" ht="15.75" x14ac:dyDescent="0.25">
      <c r="A181" s="29">
        <f>(('Máxima eficiencia'!$C$8*'Y (2)'!B181)+('Máxima eficiencia'!$C$12*('Y (2)'!B181^2)))*((('Máxima eficiencia'!$C$8*'Y (2)'!B181)+('Máxima eficiencia'!$C$12*('Y (2)'!B181^2)))/('Máxima eficiencia'!$C$8+(2*'Y (2)'!B181*(SQRT(1+('Máxima eficiencia'!$C$12^2))))))^(2/3)</f>
        <v>2.6313064269793744</v>
      </c>
      <c r="B181" s="20">
        <f t="shared" si="2"/>
        <v>1.7600000000000013</v>
      </c>
      <c r="C181" s="28"/>
      <c r="D181" s="26"/>
      <c r="E181" s="26"/>
      <c r="F181" s="26"/>
      <c r="G181" s="26"/>
      <c r="H181" s="26"/>
      <c r="I181" s="26"/>
    </row>
    <row r="182" spans="1:9" ht="15.75" x14ac:dyDescent="0.25">
      <c r="A182" s="29">
        <f>(('Máxima eficiencia'!$C$8*'Y (2)'!B182)+('Máxima eficiencia'!$C$12*('Y (2)'!B182^2)))*((('Máxima eficiencia'!$C$8*'Y (2)'!B182)+('Máxima eficiencia'!$C$12*('Y (2)'!B182^2)))/('Máxima eficiencia'!$C$8+(2*'Y (2)'!B182*(SQRT(1+('Máxima eficiencia'!$C$12^2))))))^(2/3)</f>
        <v>2.6691857896976225</v>
      </c>
      <c r="B182" s="20">
        <f t="shared" si="2"/>
        <v>1.7700000000000014</v>
      </c>
      <c r="C182" s="28"/>
      <c r="D182" s="26"/>
      <c r="E182" s="26"/>
      <c r="F182" s="26"/>
      <c r="G182" s="26"/>
      <c r="H182" s="26"/>
      <c r="I182" s="26"/>
    </row>
    <row r="183" spans="1:9" ht="15.75" x14ac:dyDescent="0.25">
      <c r="A183" s="29">
        <f>(('Máxima eficiencia'!$C$8*'Y (2)'!B183)+('Máxima eficiencia'!$C$12*('Y (2)'!B183^2)))*((('Máxima eficiencia'!$C$8*'Y (2)'!B183)+('Máxima eficiencia'!$C$12*('Y (2)'!B183^2)))/('Máxima eficiencia'!$C$8+(2*'Y (2)'!B183*(SQRT(1+('Máxima eficiencia'!$C$12^2))))))^(2/3)</f>
        <v>2.7074034092939057</v>
      </c>
      <c r="B183" s="20">
        <f t="shared" si="2"/>
        <v>1.7800000000000014</v>
      </c>
      <c r="C183" s="28"/>
      <c r="D183" s="26"/>
      <c r="E183" s="26"/>
      <c r="F183" s="26"/>
      <c r="G183" s="26"/>
      <c r="H183" s="26"/>
      <c r="I183" s="26"/>
    </row>
    <row r="184" spans="1:9" ht="15.75" x14ac:dyDescent="0.25">
      <c r="A184" s="29">
        <f>(('Máxima eficiencia'!$C$8*'Y (2)'!B184)+('Máxima eficiencia'!$C$12*('Y (2)'!B184^2)))*((('Máxima eficiencia'!$C$8*'Y (2)'!B184)+('Máxima eficiencia'!$C$12*('Y (2)'!B184^2)))/('Máxima eficiencia'!$C$8+(2*'Y (2)'!B184*(SQRT(1+('Máxima eficiencia'!$C$12^2))))))^(2/3)</f>
        <v>2.7459604850785504</v>
      </c>
      <c r="B184" s="20">
        <f t="shared" si="2"/>
        <v>1.7900000000000014</v>
      </c>
      <c r="C184" s="28"/>
      <c r="D184" s="26"/>
      <c r="E184" s="26"/>
      <c r="F184" s="26"/>
      <c r="G184" s="26"/>
      <c r="H184" s="26"/>
      <c r="I184" s="26"/>
    </row>
    <row r="185" spans="1:9" ht="15.75" x14ac:dyDescent="0.25">
      <c r="A185" s="29">
        <f>(('Máxima eficiencia'!$C$8*'Y (2)'!B185)+('Máxima eficiencia'!$C$12*('Y (2)'!B185^2)))*((('Máxima eficiencia'!$C$8*'Y (2)'!B185)+('Máxima eficiencia'!$C$12*('Y (2)'!B185^2)))/('Máxima eficiencia'!$C$8+(2*'Y (2)'!B185*(SQRT(1+('Máxima eficiencia'!$C$12^2))))))^(2/3)</f>
        <v>2.7848582142514786</v>
      </c>
      <c r="B185" s="20">
        <f t="shared" si="2"/>
        <v>1.8000000000000014</v>
      </c>
      <c r="C185" s="28"/>
      <c r="D185" s="26"/>
      <c r="E185" s="26"/>
      <c r="F185" s="26"/>
      <c r="G185" s="26"/>
      <c r="H185" s="26"/>
      <c r="I185" s="26"/>
    </row>
    <row r="186" spans="1:9" ht="15.75" x14ac:dyDescent="0.25">
      <c r="A186" s="29">
        <f>(('Máxima eficiencia'!$C$8*'Y (2)'!B186)+('Máxima eficiencia'!$C$12*('Y (2)'!B186^2)))*((('Máxima eficiencia'!$C$8*'Y (2)'!B186)+('Máxima eficiencia'!$C$12*('Y (2)'!B186^2)))/('Máxima eficiencia'!$C$8+(2*'Y (2)'!B186*(SQRT(1+('Máxima eficiencia'!$C$12^2))))))^(2/3)</f>
        <v>2.8240977919169463</v>
      </c>
      <c r="B186" s="20">
        <f t="shared" si="2"/>
        <v>1.8100000000000014</v>
      </c>
      <c r="C186" s="28"/>
      <c r="D186" s="26"/>
      <c r="E186" s="26"/>
      <c r="F186" s="26"/>
      <c r="G186" s="26"/>
      <c r="H186" s="26"/>
      <c r="I186" s="26"/>
    </row>
    <row r="187" spans="1:9" ht="15.75" x14ac:dyDescent="0.25">
      <c r="A187" s="29">
        <f>(('Máxima eficiencia'!$C$8*'Y (2)'!B187)+('Máxima eficiencia'!$C$12*('Y (2)'!B187^2)))*((('Máxima eficiencia'!$C$8*'Y (2)'!B187)+('Máxima eficiencia'!$C$12*('Y (2)'!B187^2)))/('Máxima eficiencia'!$C$8+(2*'Y (2)'!B187*(SQRT(1+('Máxima eficiencia'!$C$12^2))))))^(2/3)</f>
        <v>2.8636804110981107</v>
      </c>
      <c r="B187" s="20">
        <f t="shared" si="2"/>
        <v>1.8200000000000014</v>
      </c>
      <c r="C187" s="28"/>
      <c r="D187" s="26"/>
      <c r="E187" s="26"/>
      <c r="F187" s="26"/>
      <c r="G187" s="26"/>
      <c r="H187" s="26"/>
      <c r="I187" s="26"/>
    </row>
    <row r="188" spans="1:9" ht="15.75" x14ac:dyDescent="0.25">
      <c r="A188" s="29">
        <f>(('Máxima eficiencia'!$C$8*'Y (2)'!B188)+('Máxima eficiencia'!$C$12*('Y (2)'!B188^2)))*((('Máxima eficiencia'!$C$8*'Y (2)'!B188)+('Máxima eficiencia'!$C$12*('Y (2)'!B188^2)))/('Máxima eficiencia'!$C$8+(2*'Y (2)'!B188*(SQRT(1+('Máxima eficiencia'!$C$12^2))))))^(2/3)</f>
        <v>2.9036072627514145</v>
      </c>
      <c r="B188" s="20">
        <f t="shared" si="2"/>
        <v>1.8300000000000014</v>
      </c>
      <c r="C188" s="28"/>
      <c r="D188" s="26"/>
      <c r="E188" s="26"/>
      <c r="F188" s="26"/>
      <c r="G188" s="26"/>
      <c r="H188" s="26"/>
      <c r="I188" s="26"/>
    </row>
    <row r="189" spans="1:9" ht="15.75" x14ac:dyDescent="0.25">
      <c r="A189" s="29">
        <f>(('Máxima eficiencia'!$C$8*'Y (2)'!B189)+('Máxima eficiencia'!$C$12*('Y (2)'!B189^2)))*((('Máxima eficiencia'!$C$8*'Y (2)'!B189)+('Máxima eficiencia'!$C$12*('Y (2)'!B189^2)))/('Máxima eficiencia'!$C$8+(2*'Y (2)'!B189*(SQRT(1+('Máxima eficiencia'!$C$12^2))))))^(2/3)</f>
        <v>2.9438795357808063</v>
      </c>
      <c r="B189" s="20">
        <f t="shared" si="2"/>
        <v>1.8400000000000014</v>
      </c>
      <c r="C189" s="28"/>
      <c r="D189" s="26"/>
      <c r="E189" s="26"/>
      <c r="F189" s="26"/>
      <c r="G189" s="26"/>
      <c r="H189" s="26"/>
      <c r="I189" s="26"/>
    </row>
    <row r="190" spans="1:9" ht="15.75" x14ac:dyDescent="0.25">
      <c r="A190" s="29">
        <f>(('Máxima eficiencia'!$C$8*'Y (2)'!B190)+('Máxima eficiencia'!$C$12*('Y (2)'!B190^2)))*((('Máxima eficiencia'!$C$8*'Y (2)'!B190)+('Máxima eficiencia'!$C$12*('Y (2)'!B190^2)))/('Máxima eficiencia'!$C$8+(2*'Y (2)'!B190*(SQRT(1+('Máxima eficiencia'!$C$12^2))))))^(2/3)</f>
        <v>2.9844984170517832</v>
      </c>
      <c r="B190" s="20">
        <f t="shared" si="2"/>
        <v>1.8500000000000014</v>
      </c>
      <c r="C190" s="28"/>
      <c r="D190" s="26"/>
      <c r="E190" s="26"/>
      <c r="F190" s="26"/>
      <c r="G190" s="26"/>
      <c r="H190" s="26"/>
      <c r="I190" s="26"/>
    </row>
    <row r="191" spans="1:9" ht="15.75" x14ac:dyDescent="0.25">
      <c r="A191" s="29">
        <f>(('Máxima eficiencia'!$C$8*'Y (2)'!B191)+('Máxima eficiencia'!$C$12*('Y (2)'!B191^2)))*((('Máxima eficiencia'!$C$8*'Y (2)'!B191)+('Máxima eficiencia'!$C$12*('Y (2)'!B191^2)))/('Máxima eficiencia'!$C$8+(2*'Y (2)'!B191*(SQRT(1+('Máxima eficiencia'!$C$12^2))))))^(2/3)</f>
        <v>3.0254650914052714</v>
      </c>
      <c r="B191" s="20">
        <f t="shared" si="2"/>
        <v>1.8600000000000014</v>
      </c>
      <c r="C191" s="28"/>
      <c r="D191" s="26"/>
      <c r="E191" s="26"/>
      <c r="F191" s="26"/>
      <c r="G191" s="26"/>
      <c r="H191" s="26"/>
      <c r="I191" s="26"/>
    </row>
    <row r="192" spans="1:9" ht="15.75" x14ac:dyDescent="0.25">
      <c r="A192" s="29">
        <f>(('Máxima eficiencia'!$C$8*'Y (2)'!B192)+('Máxima eficiencia'!$C$12*('Y (2)'!B192^2)))*((('Máxima eficiencia'!$C$8*'Y (2)'!B192)+('Máxima eficiencia'!$C$12*('Y (2)'!B192^2)))/('Máxima eficiencia'!$C$8+(2*'Y (2)'!B192*(SQRT(1+('Máxima eficiencia'!$C$12^2))))))^(2/3)</f>
        <v>3.0667807416713413</v>
      </c>
      <c r="B192" s="20">
        <f t="shared" si="2"/>
        <v>1.8700000000000014</v>
      </c>
      <c r="C192" s="28"/>
      <c r="D192" s="26"/>
      <c r="E192" s="26"/>
      <c r="F192" s="26"/>
      <c r="G192" s="26"/>
      <c r="H192" s="26"/>
      <c r="I192" s="26"/>
    </row>
    <row r="193" spans="1:9" ht="15.75" x14ac:dyDescent="0.25">
      <c r="A193" s="29">
        <f>(('Máxima eficiencia'!$C$8*'Y (2)'!B193)+('Máxima eficiencia'!$C$12*('Y (2)'!B193^2)))*((('Máxima eficiencia'!$C$8*'Y (2)'!B193)+('Máxima eficiencia'!$C$12*('Y (2)'!B193^2)))/('Máxima eficiencia'!$C$8+(2*'Y (2)'!B193*(SQRT(1+('Máxima eficiencia'!$C$12^2))))))^(2/3)</f>
        <v>3.108446548682759</v>
      </c>
      <c r="B193" s="20">
        <f t="shared" si="2"/>
        <v>1.8800000000000014</v>
      </c>
      <c r="C193" s="28"/>
      <c r="D193" s="26"/>
      <c r="E193" s="26"/>
      <c r="F193" s="26"/>
      <c r="G193" s="26"/>
      <c r="H193" s="26"/>
      <c r="I193" s="26"/>
    </row>
    <row r="194" spans="1:9" ht="15.75" x14ac:dyDescent="0.25">
      <c r="A194" s="29">
        <f>(('Máxima eficiencia'!$C$8*'Y (2)'!B194)+('Máxima eficiencia'!$C$12*('Y (2)'!B194^2)))*((('Máxima eficiencia'!$C$8*'Y (2)'!B194)+('Máxima eficiencia'!$C$12*('Y (2)'!B194^2)))/('Máxima eficiencia'!$C$8+(2*'Y (2)'!B194*(SQRT(1+('Máxima eficiencia'!$C$12^2))))))^(2/3)</f>
        <v>3.1504636912883845</v>
      </c>
      <c r="B194" s="20">
        <f t="shared" si="2"/>
        <v>1.8900000000000015</v>
      </c>
      <c r="C194" s="28"/>
      <c r="D194" s="26"/>
      <c r="E194" s="26"/>
      <c r="F194" s="26"/>
      <c r="G194" s="26"/>
      <c r="H194" s="26"/>
      <c r="I194" s="26"/>
    </row>
    <row r="195" spans="1:9" ht="15.75" x14ac:dyDescent="0.25">
      <c r="A195" s="29">
        <f>(('Máxima eficiencia'!$C$8*'Y (2)'!B195)+('Máxima eficiencia'!$C$12*('Y (2)'!B195^2)))*((('Máxima eficiencia'!$C$8*'Y (2)'!B195)+('Máxima eficiencia'!$C$12*('Y (2)'!B195^2)))/('Máxima eficiencia'!$C$8+(2*'Y (2)'!B195*(SQRT(1+('Máxima eficiencia'!$C$12^2))))))^(2/3)</f>
        <v>3.1928333463664065</v>
      </c>
      <c r="B195" s="20">
        <f t="shared" si="2"/>
        <v>1.9000000000000015</v>
      </c>
      <c r="C195" s="28"/>
      <c r="D195" s="26"/>
      <c r="E195" s="26"/>
      <c r="F195" s="26"/>
      <c r="G195" s="26"/>
      <c r="H195" s="26"/>
      <c r="I195" s="26"/>
    </row>
    <row r="196" spans="1:9" ht="15.75" x14ac:dyDescent="0.25">
      <c r="A196" s="29">
        <f>(('Máxima eficiencia'!$C$8*'Y (2)'!B196)+('Máxima eficiencia'!$C$12*('Y (2)'!B196^2)))*((('Máxima eficiencia'!$C$8*'Y (2)'!B196)+('Máxima eficiencia'!$C$12*('Y (2)'!B196^2)))/('Máxima eficiencia'!$C$8+(2*'Y (2)'!B196*(SQRT(1+('Máxima eficiencia'!$C$12^2))))))^(2/3)</f>
        <v>3.2355566888374305</v>
      </c>
      <c r="B196" s="20">
        <f t="shared" si="2"/>
        <v>1.9100000000000015</v>
      </c>
      <c r="C196" s="28"/>
      <c r="D196" s="26"/>
      <c r="E196" s="26"/>
      <c r="F196" s="26"/>
      <c r="G196" s="26"/>
      <c r="H196" s="26"/>
      <c r="I196" s="26"/>
    </row>
    <row r="197" spans="1:9" ht="15.75" x14ac:dyDescent="0.25">
      <c r="A197" s="29">
        <f>(('Máxima eficiencia'!$C$8*'Y (2)'!B197)+('Máxima eficiencia'!$C$12*('Y (2)'!B197^2)))*((('Máxima eficiencia'!$C$8*'Y (2)'!B197)+('Máxima eficiencia'!$C$12*('Y (2)'!B197^2)))/('Máxima eficiencia'!$C$8+(2*'Y (2)'!B197*(SQRT(1+('Máxima eficiencia'!$C$12^2))))))^(2/3)</f>
        <v>3.2786348916774108</v>
      </c>
      <c r="B197" s="20">
        <f t="shared" si="2"/>
        <v>1.9200000000000015</v>
      </c>
      <c r="C197" s="28"/>
      <c r="D197" s="26"/>
      <c r="E197" s="26"/>
      <c r="F197" s="26"/>
      <c r="G197" s="26"/>
      <c r="H197" s="26"/>
      <c r="I197" s="26"/>
    </row>
    <row r="198" spans="1:9" ht="15.75" x14ac:dyDescent="0.25">
      <c r="A198" s="29">
        <f>(('Máxima eficiencia'!$C$8*'Y (2)'!B198)+('Máxima eficiencia'!$C$12*('Y (2)'!B198^2)))*((('Máxima eficiencia'!$C$8*'Y (2)'!B198)+('Máxima eficiencia'!$C$12*('Y (2)'!B198^2)))/('Máxima eficiencia'!$C$8+(2*'Y (2)'!B198*(SQRT(1+('Máxima eficiencia'!$C$12^2))))))^(2/3)</f>
        <v>3.3220691259304385</v>
      </c>
      <c r="B198" s="20">
        <f t="shared" si="2"/>
        <v>1.9300000000000015</v>
      </c>
      <c r="C198" s="28"/>
      <c r="D198" s="26"/>
      <c r="E198" s="26"/>
      <c r="F198" s="26"/>
      <c r="G198" s="26"/>
      <c r="H198" s="26"/>
      <c r="I198" s="26"/>
    </row>
    <row r="199" spans="1:9" ht="15.75" x14ac:dyDescent="0.25">
      <c r="A199" s="29">
        <f>(('Máxima eficiencia'!$C$8*'Y (2)'!B199)+('Máxima eficiencia'!$C$12*('Y (2)'!B199^2)))*((('Máxima eficiencia'!$C$8*'Y (2)'!B199)+('Máxima eficiencia'!$C$12*('Y (2)'!B199^2)))/('Máxima eficiencia'!$C$8+(2*'Y (2)'!B199*(SQRT(1+('Máxima eficiencia'!$C$12^2))))))^(2/3)</f>
        <v>3.3658605607213796</v>
      </c>
      <c r="B199" s="20">
        <f t="shared" ref="B199:B262" si="3">B198+0.01</f>
        <v>1.9400000000000015</v>
      </c>
      <c r="C199" s="28"/>
      <c r="D199" s="26"/>
      <c r="E199" s="26"/>
      <c r="F199" s="26"/>
      <c r="G199" s="26"/>
      <c r="H199" s="26"/>
      <c r="I199" s="26"/>
    </row>
    <row r="200" spans="1:9" ht="15.75" x14ac:dyDescent="0.25">
      <c r="A200" s="29">
        <f>(('Máxima eficiencia'!$C$8*'Y (2)'!B200)+('Máxima eficiencia'!$C$12*('Y (2)'!B200^2)))*((('Máxima eficiencia'!$C$8*'Y (2)'!B200)+('Máxima eficiencia'!$C$12*('Y (2)'!B200^2)))/('Máxima eficiencia'!$C$8+(2*'Y (2)'!B200*(SQRT(1+('Máxima eficiencia'!$C$12^2))))))^(2/3)</f>
        <v>3.4100103632683743</v>
      </c>
      <c r="B200" s="20">
        <f t="shared" si="3"/>
        <v>1.9500000000000015</v>
      </c>
      <c r="C200" s="28"/>
      <c r="D200" s="26"/>
      <c r="E200" s="26"/>
      <c r="F200" s="26"/>
      <c r="G200" s="26"/>
      <c r="H200" s="26"/>
      <c r="I200" s="26"/>
    </row>
    <row r="201" spans="1:9" ht="15.75" x14ac:dyDescent="0.25">
      <c r="A201" s="29">
        <f>(('Máxima eficiencia'!$C$8*'Y (2)'!B201)+('Máxima eficiencia'!$C$12*('Y (2)'!B201^2)))*((('Máxima eficiencia'!$C$8*'Y (2)'!B201)+('Máxima eficiencia'!$C$12*('Y (2)'!B201^2)))/('Máxima eficiencia'!$C$8+(2*'Y (2)'!B201*(SQRT(1+('Máxima eficiencia'!$C$12^2))))))^(2/3)</f>
        <v>3.454519698895183</v>
      </c>
      <c r="B201" s="20">
        <f t="shared" si="3"/>
        <v>1.9600000000000015</v>
      </c>
      <c r="C201" s="28"/>
      <c r="D201" s="26"/>
      <c r="E201" s="26"/>
      <c r="F201" s="26"/>
      <c r="G201" s="26"/>
      <c r="H201" s="26"/>
      <c r="I201" s="26"/>
    </row>
    <row r="202" spans="1:9" ht="15.75" x14ac:dyDescent="0.25">
      <c r="A202" s="29">
        <f>(('Máxima eficiencia'!$C$8*'Y (2)'!B202)+('Máxima eficiencia'!$C$12*('Y (2)'!B202^2)))*((('Máxima eficiencia'!$C$8*'Y (2)'!B202)+('Máxima eficiencia'!$C$12*('Y (2)'!B202^2)))/('Máxima eficiencia'!$C$8+(2*'Y (2)'!B202*(SQRT(1+('Máxima eficiencia'!$C$12^2))))))^(2/3)</f>
        <v>3.4993897310434137</v>
      </c>
      <c r="B202" s="20">
        <f t="shared" si="3"/>
        <v>1.9700000000000015</v>
      </c>
      <c r="C202" s="28"/>
      <c r="D202" s="26"/>
      <c r="E202" s="26"/>
      <c r="F202" s="26"/>
      <c r="G202" s="26"/>
      <c r="H202" s="26"/>
      <c r="I202" s="26"/>
    </row>
    <row r="203" spans="1:9" ht="15.75" x14ac:dyDescent="0.25">
      <c r="A203" s="29">
        <f>(('Máxima eficiencia'!$C$8*'Y (2)'!B203)+('Máxima eficiencia'!$C$12*('Y (2)'!B203^2)))*((('Máxima eficiencia'!$C$8*'Y (2)'!B203)+('Máxima eficiencia'!$C$12*('Y (2)'!B203^2)))/('Máxima eficiencia'!$C$8+(2*'Y (2)'!B203*(SQRT(1+('Máxima eficiencia'!$C$12^2))))))^(2/3)</f>
        <v>3.5446216212845907</v>
      </c>
      <c r="B203" s="20">
        <f t="shared" si="3"/>
        <v>1.9800000000000015</v>
      </c>
      <c r="C203" s="28"/>
      <c r="D203" s="26"/>
      <c r="E203" s="26"/>
      <c r="F203" s="26"/>
      <c r="G203" s="26"/>
      <c r="H203" s="26"/>
      <c r="I203" s="26"/>
    </row>
    <row r="204" spans="1:9" ht="15.75" x14ac:dyDescent="0.25">
      <c r="A204" s="29">
        <f>(('Máxima eficiencia'!$C$8*'Y (2)'!B204)+('Máxima eficiencia'!$C$12*('Y (2)'!B204^2)))*((('Máxima eficiencia'!$C$8*'Y (2)'!B204)+('Máxima eficiencia'!$C$12*('Y (2)'!B204^2)))/('Máxima eficiencia'!$C$8+(2*'Y (2)'!B204*(SQRT(1+('Máxima eficiencia'!$C$12^2))))))^(2/3)</f>
        <v>3.5902165293321033</v>
      </c>
      <c r="B204" s="20">
        <f t="shared" si="3"/>
        <v>1.9900000000000015</v>
      </c>
      <c r="C204" s="28"/>
      <c r="D204" s="26"/>
      <c r="E204" s="26"/>
      <c r="F204" s="26"/>
      <c r="G204" s="26"/>
      <c r="H204" s="26"/>
      <c r="I204" s="26"/>
    </row>
    <row r="205" spans="1:9" ht="15.75" x14ac:dyDescent="0.25">
      <c r="A205" s="29">
        <f>(('Máxima eficiencia'!$C$8*'Y (2)'!B205)+('Máxima eficiencia'!$C$12*('Y (2)'!B205^2)))*((('Máxima eficiencia'!$C$8*'Y (2)'!B205)+('Máxima eficiencia'!$C$12*('Y (2)'!B205^2)))/('Máxima eficiencia'!$C$8+(2*'Y (2)'!B205*(SQRT(1+('Máxima eficiencia'!$C$12^2))))))^(2/3)</f>
        <v>3.636175613053017</v>
      </c>
      <c r="B205" s="20">
        <f t="shared" si="3"/>
        <v>2.0000000000000013</v>
      </c>
      <c r="C205" s="28"/>
      <c r="D205" s="26"/>
      <c r="E205" s="26"/>
      <c r="F205" s="26"/>
      <c r="G205" s="26"/>
      <c r="H205" s="26"/>
      <c r="I205" s="26"/>
    </row>
    <row r="206" spans="1:9" ht="15.75" x14ac:dyDescent="0.25">
      <c r="A206" s="29">
        <f>(('Máxima eficiencia'!$C$8*'Y (2)'!B206)+('Máxima eficiencia'!$C$12*('Y (2)'!B206^2)))*((('Máxima eficiencia'!$C$8*'Y (2)'!B206)+('Máxima eficiencia'!$C$12*('Y (2)'!B206^2)))/('Máxima eficiencia'!$C$8+(2*'Y (2)'!B206*(SQRT(1+('Máxima eficiencia'!$C$12^2))))))^(2/3)</f>
        <v>3.6825000284797524</v>
      </c>
      <c r="B206" s="20">
        <f t="shared" si="3"/>
        <v>2.0100000000000011</v>
      </c>
      <c r="C206" s="28"/>
      <c r="D206" s="26"/>
      <c r="E206" s="26"/>
      <c r="F206" s="26"/>
      <c r="G206" s="26"/>
      <c r="H206" s="26"/>
      <c r="I206" s="26"/>
    </row>
    <row r="207" spans="1:9" ht="15.75" x14ac:dyDescent="0.25">
      <c r="A207" s="29">
        <f>(('Máxima eficiencia'!$C$8*'Y (2)'!B207)+('Máxima eficiencia'!$C$12*('Y (2)'!B207^2)))*((('Máxima eficiencia'!$C$8*'Y (2)'!B207)+('Máxima eficiencia'!$C$12*('Y (2)'!B207^2)))/('Máxima eficiencia'!$C$8+(2*'Y (2)'!B207*(SQRT(1+('Máxima eficiencia'!$C$12^2))))))^(2/3)</f>
        <v>3.729190929821641</v>
      </c>
      <c r="B207" s="20">
        <f t="shared" si="3"/>
        <v>2.0200000000000009</v>
      </c>
      <c r="C207" s="28"/>
      <c r="D207" s="26"/>
      <c r="E207" s="26"/>
      <c r="F207" s="26"/>
      <c r="G207" s="26"/>
      <c r="H207" s="26"/>
      <c r="I207" s="26"/>
    </row>
    <row r="208" spans="1:9" ht="15.75" x14ac:dyDescent="0.25">
      <c r="A208" s="29">
        <f>(('Máxima eficiencia'!$C$8*'Y (2)'!B208)+('Máxima eficiencia'!$C$12*('Y (2)'!B208^2)))*((('Máxima eficiencia'!$C$8*'Y (2)'!B208)+('Máxima eficiencia'!$C$12*('Y (2)'!B208^2)))/('Máxima eficiencia'!$C$8+(2*'Y (2)'!B208*(SQRT(1+('Máxima eficiencia'!$C$12^2))))))^(2/3)</f>
        <v>3.7762494694763453</v>
      </c>
      <c r="B208" s="20">
        <f t="shared" si="3"/>
        <v>2.0300000000000007</v>
      </c>
      <c r="C208" s="28"/>
      <c r="D208" s="26"/>
      <c r="E208" s="26"/>
      <c r="F208" s="26"/>
      <c r="G208" s="26"/>
      <c r="H208" s="26"/>
      <c r="I208" s="26"/>
    </row>
    <row r="209" spans="1:9" ht="15.75" x14ac:dyDescent="0.25">
      <c r="A209" s="29">
        <f>(('Máxima eficiencia'!$C$8*'Y (2)'!B209)+('Máxima eficiencia'!$C$12*('Y (2)'!B209^2)))*((('Máxima eficiencia'!$C$8*'Y (2)'!B209)+('Máxima eficiencia'!$C$12*('Y (2)'!B209^2)))/('Máxima eficiencia'!$C$8+(2*'Y (2)'!B209*(SQRT(1+('Máxima eficiencia'!$C$12^2))))))^(2/3)</f>
        <v>3.823676798041165</v>
      </c>
      <c r="B209" s="20">
        <f t="shared" si="3"/>
        <v>2.0400000000000005</v>
      </c>
      <c r="C209" s="28"/>
      <c r="D209" s="26"/>
      <c r="E209" s="26"/>
      <c r="F209" s="26"/>
      <c r="G209" s="26"/>
      <c r="H209" s="26"/>
      <c r="I209" s="26"/>
    </row>
    <row r="210" spans="1:9" ht="15.75" x14ac:dyDescent="0.25">
      <c r="A210" s="29">
        <f>(('Máxima eficiencia'!$C$8*'Y (2)'!B210)+('Máxima eficiencia'!$C$12*('Y (2)'!B210^2)))*((('Máxima eficiencia'!$C$8*'Y (2)'!B210)+('Máxima eficiencia'!$C$12*('Y (2)'!B210^2)))/('Máxima eficiencia'!$C$8+(2*'Y (2)'!B210*(SQRT(1+('Máxima eficiencia'!$C$12^2))))))^(2/3)</f>
        <v>3.8714740643242149</v>
      </c>
      <c r="B210" s="20">
        <f t="shared" si="3"/>
        <v>2.0500000000000003</v>
      </c>
      <c r="C210" s="28"/>
      <c r="D210" s="26"/>
      <c r="E210" s="26"/>
      <c r="F210" s="26"/>
      <c r="G210" s="26"/>
      <c r="H210" s="26"/>
      <c r="I210" s="26"/>
    </row>
    <row r="211" spans="1:9" ht="15.75" x14ac:dyDescent="0.25">
      <c r="A211" s="29">
        <f>(('Máxima eficiencia'!$C$8*'Y (2)'!B211)+('Máxima eficiencia'!$C$12*('Y (2)'!B211^2)))*((('Máxima eficiencia'!$C$8*'Y (2)'!B211)+('Máxima eficiencia'!$C$12*('Y (2)'!B211^2)))/('Máxima eficiencia'!$C$8+(2*'Y (2)'!B211*(SQRT(1+('Máxima eficiencia'!$C$12^2))))))^(2/3)</f>
        <v>3.919642415355479</v>
      </c>
      <c r="B211" s="20">
        <f t="shared" si="3"/>
        <v>2.06</v>
      </c>
      <c r="C211" s="28"/>
      <c r="D211" s="26"/>
      <c r="E211" s="26"/>
      <c r="F211" s="26"/>
      <c r="G211" s="26"/>
      <c r="H211" s="26"/>
      <c r="I211" s="26"/>
    </row>
    <row r="212" spans="1:9" ht="15.75" x14ac:dyDescent="0.25">
      <c r="A212" s="29">
        <f>(('Máxima eficiencia'!$C$8*'Y (2)'!B212)+('Máxima eficiencia'!$C$12*('Y (2)'!B212^2)))*((('Máxima eficiencia'!$C$8*'Y (2)'!B212)+('Máxima eficiencia'!$C$12*('Y (2)'!B212^2)))/('Máxima eficiencia'!$C$8+(2*'Y (2)'!B212*(SQRT(1+('Máxima eficiencia'!$C$12^2))))))^(2/3)</f>
        <v>3.96818299639776</v>
      </c>
      <c r="B212" s="20">
        <f t="shared" si="3"/>
        <v>2.0699999999999998</v>
      </c>
      <c r="C212" s="28"/>
      <c r="D212" s="26"/>
      <c r="E212" s="26"/>
      <c r="F212" s="26"/>
      <c r="G212" s="26"/>
      <c r="H212" s="26"/>
      <c r="I212" s="26"/>
    </row>
    <row r="213" spans="1:9" ht="15.75" x14ac:dyDescent="0.25">
      <c r="A213" s="29">
        <f>(('Máxima eficiencia'!$C$8*'Y (2)'!B213)+('Máxima eficiencia'!$C$12*('Y (2)'!B213^2)))*((('Máxima eficiencia'!$C$8*'Y (2)'!B213)+('Máxima eficiencia'!$C$12*('Y (2)'!B213^2)))/('Máxima eficiencia'!$C$8+(2*'Y (2)'!B213*(SQRT(1+('Máxima eficiencia'!$C$12^2))))))^(2/3)</f>
        <v>4.0170969509574874</v>
      </c>
      <c r="B213" s="20">
        <f t="shared" si="3"/>
        <v>2.0799999999999996</v>
      </c>
      <c r="C213" s="28"/>
      <c r="D213" s="26"/>
      <c r="E213" s="26"/>
      <c r="F213" s="26"/>
      <c r="G213" s="26"/>
      <c r="H213" s="26"/>
      <c r="I213" s="26"/>
    </row>
    <row r="214" spans="1:9" ht="15.75" x14ac:dyDescent="0.25">
      <c r="A214" s="29">
        <f>(('Máxima eficiencia'!$C$8*'Y (2)'!B214)+('Máxima eficiencia'!$C$12*('Y (2)'!B214^2)))*((('Máxima eficiencia'!$C$8*'Y (2)'!B214)+('Máxima eficiencia'!$C$12*('Y (2)'!B214^2)))/('Máxima eficiencia'!$C$8+(2*'Y (2)'!B214*(SQRT(1+('Máxima eficiencia'!$C$12^2))))))^(2/3)</f>
        <v>4.0663854207954371</v>
      </c>
      <c r="B214" s="20">
        <f t="shared" si="3"/>
        <v>2.0899999999999994</v>
      </c>
      <c r="C214" s="28"/>
      <c r="D214" s="26"/>
      <c r="E214" s="26"/>
      <c r="F214" s="26"/>
      <c r="G214" s="26"/>
      <c r="H214" s="26"/>
      <c r="I214" s="26"/>
    </row>
    <row r="215" spans="1:9" ht="15.75" x14ac:dyDescent="0.25">
      <c r="A215" s="29">
        <f>(('Máxima eficiencia'!$C$8*'Y (2)'!B215)+('Máxima eficiencia'!$C$12*('Y (2)'!B215^2)))*((('Máxima eficiencia'!$C$8*'Y (2)'!B215)+('Máxima eficiencia'!$C$12*('Y (2)'!B215^2)))/('Máxima eficiencia'!$C$8+(2*'Y (2)'!B215*(SQRT(1+('Máxima eficiencia'!$C$12^2))))))^(2/3)</f>
        <v>4.1160495459373179</v>
      </c>
      <c r="B215" s="20">
        <f t="shared" si="3"/>
        <v>2.0999999999999992</v>
      </c>
      <c r="C215" s="28"/>
      <c r="D215" s="26"/>
      <c r="E215" s="26"/>
      <c r="F215" s="26"/>
      <c r="G215" s="26"/>
      <c r="H215" s="26"/>
      <c r="I215" s="26"/>
    </row>
    <row r="216" spans="1:9" ht="15.75" x14ac:dyDescent="0.25">
      <c r="A216" s="29">
        <f>(('Máxima eficiencia'!$C$8*'Y (2)'!B216)+('Máxima eficiencia'!$C$12*('Y (2)'!B216^2)))*((('Máxima eficiencia'!$C$8*'Y (2)'!B216)+('Máxima eficiencia'!$C$12*('Y (2)'!B216^2)))/('Máxima eficiencia'!$C$8+(2*'Y (2)'!B216*(SQRT(1+('Máxima eficiencia'!$C$12^2))))))^(2/3)</f>
        <v>4.1660904646842543</v>
      </c>
      <c r="B216" s="20">
        <f t="shared" si="3"/>
        <v>2.109999999999999</v>
      </c>
      <c r="C216" s="28"/>
      <c r="D216" s="26"/>
      <c r="E216" s="26"/>
      <c r="F216" s="26"/>
      <c r="G216" s="26"/>
      <c r="H216" s="26"/>
      <c r="I216" s="26"/>
    </row>
    <row r="217" spans="1:9" ht="15.75" x14ac:dyDescent="0.25">
      <c r="A217" s="29">
        <f>(('Máxima eficiencia'!$C$8*'Y (2)'!B217)+('Máxima eficiencia'!$C$12*('Y (2)'!B217^2)))*((('Máxima eficiencia'!$C$8*'Y (2)'!B217)+('Máxima eficiencia'!$C$12*('Y (2)'!B217^2)))/('Máxima eficiencia'!$C$8+(2*'Y (2)'!B217*(SQRT(1+('Máxima eficiencia'!$C$12^2))))))^(2/3)</f>
        <v>4.2165093136231615</v>
      </c>
      <c r="B217" s="20">
        <f t="shared" si="3"/>
        <v>2.1199999999999988</v>
      </c>
      <c r="C217" s="28"/>
      <c r="D217" s="26"/>
      <c r="E217" s="26"/>
      <c r="F217" s="26"/>
      <c r="G217" s="26"/>
      <c r="H217" s="26"/>
      <c r="I217" s="26"/>
    </row>
    <row r="218" spans="1:9" ht="15.75" x14ac:dyDescent="0.25">
      <c r="A218" s="29">
        <f>(('Máxima eficiencia'!$C$8*'Y (2)'!B218)+('Máxima eficiencia'!$C$12*('Y (2)'!B218^2)))*((('Máxima eficiencia'!$C$8*'Y (2)'!B218)+('Máxima eficiencia'!$C$12*('Y (2)'!B218^2)))/('Máxima eficiencia'!$C$8+(2*'Y (2)'!B218*(SQRT(1+('Máxima eficiencia'!$C$12^2))))))^(2/3)</f>
        <v>4.267307227637005</v>
      </c>
      <c r="B218" s="20">
        <f t="shared" si="3"/>
        <v>2.1299999999999986</v>
      </c>
      <c r="C218" s="28"/>
      <c r="D218" s="26"/>
      <c r="E218" s="26"/>
      <c r="F218" s="26"/>
      <c r="G218" s="26"/>
      <c r="H218" s="26"/>
      <c r="I218" s="26"/>
    </row>
    <row r="219" spans="1:9" ht="15.75" x14ac:dyDescent="0.25">
      <c r="A219" s="29">
        <f>(('Máxima eficiencia'!$C$8*'Y (2)'!B219)+('Máxima eficiencia'!$C$12*('Y (2)'!B219^2)))*((('Máxima eficiencia'!$C$8*'Y (2)'!B219)+('Máxima eficiencia'!$C$12*('Y (2)'!B219^2)))/('Máxima eficiencia'!$C$8+(2*'Y (2)'!B219*(SQRT(1+('Máxima eficiencia'!$C$12^2))))))^(2/3)</f>
        <v>4.3184853399149548</v>
      </c>
      <c r="B219" s="20">
        <f t="shared" si="3"/>
        <v>2.1399999999999983</v>
      </c>
      <c r="C219" s="28"/>
      <c r="D219" s="26"/>
      <c r="E219" s="26"/>
      <c r="F219" s="26"/>
      <c r="G219" s="26"/>
      <c r="H219" s="26"/>
      <c r="I219" s="26"/>
    </row>
    <row r="220" spans="1:9" ht="15.75" x14ac:dyDescent="0.25">
      <c r="A220" s="29">
        <f>(('Máxima eficiencia'!$C$8*'Y (2)'!B220)+('Máxima eficiencia'!$C$12*('Y (2)'!B220^2)))*((('Máxima eficiencia'!$C$8*'Y (2)'!B220)+('Máxima eficiencia'!$C$12*('Y (2)'!B220^2)))/('Máxima eficiencia'!$C$8+(2*'Y (2)'!B220*(SQRT(1+('Máxima eficiencia'!$C$12^2))))))^(2/3)</f>
        <v>4.3700447819624442</v>
      </c>
      <c r="B220" s="20">
        <f t="shared" si="3"/>
        <v>2.1499999999999981</v>
      </c>
      <c r="C220" s="28"/>
      <c r="D220" s="26"/>
      <c r="E220" s="26"/>
      <c r="F220" s="26"/>
      <c r="G220" s="26"/>
      <c r="H220" s="26"/>
      <c r="I220" s="26"/>
    </row>
    <row r="221" spans="1:9" ht="15.75" x14ac:dyDescent="0.25">
      <c r="A221" s="29">
        <f>(('Máxima eficiencia'!$C$8*'Y (2)'!B221)+('Máxima eficiencia'!$C$12*('Y (2)'!B221^2)))*((('Máxima eficiencia'!$C$8*'Y (2)'!B221)+('Máxima eficiencia'!$C$12*('Y (2)'!B221^2)))/('Máxima eficiencia'!$C$8+(2*'Y (2)'!B221*(SQRT(1+('Máxima eficiencia'!$C$12^2))))))^(2/3)</f>
        <v>4.4219866836111112</v>
      </c>
      <c r="B221" s="20">
        <f t="shared" si="3"/>
        <v>2.1599999999999979</v>
      </c>
      <c r="C221" s="28"/>
      <c r="D221" s="26"/>
      <c r="E221" s="26"/>
      <c r="F221" s="26"/>
      <c r="G221" s="26"/>
      <c r="H221" s="26"/>
      <c r="I221" s="26"/>
    </row>
    <row r="222" spans="1:9" ht="15.75" x14ac:dyDescent="0.25">
      <c r="A222" s="29">
        <f>(('Máxima eficiencia'!$C$8*'Y (2)'!B222)+('Máxima eficiencia'!$C$12*('Y (2)'!B222^2)))*((('Máxima eficiencia'!$C$8*'Y (2)'!B222)+('Máxima eficiencia'!$C$12*('Y (2)'!B222^2)))/('Máxima eficiencia'!$C$8+(2*'Y (2)'!B222*(SQRT(1+('Máxima eficiencia'!$C$12^2))))))^(2/3)</f>
        <v>4.474312173028645</v>
      </c>
      <c r="B222" s="20">
        <f t="shared" si="3"/>
        <v>2.1699999999999977</v>
      </c>
      <c r="C222" s="28"/>
      <c r="D222" s="26"/>
      <c r="E222" s="26"/>
      <c r="F222" s="26"/>
      <c r="G222" s="26"/>
      <c r="H222" s="26"/>
      <c r="I222" s="26"/>
    </row>
    <row r="223" spans="1:9" ht="15.75" x14ac:dyDescent="0.25">
      <c r="A223" s="29">
        <f>(('Máxima eficiencia'!$C$8*'Y (2)'!B223)+('Máxima eficiencia'!$C$12*('Y (2)'!B223^2)))*((('Máxima eficiencia'!$C$8*'Y (2)'!B223)+('Máxima eficiencia'!$C$12*('Y (2)'!B223^2)))/('Máxima eficiencia'!$C$8+(2*'Y (2)'!B223*(SQRT(1+('Máxima eficiencia'!$C$12^2))))))^(2/3)</f>
        <v>4.527022376728528</v>
      </c>
      <c r="B223" s="20">
        <f t="shared" si="3"/>
        <v>2.1799999999999975</v>
      </c>
      <c r="C223" s="28"/>
      <c r="D223" s="26"/>
      <c r="E223" s="26"/>
      <c r="F223" s="26"/>
      <c r="G223" s="26"/>
      <c r="H223" s="26"/>
      <c r="I223" s="26"/>
    </row>
    <row r="224" spans="1:9" ht="15.75" x14ac:dyDescent="0.25">
      <c r="A224" s="29">
        <f>(('Máxima eficiencia'!$C$8*'Y (2)'!B224)+('Máxima eficiencia'!$C$12*('Y (2)'!B224^2)))*((('Máxima eficiencia'!$C$8*'Y (2)'!B224)+('Máxima eficiencia'!$C$12*('Y (2)'!B224^2)))/('Máxima eficiencia'!$C$8+(2*'Y (2)'!B224*(SQRT(1+('Máxima eficiencia'!$C$12^2))))))^(2/3)</f>
        <v>4.5801184195796862</v>
      </c>
      <c r="B224" s="20">
        <f t="shared" si="3"/>
        <v>2.1899999999999973</v>
      </c>
      <c r="C224" s="28"/>
      <c r="D224" s="26"/>
      <c r="E224" s="26"/>
      <c r="F224" s="26"/>
      <c r="G224" s="26"/>
      <c r="H224" s="26"/>
      <c r="I224" s="26"/>
    </row>
    <row r="225" spans="1:9" ht="15.75" x14ac:dyDescent="0.25">
      <c r="A225" s="29">
        <f>(('Máxima eficiencia'!$C$8*'Y (2)'!B225)+('Máxima eficiencia'!$C$12*('Y (2)'!B225^2)))*((('Máxima eficiencia'!$C$8*'Y (2)'!B225)+('Máxima eficiencia'!$C$12*('Y (2)'!B225^2)))/('Máxima eficiencia'!$C$8+(2*'Y (2)'!B225*(SQRT(1+('Máxima eficiencia'!$C$12^2))))))^(2/3)</f>
        <v>4.6336014248160291</v>
      </c>
      <c r="B225" s="20">
        <f t="shared" si="3"/>
        <v>2.1999999999999971</v>
      </c>
      <c r="C225" s="28"/>
      <c r="D225" s="26"/>
      <c r="E225" s="26"/>
      <c r="F225" s="26"/>
      <c r="G225" s="26"/>
      <c r="H225" s="26"/>
      <c r="I225" s="26"/>
    </row>
    <row r="226" spans="1:9" ht="15.75" x14ac:dyDescent="0.25">
      <c r="A226" s="29">
        <f>(('Máxima eficiencia'!$C$8*'Y (2)'!B226)+('Máxima eficiencia'!$C$12*('Y (2)'!B226^2)))*((('Máxima eficiencia'!$C$8*'Y (2)'!B226)+('Máxima eficiencia'!$C$12*('Y (2)'!B226^2)))/('Máxima eficiencia'!$C$8+(2*'Y (2)'!B226*(SQRT(1+('Máxima eficiencia'!$C$12^2))))))^(2/3)</f>
        <v>4.6874725140459086</v>
      </c>
      <c r="B226" s="20">
        <f t="shared" si="3"/>
        <v>2.2099999999999969</v>
      </c>
      <c r="C226" s="28"/>
      <c r="D226" s="26"/>
      <c r="E226" s="26"/>
      <c r="F226" s="26"/>
      <c r="G226" s="26"/>
      <c r="H226" s="26"/>
      <c r="I226" s="26"/>
    </row>
    <row r="227" spans="1:9" ht="15.75" x14ac:dyDescent="0.25">
      <c r="A227" s="29">
        <f>(('Máxima eficiencia'!$C$8*'Y (2)'!B227)+('Máxima eficiencia'!$C$12*('Y (2)'!B227^2)))*((('Máxima eficiencia'!$C$8*'Y (2)'!B227)+('Máxima eficiencia'!$C$12*('Y (2)'!B227^2)))/('Máxima eficiencia'!$C$8+(2*'Y (2)'!B227*(SQRT(1+('Máxima eficiencia'!$C$12^2))))))^(2/3)</f>
        <v>4.74173280726147</v>
      </c>
      <c r="B227" s="20">
        <f t="shared" si="3"/>
        <v>2.2199999999999966</v>
      </c>
      <c r="C227" s="28"/>
      <c r="D227" s="26"/>
      <c r="E227" s="26"/>
      <c r="F227" s="26"/>
      <c r="G227" s="26"/>
      <c r="H227" s="26"/>
      <c r="I227" s="26"/>
    </row>
    <row r="228" spans="1:9" ht="15.75" x14ac:dyDescent="0.25">
      <c r="A228" s="29">
        <f>(('Máxima eficiencia'!$C$8*'Y (2)'!B228)+('Máxima eficiencia'!$C$12*('Y (2)'!B228^2)))*((('Máxima eficiencia'!$C$8*'Y (2)'!B228)+('Máxima eficiencia'!$C$12*('Y (2)'!B228^2)))/('Máxima eficiencia'!$C$8+(2*'Y (2)'!B228*(SQRT(1+('Máxima eficiencia'!$C$12^2))))))^(2/3)</f>
        <v>4.7963834228479154</v>
      </c>
      <c r="B228" s="20">
        <f t="shared" si="3"/>
        <v>2.2299999999999964</v>
      </c>
      <c r="C228" s="28"/>
      <c r="D228" s="26"/>
      <c r="E228" s="26"/>
      <c r="F228" s="26"/>
      <c r="G228" s="26"/>
      <c r="H228" s="26"/>
      <c r="I228" s="26"/>
    </row>
    <row r="229" spans="1:9" ht="15.75" x14ac:dyDescent="0.25">
      <c r="A229" s="29">
        <f>(('Máxima eficiencia'!$C$8*'Y (2)'!B229)+('Máxima eficiencia'!$C$12*('Y (2)'!B229^2)))*((('Máxima eficiencia'!$C$8*'Y (2)'!B229)+('Máxima eficiencia'!$C$12*('Y (2)'!B229^2)))/('Máxima eficiencia'!$C$8+(2*'Y (2)'!B229*(SQRT(1+('Máxima eficiencia'!$C$12^2))))))^(2/3)</f>
        <v>4.851425477592672</v>
      </c>
      <c r="B229" s="20">
        <f t="shared" si="3"/>
        <v>2.2399999999999962</v>
      </c>
      <c r="C229" s="28"/>
      <c r="D229" s="26"/>
      <c r="E229" s="26"/>
      <c r="F229" s="26"/>
      <c r="G229" s="26"/>
      <c r="H229" s="26"/>
      <c r="I229" s="26"/>
    </row>
    <row r="230" spans="1:9" ht="15.75" x14ac:dyDescent="0.25">
      <c r="A230" s="29">
        <f>(('Máxima eficiencia'!$C$8*'Y (2)'!B230)+('Máxima eficiencia'!$C$12*('Y (2)'!B230^2)))*((('Máxima eficiencia'!$C$8*'Y (2)'!B230)+('Máxima eficiencia'!$C$12*('Y (2)'!B230^2)))/('Máxima eficiencia'!$C$8+(2*'Y (2)'!B230*(SQRT(1+('Máxima eficiencia'!$C$12^2))))))^(2/3)</f>
        <v>4.9068600866944703</v>
      </c>
      <c r="B230" s="20">
        <f t="shared" si="3"/>
        <v>2.249999999999996</v>
      </c>
      <c r="C230" s="28"/>
      <c r="D230" s="26"/>
      <c r="E230" s="26"/>
      <c r="F230" s="26"/>
      <c r="G230" s="26"/>
      <c r="H230" s="26"/>
      <c r="I230" s="26"/>
    </row>
    <row r="231" spans="1:9" ht="15.75" x14ac:dyDescent="0.25">
      <c r="A231" s="29">
        <f>(('Máxima eficiencia'!$C$8*'Y (2)'!B231)+('Máxima eficiencia'!$C$12*('Y (2)'!B231^2)))*((('Máxima eficiencia'!$C$8*'Y (2)'!B231)+('Máxima eficiencia'!$C$12*('Y (2)'!B231^2)))/('Máxima eficiencia'!$C$8+(2*'Y (2)'!B231*(SQRT(1+('Máxima eficiencia'!$C$12^2))))))^(2/3)</f>
        <v>4.9626883637723358</v>
      </c>
      <c r="B231" s="20">
        <f t="shared" si="3"/>
        <v>2.2599999999999958</v>
      </c>
      <c r="C231" s="28"/>
      <c r="D231" s="26"/>
      <c r="E231" s="26"/>
      <c r="F231" s="26"/>
      <c r="G231" s="26"/>
      <c r="H231" s="26"/>
      <c r="I231" s="26"/>
    </row>
    <row r="232" spans="1:9" ht="15.75" x14ac:dyDescent="0.25">
      <c r="A232" s="29">
        <f>(('Máxima eficiencia'!$C$8*'Y (2)'!B232)+('Máxima eficiencia'!$C$12*('Y (2)'!B232^2)))*((('Máxima eficiencia'!$C$8*'Y (2)'!B232)+('Máxima eficiencia'!$C$12*('Y (2)'!B232^2)))/('Máxima eficiencia'!$C$8+(2*'Y (2)'!B232*(SQRT(1+('Máxima eficiencia'!$C$12^2))))))^(2/3)</f>
        <v>5.0189114208744927</v>
      </c>
      <c r="B232" s="20">
        <f t="shared" si="3"/>
        <v>2.2699999999999956</v>
      </c>
      <c r="C232" s="28"/>
      <c r="D232" s="26"/>
      <c r="E232" s="26"/>
      <c r="F232" s="26"/>
      <c r="G232" s="26"/>
      <c r="H232" s="26"/>
      <c r="I232" s="26"/>
    </row>
    <row r="233" spans="1:9" ht="15.75" x14ac:dyDescent="0.25">
      <c r="A233" s="29">
        <f>(('Máxima eficiencia'!$C$8*'Y (2)'!B233)+('Máxima eficiencia'!$C$12*('Y (2)'!B233^2)))*((('Máxima eficiencia'!$C$8*'Y (2)'!B233)+('Máxima eficiencia'!$C$12*('Y (2)'!B233^2)))/('Máxima eficiencia'!$C$8+(2*'Y (2)'!B233*(SQRT(1+('Máxima eficiencia'!$C$12^2))))))^(2/3)</f>
        <v>5.0755303684871667</v>
      </c>
      <c r="B233" s="20">
        <f t="shared" si="3"/>
        <v>2.2799999999999954</v>
      </c>
      <c r="C233" s="28"/>
      <c r="D233" s="26"/>
      <c r="E233" s="26"/>
      <c r="F233" s="26"/>
      <c r="G233" s="26"/>
      <c r="H233" s="26"/>
      <c r="I233" s="26"/>
    </row>
    <row r="234" spans="1:9" ht="15.75" x14ac:dyDescent="0.25">
      <c r="A234" s="29">
        <f>(('Máxima eficiencia'!$C$8*'Y (2)'!B234)+('Máxima eficiencia'!$C$12*('Y (2)'!B234^2)))*((('Máxima eficiencia'!$C$8*'Y (2)'!B234)+('Máxima eficiencia'!$C$12*('Y (2)'!B234^2)))/('Máxima eficiencia'!$C$8+(2*'Y (2)'!B234*(SQRT(1+('Máxima eficiencia'!$C$12^2))))))^(2/3)</f>
        <v>5.1325463155433217</v>
      </c>
      <c r="B234" s="20">
        <f t="shared" si="3"/>
        <v>2.2899999999999952</v>
      </c>
      <c r="C234" s="28"/>
      <c r="D234" s="26"/>
      <c r="E234" s="26"/>
      <c r="F234" s="26"/>
      <c r="G234" s="26"/>
      <c r="H234" s="26"/>
      <c r="I234" s="26"/>
    </row>
    <row r="235" spans="1:9" ht="15.75" x14ac:dyDescent="0.25">
      <c r="A235" s="29">
        <f>(('Máxima eficiencia'!$C$8*'Y (2)'!B235)+('Máxima eficiencia'!$C$12*('Y (2)'!B235^2)))*((('Máxima eficiencia'!$C$8*'Y (2)'!B235)+('Máxima eficiencia'!$C$12*('Y (2)'!B235^2)))/('Máxima eficiencia'!$C$8+(2*'Y (2)'!B235*(SQRT(1+('Máxima eficiencia'!$C$12^2))))))^(2/3)</f>
        <v>5.1899603694312963</v>
      </c>
      <c r="B235" s="20">
        <f t="shared" si="3"/>
        <v>2.2999999999999949</v>
      </c>
      <c r="C235" s="28"/>
      <c r="D235" s="26"/>
      <c r="E235" s="26"/>
      <c r="F235" s="26"/>
      <c r="G235" s="26"/>
      <c r="H235" s="26"/>
      <c r="I235" s="26"/>
    </row>
    <row r="236" spans="1:9" ht="15.75" x14ac:dyDescent="0.25">
      <c r="A236" s="29">
        <f>(('Máxima eficiencia'!$C$8*'Y (2)'!B236)+('Máxima eficiencia'!$C$12*('Y (2)'!B236^2)))*((('Máxima eficiencia'!$C$8*'Y (2)'!B236)+('Máxima eficiencia'!$C$12*('Y (2)'!B236^2)))/('Máxima eficiencia'!$C$8+(2*'Y (2)'!B236*(SQRT(1+('Máxima eficiencia'!$C$12^2))))))^(2/3)</f>
        <v>5.2477736360033642</v>
      </c>
      <c r="B236" s="20">
        <f t="shared" si="3"/>
        <v>2.3099999999999947</v>
      </c>
      <c r="C236" s="28"/>
      <c r="D236" s="26"/>
      <c r="E236" s="26"/>
      <c r="F236" s="26"/>
      <c r="G236" s="26"/>
      <c r="H236" s="26"/>
      <c r="I236" s="26"/>
    </row>
    <row r="237" spans="1:9" ht="15.75" x14ac:dyDescent="0.25">
      <c r="A237" s="29">
        <f>(('Máxima eficiencia'!$C$8*'Y (2)'!B237)+('Máxima eficiencia'!$C$12*('Y (2)'!B237^2)))*((('Máxima eficiencia'!$C$8*'Y (2)'!B237)+('Máxima eficiencia'!$C$12*('Y (2)'!B237^2)))/('Máxima eficiencia'!$C$8+(2*'Y (2)'!B237*(SQRT(1+('Máxima eficiencia'!$C$12^2))))))^(2/3)</f>
        <v>5.3059872195842184</v>
      </c>
      <c r="B237" s="20">
        <f t="shared" si="3"/>
        <v>2.3199999999999945</v>
      </c>
      <c r="C237" s="28"/>
      <c r="D237" s="26"/>
      <c r="E237" s="26"/>
      <c r="F237" s="26"/>
      <c r="G237" s="26"/>
      <c r="H237" s="26"/>
      <c r="I237" s="26"/>
    </row>
    <row r="238" spans="1:9" ht="15.75" x14ac:dyDescent="0.25">
      <c r="A238" s="29">
        <f>(('Máxima eficiencia'!$C$8*'Y (2)'!B238)+('Máxima eficiencia'!$C$12*('Y (2)'!B238^2)))*((('Máxima eficiencia'!$C$8*'Y (2)'!B238)+('Máxima eficiencia'!$C$12*('Y (2)'!B238^2)))/('Máxima eficiencia'!$C$8+(2*'Y (2)'!B238*(SQRT(1+('Máxima eficiencia'!$C$12^2))))))^(2/3)</f>
        <v>5.3646022229793493</v>
      </c>
      <c r="B238" s="20">
        <f t="shared" si="3"/>
        <v>2.3299999999999943</v>
      </c>
      <c r="C238" s="28"/>
      <c r="D238" s="26"/>
      <c r="E238" s="26"/>
      <c r="F238" s="26"/>
      <c r="G238" s="26"/>
      <c r="H238" s="26"/>
      <c r="I238" s="26"/>
    </row>
    <row r="239" spans="1:9" ht="15.75" x14ac:dyDescent="0.25">
      <c r="A239" s="29">
        <f>(('Máxima eficiencia'!$C$8*'Y (2)'!B239)+('Máxima eficiencia'!$C$12*('Y (2)'!B239^2)))*((('Máxima eficiencia'!$C$8*'Y (2)'!B239)+('Máxima eficiencia'!$C$12*('Y (2)'!B239^2)))/('Máxima eficiencia'!$C$8+(2*'Y (2)'!B239*(SQRT(1+('Máxima eficiencia'!$C$12^2))))))^(2/3)</f>
        <v>5.4236197474833689</v>
      </c>
      <c r="B239" s="20">
        <f t="shared" si="3"/>
        <v>2.3399999999999941</v>
      </c>
      <c r="C239" s="28"/>
      <c r="D239" s="26"/>
      <c r="E239" s="26"/>
      <c r="F239" s="26"/>
      <c r="G239" s="26"/>
      <c r="H239" s="26"/>
      <c r="I239" s="26"/>
    </row>
    <row r="240" spans="1:9" ht="15.75" x14ac:dyDescent="0.25">
      <c r="A240" s="29">
        <f>(('Máxima eficiencia'!$C$8*'Y (2)'!B240)+('Máxima eficiencia'!$C$12*('Y (2)'!B240^2)))*((('Máxima eficiencia'!$C$8*'Y (2)'!B240)+('Máxima eficiencia'!$C$12*('Y (2)'!B240^2)))/('Máxima eficiencia'!$C$8+(2*'Y (2)'!B240*(SQRT(1+('Máxima eficiencia'!$C$12^2))))))^(2/3)</f>
        <v>5.483040892888253</v>
      </c>
      <c r="B240" s="20">
        <f t="shared" si="3"/>
        <v>2.3499999999999939</v>
      </c>
      <c r="C240" s="28"/>
      <c r="D240" s="26"/>
      <c r="E240" s="26"/>
      <c r="F240" s="26"/>
      <c r="G240" s="26"/>
      <c r="H240" s="26"/>
      <c r="I240" s="26"/>
    </row>
    <row r="241" spans="1:9" ht="15.75" x14ac:dyDescent="0.25">
      <c r="A241" s="29">
        <f>(('Máxima eficiencia'!$C$8*'Y (2)'!B241)+('Máxima eficiencia'!$C$12*('Y (2)'!B241^2)))*((('Máxima eficiencia'!$C$8*'Y (2)'!B241)+('Máxima eficiencia'!$C$12*('Y (2)'!B241^2)))/('Máxima eficiencia'!$C$8+(2*'Y (2)'!B241*(SQRT(1+('Máxima eficiencia'!$C$12^2))))))^(2/3)</f>
        <v>5.5428667574914821</v>
      </c>
      <c r="B241" s="20">
        <f t="shared" si="3"/>
        <v>2.3599999999999937</v>
      </c>
      <c r="C241" s="28"/>
      <c r="D241" s="26"/>
      <c r="E241" s="26"/>
      <c r="F241" s="26"/>
      <c r="G241" s="26"/>
      <c r="H241" s="26"/>
      <c r="I241" s="26"/>
    </row>
    <row r="242" spans="1:9" ht="15.75" x14ac:dyDescent="0.25">
      <c r="A242" s="29">
        <f>(('Máxima eficiencia'!$C$8*'Y (2)'!B242)+('Máxima eficiencia'!$C$12*('Y (2)'!B242^2)))*((('Máxima eficiencia'!$C$8*'Y (2)'!B242)+('Máxima eficiencia'!$C$12*('Y (2)'!B242^2)))/('Máxima eficiencia'!$C$8+(2*'Y (2)'!B242*(SQRT(1+('Máxima eficiencia'!$C$12^2))))))^(2/3)</f>
        <v>5.6030984381041362</v>
      </c>
      <c r="B242" s="20">
        <f t="shared" si="3"/>
        <v>2.3699999999999934</v>
      </c>
      <c r="C242" s="28"/>
      <c r="D242" s="26"/>
      <c r="E242" s="26"/>
      <c r="F242" s="26"/>
      <c r="G242" s="26"/>
      <c r="H242" s="26"/>
      <c r="I242" s="26"/>
    </row>
    <row r="243" spans="1:9" ht="15.75" x14ac:dyDescent="0.25">
      <c r="A243" s="29">
        <f>(('Máxima eficiencia'!$C$8*'Y (2)'!B243)+('Máxima eficiencia'!$C$12*('Y (2)'!B243^2)))*((('Máxima eficiencia'!$C$8*'Y (2)'!B243)+('Máxima eficiencia'!$C$12*('Y (2)'!B243^2)))/('Máxima eficiencia'!$C$8+(2*'Y (2)'!B243*(SQRT(1+('Máxima eficiencia'!$C$12^2))))))^(2/3)</f>
        <v>5.663737030058889</v>
      </c>
      <c r="B243" s="20">
        <f t="shared" si="3"/>
        <v>2.3799999999999932</v>
      </c>
      <c r="C243" s="28"/>
      <c r="D243" s="26"/>
      <c r="E243" s="26"/>
      <c r="F243" s="26"/>
      <c r="G243" s="26"/>
      <c r="H243" s="26"/>
      <c r="I243" s="26"/>
    </row>
    <row r="244" spans="1:9" ht="15.75" x14ac:dyDescent="0.25">
      <c r="A244" s="29">
        <f>(('Máxima eficiencia'!$C$8*'Y (2)'!B244)+('Máxima eficiencia'!$C$12*('Y (2)'!B244^2)))*((('Máxima eficiencia'!$C$8*'Y (2)'!B244)+('Máxima eficiencia'!$C$12*('Y (2)'!B244^2)))/('Máxima eficiencia'!$C$8+(2*'Y (2)'!B244*(SQRT(1+('Máxima eficiencia'!$C$12^2))))))^(2/3)</f>
        <v>5.7247836272179438</v>
      </c>
      <c r="B244" s="20">
        <f t="shared" si="3"/>
        <v>2.389999999999993</v>
      </c>
      <c r="C244" s="28"/>
      <c r="D244" s="26"/>
      <c r="E244" s="26"/>
      <c r="F244" s="26"/>
      <c r="G244" s="26"/>
      <c r="H244" s="26"/>
      <c r="I244" s="26"/>
    </row>
    <row r="245" spans="1:9" ht="15.75" x14ac:dyDescent="0.25">
      <c r="A245" s="29">
        <f>(('Máxima eficiencia'!$C$8*'Y (2)'!B245)+('Máxima eficiencia'!$C$12*('Y (2)'!B245^2)))*((('Máxima eficiencia'!$C$8*'Y (2)'!B245)+('Máxima eficiencia'!$C$12*('Y (2)'!B245^2)))/('Máxima eficiencia'!$C$8+(2*'Y (2)'!B245*(SQRT(1+('Máxima eficiencia'!$C$12^2))))))^(2/3)</f>
        <v>5.7862393219808794</v>
      </c>
      <c r="B245" s="20">
        <f t="shared" si="3"/>
        <v>2.3999999999999928</v>
      </c>
      <c r="C245" s="28"/>
      <c r="D245" s="26"/>
      <c r="E245" s="26"/>
      <c r="F245" s="26"/>
      <c r="G245" s="26"/>
      <c r="H245" s="26"/>
      <c r="I245" s="26"/>
    </row>
    <row r="246" spans="1:9" ht="15.75" x14ac:dyDescent="0.25">
      <c r="A246" s="29">
        <f>(('Máxima eficiencia'!$C$8*'Y (2)'!B246)+('Máxima eficiencia'!$C$12*('Y (2)'!B246^2)))*((('Máxima eficiencia'!$C$8*'Y (2)'!B246)+('Máxima eficiencia'!$C$12*('Y (2)'!B246^2)))/('Máxima eficiencia'!$C$8+(2*'Y (2)'!B246*(SQRT(1+('Máxima eficiencia'!$C$12^2))))))^(2/3)</f>
        <v>5.8481052052924447</v>
      </c>
      <c r="B246" s="20">
        <f t="shared" si="3"/>
        <v>2.4099999999999926</v>
      </c>
      <c r="C246" s="28"/>
      <c r="D246" s="26"/>
      <c r="E246" s="26"/>
      <c r="F246" s="26"/>
      <c r="G246" s="26"/>
      <c r="H246" s="26"/>
      <c r="I246" s="26"/>
    </row>
    <row r="247" spans="1:9" ht="15.75" x14ac:dyDescent="0.25">
      <c r="A247" s="29">
        <f>(('Máxima eficiencia'!$C$8*'Y (2)'!B247)+('Máxima eficiencia'!$C$12*('Y (2)'!B247^2)))*((('Máxima eficiencia'!$C$8*'Y (2)'!B247)+('Máxima eficiencia'!$C$12*('Y (2)'!B247^2)))/('Máxima eficiencia'!$C$8+(2*'Y (2)'!B247*(SQRT(1+('Máxima eficiencia'!$C$12^2))))))^(2/3)</f>
        <v>5.910382366650258</v>
      </c>
      <c r="B247" s="20">
        <f t="shared" si="3"/>
        <v>2.4199999999999924</v>
      </c>
      <c r="C247" s="28"/>
      <c r="D247" s="26"/>
      <c r="E247" s="26"/>
      <c r="F247" s="26"/>
      <c r="G247" s="26"/>
      <c r="H247" s="26"/>
      <c r="I247" s="26"/>
    </row>
    <row r="248" spans="1:9" ht="15.75" x14ac:dyDescent="0.25">
      <c r="A248" s="29">
        <f>(('Máxima eficiencia'!$C$8*'Y (2)'!B248)+('Máxima eficiencia'!$C$12*('Y (2)'!B248^2)))*((('Máxima eficiencia'!$C$8*'Y (2)'!B248)+('Máxima eficiencia'!$C$12*('Y (2)'!B248^2)))/('Máxima eficiencia'!$C$8+(2*'Y (2)'!B248*(SQRT(1+('Máxima eficiencia'!$C$12^2))))))^(2/3)</f>
        <v>5.9730718941124499</v>
      </c>
      <c r="B248" s="20">
        <f t="shared" si="3"/>
        <v>2.4299999999999922</v>
      </c>
      <c r="C248" s="28"/>
      <c r="D248" s="26"/>
      <c r="E248" s="26"/>
      <c r="F248" s="26"/>
      <c r="G248" s="26"/>
      <c r="H248" s="26"/>
      <c r="I248" s="26"/>
    </row>
    <row r="249" spans="1:9" ht="15.75" x14ac:dyDescent="0.25">
      <c r="A249" s="29">
        <f>(('Máxima eficiencia'!$C$8*'Y (2)'!B249)+('Máxima eficiencia'!$C$12*('Y (2)'!B249^2)))*((('Máxima eficiencia'!$C$8*'Y (2)'!B249)+('Máxima eficiencia'!$C$12*('Y (2)'!B249^2)))/('Máxima eficiencia'!$C$8+(2*'Y (2)'!B249*(SQRT(1+('Máxima eficiencia'!$C$12^2))))))^(2/3)</f>
        <v>6.0361748743052281</v>
      </c>
      <c r="B249" s="20">
        <f t="shared" si="3"/>
        <v>2.439999999999992</v>
      </c>
      <c r="C249" s="28"/>
      <c r="D249" s="26"/>
      <c r="E249" s="26"/>
      <c r="F249" s="26"/>
      <c r="G249" s="26"/>
      <c r="H249" s="26"/>
      <c r="I249" s="26"/>
    </row>
    <row r="250" spans="1:9" ht="15.75" x14ac:dyDescent="0.25">
      <c r="A250" s="29">
        <f>(('Máxima eficiencia'!$C$8*'Y (2)'!B250)+('Máxima eficiencia'!$C$12*('Y (2)'!B250^2)))*((('Máxima eficiencia'!$C$8*'Y (2)'!B250)+('Máxima eficiencia'!$C$12*('Y (2)'!B250^2)))/('Máxima eficiencia'!$C$8+(2*'Y (2)'!B250*(SQRT(1+('Máxima eficiencia'!$C$12^2))))))^(2/3)</f>
        <v>6.0996923924303843</v>
      </c>
      <c r="B250" s="20">
        <f t="shared" si="3"/>
        <v>2.4499999999999917</v>
      </c>
      <c r="C250" s="28"/>
      <c r="D250" s="26"/>
      <c r="E250" s="26"/>
      <c r="F250" s="26"/>
      <c r="G250" s="26"/>
      <c r="H250" s="26"/>
      <c r="I250" s="26"/>
    </row>
    <row r="251" spans="1:9" ht="15.75" x14ac:dyDescent="0.25">
      <c r="A251" s="29">
        <f>(('Máxima eficiencia'!$C$8*'Y (2)'!B251)+('Máxima eficiencia'!$C$12*('Y (2)'!B251^2)))*((('Máxima eficiencia'!$C$8*'Y (2)'!B251)+('Máxima eficiencia'!$C$12*('Y (2)'!B251^2)))/('Máxima eficiencia'!$C$8+(2*'Y (2)'!B251*(SQRT(1+('Máxima eficiencia'!$C$12^2))))))^(2/3)</f>
        <v>6.1636255322727207</v>
      </c>
      <c r="B251" s="20">
        <f t="shared" si="3"/>
        <v>2.4599999999999915</v>
      </c>
      <c r="C251" s="28"/>
      <c r="D251" s="26"/>
      <c r="E251" s="26"/>
      <c r="F251" s="26"/>
      <c r="G251" s="26"/>
      <c r="H251" s="26"/>
      <c r="I251" s="26"/>
    </row>
    <row r="252" spans="1:9" ht="15.75" x14ac:dyDescent="0.25">
      <c r="A252" s="29">
        <f>(('Máxima eficiencia'!$C$8*'Y (2)'!B252)+('Máxima eficiencia'!$C$12*('Y (2)'!B252^2)))*((('Máxima eficiencia'!$C$8*'Y (2)'!B252)+('Máxima eficiencia'!$C$12*('Y (2)'!B252^2)))/('Máxima eficiencia'!$C$8+(2*'Y (2)'!B252*(SQRT(1+('Máxima eficiencia'!$C$12^2))))))^(2/3)</f>
        <v>6.2279753762074135</v>
      </c>
      <c r="B252" s="20">
        <f t="shared" si="3"/>
        <v>2.4699999999999913</v>
      </c>
      <c r="C252" s="28"/>
      <c r="D252" s="26"/>
      <c r="E252" s="26"/>
      <c r="F252" s="26"/>
      <c r="G252" s="26"/>
      <c r="H252" s="26"/>
      <c r="I252" s="26"/>
    </row>
    <row r="253" spans="1:9" ht="15.75" x14ac:dyDescent="0.25">
      <c r="A253" s="29">
        <f>(('Máxima eficiencia'!$C$8*'Y (2)'!B253)+('Máxima eficiencia'!$C$12*('Y (2)'!B253^2)))*((('Máxima eficiencia'!$C$8*'Y (2)'!B253)+('Máxima eficiencia'!$C$12*('Y (2)'!B253^2)))/('Máxima eficiencia'!$C$8+(2*'Y (2)'!B253*(SQRT(1+('Máxima eficiencia'!$C$12^2))))))^(2/3)</f>
        <v>6.2927430052073046</v>
      </c>
      <c r="B253" s="20">
        <f t="shared" si="3"/>
        <v>2.4799999999999911</v>
      </c>
      <c r="C253" s="28"/>
      <c r="D253" s="26"/>
      <c r="E253" s="26"/>
      <c r="F253" s="26"/>
      <c r="G253" s="26"/>
      <c r="H253" s="26"/>
      <c r="I253" s="26"/>
    </row>
    <row r="254" spans="1:9" ht="15.75" x14ac:dyDescent="0.25">
      <c r="A254" s="29">
        <f>(('Máxima eficiencia'!$C$8*'Y (2)'!B254)+('Máxima eficiencia'!$C$12*('Y (2)'!B254^2)))*((('Máxima eficiencia'!$C$8*'Y (2)'!B254)+('Máxima eficiencia'!$C$12*('Y (2)'!B254^2)))/('Máxima eficiencia'!$C$8+(2*'Y (2)'!B254*(SQRT(1+('Máxima eficiencia'!$C$12^2))))))^(2/3)</f>
        <v>6.3579294988501429</v>
      </c>
      <c r="B254" s="20">
        <f t="shared" si="3"/>
        <v>2.4899999999999909</v>
      </c>
      <c r="C254" s="28"/>
      <c r="D254" s="26"/>
      <c r="E254" s="26"/>
      <c r="F254" s="26"/>
      <c r="G254" s="26"/>
      <c r="H254" s="26"/>
      <c r="I254" s="26"/>
    </row>
    <row r="255" spans="1:9" ht="15.75" x14ac:dyDescent="0.25">
      <c r="A255" s="29">
        <f>(('Máxima eficiencia'!$C$8*'Y (2)'!B255)+('Máxima eficiencia'!$C$12*('Y (2)'!B255^2)))*((('Máxima eficiencia'!$C$8*'Y (2)'!B255)+('Máxima eficiencia'!$C$12*('Y (2)'!B255^2)))/('Máxima eficiencia'!$C$8+(2*'Y (2)'!B255*(SQRT(1+('Máxima eficiencia'!$C$12^2))))))^(2/3)</f>
        <v>6.4235359353257397</v>
      </c>
      <c r="B255" s="20">
        <f t="shared" si="3"/>
        <v>2.4999999999999907</v>
      </c>
      <c r="C255" s="28"/>
      <c r="D255" s="26"/>
      <c r="E255" s="26"/>
      <c r="F255" s="26"/>
      <c r="G255" s="26"/>
      <c r="H255" s="26"/>
      <c r="I255" s="26"/>
    </row>
    <row r="256" spans="1:9" ht="15.75" x14ac:dyDescent="0.25">
      <c r="A256" s="29">
        <f>(('Máxima eficiencia'!$C$8*'Y (2)'!B256)+('Máxima eficiencia'!$C$12*('Y (2)'!B256^2)))*((('Máxima eficiencia'!$C$8*'Y (2)'!B256)+('Máxima eficiencia'!$C$12*('Y (2)'!B256^2)))/('Máxima eficiencia'!$C$8+(2*'Y (2)'!B256*(SQRT(1+('Máxima eficiencia'!$C$12^2))))))^(2/3)</f>
        <v>6.489563391443081</v>
      </c>
      <c r="B256" s="20">
        <f t="shared" si="3"/>
        <v>2.5099999999999905</v>
      </c>
      <c r="C256" s="28"/>
      <c r="D256" s="26"/>
      <c r="E256" s="26"/>
      <c r="F256" s="26"/>
      <c r="G256" s="26"/>
      <c r="H256" s="26"/>
      <c r="I256" s="26"/>
    </row>
    <row r="257" spans="1:9" ht="15.75" x14ac:dyDescent="0.25">
      <c r="A257" s="29">
        <f>(('Máxima eficiencia'!$C$8*'Y (2)'!B257)+('Máxima eficiencia'!$C$12*('Y (2)'!B257^2)))*((('Máxima eficiencia'!$C$8*'Y (2)'!B257)+('Máxima eficiencia'!$C$12*('Y (2)'!B257^2)))/('Máxima eficiencia'!$C$8+(2*'Y (2)'!B257*(SQRT(1+('Máxima eficiencia'!$C$12^2))))))^(2/3)</f>
        <v>6.5560129426373575</v>
      </c>
      <c r="B257" s="20">
        <f t="shared" si="3"/>
        <v>2.5199999999999902</v>
      </c>
      <c r="C257" s="28"/>
      <c r="D257" s="26"/>
      <c r="E257" s="26"/>
      <c r="F257" s="26"/>
      <c r="G257" s="26"/>
      <c r="H257" s="26"/>
      <c r="I257" s="26"/>
    </row>
    <row r="258" spans="1:9" ht="15.75" x14ac:dyDescent="0.25">
      <c r="A258" s="29">
        <f>(('Máxima eficiencia'!$C$8*'Y (2)'!B258)+('Máxima eficiencia'!$C$12*('Y (2)'!B258^2)))*((('Máxima eficiencia'!$C$8*'Y (2)'!B258)+('Máxima eficiencia'!$C$12*('Y (2)'!B258^2)))/('Máxima eficiencia'!$C$8+(2*'Y (2)'!B258*(SQRT(1+('Máxima eficiencia'!$C$12^2))))))^(2/3)</f>
        <v>6.622885662976949</v>
      </c>
      <c r="B258" s="20">
        <f t="shared" si="3"/>
        <v>2.52999999999999</v>
      </c>
      <c r="C258" s="28"/>
      <c r="D258" s="26"/>
      <c r="E258" s="26"/>
      <c r="F258" s="26"/>
      <c r="G258" s="26"/>
      <c r="H258" s="26"/>
      <c r="I258" s="26"/>
    </row>
    <row r="259" spans="1:9" ht="15.75" x14ac:dyDescent="0.25">
      <c r="A259" s="29">
        <f>(('Máxima eficiencia'!$C$8*'Y (2)'!B259)+('Máxima eficiencia'!$C$12*('Y (2)'!B259^2)))*((('Máxima eficiencia'!$C$8*'Y (2)'!B259)+('Máxima eficiencia'!$C$12*('Y (2)'!B259^2)))/('Máxima eficiencia'!$C$8+(2*'Y (2)'!B259*(SQRT(1+('Máxima eficiencia'!$C$12^2))))))^(2/3)</f>
        <v>6.6901826251703307</v>
      </c>
      <c r="B259" s="20">
        <f t="shared" si="3"/>
        <v>2.5399999999999898</v>
      </c>
      <c r="C259" s="28"/>
      <c r="D259" s="26"/>
      <c r="E259" s="26"/>
      <c r="F259" s="26"/>
      <c r="G259" s="26"/>
      <c r="H259" s="26"/>
      <c r="I259" s="26"/>
    </row>
    <row r="260" spans="1:9" ht="15.75" x14ac:dyDescent="0.25">
      <c r="A260" s="29">
        <f>(('Máxima eficiencia'!$C$8*'Y (2)'!B260)+('Máxima eficiencia'!$C$12*('Y (2)'!B260^2)))*((('Máxima eficiencia'!$C$8*'Y (2)'!B260)+('Máxima eficiencia'!$C$12*('Y (2)'!B260^2)))/('Máxima eficiencia'!$C$8+(2*'Y (2)'!B260*(SQRT(1+('Máxima eficiencia'!$C$12^2))))))^(2/3)</f>
        <v>6.757904900572929</v>
      </c>
      <c r="B260" s="20">
        <f t="shared" si="3"/>
        <v>2.5499999999999896</v>
      </c>
      <c r="C260" s="28"/>
      <c r="D260" s="26"/>
      <c r="E260" s="26"/>
      <c r="F260" s="26"/>
      <c r="G260" s="26"/>
      <c r="H260" s="26"/>
      <c r="I260" s="26"/>
    </row>
    <row r="261" spans="1:9" ht="15.75" x14ac:dyDescent="0.25">
      <c r="A261" s="29">
        <f>(('Máxima eficiencia'!$C$8*'Y (2)'!B261)+('Máxima eficiencia'!$C$12*('Y (2)'!B261^2)))*((('Máxima eficiencia'!$C$8*'Y (2)'!B261)+('Máxima eficiencia'!$C$12*('Y (2)'!B261^2)))/('Máxima eficiencia'!$C$8+(2*'Y (2)'!B261*(SQRT(1+('Máxima eficiencia'!$C$12^2))))))^(2/3)</f>
        <v>6.8260535591939195</v>
      </c>
      <c r="B261" s="20">
        <f t="shared" si="3"/>
        <v>2.5599999999999894</v>
      </c>
      <c r="C261" s="28"/>
      <c r="D261" s="26"/>
      <c r="E261" s="26"/>
      <c r="F261" s="26"/>
      <c r="G261" s="26"/>
      <c r="H261" s="26"/>
      <c r="I261" s="26"/>
    </row>
    <row r="262" spans="1:9" ht="15.75" x14ac:dyDescent="0.25">
      <c r="A262" s="29">
        <f>(('Máxima eficiencia'!$C$8*'Y (2)'!B262)+('Máxima eficiencia'!$C$12*('Y (2)'!B262^2)))*((('Máxima eficiencia'!$C$8*'Y (2)'!B262)+('Máxima eficiencia'!$C$12*('Y (2)'!B262^2)))/('Máxima eficiencia'!$C$8+(2*'Y (2)'!B262*(SQRT(1+('Máxima eficiencia'!$C$12^2))))))^(2/3)</f>
        <v>6.8946296697029581</v>
      </c>
      <c r="B262" s="20">
        <f t="shared" si="3"/>
        <v>2.5699999999999892</v>
      </c>
      <c r="C262" s="28"/>
      <c r="D262" s="26"/>
      <c r="E262" s="26"/>
      <c r="F262" s="26"/>
      <c r="G262" s="26"/>
      <c r="H262" s="26"/>
      <c r="I262" s="26"/>
    </row>
    <row r="263" spans="1:9" ht="15.75" x14ac:dyDescent="0.25">
      <c r="A263" s="29">
        <f>(('Máxima eficiencia'!$C$8*'Y (2)'!B263)+('Máxima eficiencia'!$C$12*('Y (2)'!B263^2)))*((('Máxima eficiencia'!$C$8*'Y (2)'!B263)+('Máxima eficiencia'!$C$12*('Y (2)'!B263^2)))/('Máxima eficiencia'!$C$8+(2*'Y (2)'!B263*(SQRT(1+('Máxima eficiencia'!$C$12^2))))))^(2/3)</f>
        <v>6.9636342994368565</v>
      </c>
      <c r="B263" s="20">
        <f t="shared" ref="B263:B515" si="4">B262+0.01</f>
        <v>2.579999999999989</v>
      </c>
      <c r="C263" s="28"/>
      <c r="D263" s="26"/>
      <c r="E263" s="26"/>
      <c r="F263" s="26"/>
      <c r="G263" s="26"/>
      <c r="H263" s="26"/>
      <c r="I263" s="26"/>
    </row>
    <row r="264" spans="1:9" ht="15.75" x14ac:dyDescent="0.25">
      <c r="A264" s="29">
        <f>(('Máxima eficiencia'!$C$8*'Y (2)'!B264)+('Máxima eficiencia'!$C$12*('Y (2)'!B264^2)))*((('Máxima eficiencia'!$C$8*'Y (2)'!B264)+('Máxima eficiencia'!$C$12*('Y (2)'!B264^2)))/('Máxima eficiencia'!$C$8+(2*'Y (2)'!B264*(SQRT(1+('Máxima eficiencia'!$C$12^2))))))^(2/3)</f>
        <v>7.0330685144061977</v>
      </c>
      <c r="B264" s="20">
        <f t="shared" si="4"/>
        <v>2.5899999999999888</v>
      </c>
      <c r="C264" s="28"/>
      <c r="D264" s="26"/>
      <c r="E264" s="26"/>
      <c r="F264" s="26"/>
      <c r="G264" s="26"/>
      <c r="H264" s="26"/>
      <c r="I264" s="26"/>
    </row>
    <row r="265" spans="1:9" ht="15.75" x14ac:dyDescent="0.25">
      <c r="A265" s="29">
        <f>(('Máxima eficiencia'!$C$8*'Y (2)'!B265)+('Máxima eficiencia'!$C$12*('Y (2)'!B265^2)))*((('Máxima eficiencia'!$C$8*'Y (2)'!B265)+('Máxima eficiencia'!$C$12*('Y (2)'!B265^2)))/('Máxima eficiencia'!$C$8+(2*'Y (2)'!B265*(SQRT(1+('Máxima eficiencia'!$C$12^2))))))^(2/3)</f>
        <v>7.1029333793019012</v>
      </c>
      <c r="B265" s="20">
        <f t="shared" si="4"/>
        <v>2.5999999999999885</v>
      </c>
      <c r="C265" s="28"/>
      <c r="D265" s="26"/>
      <c r="E265" s="26"/>
      <c r="F265" s="26"/>
      <c r="G265" s="26"/>
      <c r="H265" s="26"/>
      <c r="I265" s="26"/>
    </row>
    <row r="266" spans="1:9" ht="15.75" x14ac:dyDescent="0.25">
      <c r="A266" s="29">
        <f>(('Máxima eficiencia'!$C$8*'Y (2)'!B266)+('Máxima eficiencia'!$C$12*('Y (2)'!B266^2)))*((('Máxima eficiencia'!$C$8*'Y (2)'!B266)+('Máxima eficiencia'!$C$12*('Y (2)'!B266^2)))/('Máxima eficiencia'!$C$8+(2*'Y (2)'!B266*(SQRT(1+('Máxima eficiencia'!$C$12^2))))))^(2/3)</f>
        <v>7.1732299575017189</v>
      </c>
      <c r="B266" s="20">
        <f t="shared" si="4"/>
        <v>2.6099999999999883</v>
      </c>
      <c r="C266" s="28"/>
      <c r="D266" s="26"/>
      <c r="E266" s="26"/>
      <c r="F266" s="26"/>
      <c r="G266" s="26"/>
      <c r="H266" s="26"/>
      <c r="I266" s="26"/>
    </row>
    <row r="267" spans="1:9" ht="15.75" x14ac:dyDescent="0.25">
      <c r="A267" s="29">
        <f>(('Máxima eficiencia'!$C$8*'Y (2)'!B267)+('Máxima eficiencia'!$C$12*('Y (2)'!B267^2)))*((('Máxima eficiencia'!$C$8*'Y (2)'!B267)+('Máxima eficiencia'!$C$12*('Y (2)'!B267^2)))/('Máxima eficiencia'!$C$8+(2*'Y (2)'!B267*(SQRT(1+('Máxima eficiencia'!$C$12^2))))))^(2/3)</f>
        <v>7.2439593110766953</v>
      </c>
      <c r="B267" s="20">
        <f t="shared" si="4"/>
        <v>2.6199999999999881</v>
      </c>
      <c r="C267" s="28"/>
      <c r="D267" s="26"/>
      <c r="E267" s="26"/>
      <c r="F267" s="26"/>
      <c r="G267" s="26"/>
      <c r="H267" s="26"/>
      <c r="I267" s="26"/>
    </row>
    <row r="268" spans="1:9" ht="15.75" x14ac:dyDescent="0.25">
      <c r="A268" s="29">
        <f>(('Máxima eficiencia'!$C$8*'Y (2)'!B268)+('Máxima eficiencia'!$C$12*('Y (2)'!B268^2)))*((('Máxima eficiencia'!$C$8*'Y (2)'!B268)+('Máxima eficiencia'!$C$12*('Y (2)'!B268^2)))/('Máxima eficiencia'!$C$8+(2*'Y (2)'!B268*(SQRT(1+('Máxima eficiencia'!$C$12^2))))))^(2/3)</f>
        <v>7.3151225007975471</v>
      </c>
      <c r="B268" s="20">
        <f t="shared" si="4"/>
        <v>2.6299999999999879</v>
      </c>
      <c r="C268" s="28"/>
      <c r="D268" s="26"/>
      <c r="E268" s="26"/>
      <c r="F268" s="26"/>
      <c r="G268" s="26"/>
      <c r="H268" s="26"/>
      <c r="I268" s="26"/>
    </row>
    <row r="269" spans="1:9" ht="15.75" x14ac:dyDescent="0.25">
      <c r="A269" s="29">
        <f>(('Máxima eficiencia'!$C$8*'Y (2)'!B269)+('Máxima eficiencia'!$C$12*('Y (2)'!B269^2)))*((('Máxima eficiencia'!$C$8*'Y (2)'!B269)+('Máxima eficiencia'!$C$12*('Y (2)'!B269^2)))/('Máxima eficiencia'!$C$8+(2*'Y (2)'!B269*(SQRT(1+('Máxima eficiencia'!$C$12^2))))))^(2/3)</f>
        <v>7.3867205861410072</v>
      </c>
      <c r="B269" s="20">
        <f t="shared" si="4"/>
        <v>2.6399999999999877</v>
      </c>
      <c r="C269" s="28"/>
      <c r="D269" s="26"/>
      <c r="E269" s="26"/>
      <c r="F269" s="26"/>
      <c r="G269" s="26"/>
      <c r="H269" s="26"/>
      <c r="I269" s="26"/>
    </row>
    <row r="270" spans="1:9" ht="15.75" x14ac:dyDescent="0.25">
      <c r="A270" s="29">
        <f>(('Máxima eficiencia'!$C$8*'Y (2)'!B270)+('Máxima eficiencia'!$C$12*('Y (2)'!B270^2)))*((('Máxima eficiencia'!$C$8*'Y (2)'!B270)+('Máxima eficiencia'!$C$12*('Y (2)'!B270^2)))/('Máxima eficiencia'!$C$8+(2*'Y (2)'!B270*(SQRT(1+('Máxima eficiencia'!$C$12^2))))))^(2/3)</f>
        <v>7.4587546252961126</v>
      </c>
      <c r="B270" s="20">
        <f t="shared" si="4"/>
        <v>2.6499999999999875</v>
      </c>
      <c r="C270" s="28"/>
      <c r="D270" s="26"/>
      <c r="E270" s="26"/>
      <c r="F270" s="26"/>
      <c r="G270" s="26"/>
      <c r="H270" s="26"/>
      <c r="I270" s="26"/>
    </row>
    <row r="271" spans="1:9" ht="15.75" x14ac:dyDescent="0.25">
      <c r="A271" s="29">
        <f>(('Máxima eficiencia'!$C$8*'Y (2)'!B271)+('Máxima eficiencia'!$C$12*('Y (2)'!B271^2)))*((('Máxima eficiencia'!$C$8*'Y (2)'!B271)+('Máxima eficiencia'!$C$12*('Y (2)'!B271^2)))/('Máxima eficiencia'!$C$8+(2*'Y (2)'!B271*(SQRT(1+('Máxima eficiencia'!$C$12^2))))))^(2/3)</f>
        <v>7.5312256751704307</v>
      </c>
      <c r="B271" s="20">
        <f t="shared" si="4"/>
        <v>2.6599999999999873</v>
      </c>
      <c r="C271" s="28"/>
      <c r="D271" s="26"/>
      <c r="E271" s="26"/>
      <c r="F271" s="26"/>
      <c r="G271" s="26"/>
      <c r="H271" s="26"/>
      <c r="I271" s="26"/>
    </row>
    <row r="272" spans="1:9" ht="15.75" x14ac:dyDescent="0.25">
      <c r="A272" s="29">
        <f>(('Máxima eficiencia'!$C$8*'Y (2)'!B272)+('Máxima eficiencia'!$C$12*('Y (2)'!B272^2)))*((('Máxima eficiencia'!$C$8*'Y (2)'!B272)+('Máxima eficiencia'!$C$12*('Y (2)'!B272^2)))/('Máxima eficiencia'!$C$8+(2*'Y (2)'!B272*(SQRT(1+('Máxima eficiencia'!$C$12^2))))))^(2/3)</f>
        <v>7.6041347913962385</v>
      </c>
      <c r="B272" s="20">
        <f t="shared" si="4"/>
        <v>2.6699999999999871</v>
      </c>
      <c r="C272" s="28"/>
      <c r="D272" s="26"/>
      <c r="E272" s="26"/>
      <c r="F272" s="26"/>
      <c r="G272" s="26"/>
      <c r="H272" s="26"/>
      <c r="I272" s="26"/>
    </row>
    <row r="273" spans="1:9" ht="15.75" x14ac:dyDescent="0.25">
      <c r="A273" s="29">
        <f>(('Máxima eficiencia'!$C$8*'Y (2)'!B273)+('Máxima eficiencia'!$C$12*('Y (2)'!B273^2)))*((('Máxima eficiencia'!$C$8*'Y (2)'!B273)+('Máxima eficiencia'!$C$12*('Y (2)'!B273^2)))/('Máxima eficiencia'!$C$8+(2*'Y (2)'!B273*(SQRT(1+('Máxima eficiencia'!$C$12^2))))))^(2/3)</f>
        <v>7.6774830283366553</v>
      </c>
      <c r="B273" s="20">
        <f t="shared" si="4"/>
        <v>2.6799999999999868</v>
      </c>
      <c r="C273" s="28"/>
      <c r="D273" s="26"/>
      <c r="E273" s="26"/>
      <c r="F273" s="26"/>
      <c r="G273" s="26"/>
      <c r="H273" s="26"/>
      <c r="I273" s="26"/>
    </row>
    <row r="274" spans="1:9" ht="15.75" x14ac:dyDescent="0.25">
      <c r="A274" s="29">
        <f>(('Máxima eficiencia'!$C$8*'Y (2)'!B274)+('Máxima eficiencia'!$C$12*('Y (2)'!B274^2)))*((('Máxima eficiencia'!$C$8*'Y (2)'!B274)+('Máxima eficiencia'!$C$12*('Y (2)'!B274^2)))/('Máxima eficiencia'!$C$8+(2*'Y (2)'!B274*(SQRT(1+('Máxima eficiencia'!$C$12^2))))))^(2/3)</f>
        <v>7.7512714390917106</v>
      </c>
      <c r="B274" s="20">
        <f t="shared" si="4"/>
        <v>2.6899999999999866</v>
      </c>
      <c r="C274" s="28"/>
      <c r="D274" s="26"/>
      <c r="E274" s="26"/>
      <c r="F274" s="26"/>
      <c r="G274" s="26"/>
      <c r="H274" s="26"/>
      <c r="I274" s="26"/>
    </row>
    <row r="275" spans="1:9" ht="15.75" x14ac:dyDescent="0.25">
      <c r="A275" s="29">
        <f>(('Máxima eficiencia'!$C$8*'Y (2)'!B275)+('Máxima eficiencia'!$C$12*('Y (2)'!B275^2)))*((('Máxima eficiencia'!$C$8*'Y (2)'!B275)+('Máxima eficiencia'!$C$12*('Y (2)'!B275^2)))/('Máxima eficiencia'!$C$8+(2*'Y (2)'!B275*(SQRT(1+('Máxima eficiencia'!$C$12^2))))))^(2/3)</f>
        <v>7.825501075504369</v>
      </c>
      <c r="B275" s="20">
        <f t="shared" si="4"/>
        <v>2.6999999999999864</v>
      </c>
      <c r="C275" s="28"/>
      <c r="D275" s="26"/>
      <c r="E275" s="26"/>
      <c r="F275" s="26"/>
      <c r="G275" s="26"/>
      <c r="H275" s="26"/>
      <c r="I275" s="26"/>
    </row>
    <row r="276" spans="1:9" ht="15.75" x14ac:dyDescent="0.25">
      <c r="A276" s="29">
        <f>(('Máxima eficiencia'!$C$8*'Y (2)'!B276)+('Máxima eficiencia'!$C$12*('Y (2)'!B276^2)))*((('Máxima eficiencia'!$C$8*'Y (2)'!B276)+('Máxima eficiencia'!$C$12*('Y (2)'!B276^2)))/('Máxima eficiencia'!$C$8+(2*'Y (2)'!B276*(SQRT(1+('Máxima eficiencia'!$C$12^2))))))^(2/3)</f>
        <v>7.900172988166517</v>
      </c>
      <c r="B276" s="20">
        <f t="shared" si="4"/>
        <v>2.7099999999999862</v>
      </c>
      <c r="C276" s="28"/>
      <c r="D276" s="26"/>
      <c r="E276" s="26"/>
      <c r="F276" s="26"/>
      <c r="G276" s="26"/>
      <c r="H276" s="26"/>
      <c r="I276" s="26"/>
    </row>
    <row r="277" spans="1:9" ht="15.75" x14ac:dyDescent="0.25">
      <c r="A277" s="29">
        <f>(('Máxima eficiencia'!$C$8*'Y (2)'!B277)+('Máxima eficiencia'!$C$12*('Y (2)'!B277^2)))*((('Máxima eficiencia'!$C$8*'Y (2)'!B277)+('Máxima eficiencia'!$C$12*('Y (2)'!B277^2)))/('Máxima eficiencia'!$C$8+(2*'Y (2)'!B277*(SQRT(1+('Máxima eficiencia'!$C$12^2))))))^(2/3)</f>
        <v>7.9752882264248717</v>
      </c>
      <c r="B277" s="20">
        <f t="shared" si="4"/>
        <v>2.719999999999986</v>
      </c>
      <c r="C277" s="28"/>
      <c r="D277" s="26"/>
      <c r="E277" s="26"/>
      <c r="F277" s="26"/>
      <c r="G277" s="26"/>
      <c r="H277" s="26"/>
      <c r="I277" s="26"/>
    </row>
    <row r="278" spans="1:9" ht="15.75" x14ac:dyDescent="0.25">
      <c r="A278" s="29">
        <f>(('Máxima eficiencia'!$C$8*'Y (2)'!B278)+('Máxima eficiencia'!$C$12*('Y (2)'!B278^2)))*((('Máxima eficiencia'!$C$8*'Y (2)'!B278)+('Máxima eficiencia'!$C$12*('Y (2)'!B278^2)))/('Máxima eficiencia'!$C$8+(2*'Y (2)'!B278*(SQRT(1+('Máxima eficiencia'!$C$12^2))))))^(2/3)</f>
        <v>8.050847838386872</v>
      </c>
      <c r="B278" s="20">
        <f t="shared" si="4"/>
        <v>2.7299999999999858</v>
      </c>
      <c r="C278" s="28"/>
      <c r="D278" s="26"/>
      <c r="E278" s="26"/>
      <c r="F278" s="26"/>
      <c r="G278" s="26"/>
      <c r="H278" s="26"/>
      <c r="I278" s="26"/>
    </row>
    <row r="279" spans="1:9" ht="15.75" x14ac:dyDescent="0.25">
      <c r="A279" s="29">
        <f>(('Máxima eficiencia'!$C$8*'Y (2)'!B279)+('Máxima eficiencia'!$C$12*('Y (2)'!B279^2)))*((('Máxima eficiencia'!$C$8*'Y (2)'!B279)+('Máxima eficiencia'!$C$12*('Y (2)'!B279^2)))/('Máxima eficiencia'!$C$8+(2*'Y (2)'!B279*(SQRT(1+('Máxima eficiencia'!$C$12^2))))))^(2/3)</f>
        <v>8.1268528709264984</v>
      </c>
      <c r="B279" s="20">
        <f t="shared" si="4"/>
        <v>2.7399999999999856</v>
      </c>
      <c r="C279" s="28"/>
      <c r="D279" s="26"/>
      <c r="E279" s="26"/>
      <c r="F279" s="26"/>
      <c r="G279" s="26"/>
      <c r="H279" s="26"/>
      <c r="I279" s="26"/>
    </row>
    <row r="280" spans="1:9" ht="15.75" x14ac:dyDescent="0.25">
      <c r="A280" s="29">
        <f>(('Máxima eficiencia'!$C$8*'Y (2)'!B280)+('Máxima eficiencia'!$C$12*('Y (2)'!B280^2)))*((('Máxima eficiencia'!$C$8*'Y (2)'!B280)+('Máxima eficiencia'!$C$12*('Y (2)'!B280^2)))/('Máxima eficiencia'!$C$8+(2*'Y (2)'!B280*(SQRT(1+('Máxima eficiencia'!$C$12^2))))))^(2/3)</f>
        <v>8.2033043696900503</v>
      </c>
      <c r="B280" s="20">
        <f t="shared" si="4"/>
        <v>2.7499999999999853</v>
      </c>
      <c r="C280" s="28"/>
      <c r="D280" s="26"/>
      <c r="E280" s="26"/>
      <c r="F280" s="26"/>
      <c r="G280" s="26"/>
      <c r="H280" s="26"/>
      <c r="I280" s="26"/>
    </row>
    <row r="281" spans="1:9" ht="15.75" x14ac:dyDescent="0.25">
      <c r="A281" s="29">
        <f>(('Máxima eficiencia'!$C$8*'Y (2)'!B281)+('Máxima eficiencia'!$C$12*('Y (2)'!B281^2)))*((('Máxima eficiencia'!$C$8*'Y (2)'!B281)+('Máxima eficiencia'!$C$12*('Y (2)'!B281^2)))/('Máxima eficiencia'!$C$8+(2*'Y (2)'!B281*(SQRT(1+('Máxima eficiencia'!$C$12^2))))))^(2/3)</f>
        <v>8.2802033791018967</v>
      </c>
      <c r="B281" s="20">
        <f t="shared" si="4"/>
        <v>2.7599999999999851</v>
      </c>
      <c r="C281" s="28"/>
      <c r="D281" s="26"/>
      <c r="E281" s="26"/>
      <c r="F281" s="26"/>
      <c r="G281" s="26"/>
      <c r="H281" s="26"/>
      <c r="I281" s="26"/>
    </row>
    <row r="282" spans="1:9" ht="15.75" x14ac:dyDescent="0.25">
      <c r="A282" s="29">
        <f>(('Máxima eficiencia'!$C$8*'Y (2)'!B282)+('Máxima eficiencia'!$C$12*('Y (2)'!B282^2)))*((('Máxima eficiencia'!$C$8*'Y (2)'!B282)+('Máxima eficiencia'!$C$12*('Y (2)'!B282^2)))/('Máxima eficiencia'!$C$8+(2*'Y (2)'!B282*(SQRT(1+('Máxima eficiencia'!$C$12^2))))))^(2/3)</f>
        <v>8.3575509423701373</v>
      </c>
      <c r="B282" s="20">
        <f t="shared" si="4"/>
        <v>2.7699999999999849</v>
      </c>
      <c r="C282" s="28"/>
      <c r="D282" s="26"/>
      <c r="E282" s="26"/>
      <c r="F282" s="26"/>
      <c r="G282" s="26"/>
      <c r="H282" s="26"/>
      <c r="I282" s="26"/>
    </row>
    <row r="283" spans="1:9" ht="15.75" x14ac:dyDescent="0.25">
      <c r="A283" s="29">
        <f>(('Máxima eficiencia'!$C$8*'Y (2)'!B283)+('Máxima eficiencia'!$C$12*('Y (2)'!B283^2)))*((('Máxima eficiencia'!$C$8*'Y (2)'!B283)+('Máxima eficiencia'!$C$12*('Y (2)'!B283^2)))/('Máxima eficiencia'!$C$8+(2*'Y (2)'!B283*(SQRT(1+('Máxima eficiencia'!$C$12^2))))))^(2/3)</f>
        <v>8.4353481014922647</v>
      </c>
      <c r="B283" s="20">
        <f t="shared" si="4"/>
        <v>2.7799999999999847</v>
      </c>
      <c r="C283" s="28"/>
      <c r="D283" s="26"/>
      <c r="E283" s="26"/>
      <c r="F283" s="26"/>
      <c r="G283" s="26"/>
      <c r="H283" s="26"/>
      <c r="I283" s="26"/>
    </row>
    <row r="284" spans="1:9" ht="15.75" x14ac:dyDescent="0.25">
      <c r="A284" s="29">
        <f>(('Máxima eficiencia'!$C$8*'Y (2)'!B284)+('Máxima eficiencia'!$C$12*('Y (2)'!B284^2)))*((('Máxima eficiencia'!$C$8*'Y (2)'!B284)+('Máxima eficiencia'!$C$12*('Y (2)'!B284^2)))/('Máxima eficiencia'!$C$8+(2*'Y (2)'!B284*(SQRT(1+('Máxima eficiencia'!$C$12^2))))))^(2/3)</f>
        <v>8.5135958972607426</v>
      </c>
      <c r="B284" s="20">
        <f t="shared" si="4"/>
        <v>2.7899999999999845</v>
      </c>
      <c r="C284" s="28"/>
      <c r="D284" s="26"/>
      <c r="E284" s="26"/>
      <c r="F284" s="26"/>
      <c r="G284" s="26"/>
      <c r="H284" s="26"/>
      <c r="I284" s="26"/>
    </row>
    <row r="285" spans="1:9" ht="15.75" x14ac:dyDescent="0.25">
      <c r="A285" s="29">
        <f>(('Máxima eficiencia'!$C$8*'Y (2)'!B285)+('Máxima eficiencia'!$C$12*('Y (2)'!B285^2)))*((('Máxima eficiencia'!$C$8*'Y (2)'!B285)+('Máxima eficiencia'!$C$12*('Y (2)'!B285^2)))/('Máxima eficiencia'!$C$8+(2*'Y (2)'!B285*(SQRT(1+('Máxima eficiencia'!$C$12^2))))))^(2/3)</f>
        <v>8.5922953692685802</v>
      </c>
      <c r="B285" s="20">
        <f t="shared" si="4"/>
        <v>2.7999999999999843</v>
      </c>
      <c r="C285" s="28"/>
      <c r="D285" s="26"/>
      <c r="E285" s="26"/>
      <c r="F285" s="26"/>
      <c r="G285" s="26"/>
      <c r="H285" s="26"/>
      <c r="I285" s="26"/>
    </row>
    <row r="286" spans="1:9" ht="15.75" x14ac:dyDescent="0.25">
      <c r="A286" s="29">
        <f>(('Máxima eficiencia'!$C$8*'Y (2)'!B286)+('Máxima eficiencia'!$C$12*('Y (2)'!B286^2)))*((('Máxima eficiencia'!$C$8*'Y (2)'!B286)+('Máxima eficiencia'!$C$12*('Y (2)'!B286^2)))/('Máxima eficiencia'!$C$8+(2*'Y (2)'!B286*(SQRT(1+('Máxima eficiencia'!$C$12^2))))))^(2/3)</f>
        <v>8.6714475559148099</v>
      </c>
      <c r="B286" s="20">
        <f t="shared" si="4"/>
        <v>2.8099999999999841</v>
      </c>
      <c r="C286" s="28"/>
      <c r="D286" s="26"/>
      <c r="E286" s="26"/>
      <c r="F286" s="26"/>
      <c r="G286" s="26"/>
      <c r="H286" s="26"/>
      <c r="I286" s="26"/>
    </row>
    <row r="287" spans="1:9" ht="15.75" x14ac:dyDescent="0.25">
      <c r="A287" s="29">
        <f>(('Máxima eficiencia'!$C$8*'Y (2)'!B287)+('Máxima eficiencia'!$C$12*('Y (2)'!B287^2)))*((('Máxima eficiencia'!$C$8*'Y (2)'!B287)+('Máxima eficiencia'!$C$12*('Y (2)'!B287^2)))/('Máxima eficiencia'!$C$8+(2*'Y (2)'!B287*(SQRT(1+('Máxima eficiencia'!$C$12^2))))))^(2/3)</f>
        <v>8.7510534944099554</v>
      </c>
      <c r="B287" s="20">
        <f t="shared" si="4"/>
        <v>2.8199999999999839</v>
      </c>
      <c r="C287" s="28"/>
      <c r="D287" s="26"/>
      <c r="E287" s="26"/>
      <c r="F287" s="26"/>
      <c r="G287" s="26"/>
      <c r="H287" s="26"/>
      <c r="I287" s="26"/>
    </row>
    <row r="288" spans="1:9" ht="15.75" x14ac:dyDescent="0.25">
      <c r="A288" s="29">
        <f>(('Máxima eficiencia'!$C$8*'Y (2)'!B288)+('Máxima eficiencia'!$C$12*('Y (2)'!B288^2)))*((('Máxima eficiencia'!$C$8*'Y (2)'!B288)+('Máxima eficiencia'!$C$12*('Y (2)'!B288^2)))/('Máxima eficiencia'!$C$8+(2*'Y (2)'!B288*(SQRT(1+('Máxima eficiencia'!$C$12^2))))))^(2/3)</f>
        <v>8.8311142207814726</v>
      </c>
      <c r="B288" s="20">
        <f t="shared" si="4"/>
        <v>2.8299999999999836</v>
      </c>
      <c r="C288" s="28"/>
      <c r="D288" s="26"/>
      <c r="E288" s="26"/>
      <c r="F288" s="26"/>
      <c r="G288" s="26"/>
      <c r="H288" s="26"/>
      <c r="I288" s="26"/>
    </row>
    <row r="289" spans="1:9" ht="15.75" x14ac:dyDescent="0.25">
      <c r="A289" s="29">
        <f>(('Máxima eficiencia'!$C$8*'Y (2)'!B289)+('Máxima eficiencia'!$C$12*('Y (2)'!B289^2)))*((('Máxima eficiencia'!$C$8*'Y (2)'!B289)+('Máxima eficiencia'!$C$12*('Y (2)'!B289^2)))/('Máxima eficiencia'!$C$8+(2*'Y (2)'!B289*(SQRT(1+('Máxima eficiencia'!$C$12^2))))))^(2/3)</f>
        <v>8.9116307698790784</v>
      </c>
      <c r="B289" s="20">
        <f t="shared" si="4"/>
        <v>2.8399999999999834</v>
      </c>
      <c r="C289" s="28"/>
      <c r="D289" s="26"/>
      <c r="E289" s="26"/>
      <c r="F289" s="26"/>
      <c r="G289" s="26"/>
      <c r="H289" s="26"/>
      <c r="I289" s="26"/>
    </row>
    <row r="290" spans="1:9" ht="15.75" x14ac:dyDescent="0.25">
      <c r="A290" s="29">
        <f>(('Máxima eficiencia'!$C$8*'Y (2)'!B290)+('Máxima eficiencia'!$C$12*('Y (2)'!B290^2)))*((('Máxima eficiencia'!$C$8*'Y (2)'!B290)+('Máxima eficiencia'!$C$12*('Y (2)'!B290^2)))/('Máxima eficiencia'!$C$8+(2*'Y (2)'!B290*(SQRT(1+('Máxima eficiencia'!$C$12^2))))))^(2/3)</f>
        <v>8.9926041753801442</v>
      </c>
      <c r="B290" s="20">
        <f t="shared" si="4"/>
        <v>2.8499999999999832</v>
      </c>
      <c r="C290" s="28"/>
      <c r="D290" s="26"/>
      <c r="E290" s="26"/>
      <c r="F290" s="26"/>
      <c r="G290" s="26"/>
      <c r="H290" s="26"/>
      <c r="I290" s="26"/>
    </row>
    <row r="291" spans="1:9" ht="15.75" x14ac:dyDescent="0.25">
      <c r="A291" s="29">
        <f>(('Máxima eficiencia'!$C$8*'Y (2)'!B291)+('Máxima eficiencia'!$C$12*('Y (2)'!B291^2)))*((('Máxima eficiencia'!$C$8*'Y (2)'!B291)+('Máxima eficiencia'!$C$12*('Y (2)'!B291^2)))/('Máxima eficiencia'!$C$8+(2*'Y (2)'!B291*(SQRT(1+('Máxima eficiencia'!$C$12^2))))))^(2/3)</f>
        <v>9.0740354697949286</v>
      </c>
      <c r="B291" s="20">
        <f t="shared" si="4"/>
        <v>2.859999999999983</v>
      </c>
      <c r="C291" s="28"/>
      <c r="D291" s="26"/>
      <c r="E291" s="26"/>
      <c r="F291" s="26"/>
      <c r="G291" s="26"/>
      <c r="H291" s="26"/>
      <c r="I291" s="26"/>
    </row>
    <row r="292" spans="1:9" ht="15.75" x14ac:dyDescent="0.25">
      <c r="A292" s="29">
        <f>(('Máxima eficiencia'!$C$8*'Y (2)'!B292)+('Máxima eficiencia'!$C$12*('Y (2)'!B292^2)))*((('Máxima eficiencia'!$C$8*'Y (2)'!B292)+('Máxima eficiencia'!$C$12*('Y (2)'!B292^2)))/('Máxima eficiencia'!$C$8+(2*'Y (2)'!B292*(SQRT(1+('Máxima eficiencia'!$C$12^2))))))^(2/3)</f>
        <v>9.1559256844718551</v>
      </c>
      <c r="B292" s="20">
        <f t="shared" si="4"/>
        <v>2.8699999999999828</v>
      </c>
      <c r="C292" s="28"/>
      <c r="D292" s="26"/>
      <c r="E292" s="26"/>
      <c r="F292" s="26"/>
      <c r="G292" s="26"/>
      <c r="H292" s="26"/>
      <c r="I292" s="26"/>
    </row>
    <row r="293" spans="1:9" ht="15.75" x14ac:dyDescent="0.25">
      <c r="A293" s="29">
        <f>(('Máxima eficiencia'!$C$8*'Y (2)'!B293)+('Máxima eficiencia'!$C$12*('Y (2)'!B293^2)))*((('Máxima eficiencia'!$C$8*'Y (2)'!B293)+('Máxima eficiencia'!$C$12*('Y (2)'!B293^2)))/('Máxima eficiencia'!$C$8+(2*'Y (2)'!B293*(SQRT(1+('Máxima eficiencia'!$C$12^2))))))^(2/3)</f>
        <v>9.2382758496027222</v>
      </c>
      <c r="B293" s="20">
        <f t="shared" si="4"/>
        <v>2.8799999999999826</v>
      </c>
      <c r="C293" s="28"/>
      <c r="D293" s="26"/>
      <c r="E293" s="26"/>
      <c r="F293" s="26"/>
      <c r="G293" s="26"/>
      <c r="H293" s="26"/>
      <c r="I293" s="26"/>
    </row>
    <row r="294" spans="1:9" ht="15.75" x14ac:dyDescent="0.25">
      <c r="A294" s="29">
        <f>(('Máxima eficiencia'!$C$8*'Y (2)'!B294)+('Máxima eficiencia'!$C$12*('Y (2)'!B294^2)))*((('Máxima eficiencia'!$C$8*'Y (2)'!B294)+('Máxima eficiencia'!$C$12*('Y (2)'!B294^2)))/('Máxima eficiencia'!$C$8+(2*'Y (2)'!B294*(SQRT(1+('Máxima eficiencia'!$C$12^2))))))^(2/3)</f>
        <v>9.3210869942278531</v>
      </c>
      <c r="B294" s="20">
        <f t="shared" si="4"/>
        <v>2.8899999999999824</v>
      </c>
      <c r="C294" s="28"/>
      <c r="D294" s="26"/>
      <c r="E294" s="26"/>
      <c r="F294" s="26"/>
      <c r="G294" s="26"/>
      <c r="H294" s="26"/>
      <c r="I294" s="26"/>
    </row>
    <row r="295" spans="1:9" ht="15.75" x14ac:dyDescent="0.25">
      <c r="A295" s="29">
        <f>(('Máxima eficiencia'!$C$8*'Y (2)'!B295)+('Máxima eficiencia'!$C$12*('Y (2)'!B295^2)))*((('Máxima eficiencia'!$C$8*'Y (2)'!B295)+('Máxima eficiencia'!$C$12*('Y (2)'!B295^2)))/('Máxima eficiencia'!$C$8+(2*'Y (2)'!B295*(SQRT(1+('Máxima eficiencia'!$C$12^2))))))^(2/3)</f>
        <v>9.4043601462412401</v>
      </c>
      <c r="B295" s="20">
        <f t="shared" si="4"/>
        <v>2.8999999999999821</v>
      </c>
      <c r="C295" s="28"/>
      <c r="D295" s="26"/>
      <c r="E295" s="26"/>
      <c r="F295" s="26"/>
      <c r="G295" s="26"/>
      <c r="H295" s="26"/>
      <c r="I295" s="26"/>
    </row>
    <row r="296" spans="1:9" ht="15.75" x14ac:dyDescent="0.25">
      <c r="A296" s="29">
        <f>(('Máxima eficiencia'!$C$8*'Y (2)'!B296)+('Máxima eficiencia'!$C$12*('Y (2)'!B296^2)))*((('Máxima eficiencia'!$C$8*'Y (2)'!B296)+('Máxima eficiencia'!$C$12*('Y (2)'!B296^2)))/('Máxima eficiencia'!$C$8+(2*'Y (2)'!B296*(SQRT(1+('Máxima eficiencia'!$C$12^2))))))^(2/3)</f>
        <v>9.488096332395612</v>
      </c>
      <c r="B296" s="20">
        <f t="shared" si="4"/>
        <v>2.9099999999999819</v>
      </c>
      <c r="C296" s="28"/>
      <c r="D296" s="26"/>
      <c r="E296" s="26"/>
      <c r="F296" s="26"/>
      <c r="G296" s="26"/>
      <c r="H296" s="26"/>
      <c r="I296" s="26"/>
    </row>
    <row r="297" spans="1:9" ht="15.75" x14ac:dyDescent="0.25">
      <c r="A297" s="29">
        <f>(('Máxima eficiencia'!$C$8*'Y (2)'!B297)+('Máxima eficiencia'!$C$12*('Y (2)'!B297^2)))*((('Máxima eficiencia'!$C$8*'Y (2)'!B297)+('Máxima eficiencia'!$C$12*('Y (2)'!B297^2)))/('Máxima eficiencia'!$C$8+(2*'Y (2)'!B297*(SQRT(1+('Máxima eficiencia'!$C$12^2))))))^(2/3)</f>
        <v>9.5722965783075029</v>
      </c>
      <c r="B297" s="20">
        <f t="shared" si="4"/>
        <v>2.9199999999999817</v>
      </c>
      <c r="C297" s="28"/>
      <c r="D297" s="26"/>
      <c r="E297" s="26"/>
      <c r="F297" s="26"/>
      <c r="G297" s="26"/>
      <c r="H297" s="26"/>
      <c r="I297" s="26"/>
    </row>
    <row r="298" spans="1:9" ht="15.75" x14ac:dyDescent="0.25">
      <c r="A298" s="29">
        <f>(('Máxima eficiencia'!$C$8*'Y (2)'!B298)+('Máxima eficiencia'!$C$12*('Y (2)'!B298^2)))*((('Máxima eficiencia'!$C$8*'Y (2)'!B298)+('Máxima eficiencia'!$C$12*('Y (2)'!B298^2)))/('Máxima eficiencia'!$C$8+(2*'Y (2)'!B298*(SQRT(1+('Máxima eficiencia'!$C$12^2))))))^(2/3)</f>
        <v>9.6569619084622431</v>
      </c>
      <c r="B298" s="20">
        <f t="shared" si="4"/>
        <v>2.9299999999999815</v>
      </c>
      <c r="C298" s="28"/>
      <c r="D298" s="26"/>
      <c r="E298" s="26"/>
      <c r="F298" s="26"/>
      <c r="G298" s="26"/>
      <c r="H298" s="26"/>
      <c r="I298" s="26"/>
    </row>
    <row r="299" spans="1:9" ht="15.75" x14ac:dyDescent="0.25">
      <c r="A299" s="29">
        <f>(('Máxima eficiencia'!$C$8*'Y (2)'!B299)+('Máxima eficiencia'!$C$12*('Y (2)'!B299^2)))*((('Máxima eficiencia'!$C$8*'Y (2)'!B299)+('Máxima eficiencia'!$C$12*('Y (2)'!B299^2)))/('Máxima eficiencia'!$C$8+(2*'Y (2)'!B299*(SQRT(1+('Máxima eficiencia'!$C$12^2))))))^(2/3)</f>
        <v>9.7420933462189421</v>
      </c>
      <c r="B299" s="20">
        <f t="shared" si="4"/>
        <v>2.9399999999999813</v>
      </c>
      <c r="C299" s="28"/>
      <c r="D299" s="26"/>
      <c r="E299" s="26"/>
      <c r="F299" s="26"/>
      <c r="G299" s="26"/>
      <c r="H299" s="26"/>
      <c r="I299" s="26"/>
    </row>
    <row r="300" spans="1:9" ht="15.75" x14ac:dyDescent="0.25">
      <c r="A300" s="29">
        <f>(('Máxima eficiencia'!$C$8*'Y (2)'!B300)+('Máxima eficiencia'!$C$12*('Y (2)'!B300^2)))*((('Máxima eficiencia'!$C$8*'Y (2)'!B300)+('Máxima eficiencia'!$C$12*('Y (2)'!B300^2)))/('Máxima eficiencia'!$C$8+(2*'Y (2)'!B300*(SQRT(1+('Máxima eficiencia'!$C$12^2))))))^(2/3)</f>
        <v>9.827691913815416</v>
      </c>
      <c r="B300" s="20">
        <f t="shared" si="4"/>
        <v>2.9499999999999811</v>
      </c>
      <c r="C300" s="28"/>
      <c r="D300" s="26"/>
      <c r="E300" s="26"/>
      <c r="F300" s="26"/>
      <c r="G300" s="26"/>
      <c r="H300" s="26"/>
      <c r="I300" s="26"/>
    </row>
    <row r="301" spans="1:9" ht="15.75" x14ac:dyDescent="0.25">
      <c r="A301" s="29">
        <f>(('Máxima eficiencia'!$C$8*'Y (2)'!B301)+('Máxima eficiencia'!$C$12*('Y (2)'!B301^2)))*((('Máxima eficiencia'!$C$8*'Y (2)'!B301)+('Máxima eficiencia'!$C$12*('Y (2)'!B301^2)))/('Máxima eficiencia'!$C$8+(2*'Y (2)'!B301*(SQRT(1+('Máxima eficiencia'!$C$12^2))))))^(2/3)</f>
        <v>9.9137586323730709</v>
      </c>
      <c r="B301" s="20">
        <f t="shared" si="4"/>
        <v>2.9599999999999809</v>
      </c>
      <c r="C301" s="28"/>
      <c r="D301" s="26"/>
      <c r="E301" s="26"/>
      <c r="F301" s="26"/>
      <c r="G301" s="26"/>
      <c r="H301" s="26"/>
      <c r="I301" s="26"/>
    </row>
    <row r="302" spans="1:9" ht="15.75" x14ac:dyDescent="0.25">
      <c r="A302" s="29">
        <f>(('Máxima eficiencia'!$C$8*'Y (2)'!B302)+('Máxima eficiencia'!$C$12*('Y (2)'!B302^2)))*((('Máxima eficiencia'!$C$8*'Y (2)'!B302)+('Máxima eficiencia'!$C$12*('Y (2)'!B302^2)))/('Máxima eficiencia'!$C$8+(2*'Y (2)'!B302*(SQRT(1+('Máxima eficiencia'!$C$12^2))))))^(2/3)</f>
        <v>10.000294521901779</v>
      </c>
      <c r="B302" s="20">
        <f t="shared" si="4"/>
        <v>2.9699999999999807</v>
      </c>
      <c r="C302" s="28"/>
      <c r="D302" s="26"/>
      <c r="E302" s="26"/>
      <c r="F302" s="26"/>
      <c r="G302" s="26"/>
      <c r="H302" s="26"/>
      <c r="I302" s="26"/>
    </row>
    <row r="303" spans="1:9" ht="15.75" x14ac:dyDescent="0.25">
      <c r="A303" s="29">
        <f>(('Máxima eficiencia'!$C$8*'Y (2)'!B303)+('Máxima eficiencia'!$C$12*('Y (2)'!B303^2)))*((('Máxima eficiencia'!$C$8*'Y (2)'!B303)+('Máxima eficiencia'!$C$12*('Y (2)'!B303^2)))/('Máxima eficiencia'!$C$8+(2*'Y (2)'!B303*(SQRT(1+('Máxima eficiencia'!$C$12^2))))))^(2/3)</f>
        <v>10.087300601304687</v>
      </c>
      <c r="B303" s="20">
        <f t="shared" si="4"/>
        <v>2.9799999999999804</v>
      </c>
      <c r="C303" s="28"/>
      <c r="D303" s="26"/>
      <c r="E303" s="26"/>
      <c r="F303" s="26"/>
      <c r="G303" s="26"/>
      <c r="H303" s="26"/>
      <c r="I303" s="26"/>
    </row>
    <row r="304" spans="1:9" ht="15.75" x14ac:dyDescent="0.25">
      <c r="A304" s="29">
        <f>(('Máxima eficiencia'!$C$8*'Y (2)'!B304)+('Máxima eficiencia'!$C$12*('Y (2)'!B304^2)))*((('Máxima eficiencia'!$C$8*'Y (2)'!B304)+('Máxima eficiencia'!$C$12*('Y (2)'!B304^2)))/('Máxima eficiencia'!$C$8+(2*'Y (2)'!B304*(SQRT(1+('Máxima eficiencia'!$C$12^2))))))^(2/3)</f>
        <v>10.174777888383</v>
      </c>
      <c r="B304" s="20">
        <f t="shared" si="4"/>
        <v>2.9899999999999802</v>
      </c>
      <c r="C304" s="28"/>
      <c r="D304" s="26"/>
      <c r="E304" s="26"/>
      <c r="F304" s="26"/>
      <c r="G304" s="26"/>
      <c r="H304" s="26"/>
      <c r="I304" s="26"/>
    </row>
    <row r="305" spans="1:9" ht="15.75" x14ac:dyDescent="0.25">
      <c r="A305" s="29">
        <f>(('Máxima eficiencia'!$C$8*'Y (2)'!B305)+('Máxima eficiencia'!$C$12*('Y (2)'!B305^2)))*((('Máxima eficiencia'!$C$8*'Y (2)'!B305)+('Máxima eficiencia'!$C$12*('Y (2)'!B305^2)))/('Máxima eficiencia'!$C$8+(2*'Y (2)'!B305*(SQRT(1+('Máxima eficiencia'!$C$12^2))))))^(2/3)</f>
        <v>10.262727399840738</v>
      </c>
      <c r="B305" s="20">
        <f t="shared" si="4"/>
        <v>2.99999999999998</v>
      </c>
      <c r="C305" s="28"/>
      <c r="D305" s="28"/>
      <c r="E305" s="28"/>
      <c r="F305" s="28"/>
      <c r="G305" s="26"/>
      <c r="H305" s="26"/>
      <c r="I305" s="26"/>
    </row>
    <row r="306" spans="1:9" ht="15.75" x14ac:dyDescent="0.25">
      <c r="A306" s="29">
        <f>(('Máxima eficiencia'!$C$8*'Y (2)'!B306)+('Máxima eficiencia'!$C$12*('Y (2)'!B306^2)))*((('Máxima eficiencia'!$C$8*'Y (2)'!B306)+('Máxima eficiencia'!$C$12*('Y (2)'!B306^2)))/('Máxima eficiencia'!$C$8+(2*'Y (2)'!B306*(SQRT(1+('Máxima eficiencia'!$C$12^2))))))^(2/3)</f>
        <v>10.35115015128944</v>
      </c>
      <c r="B306" s="20">
        <f t="shared" si="4"/>
        <v>3.0099999999999798</v>
      </c>
      <c r="C306" s="28"/>
      <c r="D306" s="28"/>
      <c r="E306" s="28"/>
      <c r="F306" s="28"/>
      <c r="G306" s="26"/>
      <c r="H306" s="26"/>
      <c r="I306" s="26"/>
    </row>
    <row r="307" spans="1:9" ht="15.75" x14ac:dyDescent="0.25">
      <c r="A307" s="29">
        <f>(('Máxima eficiencia'!$C$8*'Y (2)'!B307)+('Máxima eficiencia'!$C$12*('Y (2)'!B307^2)))*((('Máxima eficiencia'!$C$8*'Y (2)'!B307)+('Máxima eficiencia'!$C$12*('Y (2)'!B307^2)))/('Máxima eficiencia'!$C$8+(2*'Y (2)'!B307*(SQRT(1+('Máxima eficiencia'!$C$12^2))))))^(2/3)</f>
        <v>10.440047157252835</v>
      </c>
      <c r="B307" s="20">
        <f t="shared" si="4"/>
        <v>3.0199999999999796</v>
      </c>
      <c r="C307" s="28"/>
      <c r="D307" s="28"/>
      <c r="E307" s="28"/>
      <c r="F307" s="28"/>
      <c r="G307" s="26"/>
      <c r="H307" s="26"/>
      <c r="I307" s="26"/>
    </row>
    <row r="308" spans="1:9" ht="15.75" x14ac:dyDescent="0.25">
      <c r="A308" s="29">
        <f>(('Máxima eficiencia'!$C$8*'Y (2)'!B308)+('Máxima eficiencia'!$C$12*('Y (2)'!B308^2)))*((('Máxima eficiencia'!$C$8*'Y (2)'!B308)+('Máxima eficiencia'!$C$12*('Y (2)'!B308^2)))/('Máxima eficiencia'!$C$8+(2*'Y (2)'!B308*(SQRT(1+('Máxima eficiencia'!$C$12^2))))))^(2/3)</f>
        <v>10.529419431171506</v>
      </c>
      <c r="B308" s="20">
        <f t="shared" si="4"/>
        <v>3.0299999999999794</v>
      </c>
      <c r="C308" s="28"/>
      <c r="D308" s="28"/>
      <c r="E308" s="28"/>
      <c r="F308" s="28"/>
      <c r="G308" s="26"/>
      <c r="H308" s="26"/>
      <c r="I308" s="26"/>
    </row>
    <row r="309" spans="1:9" ht="15.75" x14ac:dyDescent="0.25">
      <c r="A309" s="29">
        <f>(('Máxima eficiencia'!$C$8*'Y (2)'!B309)+('Máxima eficiencia'!$C$12*('Y (2)'!B309^2)))*((('Máxima eficiencia'!$C$8*'Y (2)'!B309)+('Máxima eficiencia'!$C$12*('Y (2)'!B309^2)))/('Máxima eficiencia'!$C$8+(2*'Y (2)'!B309*(SQRT(1+('Máxima eficiencia'!$C$12^2))))))^(2/3)</f>
        <v>10.61926798540747</v>
      </c>
      <c r="B309" s="20">
        <f t="shared" si="4"/>
        <v>3.0399999999999792</v>
      </c>
      <c r="C309" s="28"/>
      <c r="D309" s="28"/>
      <c r="E309" s="28"/>
      <c r="F309" s="28"/>
      <c r="G309" s="26"/>
      <c r="H309" s="26"/>
      <c r="I309" s="26"/>
    </row>
    <row r="310" spans="1:9" ht="15.75" x14ac:dyDescent="0.25">
      <c r="A310" s="29">
        <f>(('Máxima eficiencia'!$C$8*'Y (2)'!B310)+('Máxima eficiencia'!$C$12*('Y (2)'!B310^2)))*((('Máxima eficiencia'!$C$8*'Y (2)'!B310)+('Máxima eficiencia'!$C$12*('Y (2)'!B310^2)))/('Máxima eficiencia'!$C$8+(2*'Y (2)'!B310*(SQRT(1+('Máxima eficiencia'!$C$12^2))))))^(2/3)</f>
        <v>10.709593831248778</v>
      </c>
      <c r="B310" s="20">
        <f t="shared" si="4"/>
        <v>3.049999999999979</v>
      </c>
      <c r="C310" s="28"/>
      <c r="D310" s="28"/>
      <c r="E310" s="28"/>
      <c r="F310" s="28"/>
      <c r="G310" s="26"/>
      <c r="H310" s="26"/>
      <c r="I310" s="26"/>
    </row>
    <row r="311" spans="1:9" ht="15.75" x14ac:dyDescent="0.25">
      <c r="A311" s="29">
        <f>(('Máxima eficiencia'!$C$8*'Y (2)'!B311)+('Máxima eficiencia'!$C$12*('Y (2)'!B311^2)))*((('Máxima eficiencia'!$C$8*'Y (2)'!B311)+('Máxima eficiencia'!$C$12*('Y (2)'!B311^2)))/('Máxima eficiencia'!$C$8+(2*'Y (2)'!B311*(SQRT(1+('Máxima eficiencia'!$C$12^2))))))^(2/3)</f>
        <v>10.800397978914031</v>
      </c>
      <c r="B311" s="20">
        <f t="shared" si="4"/>
        <v>3.0599999999999787</v>
      </c>
      <c r="C311" s="28"/>
      <c r="D311" s="28"/>
      <c r="E311" s="28"/>
      <c r="F311" s="28"/>
      <c r="G311" s="26"/>
      <c r="H311" s="26"/>
      <c r="I311" s="26"/>
    </row>
    <row r="312" spans="1:9" ht="15.75" x14ac:dyDescent="0.25">
      <c r="A312" s="29">
        <f>(('Máxima eficiencia'!$C$8*'Y (2)'!B312)+('Máxima eficiencia'!$C$12*('Y (2)'!B312^2)))*((('Máxima eficiencia'!$C$8*'Y (2)'!B312)+('Máxima eficiencia'!$C$12*('Y (2)'!B312^2)))/('Máxima eficiencia'!$C$8+(2*'Y (2)'!B312*(SQRT(1+('Máxima eficiencia'!$C$12^2))))))^(2/3)</f>
        <v>10.891681437556892</v>
      </c>
      <c r="B312" s="20">
        <f t="shared" si="4"/>
        <v>3.0699999999999785</v>
      </c>
      <c r="C312" s="28"/>
      <c r="D312" s="28"/>
      <c r="E312" s="28"/>
      <c r="F312" s="28"/>
      <c r="G312" s="26"/>
      <c r="H312" s="26"/>
      <c r="I312" s="26"/>
    </row>
    <row r="313" spans="1:9" ht="15.75" x14ac:dyDescent="0.25">
      <c r="A313" s="29">
        <f>(('Máxima eficiencia'!$C$8*'Y (2)'!B313)+('Máxima eficiencia'!$C$12*('Y (2)'!B313^2)))*((('Máxima eficiencia'!$C$8*'Y (2)'!B313)+('Máxima eficiencia'!$C$12*('Y (2)'!B313^2)))/('Máxima eficiencia'!$C$8+(2*'Y (2)'!B313*(SQRT(1+('Máxima eficiencia'!$C$12^2))))))^(2/3)</f>
        <v>10.98344521527059</v>
      </c>
      <c r="B313" s="20">
        <f t="shared" si="4"/>
        <v>3.0799999999999783</v>
      </c>
      <c r="C313" s="28"/>
      <c r="D313" s="28"/>
      <c r="E313" s="28"/>
      <c r="F313" s="28"/>
      <c r="G313" s="26"/>
      <c r="H313" s="26"/>
      <c r="I313" s="26"/>
    </row>
    <row r="314" spans="1:9" ht="15.75" x14ac:dyDescent="0.25">
      <c r="A314" s="29">
        <f>(('Máxima eficiencia'!$C$8*'Y (2)'!B314)+('Máxima eficiencia'!$C$12*('Y (2)'!B314^2)))*((('Máxima eficiencia'!$C$8*'Y (2)'!B314)+('Máxima eficiencia'!$C$12*('Y (2)'!B314^2)))/('Máxima eficiencia'!$C$8+(2*'Y (2)'!B314*(SQRT(1+('Máxima eficiencia'!$C$12^2))))))^(2/3)</f>
        <v>11.075690319092299</v>
      </c>
      <c r="B314" s="20">
        <f t="shared" si="4"/>
        <v>3.0899999999999781</v>
      </c>
      <c r="C314" s="28"/>
      <c r="D314" s="28"/>
      <c r="E314" s="28"/>
      <c r="F314" s="28"/>
      <c r="G314" s="26"/>
      <c r="H314" s="26"/>
      <c r="I314" s="26"/>
    </row>
    <row r="315" spans="1:9" ht="15.75" x14ac:dyDescent="0.25">
      <c r="A315" s="29">
        <f>(('Máxima eficiencia'!$C$8*'Y (2)'!B315)+('Máxima eficiencia'!$C$12*('Y (2)'!B315^2)))*((('Máxima eficiencia'!$C$8*'Y (2)'!B315)+('Máxima eficiencia'!$C$12*('Y (2)'!B315^2)))/('Máxima eficiencia'!$C$8+(2*'Y (2)'!B315*(SQRT(1+('Máxima eficiencia'!$C$12^2))))))^(2/3)</f>
        <v>11.168417755007603</v>
      </c>
      <c r="B315" s="20">
        <f t="shared" si="4"/>
        <v>3.0999999999999779</v>
      </c>
      <c r="C315" s="28"/>
      <c r="D315" s="28"/>
      <c r="E315" s="28"/>
      <c r="F315" s="28"/>
      <c r="G315" s="26"/>
      <c r="H315" s="26"/>
      <c r="I315" s="26"/>
    </row>
    <row r="316" spans="1:9" ht="15.75" x14ac:dyDescent="0.25">
      <c r="A316" s="29">
        <f>(('Máxima eficiencia'!$C$8*'Y (2)'!B316)+('Máxima eficiencia'!$C$12*('Y (2)'!B316^2)))*((('Máxima eficiencia'!$C$8*'Y (2)'!B316)+('Máxima eficiencia'!$C$12*('Y (2)'!B316^2)))/('Máxima eficiencia'!$C$8+(2*'Y (2)'!B316*(SQRT(1+('Máxima eficiencia'!$C$12^2))))))^(2/3)</f>
        <v>11.261628527954844</v>
      </c>
      <c r="B316" s="20">
        <f t="shared" si="4"/>
        <v>3.1099999999999777</v>
      </c>
      <c r="C316" s="28"/>
      <c r="D316" s="28"/>
      <c r="E316" s="28"/>
      <c r="F316" s="28"/>
      <c r="G316" s="26"/>
      <c r="H316" s="26"/>
      <c r="I316" s="26"/>
    </row>
    <row r="317" spans="1:9" ht="15.75" x14ac:dyDescent="0.25">
      <c r="A317" s="29">
        <f>(('Máxima eficiencia'!$C$8*'Y (2)'!B317)+('Máxima eficiencia'!$C$12*('Y (2)'!B317^2)))*((('Máxima eficiencia'!$C$8*'Y (2)'!B317)+('Máxima eficiencia'!$C$12*('Y (2)'!B317^2)))/('Máxima eficiencia'!$C$8+(2*'Y (2)'!B317*(SQRT(1+('Máxima eficiencia'!$C$12^2))))))^(2/3)</f>
        <v>11.355323641829461</v>
      </c>
      <c r="B317" s="20">
        <f t="shared" si="4"/>
        <v>3.1199999999999775</v>
      </c>
      <c r="C317" s="28"/>
      <c r="D317" s="28"/>
      <c r="E317" s="28"/>
      <c r="F317" s="28"/>
      <c r="G317" s="26"/>
      <c r="H317" s="26"/>
      <c r="I317" s="26"/>
    </row>
    <row r="318" spans="1:9" ht="15.75" x14ac:dyDescent="0.25">
      <c r="A318" s="29">
        <f>(('Máxima eficiencia'!$C$8*'Y (2)'!B318)+('Máxima eficiencia'!$C$12*('Y (2)'!B318^2)))*((('Máxima eficiencia'!$C$8*'Y (2)'!B318)+('Máxima eficiencia'!$C$12*('Y (2)'!B318^2)))/('Máxima eficiencia'!$C$8+(2*'Y (2)'!B318*(SQRT(1+('Máxima eficiencia'!$C$12^2))))))^(2/3)</f>
        <v>11.449504099488331</v>
      </c>
      <c r="B318" s="20">
        <f t="shared" si="4"/>
        <v>3.1299999999999772</v>
      </c>
      <c r="C318" s="28"/>
      <c r="D318" s="28"/>
      <c r="E318" s="28"/>
      <c r="F318" s="28"/>
      <c r="G318" s="26"/>
      <c r="H318" s="26"/>
      <c r="I318" s="26"/>
    </row>
    <row r="319" spans="1:9" ht="15.75" x14ac:dyDescent="0.25">
      <c r="A319" s="29">
        <f>(('Máxima eficiencia'!$C$8*'Y (2)'!B319)+('Máxima eficiencia'!$C$12*('Y (2)'!B319^2)))*((('Máxima eficiencia'!$C$8*'Y (2)'!B319)+('Máxima eficiencia'!$C$12*('Y (2)'!B319^2)))/('Máxima eficiencia'!$C$8+(2*'Y (2)'!B319*(SQRT(1+('Máxima eficiencia'!$C$12^2))))))^(2/3)</f>
        <v>11.544170902754022</v>
      </c>
      <c r="B319" s="20">
        <f t="shared" si="4"/>
        <v>3.139999999999977</v>
      </c>
      <c r="C319" s="28"/>
      <c r="D319" s="28"/>
      <c r="E319" s="28"/>
      <c r="F319" s="28"/>
      <c r="G319" s="26"/>
      <c r="H319" s="26"/>
      <c r="I319" s="26"/>
    </row>
    <row r="320" spans="1:9" ht="15.75" x14ac:dyDescent="0.25">
      <c r="A320" s="29">
        <f>(('Máxima eficiencia'!$C$8*'Y (2)'!B320)+('Máxima eficiencia'!$C$12*('Y (2)'!B320^2)))*((('Máxima eficiencia'!$C$8*'Y (2)'!B320)+('Máxima eficiencia'!$C$12*('Y (2)'!B320^2)))/('Máxima eficiencia'!$C$8+(2*'Y (2)'!B320*(SQRT(1+('Máxima eficiencia'!$C$12^2))))))^(2/3)</f>
        <v>11.639325052419048</v>
      </c>
      <c r="B320" s="20">
        <f t="shared" si="4"/>
        <v>3.1499999999999768</v>
      </c>
      <c r="C320" s="28"/>
      <c r="D320" s="28"/>
      <c r="E320" s="28"/>
      <c r="F320" s="28"/>
      <c r="G320" s="26"/>
      <c r="H320" s="26"/>
      <c r="I320" s="26"/>
    </row>
    <row r="321" spans="1:9" ht="15.75" x14ac:dyDescent="0.25">
      <c r="A321" s="29">
        <f>(('Máxima eficiencia'!$C$8*'Y (2)'!B321)+('Máxima eficiencia'!$C$12*('Y (2)'!B321^2)))*((('Máxima eficiencia'!$C$8*'Y (2)'!B321)+('Máxima eficiencia'!$C$12*('Y (2)'!B321^2)))/('Máxima eficiencia'!$C$8+(2*'Y (2)'!B321*(SQRT(1+('Máxima eficiencia'!$C$12^2))))))^(2/3)</f>
        <v>11.734967548250108</v>
      </c>
      <c r="B321" s="20">
        <f t="shared" si="4"/>
        <v>3.1599999999999766</v>
      </c>
      <c r="C321" s="28"/>
      <c r="D321" s="28"/>
      <c r="E321" s="28"/>
      <c r="F321" s="28"/>
      <c r="G321" s="26"/>
      <c r="H321" s="26"/>
      <c r="I321" s="26"/>
    </row>
    <row r="322" spans="1:9" ht="15.75" x14ac:dyDescent="0.25">
      <c r="A322" s="29">
        <f>(('Máxima eficiencia'!$C$8*'Y (2)'!B322)+('Máxima eficiencia'!$C$12*('Y (2)'!B322^2)))*((('Máxima eficiencia'!$C$8*'Y (2)'!B322)+('Máxima eficiencia'!$C$12*('Y (2)'!B322^2)))/('Máxima eficiencia'!$C$8+(2*'Y (2)'!B322*(SQRT(1+('Máxima eficiencia'!$C$12^2))))))^(2/3)</f>
        <v>11.831099388992246</v>
      </c>
      <c r="B322" s="20">
        <f t="shared" si="4"/>
        <v>3.1699999999999764</v>
      </c>
      <c r="C322" s="28"/>
      <c r="D322" s="28"/>
      <c r="E322" s="28"/>
      <c r="F322" s="28"/>
      <c r="G322" s="26"/>
      <c r="H322" s="26"/>
      <c r="I322" s="26"/>
    </row>
    <row r="323" spans="1:9" ht="15.75" x14ac:dyDescent="0.25">
      <c r="A323" s="29">
        <f>(('Máxima eficiencia'!$C$8*'Y (2)'!B323)+('Máxima eficiencia'!$C$12*('Y (2)'!B323^2)))*((('Máxima eficiencia'!$C$8*'Y (2)'!B323)+('Máxima eficiencia'!$C$12*('Y (2)'!B323^2)))/('Máxima eficiencia'!$C$8+(2*'Y (2)'!B323*(SQRT(1+('Máxima eficiencia'!$C$12^2))))))^(2/3)</f>
        <v>11.927721572373057</v>
      </c>
      <c r="B323" s="20">
        <f t="shared" si="4"/>
        <v>3.1799999999999762</v>
      </c>
      <c r="C323" s="28"/>
      <c r="D323" s="28"/>
      <c r="E323" s="28"/>
      <c r="F323" s="28"/>
      <c r="G323" s="26"/>
      <c r="H323" s="26"/>
      <c r="I323" s="26"/>
    </row>
    <row r="324" spans="1:9" ht="15.75" x14ac:dyDescent="0.25">
      <c r="A324" s="29">
        <f>(('Máxima eficiencia'!$C$8*'Y (2)'!B324)+('Máxima eficiencia'!$C$12*('Y (2)'!B324^2)))*((('Máxima eficiencia'!$C$8*'Y (2)'!B324)+('Máxima eficiencia'!$C$12*('Y (2)'!B324^2)))/('Máxima eficiencia'!$C$8+(2*'Y (2)'!B324*(SQRT(1+('Máxima eficiencia'!$C$12^2))))))^(2/3)</f>
        <v>12.024835095106759</v>
      </c>
      <c r="B324" s="20">
        <f t="shared" si="4"/>
        <v>3.189999999999976</v>
      </c>
      <c r="C324" s="28"/>
      <c r="D324" s="28"/>
      <c r="E324" s="28"/>
      <c r="F324" s="28"/>
      <c r="G324" s="26"/>
      <c r="H324" s="26"/>
      <c r="I324" s="26"/>
    </row>
    <row r="325" spans="1:9" ht="15.75" x14ac:dyDescent="0.25">
      <c r="A325" s="29">
        <f>(('Máxima eficiencia'!$C$8*'Y (2)'!B325)+('Máxima eficiencia'!$C$12*('Y (2)'!B325^2)))*((('Máxima eficiencia'!$C$8*'Y (2)'!B325)+('Máxima eficiencia'!$C$12*('Y (2)'!B325^2)))/('Máxima eficiencia'!$C$8+(2*'Y (2)'!B325*(SQRT(1+('Máxima eficiencia'!$C$12^2))))))^(2/3)</f>
        <v>12.122440952898348</v>
      </c>
      <c r="B325" s="20">
        <f t="shared" si="4"/>
        <v>3.1999999999999758</v>
      </c>
      <c r="C325" s="28"/>
      <c r="D325" s="28"/>
      <c r="E325" s="28"/>
      <c r="F325" s="28"/>
      <c r="G325" s="26"/>
      <c r="H325" s="26"/>
      <c r="I325" s="26"/>
    </row>
    <row r="326" spans="1:9" ht="15.75" x14ac:dyDescent="0.25">
      <c r="A326" s="29">
        <f>(('Máxima eficiencia'!$C$8*'Y (2)'!B326)+('Máxima eficiencia'!$C$12*('Y (2)'!B326^2)))*((('Máxima eficiencia'!$C$8*'Y (2)'!B326)+('Máxima eficiencia'!$C$12*('Y (2)'!B326^2)))/('Máxima eficiencia'!$C$8+(2*'Y (2)'!B326*(SQRT(1+('Máxima eficiencia'!$C$12^2))))))^(2/3)</f>
        <v>12.220540140447628</v>
      </c>
      <c r="B326" s="20">
        <f t="shared" si="4"/>
        <v>3.2099999999999755</v>
      </c>
      <c r="C326" s="28"/>
      <c r="D326" s="28"/>
      <c r="E326" s="28"/>
      <c r="F326" s="28"/>
      <c r="G326" s="26"/>
      <c r="H326" s="26"/>
      <c r="I326" s="26"/>
    </row>
    <row r="327" spans="1:9" ht="15.75" x14ac:dyDescent="0.25">
      <c r="A327" s="29">
        <f>(('Máxima eficiencia'!$C$8*'Y (2)'!B327)+('Máxima eficiencia'!$C$12*('Y (2)'!B327^2)))*((('Máxima eficiencia'!$C$8*'Y (2)'!B327)+('Máxima eficiencia'!$C$12*('Y (2)'!B327^2)))/('Máxima eficiencia'!$C$8+(2*'Y (2)'!B327*(SQRT(1+('Máxima eficiencia'!$C$12^2))))))^(2/3)</f>
        <v>12.319133651453287</v>
      </c>
      <c r="B327" s="20">
        <f t="shared" si="4"/>
        <v>3.2199999999999753</v>
      </c>
      <c r="C327" s="28"/>
      <c r="D327" s="28"/>
      <c r="E327" s="28"/>
      <c r="F327" s="28"/>
      <c r="G327" s="26"/>
      <c r="H327" s="26"/>
      <c r="I327" s="26"/>
    </row>
    <row r="328" spans="1:9" ht="15.75" x14ac:dyDescent="0.25">
      <c r="A328" s="29">
        <f>(('Máxima eficiencia'!$C$8*'Y (2)'!B328)+('Máxima eficiencia'!$C$12*('Y (2)'!B328^2)))*((('Máxima eficiencia'!$C$8*'Y (2)'!B328)+('Máxima eficiencia'!$C$12*('Y (2)'!B328^2)))/('Máxima eficiencia'!$C$8+(2*'Y (2)'!B328*(SQRT(1+('Máxima eficiencia'!$C$12^2))))))^(2/3)</f>
        <v>12.418222478616899</v>
      </c>
      <c r="B328" s="20">
        <f t="shared" si="4"/>
        <v>3.2299999999999751</v>
      </c>
      <c r="C328" s="28"/>
      <c r="D328" s="28"/>
      <c r="E328" s="28"/>
      <c r="F328" s="28"/>
      <c r="G328" s="26"/>
      <c r="H328" s="26"/>
      <c r="I328" s="26"/>
    </row>
    <row r="329" spans="1:9" ht="15.75" x14ac:dyDescent="0.25">
      <c r="A329" s="29">
        <f>(('Máxima eficiencia'!$C$8*'Y (2)'!B329)+('Máxima eficiencia'!$C$12*('Y (2)'!B329^2)))*((('Máxima eficiencia'!$C$8*'Y (2)'!B329)+('Máxima eficiencia'!$C$12*('Y (2)'!B329^2)))/('Máxima eficiencia'!$C$8+(2*'Y (2)'!B329*(SQRT(1+('Máxima eficiencia'!$C$12^2))))))^(2/3)</f>
        <v>12.517807613646905</v>
      </c>
      <c r="B329" s="20">
        <f t="shared" si="4"/>
        <v>3.2399999999999749</v>
      </c>
      <c r="C329" s="28"/>
      <c r="D329" s="28"/>
      <c r="E329" s="28"/>
      <c r="F329" s="28"/>
      <c r="G329" s="26"/>
      <c r="H329" s="26"/>
      <c r="I329" s="26"/>
    </row>
    <row r="330" spans="1:9" ht="15.75" x14ac:dyDescent="0.25">
      <c r="A330" s="29">
        <f>(('Máxima eficiencia'!$C$8*'Y (2)'!B330)+('Máxima eficiencia'!$C$12*('Y (2)'!B330^2)))*((('Máxima eficiencia'!$C$8*'Y (2)'!B330)+('Máxima eficiencia'!$C$12*('Y (2)'!B330^2)))/('Máxima eficiencia'!$C$8+(2*'Y (2)'!B330*(SQRT(1+('Máxima eficiencia'!$C$12^2))))))^(2/3)</f>
        <v>12.617890047262597</v>
      </c>
      <c r="B330" s="20">
        <f t="shared" si="4"/>
        <v>3.2499999999999747</v>
      </c>
      <c r="C330" s="28"/>
      <c r="D330" s="28"/>
      <c r="E330" s="28"/>
      <c r="F330" s="28"/>
      <c r="G330" s="26"/>
      <c r="H330" s="26"/>
      <c r="I330" s="26"/>
    </row>
    <row r="331" spans="1:9" ht="15.75" x14ac:dyDescent="0.25">
      <c r="A331" s="29">
        <f>(('Máxima eficiencia'!$C$8*'Y (2)'!B331)+('Máxima eficiencia'!$C$12*('Y (2)'!B331^2)))*((('Máxima eficiencia'!$C$8*'Y (2)'!B331)+('Máxima eficiencia'!$C$12*('Y (2)'!B331^2)))/('Máxima eficiencia'!$C$8+(2*'Y (2)'!B331*(SQRT(1+('Máxima eficiencia'!$C$12^2))))))^(2/3)</f>
        <v>12.718470769198014</v>
      </c>
      <c r="B331" s="20">
        <f t="shared" si="4"/>
        <v>3.2599999999999745</v>
      </c>
      <c r="C331" s="28"/>
      <c r="D331" s="28"/>
      <c r="E331" s="28"/>
      <c r="F331" s="28"/>
      <c r="G331" s="26"/>
      <c r="H331" s="26"/>
      <c r="I331" s="26"/>
    </row>
    <row r="332" spans="1:9" ht="15.75" x14ac:dyDescent="0.25">
      <c r="A332" s="29">
        <f>(('Máxima eficiencia'!$C$8*'Y (2)'!B332)+('Máxima eficiencia'!$C$12*('Y (2)'!B332^2)))*((('Máxima eficiencia'!$C$8*'Y (2)'!B332)+('Máxima eficiencia'!$C$12*('Y (2)'!B332^2)))/('Máxima eficiencia'!$C$8+(2*'Y (2)'!B332*(SQRT(1+('Máxima eficiencia'!$C$12^2))))))^(2/3)</f>
        <v>12.819550768205865</v>
      </c>
      <c r="B332" s="20">
        <f t="shared" si="4"/>
        <v>3.2699999999999743</v>
      </c>
      <c r="C332" s="28"/>
      <c r="D332" s="28"/>
      <c r="E332" s="28"/>
      <c r="F332" s="28"/>
      <c r="G332" s="26"/>
      <c r="H332" s="26"/>
      <c r="I332" s="26"/>
    </row>
    <row r="333" spans="1:9" ht="15.75" x14ac:dyDescent="0.25">
      <c r="A333" s="29">
        <f>(('Máxima eficiencia'!$C$8*'Y (2)'!B333)+('Máxima eficiencia'!$C$12*('Y (2)'!B333^2)))*((('Máxima eficiencia'!$C$8*'Y (2)'!B333)+('Máxima eficiencia'!$C$12*('Y (2)'!B333^2)))/('Máxima eficiencia'!$C$8+(2*'Y (2)'!B333*(SQRT(1+('Máxima eficiencia'!$C$12^2))))))^(2/3)</f>
        <v>12.921131032061432</v>
      </c>
      <c r="B333" s="20">
        <f t="shared" si="4"/>
        <v>3.279999999999974</v>
      </c>
      <c r="C333" s="28"/>
      <c r="D333" s="28"/>
      <c r="E333" s="28"/>
      <c r="F333" s="28"/>
      <c r="G333" s="26"/>
      <c r="H333" s="26"/>
      <c r="I333" s="26"/>
    </row>
    <row r="334" spans="1:9" ht="15.75" x14ac:dyDescent="0.25">
      <c r="A334" s="29">
        <f>(('Máxima eficiencia'!$C$8*'Y (2)'!B334)+('Máxima eficiencia'!$C$12*('Y (2)'!B334^2)))*((('Máxima eficiencia'!$C$8*'Y (2)'!B334)+('Máxima eficiencia'!$C$12*('Y (2)'!B334^2)))/('Máxima eficiencia'!$C$8+(2*'Y (2)'!B334*(SQRT(1+('Máxima eficiencia'!$C$12^2))))))^(2/3)</f>
        <v>13.023212547566374</v>
      </c>
      <c r="B334" s="20">
        <f t="shared" si="4"/>
        <v>3.2899999999999738</v>
      </c>
      <c r="C334" s="28"/>
      <c r="D334" s="28"/>
      <c r="E334" s="28"/>
      <c r="F334" s="28"/>
      <c r="G334" s="26"/>
      <c r="H334" s="26"/>
      <c r="I334" s="26"/>
    </row>
    <row r="335" spans="1:9" ht="15.75" x14ac:dyDescent="0.25">
      <c r="A335" s="29">
        <f>(('Máxima eficiencia'!$C$8*'Y (2)'!B335)+('Máxima eficiencia'!$C$12*('Y (2)'!B335^2)))*((('Máxima eficiencia'!$C$8*'Y (2)'!B335)+('Máxima eficiencia'!$C$12*('Y (2)'!B335^2)))/('Máxima eficiencia'!$C$8+(2*'Y (2)'!B335*(SQRT(1+('Máxima eficiencia'!$C$12^2))))))^(2/3)</f>
        <v>13.125796300552588</v>
      </c>
      <c r="B335" s="20">
        <f t="shared" si="4"/>
        <v>3.2999999999999736</v>
      </c>
      <c r="C335" s="28"/>
      <c r="D335" s="28"/>
      <c r="E335" s="28"/>
      <c r="F335" s="28"/>
      <c r="G335" s="26"/>
      <c r="H335" s="26"/>
      <c r="I335" s="26"/>
    </row>
    <row r="336" spans="1:9" ht="15.75" x14ac:dyDescent="0.25">
      <c r="A336" s="29">
        <f>(('Máxima eficiencia'!$C$8*'Y (2)'!B336)+('Máxima eficiencia'!$C$12*('Y (2)'!B336^2)))*((('Máxima eficiencia'!$C$8*'Y (2)'!B336)+('Máxima eficiencia'!$C$12*('Y (2)'!B336^2)))/('Máxima eficiencia'!$C$8+(2*'Y (2)'!B336*(SQRT(1+('Máxima eficiencia'!$C$12^2))))))^(2/3)</f>
        <v>13.228883275885986</v>
      </c>
      <c r="B336" s="20">
        <f t="shared" si="4"/>
        <v>3.3099999999999734</v>
      </c>
      <c r="C336" s="28"/>
      <c r="D336" s="28"/>
      <c r="E336" s="28"/>
      <c r="F336" s="28"/>
      <c r="G336" s="26"/>
      <c r="H336" s="26"/>
      <c r="I336" s="26"/>
    </row>
    <row r="337" spans="1:9" ht="15.75" x14ac:dyDescent="0.25">
      <c r="A337" s="29">
        <f>(('Máxima eficiencia'!$C$8*'Y (2)'!B337)+('Máxima eficiencia'!$C$12*('Y (2)'!B337^2)))*((('Máxima eficiencia'!$C$8*'Y (2)'!B337)+('Máxima eficiencia'!$C$12*('Y (2)'!B337^2)))/('Máxima eficiencia'!$C$8+(2*'Y (2)'!B337*(SQRT(1+('Máxima eficiencia'!$C$12^2))))))^(2/3)</f>
        <v>13.332474457470276</v>
      </c>
      <c r="B337" s="20">
        <f t="shared" si="4"/>
        <v>3.3199999999999732</v>
      </c>
      <c r="C337" s="28"/>
      <c r="D337" s="28"/>
      <c r="E337" s="28"/>
      <c r="F337" s="28"/>
      <c r="G337" s="26"/>
      <c r="H337" s="26"/>
      <c r="I337" s="26"/>
    </row>
    <row r="338" spans="1:9" ht="15.75" x14ac:dyDescent="0.25">
      <c r="A338" s="29">
        <f>(('Máxima eficiencia'!$C$8*'Y (2)'!B338)+('Máxima eficiencia'!$C$12*('Y (2)'!B338^2)))*((('Máxima eficiencia'!$C$8*'Y (2)'!B338)+('Máxima eficiencia'!$C$12*('Y (2)'!B338^2)))/('Máxima eficiencia'!$C$8+(2*'Y (2)'!B338*(SQRT(1+('Máxima eficiencia'!$C$12^2))))))^(2/3)</f>
        <v>13.436570828250719</v>
      </c>
      <c r="B338" s="20">
        <f t="shared" si="4"/>
        <v>3.329999999999973</v>
      </c>
      <c r="C338" s="28"/>
      <c r="D338" s="28"/>
      <c r="E338" s="28"/>
      <c r="F338" s="28"/>
      <c r="G338" s="26"/>
      <c r="H338" s="26"/>
      <c r="I338" s="26"/>
    </row>
    <row r="339" spans="1:9" ht="15.75" x14ac:dyDescent="0.25">
      <c r="A339" s="29">
        <f>(('Máxima eficiencia'!$C$8*'Y (2)'!B339)+('Máxima eficiencia'!$C$12*('Y (2)'!B339^2)))*((('Máxima eficiencia'!$C$8*'Y (2)'!B339)+('Máxima eficiencia'!$C$12*('Y (2)'!B339^2)))/('Máxima eficiencia'!$C$8+(2*'Y (2)'!B339*(SQRT(1+('Máxima eficiencia'!$C$12^2))))))^(2/3)</f>
        <v>13.54117337021783</v>
      </c>
      <c r="B339" s="20">
        <f t="shared" si="4"/>
        <v>3.3399999999999728</v>
      </c>
      <c r="C339" s="28"/>
      <c r="D339" s="28"/>
      <c r="E339" s="28"/>
      <c r="F339" s="28"/>
      <c r="G339" s="26"/>
      <c r="H339" s="26"/>
      <c r="I339" s="26"/>
    </row>
    <row r="340" spans="1:9" ht="15.75" x14ac:dyDescent="0.25">
      <c r="A340" s="29">
        <f>(('Máxima eficiencia'!$C$8*'Y (2)'!B340)+('Máxima eficiencia'!$C$12*('Y (2)'!B340^2)))*((('Máxima eficiencia'!$C$8*'Y (2)'!B340)+('Máxima eficiencia'!$C$12*('Y (2)'!B340^2)))/('Máxima eficiencia'!$C$8+(2*'Y (2)'!B340*(SQRT(1+('Máxima eficiencia'!$C$12^2))))))^(2/3)</f>
        <v>13.64628306441109</v>
      </c>
      <c r="B340" s="20">
        <f t="shared" si="4"/>
        <v>3.3499999999999726</v>
      </c>
      <c r="C340" s="28"/>
      <c r="D340" s="28"/>
      <c r="E340" s="28"/>
      <c r="F340" s="28"/>
      <c r="G340" s="26"/>
      <c r="H340" s="26"/>
      <c r="I340" s="26"/>
    </row>
    <row r="341" spans="1:9" ht="15.75" x14ac:dyDescent="0.25">
      <c r="A341" s="29">
        <f>(('Máxima eficiencia'!$C$8*'Y (2)'!B341)+('Máxima eficiencia'!$C$12*('Y (2)'!B341^2)))*((('Máxima eficiencia'!$C$8*'Y (2)'!B341)+('Máxima eficiencia'!$C$12*('Y (2)'!B341^2)))/('Máxima eficiencia'!$C$8+(2*'Y (2)'!B341*(SQRT(1+('Máxima eficiencia'!$C$12^2))))))^(2/3)</f>
        <v>13.751900890922609</v>
      </c>
      <c r="B341" s="20">
        <f t="shared" si="4"/>
        <v>3.3599999999999723</v>
      </c>
      <c r="C341" s="28"/>
      <c r="D341" s="28"/>
      <c r="E341" s="28"/>
      <c r="F341" s="28"/>
      <c r="G341" s="26"/>
      <c r="H341" s="26"/>
      <c r="I341" s="26"/>
    </row>
    <row r="342" spans="1:9" ht="15.75" x14ac:dyDescent="0.25">
      <c r="A342" s="29">
        <f>(('Máxima eficiencia'!$C$8*'Y (2)'!B342)+('Máxima eficiencia'!$C$12*('Y (2)'!B342^2)))*((('Máxima eficiencia'!$C$8*'Y (2)'!B342)+('Máxima eficiencia'!$C$12*('Y (2)'!B342^2)))/('Máxima eficiencia'!$C$8+(2*'Y (2)'!B342*(SQRT(1+('Máxima eficiencia'!$C$12^2))))))^(2/3)</f>
        <v>13.858027828900777</v>
      </c>
      <c r="B342" s="20">
        <f t="shared" si="4"/>
        <v>3.3699999999999721</v>
      </c>
      <c r="C342" s="28"/>
      <c r="D342" s="28"/>
      <c r="E342" s="28"/>
      <c r="F342" s="28"/>
      <c r="G342" s="26"/>
      <c r="H342" s="26"/>
      <c r="I342" s="26"/>
    </row>
    <row r="343" spans="1:9" ht="15.75" x14ac:dyDescent="0.25">
      <c r="A343" s="29">
        <f>(('Máxima eficiencia'!$C$8*'Y (2)'!B343)+('Máxima eficiencia'!$C$12*('Y (2)'!B343^2)))*((('Máxima eficiencia'!$C$8*'Y (2)'!B343)+('Máxima eficiencia'!$C$12*('Y (2)'!B343^2)))/('Máxima eficiencia'!$C$8+(2*'Y (2)'!B343*(SQRT(1+('Máxima eficiencia'!$C$12^2))))))^(2/3)</f>
        <v>13.964664856553885</v>
      </c>
      <c r="B343" s="20">
        <f t="shared" si="4"/>
        <v>3.3799999999999719</v>
      </c>
      <c r="C343" s="28"/>
      <c r="D343" s="28"/>
      <c r="E343" s="28"/>
      <c r="F343" s="28"/>
      <c r="G343" s="26"/>
      <c r="H343" s="26"/>
      <c r="I343" s="26"/>
    </row>
    <row r="344" spans="1:9" ht="15.75" x14ac:dyDescent="0.25">
      <c r="A344" s="29">
        <f>(('Máxima eficiencia'!$C$8*'Y (2)'!B344)+('Máxima eficiencia'!$C$12*('Y (2)'!B344^2)))*((('Máxima eficiencia'!$C$8*'Y (2)'!B344)+('Máxima eficiencia'!$C$12*('Y (2)'!B344^2)))/('Máxima eficiencia'!$C$8+(2*'Y (2)'!B344*(SQRT(1+('Máxima eficiencia'!$C$12^2))))))^(2/3)</f>
        <v>14.071812951153721</v>
      </c>
      <c r="B344" s="20">
        <f t="shared" si="4"/>
        <v>3.3899999999999717</v>
      </c>
      <c r="C344" s="28"/>
      <c r="D344" s="28"/>
      <c r="E344" s="28"/>
      <c r="F344" s="28"/>
      <c r="G344" s="26"/>
      <c r="H344" s="26"/>
      <c r="I344" s="26"/>
    </row>
    <row r="345" spans="1:9" ht="15.75" x14ac:dyDescent="0.25">
      <c r="A345" s="29">
        <f>(('Máxima eficiencia'!$C$8*'Y (2)'!B345)+('Máxima eficiencia'!$C$12*('Y (2)'!B345^2)))*((('Máxima eficiencia'!$C$8*'Y (2)'!B345)+('Máxima eficiencia'!$C$12*('Y (2)'!B345^2)))/('Máxima eficiencia'!$C$8+(2*'Y (2)'!B345*(SQRT(1+('Máxima eficiencia'!$C$12^2))))))^(2/3)</f>
        <v>14.179473089039147</v>
      </c>
      <c r="B345" s="20">
        <f t="shared" si="4"/>
        <v>3.3999999999999715</v>
      </c>
      <c r="C345" s="28"/>
      <c r="D345" s="28"/>
      <c r="E345" s="28"/>
      <c r="F345" s="28"/>
      <c r="G345" s="26"/>
      <c r="H345" s="26"/>
      <c r="I345" s="26"/>
    </row>
    <row r="346" spans="1:9" ht="15.75" x14ac:dyDescent="0.25">
      <c r="A346" s="29">
        <f>(('Máxima eficiencia'!$C$8*'Y (2)'!B346)+('Máxima eficiencia'!$C$12*('Y (2)'!B346^2)))*((('Máxima eficiencia'!$C$8*'Y (2)'!B346)+('Máxima eficiencia'!$C$12*('Y (2)'!B346^2)))/('Máxima eficiencia'!$C$8+(2*'Y (2)'!B346*(SQRT(1+('Máxima eficiencia'!$C$12^2))))))^(2/3)</f>
        <v>14.287646245619644</v>
      </c>
      <c r="B346" s="20">
        <f t="shared" si="4"/>
        <v>3.4099999999999713</v>
      </c>
      <c r="C346" s="28"/>
      <c r="D346" s="28"/>
      <c r="E346" s="28"/>
      <c r="F346" s="28"/>
      <c r="G346" s="26"/>
      <c r="H346" s="26"/>
      <c r="I346" s="26"/>
    </row>
    <row r="347" spans="1:9" ht="15.75" x14ac:dyDescent="0.25">
      <c r="A347" s="29">
        <f>(('Máxima eficiencia'!$C$8*'Y (2)'!B347)+('Máxima eficiencia'!$C$12*('Y (2)'!B347^2)))*((('Máxima eficiencia'!$C$8*'Y (2)'!B347)+('Máxima eficiencia'!$C$12*('Y (2)'!B347^2)))/('Máxima eficiencia'!$C$8+(2*'Y (2)'!B347*(SQRT(1+('Máxima eficiencia'!$C$12^2))))))^(2/3)</f>
        <v>14.396333395378843</v>
      </c>
      <c r="B347" s="20">
        <f t="shared" si="4"/>
        <v>3.4199999999999711</v>
      </c>
      <c r="C347" s="28"/>
      <c r="D347" s="28"/>
      <c r="E347" s="28"/>
      <c r="F347" s="28"/>
      <c r="G347" s="26"/>
      <c r="H347" s="26"/>
      <c r="I347" s="26"/>
    </row>
    <row r="348" spans="1:9" ht="15.75" x14ac:dyDescent="0.25">
      <c r="A348" s="29">
        <f>(('Máxima eficiencia'!$C$8*'Y (2)'!B348)+('Máxima eficiencia'!$C$12*('Y (2)'!B348^2)))*((('Máxima eficiencia'!$C$8*'Y (2)'!B348)+('Máxima eficiencia'!$C$12*('Y (2)'!B348^2)))/('Máxima eficiencia'!$C$8+(2*'Y (2)'!B348*(SQRT(1+('Máxima eficiencia'!$C$12^2))))))^(2/3)</f>
        <v>14.50553551187804</v>
      </c>
      <c r="B348" s="20">
        <f t="shared" si="4"/>
        <v>3.4299999999999708</v>
      </c>
      <c r="C348" s="28"/>
      <c r="D348" s="28"/>
      <c r="E348" s="28"/>
      <c r="F348" s="28"/>
      <c r="G348" s="26"/>
      <c r="H348" s="26"/>
      <c r="I348" s="26"/>
    </row>
    <row r="349" spans="1:9" ht="15.75" x14ac:dyDescent="0.25">
      <c r="A349" s="29">
        <f>(('Máxima eficiencia'!$C$8*'Y (2)'!B349)+('Máxima eficiencia'!$C$12*('Y (2)'!B349^2)))*((('Máxima eficiencia'!$C$8*'Y (2)'!B349)+('Máxima eficiencia'!$C$12*('Y (2)'!B349^2)))/('Máxima eficiencia'!$C$8+(2*'Y (2)'!B349*(SQRT(1+('Máxima eficiencia'!$C$12^2))))))^(2/3)</f>
        <v>14.615253567759638</v>
      </c>
      <c r="B349" s="20">
        <f t="shared" si="4"/>
        <v>3.4399999999999706</v>
      </c>
      <c r="C349" s="28"/>
      <c r="D349" s="28"/>
      <c r="E349" s="28"/>
      <c r="F349" s="28"/>
      <c r="G349" s="26"/>
      <c r="H349" s="26"/>
      <c r="I349" s="26"/>
    </row>
    <row r="350" spans="1:9" ht="15.75" x14ac:dyDescent="0.25">
      <c r="A350" s="29">
        <f>(('Máxima eficiencia'!$C$8*'Y (2)'!B350)+('Máxima eficiencia'!$C$12*('Y (2)'!B350^2)))*((('Máxima eficiencia'!$C$8*'Y (2)'!B350)+('Máxima eficiencia'!$C$12*('Y (2)'!B350^2)))/('Máxima eficiencia'!$C$8+(2*'Y (2)'!B350*(SQRT(1+('Máxima eficiencia'!$C$12^2))))))^(2/3)</f>
        <v>14.725488534750651</v>
      </c>
      <c r="B350" s="20">
        <f t="shared" si="4"/>
        <v>3.4499999999999704</v>
      </c>
      <c r="C350" s="28"/>
      <c r="D350" s="28"/>
      <c r="E350" s="28"/>
      <c r="F350" s="28"/>
      <c r="G350" s="26"/>
      <c r="H350" s="26"/>
      <c r="I350" s="26"/>
    </row>
    <row r="351" spans="1:9" ht="15.75" x14ac:dyDescent="0.25">
      <c r="A351" s="29">
        <f>(('Máxima eficiencia'!$C$8*'Y (2)'!B351)+('Máxima eficiencia'!$C$12*('Y (2)'!B351^2)))*((('Máxima eficiencia'!$C$8*'Y (2)'!B351)+('Máxima eficiencia'!$C$12*('Y (2)'!B351^2)))/('Máxima eficiencia'!$C$8+(2*'Y (2)'!B351*(SQRT(1+('Máxima eficiencia'!$C$12^2))))))^(2/3)</f>
        <v>14.836241383666108</v>
      </c>
      <c r="B351" s="20">
        <f t="shared" si="4"/>
        <v>3.4599999999999702</v>
      </c>
      <c r="C351" s="28"/>
      <c r="D351" s="28"/>
      <c r="E351" s="28"/>
      <c r="F351" s="28"/>
      <c r="G351" s="26"/>
      <c r="H351" s="26"/>
      <c r="I351" s="26"/>
    </row>
    <row r="352" spans="1:9" ht="15.75" x14ac:dyDescent="0.25">
      <c r="A352" s="29">
        <f>(('Máxima eficiencia'!$C$8*'Y (2)'!B352)+('Máxima eficiencia'!$C$12*('Y (2)'!B352^2)))*((('Máxima eficiencia'!$C$8*'Y (2)'!B352)+('Máxima eficiencia'!$C$12*('Y (2)'!B352^2)))/('Máxima eficiencia'!$C$8+(2*'Y (2)'!B352*(SQRT(1+('Máxima eficiencia'!$C$12^2))))))^(2/3)</f>
        <v>14.947513084412464</v>
      </c>
      <c r="B352" s="20">
        <f t="shared" si="4"/>
        <v>3.46999999999997</v>
      </c>
      <c r="C352" s="28"/>
      <c r="D352" s="28"/>
      <c r="E352" s="28"/>
      <c r="F352" s="28"/>
      <c r="G352" s="26"/>
      <c r="H352" s="26"/>
      <c r="I352" s="26"/>
    </row>
    <row r="353" spans="1:9" ht="15.75" x14ac:dyDescent="0.25">
      <c r="A353" s="29">
        <f>(('Máxima eficiencia'!$C$8*'Y (2)'!B353)+('Máxima eficiencia'!$C$12*('Y (2)'!B353^2)))*((('Máxima eficiencia'!$C$8*'Y (2)'!B353)+('Máxima eficiencia'!$C$12*('Y (2)'!B353^2)))/('Máxima eficiencia'!$C$8+(2*'Y (2)'!B353*(SQRT(1+('Máxima eficiencia'!$C$12^2))))))^(2/3)</f>
        <v>15.059304605991024</v>
      </c>
      <c r="B353" s="20">
        <f t="shared" si="4"/>
        <v>3.4799999999999698</v>
      </c>
      <c r="C353" s="28"/>
      <c r="D353" s="28"/>
      <c r="E353" s="28"/>
      <c r="F353" s="28"/>
      <c r="G353" s="26"/>
      <c r="H353" s="26"/>
      <c r="I353" s="26"/>
    </row>
    <row r="354" spans="1:9" ht="15.75" x14ac:dyDescent="0.25">
      <c r="A354" s="29">
        <f>(('Máxima eficiencia'!$C$8*'Y (2)'!B354)+('Máxima eficiencia'!$C$12*('Y (2)'!B354^2)))*((('Máxima eficiencia'!$C$8*'Y (2)'!B354)+('Máxima eficiencia'!$C$12*('Y (2)'!B354^2)))/('Máxima eficiencia'!$C$8+(2*'Y (2)'!B354*(SQRT(1+('Máxima eficiencia'!$C$12^2))))))^(2/3)</f>
        <v>15.171616916501261</v>
      </c>
      <c r="B354" s="20">
        <f t="shared" si="4"/>
        <v>3.4899999999999696</v>
      </c>
      <c r="C354" s="28"/>
      <c r="D354" s="28"/>
      <c r="E354" s="28"/>
      <c r="F354" s="28"/>
      <c r="G354" s="26"/>
      <c r="H354" s="26"/>
      <c r="I354" s="26"/>
    </row>
    <row r="355" spans="1:9" ht="15.75" x14ac:dyDescent="0.25">
      <c r="A355" s="29">
        <f>(('Máxima eficiencia'!$C$8*'Y (2)'!B355)+('Máxima eficiencia'!$C$12*('Y (2)'!B355^2)))*((('Máxima eficiencia'!$C$8*'Y (2)'!B355)+('Máxima eficiencia'!$C$12*('Y (2)'!B355^2)))/('Máxima eficiencia'!$C$8+(2*'Y (2)'!B355*(SQRT(1+('Máxima eficiencia'!$C$12^2))))))^(2/3)</f>
        <v>15.2844509831442</v>
      </c>
      <c r="B355" s="20">
        <f t="shared" si="4"/>
        <v>3.4999999999999694</v>
      </c>
      <c r="C355" s="28"/>
      <c r="D355" s="28"/>
      <c r="E355" s="28"/>
      <c r="F355" s="28"/>
      <c r="G355" s="26"/>
      <c r="H355" s="26"/>
      <c r="I355" s="26"/>
    </row>
    <row r="356" spans="1:9" ht="15.75" x14ac:dyDescent="0.25">
      <c r="A356" s="29">
        <f>(('Máxima eficiencia'!$C$8*'Y (2)'!B356)+('Máxima eficiencia'!$C$12*('Y (2)'!B356^2)))*((('Máxima eficiencia'!$C$8*'Y (2)'!B356)+('Máxima eficiencia'!$C$12*('Y (2)'!B356^2)))/('Máxima eficiencia'!$C$8+(2*'Y (2)'!B356*(SQRT(1+('Máxima eficiencia'!$C$12^2))))))^(2/3)</f>
        <v>15.397807772225734</v>
      </c>
      <c r="B356" s="20">
        <f t="shared" si="4"/>
        <v>3.5099999999999691</v>
      </c>
      <c r="C356" s="28"/>
      <c r="D356" s="28"/>
      <c r="E356" s="28"/>
      <c r="F356" s="28"/>
      <c r="G356" s="26"/>
      <c r="H356" s="26"/>
      <c r="I356" s="26"/>
    </row>
    <row r="357" spans="1:9" ht="15.75" x14ac:dyDescent="0.25">
      <c r="A357" s="29">
        <f>(('Máxima eficiencia'!$C$8*'Y (2)'!B357)+('Máxima eficiencia'!$C$12*('Y (2)'!B357^2)))*((('Máxima eficiencia'!$C$8*'Y (2)'!B357)+('Máxima eficiencia'!$C$12*('Y (2)'!B357^2)))/('Máxima eficiencia'!$C$8+(2*'Y (2)'!B357*(SQRT(1+('Máxima eficiencia'!$C$12^2))))))^(2/3)</f>
        <v>15.511688249159905</v>
      </c>
      <c r="B357" s="20">
        <f t="shared" si="4"/>
        <v>3.5199999999999689</v>
      </c>
      <c r="C357" s="28"/>
      <c r="D357" s="28"/>
      <c r="E357" s="28"/>
      <c r="F357" s="28"/>
      <c r="G357" s="26"/>
      <c r="H357" s="26"/>
      <c r="I357" s="26"/>
    </row>
    <row r="358" spans="1:9" ht="15.75" x14ac:dyDescent="0.25">
      <c r="A358" s="29">
        <f>(('Máxima eficiencia'!$C$8*'Y (2)'!B358)+('Máxima eficiencia'!$C$12*('Y (2)'!B358^2)))*((('Máxima eficiencia'!$C$8*'Y (2)'!B358)+('Máxima eficiencia'!$C$12*('Y (2)'!B358^2)))/('Máxima eficiencia'!$C$8+(2*'Y (2)'!B358*(SQRT(1+('Máxima eficiencia'!$C$12^2))))))^(2/3)</f>
        <v>15.626093378472216</v>
      </c>
      <c r="B358" s="20">
        <f t="shared" si="4"/>
        <v>3.5299999999999687</v>
      </c>
      <c r="C358" s="28"/>
      <c r="D358" s="28"/>
      <c r="E358" s="28"/>
      <c r="F358" s="28"/>
      <c r="G358" s="26"/>
      <c r="H358" s="26"/>
      <c r="I358" s="26"/>
    </row>
    <row r="359" spans="1:9" ht="15.75" x14ac:dyDescent="0.25">
      <c r="A359" s="29">
        <f>(('Máxima eficiencia'!$C$8*'Y (2)'!B359)+('Máxima eficiencia'!$C$12*('Y (2)'!B359^2)))*((('Máxima eficiencia'!$C$8*'Y (2)'!B359)+('Máxima eficiencia'!$C$12*('Y (2)'!B359^2)))/('Máxima eficiencia'!$C$8+(2*'Y (2)'!B359*(SQRT(1+('Máxima eficiencia'!$C$12^2))))))^(2/3)</f>
        <v>15.741024123802873</v>
      </c>
      <c r="B359" s="20">
        <f t="shared" si="4"/>
        <v>3.5399999999999685</v>
      </c>
      <c r="C359" s="28"/>
      <c r="D359" s="28"/>
      <c r="E359" s="28"/>
      <c r="F359" s="28"/>
      <c r="G359" s="26"/>
      <c r="H359" s="26"/>
      <c r="I359" s="26"/>
    </row>
    <row r="360" spans="1:9" ht="15.75" x14ac:dyDescent="0.25">
      <c r="A360" s="29">
        <f>(('Máxima eficiencia'!$C$8*'Y (2)'!B360)+('Máxima eficiencia'!$C$12*('Y (2)'!B360^2)))*((('Máxima eficiencia'!$C$8*'Y (2)'!B360)+('Máxima eficiencia'!$C$12*('Y (2)'!B360^2)))/('Máxima eficiencia'!$C$8+(2*'Y (2)'!B360*(SQRT(1+('Máxima eficiencia'!$C$12^2))))))^(2/3)</f>
        <v>15.856481447910035</v>
      </c>
      <c r="B360" s="20">
        <f t="shared" si="4"/>
        <v>3.5499999999999683</v>
      </c>
      <c r="C360" s="28"/>
      <c r="D360" s="28"/>
      <c r="E360" s="28"/>
      <c r="F360" s="28"/>
      <c r="G360" s="26"/>
      <c r="H360" s="26"/>
      <c r="I360" s="26"/>
    </row>
    <row r="361" spans="1:9" ht="15.75" x14ac:dyDescent="0.25">
      <c r="A361" s="29">
        <f>(('Máxima eficiencia'!$C$8*'Y (2)'!B361)+('Máxima eficiencia'!$C$12*('Y (2)'!B361^2)))*((('Máxima eficiencia'!$C$8*'Y (2)'!B361)+('Máxima eficiencia'!$C$12*('Y (2)'!B361^2)))/('Máxima eficiencia'!$C$8+(2*'Y (2)'!B361*(SQRT(1+('Máxima eficiencia'!$C$12^2))))))^(2/3)</f>
        <v>15.972466312673017</v>
      </c>
      <c r="B361" s="20">
        <f t="shared" si="4"/>
        <v>3.5599999999999681</v>
      </c>
      <c r="C361" s="28"/>
      <c r="D361" s="28"/>
      <c r="E361" s="28"/>
      <c r="F361" s="28"/>
      <c r="G361" s="26"/>
      <c r="H361" s="26"/>
      <c r="I361" s="26"/>
    </row>
    <row r="362" spans="1:9" ht="15.75" x14ac:dyDescent="0.25">
      <c r="A362" s="29">
        <f>(('Máxima eficiencia'!$C$8*'Y (2)'!B362)+('Máxima eficiencia'!$C$12*('Y (2)'!B362^2)))*((('Máxima eficiencia'!$C$8*'Y (2)'!B362)+('Máxima eficiencia'!$C$12*('Y (2)'!B362^2)))/('Máxima eficiencia'!$C$8+(2*'Y (2)'!B362*(SQRT(1+('Máxima eficiencia'!$C$12^2))))))^(2/3)</f>
        <v>16.088979679095498</v>
      </c>
      <c r="B362" s="20">
        <f t="shared" si="4"/>
        <v>3.5699999999999679</v>
      </c>
      <c r="C362" s="28"/>
      <c r="D362" s="28"/>
      <c r="E362" s="28"/>
      <c r="F362" s="28"/>
      <c r="G362" s="26"/>
      <c r="H362" s="26"/>
      <c r="I362" s="26"/>
    </row>
    <row r="363" spans="1:9" ht="15.75" x14ac:dyDescent="0.25">
      <c r="A363" s="29">
        <f>(('Máxima eficiencia'!$C$8*'Y (2)'!B363)+('Máxima eficiencia'!$C$12*('Y (2)'!B363^2)))*((('Máxima eficiencia'!$C$8*'Y (2)'!B363)+('Máxima eficiencia'!$C$12*('Y (2)'!B363^2)))/('Máxima eficiencia'!$C$8+(2*'Y (2)'!B363*(SQRT(1+('Máxima eficiencia'!$C$12^2))))))^(2/3)</f>
        <v>16.206022507308717</v>
      </c>
      <c r="B363" s="20">
        <f t="shared" si="4"/>
        <v>3.5799999999999677</v>
      </c>
      <c r="C363" s="28"/>
      <c r="D363" s="28"/>
      <c r="E363" s="28"/>
      <c r="F363" s="28"/>
      <c r="G363" s="26"/>
      <c r="H363" s="26"/>
      <c r="I363" s="26"/>
    </row>
    <row r="364" spans="1:9" ht="15.75" x14ac:dyDescent="0.25">
      <c r="A364" s="29">
        <f>(('Máxima eficiencia'!$C$8*'Y (2)'!B364)+('Máxima eficiencia'!$C$12*('Y (2)'!B364^2)))*((('Máxima eficiencia'!$C$8*'Y (2)'!B364)+('Máxima eficiencia'!$C$12*('Y (2)'!B364^2)))/('Máxima eficiencia'!$C$8+(2*'Y (2)'!B364*(SQRT(1+('Máxima eficiencia'!$C$12^2))))))^(2/3)</f>
        <v>16.323595756574591</v>
      </c>
      <c r="B364" s="20">
        <f t="shared" si="4"/>
        <v>3.5899999999999674</v>
      </c>
      <c r="C364" s="28"/>
      <c r="D364" s="28"/>
      <c r="E364" s="28"/>
      <c r="F364" s="28"/>
      <c r="G364" s="26"/>
      <c r="H364" s="26"/>
      <c r="I364" s="26"/>
    </row>
    <row r="365" spans="1:9" ht="15.75" x14ac:dyDescent="0.25">
      <c r="A365" s="29">
        <f>(('Máxima eficiencia'!$C$8*'Y (2)'!B365)+('Máxima eficiencia'!$C$12*('Y (2)'!B365^2)))*((('Máxima eficiencia'!$C$8*'Y (2)'!B365)+('Máxima eficiencia'!$C$12*('Y (2)'!B365^2)))/('Máxima eficiencia'!$C$8+(2*'Y (2)'!B365*(SQRT(1+('Máxima eficiencia'!$C$12^2))))))^(2/3)</f>
        <v>16.441700385288893</v>
      </c>
      <c r="B365" s="20">
        <f t="shared" si="4"/>
        <v>3.5999999999999672</v>
      </c>
      <c r="C365" s="28"/>
      <c r="D365" s="28"/>
      <c r="E365" s="28"/>
      <c r="F365" s="28"/>
      <c r="G365" s="26"/>
      <c r="H365" s="26"/>
      <c r="I365" s="26"/>
    </row>
    <row r="366" spans="1:9" ht="15.75" x14ac:dyDescent="0.25">
      <c r="A366" s="29">
        <f>(('Máxima eficiencia'!$C$8*'Y (2)'!B366)+('Máxima eficiencia'!$C$12*('Y (2)'!B366^2)))*((('Máxima eficiencia'!$C$8*'Y (2)'!B366)+('Máxima eficiencia'!$C$12*('Y (2)'!B366^2)))/('Máxima eficiencia'!$C$8+(2*'Y (2)'!B366*(SQRT(1+('Máxima eficiencia'!$C$12^2))))))^(2/3)</f>
        <v>16.560337350984337</v>
      </c>
      <c r="B366" s="20">
        <f t="shared" si="4"/>
        <v>3.609999999999967</v>
      </c>
      <c r="C366" s="28"/>
      <c r="D366" s="28"/>
      <c r="E366" s="28"/>
      <c r="F366" s="28"/>
      <c r="G366" s="26"/>
      <c r="H366" s="26"/>
      <c r="I366" s="26"/>
    </row>
    <row r="367" spans="1:9" ht="15.75" x14ac:dyDescent="0.25">
      <c r="A367" s="29">
        <f>(('Máxima eficiencia'!$C$8*'Y (2)'!B367)+('Máxima eficiencia'!$C$12*('Y (2)'!B367^2)))*((('Máxima eficiencia'!$C$8*'Y (2)'!B367)+('Máxima eficiencia'!$C$12*('Y (2)'!B367^2)))/('Máxima eficiencia'!$C$8+(2*'Y (2)'!B367*(SQRT(1+('Máxima eficiencia'!$C$12^2))))))^(2/3)</f>
        <v>16.679507610333715</v>
      </c>
      <c r="B367" s="20">
        <f t="shared" si="4"/>
        <v>3.6199999999999668</v>
      </c>
      <c r="C367" s="28"/>
      <c r="D367" s="28"/>
      <c r="E367" s="28"/>
      <c r="F367" s="28"/>
      <c r="G367" s="26"/>
      <c r="H367" s="26"/>
      <c r="I367" s="26"/>
    </row>
    <row r="368" spans="1:9" ht="15.75" x14ac:dyDescent="0.25">
      <c r="A368" s="29">
        <f>(('Máxima eficiencia'!$C$8*'Y (2)'!B368)+('Máxima eficiencia'!$C$12*('Y (2)'!B368^2)))*((('Máxima eficiencia'!$C$8*'Y (2)'!B368)+('Máxima eficiencia'!$C$12*('Y (2)'!B368^2)))/('Máxima eficiencia'!$C$8+(2*'Y (2)'!B368*(SQRT(1+('Máxima eficiencia'!$C$12^2))))))^(2/3)</f>
        <v>16.799212119152926</v>
      </c>
      <c r="B368" s="20">
        <f t="shared" si="4"/>
        <v>3.6299999999999666</v>
      </c>
      <c r="C368" s="28"/>
      <c r="D368" s="28"/>
      <c r="E368" s="28"/>
      <c r="F368" s="28"/>
      <c r="G368" s="26"/>
      <c r="H368" s="26"/>
      <c r="I368" s="26"/>
    </row>
    <row r="369" spans="1:9" ht="15.75" x14ac:dyDescent="0.25">
      <c r="A369" s="29">
        <f>(('Máxima eficiencia'!$C$8*'Y (2)'!B369)+('Máxima eficiencia'!$C$12*('Y (2)'!B369^2)))*((('Máxima eficiencia'!$C$8*'Y (2)'!B369)+('Máxima eficiencia'!$C$12*('Y (2)'!B369^2)))/('Máxima eficiencia'!$C$8+(2*'Y (2)'!B369*(SQRT(1+('Máxima eficiencia'!$C$12^2))))))^(2/3)</f>
        <v>16.919451832404089</v>
      </c>
      <c r="B369" s="20">
        <f t="shared" si="4"/>
        <v>3.6399999999999664</v>
      </c>
      <c r="C369" s="28"/>
      <c r="D369" s="28"/>
      <c r="E369" s="28"/>
      <c r="F369" s="28"/>
      <c r="G369" s="26"/>
      <c r="H369" s="26"/>
      <c r="I369" s="26"/>
    </row>
    <row r="370" spans="1:9" ht="15.75" x14ac:dyDescent="0.25">
      <c r="A370" s="29">
        <f>(('Máxima eficiencia'!$C$8*'Y (2)'!B370)+('Máxima eficiencia'!$C$12*('Y (2)'!B370^2)))*((('Máxima eficiencia'!$C$8*'Y (2)'!B370)+('Máxima eficiencia'!$C$12*('Y (2)'!B370^2)))/('Máxima eficiencia'!$C$8+(2*'Y (2)'!B370*(SQRT(1+('Máxima eficiencia'!$C$12^2))))))^(2/3)</f>
        <v>17.040227704198536</v>
      </c>
      <c r="B370" s="20">
        <f t="shared" si="4"/>
        <v>3.6499999999999662</v>
      </c>
      <c r="C370" s="28"/>
      <c r="D370" s="28"/>
      <c r="E370" s="28"/>
      <c r="F370" s="28"/>
      <c r="G370" s="26"/>
      <c r="H370" s="26"/>
      <c r="I370" s="26"/>
    </row>
    <row r="371" spans="1:9" ht="15.75" x14ac:dyDescent="0.25">
      <c r="A371" s="29">
        <f>(('Máxima eficiencia'!$C$8*'Y (2)'!B371)+('Máxima eficiencia'!$C$12*('Y (2)'!B371^2)))*((('Máxima eficiencia'!$C$8*'Y (2)'!B371)+('Máxima eficiencia'!$C$12*('Y (2)'!B371^2)))/('Máxima eficiencia'!$C$8+(2*'Y (2)'!B371*(SQRT(1+('Máxima eficiencia'!$C$12^2))))))^(2/3)</f>
        <v>17.161540687799885</v>
      </c>
      <c r="B371" s="20">
        <f t="shared" si="4"/>
        <v>3.6599999999999659</v>
      </c>
      <c r="C371" s="28"/>
      <c r="D371" s="28"/>
      <c r="E371" s="28"/>
      <c r="F371" s="28"/>
      <c r="G371" s="26"/>
      <c r="H371" s="26"/>
      <c r="I371" s="26"/>
    </row>
    <row r="372" spans="1:9" ht="15.75" x14ac:dyDescent="0.25">
      <c r="A372" s="29">
        <f>(('Máxima eficiencia'!$C$8*'Y (2)'!B372)+('Máxima eficiencia'!$C$12*('Y (2)'!B372^2)))*((('Máxima eficiencia'!$C$8*'Y (2)'!B372)+('Máxima eficiencia'!$C$12*('Y (2)'!B372^2)))/('Máxima eficiencia'!$C$8+(2*'Y (2)'!B372*(SQRT(1+('Máxima eficiencia'!$C$12^2))))))^(2/3)</f>
        <v>17.283391735626978</v>
      </c>
      <c r="B372" s="20">
        <f t="shared" si="4"/>
        <v>3.6699999999999657</v>
      </c>
      <c r="C372" s="28"/>
      <c r="D372" s="28"/>
      <c r="E372" s="28"/>
      <c r="F372" s="28"/>
      <c r="G372" s="26"/>
      <c r="H372" s="26"/>
      <c r="I372" s="26"/>
    </row>
    <row r="373" spans="1:9" ht="15.75" x14ac:dyDescent="0.25">
      <c r="A373" s="29">
        <f>(('Máxima eficiencia'!$C$8*'Y (2)'!B373)+('Máxima eficiencia'!$C$12*('Y (2)'!B373^2)))*((('Máxima eficiencia'!$C$8*'Y (2)'!B373)+('Máxima eficiencia'!$C$12*('Y (2)'!B373^2)))/('Máxima eficiencia'!$C$8+(2*'Y (2)'!B373*(SQRT(1+('Máxima eficiencia'!$C$12^2))))))^(2/3)</f>
        <v>17.405781799256935</v>
      </c>
      <c r="B373" s="20">
        <f t="shared" si="4"/>
        <v>3.6799999999999655</v>
      </c>
      <c r="C373" s="28"/>
      <c r="D373" s="28"/>
      <c r="E373" s="28"/>
      <c r="F373" s="28"/>
      <c r="G373" s="26"/>
      <c r="H373" s="26"/>
      <c r="I373" s="26"/>
    </row>
    <row r="374" spans="1:9" ht="15.75" x14ac:dyDescent="0.25">
      <c r="A374" s="29">
        <f>(('Máxima eficiencia'!$C$8*'Y (2)'!B374)+('Máxima eficiencia'!$C$12*('Y (2)'!B374^2)))*((('Máxima eficiencia'!$C$8*'Y (2)'!B374)+('Máxima eficiencia'!$C$12*('Y (2)'!B374^2)))/('Máxima eficiencia'!$C$8+(2*'Y (2)'!B374*(SQRT(1+('Máxima eficiencia'!$C$12^2))))))^(2/3)</f>
        <v>17.528711829428076</v>
      </c>
      <c r="B374" s="20">
        <f t="shared" si="4"/>
        <v>3.6899999999999653</v>
      </c>
      <c r="C374" s="28"/>
      <c r="D374" s="28"/>
      <c r="E374" s="28"/>
      <c r="F374" s="28"/>
      <c r="G374" s="26"/>
      <c r="H374" s="26"/>
      <c r="I374" s="26"/>
    </row>
    <row r="375" spans="1:9" ht="15.75" x14ac:dyDescent="0.25">
      <c r="A375" s="29">
        <f>(('Máxima eficiencia'!$C$8*'Y (2)'!B375)+('Máxima eficiencia'!$C$12*('Y (2)'!B375^2)))*((('Máxima eficiencia'!$C$8*'Y (2)'!B375)+('Máxima eficiencia'!$C$12*('Y (2)'!B375^2)))/('Máxima eficiencia'!$C$8+(2*'Y (2)'!B375*(SQRT(1+('Máxima eficiencia'!$C$12^2))))))^(2/3)</f>
        <v>17.652182776042878</v>
      </c>
      <c r="B375" s="20">
        <f t="shared" si="4"/>
        <v>3.6999999999999651</v>
      </c>
      <c r="C375" s="28"/>
      <c r="D375" s="28"/>
      <c r="E375" s="28"/>
      <c r="F375" s="28"/>
      <c r="G375" s="26"/>
      <c r="H375" s="26"/>
      <c r="I375" s="26"/>
    </row>
    <row r="376" spans="1:9" ht="15.75" x14ac:dyDescent="0.25">
      <c r="A376" s="29">
        <f>(('Máxima eficiencia'!$C$8*'Y (2)'!B376)+('Máxima eficiencia'!$C$12*('Y (2)'!B376^2)))*((('Máxima eficiencia'!$C$8*'Y (2)'!B376)+('Máxima eficiencia'!$C$12*('Y (2)'!B376^2)))/('Máxima eficiencia'!$C$8+(2*'Y (2)'!B376*(SQRT(1+('Máxima eficiencia'!$C$12^2))))))^(2/3)</f>
        <v>17.776195588170921</v>
      </c>
      <c r="B376" s="20">
        <f t="shared" si="4"/>
        <v>3.7099999999999649</v>
      </c>
      <c r="C376" s="28"/>
      <c r="D376" s="28"/>
      <c r="E376" s="28"/>
      <c r="F376" s="28"/>
      <c r="G376" s="26"/>
      <c r="H376" s="26"/>
      <c r="I376" s="26"/>
    </row>
    <row r="377" spans="1:9" ht="15.75" x14ac:dyDescent="0.25">
      <c r="A377" s="29">
        <f>(('Máxima eficiencia'!$C$8*'Y (2)'!B377)+('Máxima eficiencia'!$C$12*('Y (2)'!B377^2)))*((('Máxima eficiencia'!$C$8*'Y (2)'!B377)+('Máxima eficiencia'!$C$12*('Y (2)'!B377^2)))/('Máxima eficiencia'!$C$8+(2*'Y (2)'!B377*(SQRT(1+('Máxima eficiencia'!$C$12^2))))))^(2/3)</f>
        <v>17.900751214051766</v>
      </c>
      <c r="B377" s="20">
        <f t="shared" si="4"/>
        <v>3.7199999999999647</v>
      </c>
      <c r="C377" s="28"/>
      <c r="D377" s="28"/>
      <c r="E377" s="28"/>
      <c r="F377" s="28"/>
      <c r="G377" s="26"/>
      <c r="H377" s="26"/>
      <c r="I377" s="26"/>
    </row>
    <row r="378" spans="1:9" ht="15.75" x14ac:dyDescent="0.25">
      <c r="A378" s="29">
        <f>(('Máxima eficiencia'!$C$8*'Y (2)'!B378)+('Máxima eficiencia'!$C$12*('Y (2)'!B378^2)))*((('Máxima eficiencia'!$C$8*'Y (2)'!B378)+('Máxima eficiencia'!$C$12*('Y (2)'!B378^2)))/('Máxima eficiencia'!$C$8+(2*'Y (2)'!B378*(SQRT(1+('Máxima eficiencia'!$C$12^2))))))^(2/3)</f>
        <v>18.025850601097897</v>
      </c>
      <c r="B378" s="20">
        <f t="shared" si="4"/>
        <v>3.7299999999999645</v>
      </c>
      <c r="C378" s="28"/>
      <c r="D378" s="28"/>
      <c r="E378" s="28"/>
      <c r="F378" s="28"/>
      <c r="G378" s="26"/>
      <c r="H378" s="26"/>
      <c r="I378" s="26"/>
    </row>
    <row r="379" spans="1:9" ht="15.75" x14ac:dyDescent="0.25">
      <c r="A379" s="29">
        <f>(('Máxima eficiencia'!$C$8*'Y (2)'!B379)+('Máxima eficiencia'!$C$12*('Y (2)'!B379^2)))*((('Máxima eficiencia'!$C$8*'Y (2)'!B379)+('Máxima eficiencia'!$C$12*('Y (2)'!B379^2)))/('Máxima eficiencia'!$C$8+(2*'Y (2)'!B379*(SQRT(1+('Máxima eficiencia'!$C$12^2))))))^(2/3)</f>
        <v>18.151494695897554</v>
      </c>
      <c r="B379" s="20">
        <f t="shared" si="4"/>
        <v>3.7399999999999642</v>
      </c>
      <c r="C379" s="28"/>
      <c r="D379" s="28"/>
      <c r="E379" s="28"/>
      <c r="F379" s="28"/>
      <c r="G379" s="26"/>
      <c r="H379" s="26"/>
      <c r="I379" s="26"/>
    </row>
    <row r="380" spans="1:9" ht="15.75" x14ac:dyDescent="0.25">
      <c r="A380" s="29">
        <f>(('Máxima eficiencia'!$C$8*'Y (2)'!B380)+('Máxima eficiencia'!$C$12*('Y (2)'!B380^2)))*((('Máxima eficiencia'!$C$8*'Y (2)'!B380)+('Máxima eficiencia'!$C$12*('Y (2)'!B380^2)))/('Máxima eficiencia'!$C$8+(2*'Y (2)'!B380*(SQRT(1+('Máxima eficiencia'!$C$12^2))))))^(2/3)</f>
        <v>18.27768444421762</v>
      </c>
      <c r="B380" s="20">
        <f t="shared" si="4"/>
        <v>3.749999999999964</v>
      </c>
      <c r="C380" s="28"/>
      <c r="D380" s="28"/>
      <c r="E380" s="28"/>
      <c r="F380" s="28"/>
      <c r="G380" s="26"/>
      <c r="H380" s="26"/>
      <c r="I380" s="26"/>
    </row>
    <row r="381" spans="1:9" ht="15.75" x14ac:dyDescent="0.25">
      <c r="A381" s="29">
        <f>(('Máxima eficiencia'!$C$8*'Y (2)'!B381)+('Máxima eficiencia'!$C$12*('Y (2)'!B381^2)))*((('Máxima eficiencia'!$C$8*'Y (2)'!B381)+('Máxima eficiencia'!$C$12*('Y (2)'!B381^2)))/('Máxima eficiencia'!$C$8+(2*'Y (2)'!B381*(SQRT(1+('Máxima eficiencia'!$C$12^2))))))^(2/3)</f>
        <v>18.404420791006444</v>
      </c>
      <c r="B381" s="20">
        <f t="shared" si="4"/>
        <v>3.7599999999999638</v>
      </c>
      <c r="C381" s="28"/>
      <c r="D381" s="28"/>
      <c r="E381" s="28"/>
      <c r="F381" s="28"/>
      <c r="G381" s="26"/>
      <c r="H381" s="26"/>
      <c r="I381" s="26"/>
    </row>
    <row r="382" spans="1:9" ht="15.75" x14ac:dyDescent="0.25">
      <c r="A382" s="29">
        <f>(('Máxima eficiencia'!$C$8*'Y (2)'!B382)+('Máxima eficiencia'!$C$12*('Y (2)'!B382^2)))*((('Máxima eficiencia'!$C$8*'Y (2)'!B382)+('Máxima eficiencia'!$C$12*('Y (2)'!B382^2)))/('Máxima eficiencia'!$C$8+(2*'Y (2)'!B382*(SQRT(1+('Máxima eficiencia'!$C$12^2))))))^(2/3)</f>
        <v>18.531704680396679</v>
      </c>
      <c r="B382" s="20">
        <f t="shared" si="4"/>
        <v>3.7699999999999636</v>
      </c>
      <c r="C382" s="28"/>
      <c r="D382" s="28"/>
      <c r="E382" s="28"/>
      <c r="F382" s="28"/>
      <c r="G382" s="26"/>
      <c r="H382" s="26"/>
      <c r="I382" s="26"/>
    </row>
    <row r="383" spans="1:9" ht="15.75" x14ac:dyDescent="0.25">
      <c r="A383" s="29">
        <f>(('Máxima eficiencia'!$C$8*'Y (2)'!B383)+('Máxima eficiencia'!$C$12*('Y (2)'!B383^2)))*((('Máxima eficiencia'!$C$8*'Y (2)'!B383)+('Máxima eficiencia'!$C$12*('Y (2)'!B383^2)))/('Máxima eficiencia'!$C$8+(2*'Y (2)'!B383*(SQRT(1+('Máxima eficiencia'!$C$12^2))))))^(2/3)</f>
        <v>18.659537055708093</v>
      </c>
      <c r="B383" s="20">
        <f t="shared" si="4"/>
        <v>3.7799999999999634</v>
      </c>
      <c r="C383" s="28"/>
      <c r="D383" s="28"/>
      <c r="E383" s="28"/>
      <c r="F383" s="28"/>
      <c r="G383" s="26"/>
      <c r="H383" s="26"/>
      <c r="I383" s="26"/>
    </row>
    <row r="384" spans="1:9" ht="15.75" x14ac:dyDescent="0.25">
      <c r="A384" s="29">
        <f>(('Máxima eficiencia'!$C$8*'Y (2)'!B384)+('Máxima eficiencia'!$C$12*('Y (2)'!B384^2)))*((('Máxima eficiencia'!$C$8*'Y (2)'!B384)+('Máxima eficiencia'!$C$12*('Y (2)'!B384^2)))/('Máxima eficiencia'!$C$8+(2*'Y (2)'!B384*(SQRT(1+('Máxima eficiencia'!$C$12^2))))))^(2/3)</f>
        <v>18.78791885945034</v>
      </c>
      <c r="B384" s="20">
        <f t="shared" si="4"/>
        <v>3.7899999999999632</v>
      </c>
      <c r="C384" s="28"/>
      <c r="D384" s="28"/>
      <c r="E384" s="28"/>
      <c r="F384" s="28"/>
      <c r="G384" s="26"/>
      <c r="H384" s="26"/>
      <c r="I384" s="26"/>
    </row>
    <row r="385" spans="1:9" ht="15.75" x14ac:dyDescent="0.25">
      <c r="A385" s="29">
        <f>(('Máxima eficiencia'!$C$8*'Y (2)'!B385)+('Máxima eficiencia'!$C$12*('Y (2)'!B385^2)))*((('Máxima eficiencia'!$C$8*'Y (2)'!B385)+('Máxima eficiencia'!$C$12*('Y (2)'!B385^2)))/('Máxima eficiencia'!$C$8+(2*'Y (2)'!B385*(SQRT(1+('Máxima eficiencia'!$C$12^2))))))^(2/3)</f>
        <v>18.916851033325756</v>
      </c>
      <c r="B385" s="20">
        <f t="shared" si="4"/>
        <v>3.799999999999963</v>
      </c>
      <c r="C385" s="28"/>
      <c r="D385" s="28"/>
      <c r="E385" s="28"/>
      <c r="F385" s="28"/>
      <c r="G385" s="26"/>
      <c r="H385" s="26"/>
      <c r="I385" s="26"/>
    </row>
    <row r="386" spans="1:9" ht="15.75" x14ac:dyDescent="0.25">
      <c r="A386" s="29">
        <f>(('Máxima eficiencia'!$C$8*'Y (2)'!B386)+('Máxima eficiencia'!$C$12*('Y (2)'!B386^2)))*((('Máxima eficiencia'!$C$8*'Y (2)'!B386)+('Máxima eficiencia'!$C$12*('Y (2)'!B386^2)))/('Máxima eficiencia'!$C$8+(2*'Y (2)'!B386*(SQRT(1+('Máxima eficiencia'!$C$12^2))))))^(2/3)</f>
        <v>19.046334518232115</v>
      </c>
      <c r="B386" s="20">
        <f t="shared" si="4"/>
        <v>3.8099999999999627</v>
      </c>
      <c r="C386" s="28"/>
      <c r="D386" s="28"/>
      <c r="E386" s="28"/>
      <c r="F386" s="28"/>
      <c r="G386" s="26"/>
      <c r="H386" s="26"/>
      <c r="I386" s="26"/>
    </row>
    <row r="387" spans="1:9" ht="15.75" x14ac:dyDescent="0.25">
      <c r="A387" s="29">
        <f>(('Máxima eficiencia'!$C$8*'Y (2)'!B387)+('Máxima eficiencia'!$C$12*('Y (2)'!B387^2)))*((('Máxima eficiencia'!$C$8*'Y (2)'!B387)+('Máxima eficiencia'!$C$12*('Y (2)'!B387^2)))/('Máxima eficiencia'!$C$8+(2*'Y (2)'!B387*(SQRT(1+('Máxima eficiencia'!$C$12^2))))))^(2/3)</f>
        <v>19.176370254265336</v>
      </c>
      <c r="B387" s="20">
        <f t="shared" si="4"/>
        <v>3.8199999999999625</v>
      </c>
      <c r="C387" s="28"/>
      <c r="D387" s="28"/>
      <c r="E387" s="28"/>
      <c r="F387" s="28"/>
      <c r="G387" s="26"/>
      <c r="H387" s="26"/>
      <c r="I387" s="26"/>
    </row>
    <row r="388" spans="1:9" ht="15.75" x14ac:dyDescent="0.25">
      <c r="A388" s="29">
        <f>(('Máxima eficiencia'!$C$8*'Y (2)'!B388)+('Máxima eficiencia'!$C$12*('Y (2)'!B388^2)))*((('Máxima eficiencia'!$C$8*'Y (2)'!B388)+('Máxima eficiencia'!$C$12*('Y (2)'!B388^2)))/('Máxima eficiencia'!$C$8+(2*'Y (2)'!B388*(SQRT(1+('Máxima eficiencia'!$C$12^2))))))^(2/3)</f>
        <v>19.306959180722277</v>
      </c>
      <c r="B388" s="20">
        <f t="shared" si="4"/>
        <v>3.8299999999999623</v>
      </c>
      <c r="C388" s="28"/>
      <c r="D388" s="28"/>
      <c r="E388" s="28"/>
      <c r="F388" s="28"/>
      <c r="G388" s="26"/>
      <c r="H388" s="26"/>
      <c r="I388" s="26"/>
    </row>
    <row r="389" spans="1:9" ht="15.75" x14ac:dyDescent="0.25">
      <c r="A389" s="29">
        <f>(('Máxima eficiencia'!$C$8*'Y (2)'!B389)+('Máxima eficiencia'!$C$12*('Y (2)'!B389^2)))*((('Máxima eficiencia'!$C$8*'Y (2)'!B389)+('Máxima eficiencia'!$C$12*('Y (2)'!B389^2)))/('Máxima eficiencia'!$C$8+(2*'Y (2)'!B389*(SQRT(1+('Máxima eficiencia'!$C$12^2))))))^(2/3)</f>
        <v>19.438102236103362</v>
      </c>
      <c r="B389" s="20">
        <f t="shared" si="4"/>
        <v>3.8399999999999621</v>
      </c>
      <c r="C389" s="28"/>
      <c r="D389" s="28"/>
      <c r="E389" s="28"/>
      <c r="F389" s="28"/>
      <c r="G389" s="26"/>
      <c r="H389" s="26"/>
      <c r="I389" s="26"/>
    </row>
    <row r="390" spans="1:9" ht="15.75" x14ac:dyDescent="0.25">
      <c r="A390" s="29">
        <f>(('Máxima eficiencia'!$C$8*'Y (2)'!B390)+('Máxima eficiencia'!$C$12*('Y (2)'!B390^2)))*((('Máxima eficiencia'!$C$8*'Y (2)'!B390)+('Máxima eficiencia'!$C$12*('Y (2)'!B390^2)))/('Máxima eficiencia'!$C$8+(2*'Y (2)'!B390*(SQRT(1+('Máxima eficiencia'!$C$12^2))))))^(2/3)</f>
        <v>19.569800358115341</v>
      </c>
      <c r="B390" s="20">
        <f t="shared" si="4"/>
        <v>3.8499999999999619</v>
      </c>
      <c r="C390" s="28"/>
      <c r="D390" s="28"/>
      <c r="E390" s="28"/>
      <c r="F390" s="28"/>
      <c r="G390" s="26"/>
      <c r="H390" s="26"/>
      <c r="I390" s="26"/>
    </row>
    <row r="391" spans="1:9" ht="15.75" x14ac:dyDescent="0.25">
      <c r="A391" s="29">
        <f>(('Máxima eficiencia'!$C$8*'Y (2)'!B391)+('Máxima eficiencia'!$C$12*('Y (2)'!B391^2)))*((('Máxima eficiencia'!$C$8*'Y (2)'!B391)+('Máxima eficiencia'!$C$12*('Y (2)'!B391^2)))/('Máxima eficiencia'!$C$8+(2*'Y (2)'!B391*(SQRT(1+('Máxima eficiencia'!$C$12^2))))))^(2/3)</f>
        <v>19.702054483673926</v>
      </c>
      <c r="B391" s="20">
        <f t="shared" si="4"/>
        <v>3.8599999999999617</v>
      </c>
      <c r="C391" s="28"/>
      <c r="D391" s="28"/>
      <c r="E391" s="28"/>
      <c r="F391" s="28"/>
      <c r="G391" s="26"/>
      <c r="H391" s="26"/>
      <c r="I391" s="26"/>
    </row>
    <row r="392" spans="1:9" ht="15.75" x14ac:dyDescent="0.25">
      <c r="A392" s="29">
        <f>(('Máxima eficiencia'!$C$8*'Y (2)'!B392)+('Máxima eficiencia'!$C$12*('Y (2)'!B392^2)))*((('Máxima eficiencia'!$C$8*'Y (2)'!B392)+('Máxima eficiencia'!$C$12*('Y (2)'!B392^2)))/('Máxima eficiencia'!$C$8+(2*'Y (2)'!B392*(SQRT(1+('Máxima eficiencia'!$C$12^2))))))^(2/3)</f>
        <v>19.834865548906464</v>
      </c>
      <c r="B392" s="20">
        <f t="shared" si="4"/>
        <v>3.8699999999999615</v>
      </c>
      <c r="C392" s="28"/>
      <c r="D392" s="28"/>
      <c r="E392" s="28"/>
      <c r="F392" s="28"/>
      <c r="G392" s="26"/>
      <c r="H392" s="26"/>
      <c r="I392" s="26"/>
    </row>
    <row r="393" spans="1:9" ht="15.75" x14ac:dyDescent="0.25">
      <c r="A393" s="29">
        <f>(('Máxima eficiencia'!$C$8*'Y (2)'!B393)+('Máxima eficiencia'!$C$12*('Y (2)'!B393^2)))*((('Máxima eficiencia'!$C$8*'Y (2)'!B393)+('Máxima eficiencia'!$C$12*('Y (2)'!B393^2)))/('Máxima eficiencia'!$C$8+(2*'Y (2)'!B393*(SQRT(1+('Máxima eficiencia'!$C$12^2))))))^(2/3)</f>
        <v>19.968234489154597</v>
      </c>
      <c r="B393" s="20">
        <f t="shared" si="4"/>
        <v>3.8799999999999613</v>
      </c>
      <c r="C393" s="28"/>
      <c r="D393" s="28"/>
      <c r="E393" s="28"/>
      <c r="F393" s="28"/>
      <c r="G393" s="26"/>
      <c r="H393" s="26"/>
      <c r="I393" s="26"/>
    </row>
    <row r="394" spans="1:9" ht="15.75" x14ac:dyDescent="0.25">
      <c r="A394" s="29">
        <f>(('Máxima eficiencia'!$C$8*'Y (2)'!B394)+('Máxima eficiencia'!$C$12*('Y (2)'!B394^2)))*((('Máxima eficiencia'!$C$8*'Y (2)'!B394)+('Máxima eficiencia'!$C$12*('Y (2)'!B394^2)))/('Máxima eficiencia'!$C$8+(2*'Y (2)'!B394*(SQRT(1+('Máxima eficiencia'!$C$12^2))))))^(2/3)</f>
        <v>20.10216223897687</v>
      </c>
      <c r="B394" s="20">
        <f t="shared" si="4"/>
        <v>3.889999999999961</v>
      </c>
      <c r="C394" s="28"/>
      <c r="D394" s="28"/>
      <c r="E394" s="28"/>
      <c r="F394" s="28"/>
      <c r="G394" s="26"/>
      <c r="H394" s="26"/>
      <c r="I394" s="26"/>
    </row>
    <row r="395" spans="1:9" ht="15.75" x14ac:dyDescent="0.25">
      <c r="A395" s="29">
        <f>(('Máxima eficiencia'!$C$8*'Y (2)'!B395)+('Máxima eficiencia'!$C$12*('Y (2)'!B395^2)))*((('Máxima eficiencia'!$C$8*'Y (2)'!B395)+('Máxima eficiencia'!$C$12*('Y (2)'!B395^2)))/('Máxima eficiencia'!$C$8+(2*'Y (2)'!B395*(SQRT(1+('Máxima eficiencia'!$C$12^2))))))^(2/3)</f>
        <v>20.23664973215136</v>
      </c>
      <c r="B395" s="20">
        <f t="shared" si="4"/>
        <v>3.8999999999999608</v>
      </c>
      <c r="C395" s="28"/>
      <c r="D395" s="28"/>
      <c r="E395" s="28"/>
      <c r="F395" s="28"/>
      <c r="G395" s="26"/>
      <c r="H395" s="26"/>
      <c r="I395" s="26"/>
    </row>
    <row r="396" spans="1:9" ht="15.75" x14ac:dyDescent="0.25">
      <c r="A396" s="29">
        <f>(('Máxima eficiencia'!$C$8*'Y (2)'!B396)+('Máxima eficiencia'!$C$12*('Y (2)'!B396^2)))*((('Máxima eficiencia'!$C$8*'Y (2)'!B396)+('Máxima eficiencia'!$C$12*('Y (2)'!B396^2)))/('Máxima eficiencia'!$C$8+(2*'Y (2)'!B396*(SQRT(1+('Máxima eficiencia'!$C$12^2))))))^(2/3)</f>
        <v>20.371697901678267</v>
      </c>
      <c r="B396" s="20">
        <f t="shared" si="4"/>
        <v>3.9099999999999606</v>
      </c>
      <c r="C396" s="28"/>
      <c r="D396" s="28"/>
      <c r="E396" s="28"/>
      <c r="F396" s="28"/>
      <c r="G396" s="26"/>
      <c r="H396" s="26"/>
      <c r="I396" s="26"/>
    </row>
    <row r="397" spans="1:9" ht="15.75" x14ac:dyDescent="0.25">
      <c r="A397" s="29">
        <f>(('Máxima eficiencia'!$C$8*'Y (2)'!B397)+('Máxima eficiencia'!$C$12*('Y (2)'!B397^2)))*((('Máxima eficiencia'!$C$8*'Y (2)'!B397)+('Máxima eficiencia'!$C$12*('Y (2)'!B397^2)))/('Máxima eficiencia'!$C$8+(2*'Y (2)'!B397*(SQRT(1+('Máxima eficiencia'!$C$12^2))))))^(2/3)</f>
        <v>20.507307679782503</v>
      </c>
      <c r="B397" s="20">
        <f t="shared" si="4"/>
        <v>3.9199999999999604</v>
      </c>
      <c r="C397" s="28"/>
      <c r="D397" s="28"/>
      <c r="E397" s="28"/>
      <c r="F397" s="28"/>
      <c r="G397" s="26"/>
      <c r="H397" s="26"/>
      <c r="I397" s="26"/>
    </row>
    <row r="398" spans="1:9" ht="15.75" x14ac:dyDescent="0.25">
      <c r="A398" s="29">
        <f>(('Máxima eficiencia'!$C$8*'Y (2)'!B398)+('Máxima eficiencia'!$C$12*('Y (2)'!B398^2)))*((('Máxima eficiencia'!$C$8*'Y (2)'!B398)+('Máxima eficiencia'!$C$12*('Y (2)'!B398^2)))/('Máxima eficiencia'!$C$8+(2*'Y (2)'!B398*(SQRT(1+('Máxima eficiencia'!$C$12^2))))))^(2/3)</f>
        <v>20.643479997916259</v>
      </c>
      <c r="B398" s="20">
        <f t="shared" si="4"/>
        <v>3.9299999999999602</v>
      </c>
      <c r="C398" s="28"/>
      <c r="D398" s="28"/>
      <c r="E398" s="28"/>
      <c r="F398" s="28"/>
      <c r="G398" s="26"/>
      <c r="H398" s="26"/>
      <c r="I398" s="26"/>
    </row>
    <row r="399" spans="1:9" ht="15.75" x14ac:dyDescent="0.25">
      <c r="A399" s="29">
        <f>(('Máxima eficiencia'!$C$8*'Y (2)'!B399)+('Máxima eficiencia'!$C$12*('Y (2)'!B399^2)))*((('Máxima eficiencia'!$C$8*'Y (2)'!B399)+('Máxima eficiencia'!$C$12*('Y (2)'!B399^2)))/('Máxima eficiencia'!$C$8+(2*'Y (2)'!B399*(SQRT(1+('Máxima eficiencia'!$C$12^2))))))^(2/3)</f>
        <v>20.780215786761566</v>
      </c>
      <c r="B399" s="20">
        <f t="shared" si="4"/>
        <v>3.93999999999996</v>
      </c>
      <c r="C399" s="28"/>
      <c r="D399" s="28"/>
      <c r="E399" s="28"/>
      <c r="F399" s="28"/>
      <c r="G399" s="26"/>
      <c r="H399" s="26"/>
      <c r="I399" s="26"/>
    </row>
    <row r="400" spans="1:9" ht="15.75" x14ac:dyDescent="0.25">
      <c r="A400" s="29">
        <f>(('Máxima eficiencia'!$C$8*'Y (2)'!B400)+('Máxima eficiencia'!$C$12*('Y (2)'!B400^2)))*((('Máxima eficiencia'!$C$8*'Y (2)'!B400)+('Máxima eficiencia'!$C$12*('Y (2)'!B400^2)))/('Máxima eficiencia'!$C$8+(2*'Y (2)'!B400*(SQRT(1+('Máxima eficiencia'!$C$12^2))))))^(2/3)</f>
        <v>20.917515976232831</v>
      </c>
      <c r="B400" s="20">
        <f t="shared" si="4"/>
        <v>3.9499999999999598</v>
      </c>
      <c r="C400" s="28"/>
      <c r="D400" s="28"/>
      <c r="E400" s="28"/>
      <c r="F400" s="28"/>
      <c r="G400" s="26"/>
      <c r="H400" s="26"/>
      <c r="I400" s="26"/>
    </row>
    <row r="401" spans="1:9" ht="15.75" x14ac:dyDescent="0.25">
      <c r="A401" s="29">
        <f>(('Máxima eficiencia'!$C$8*'Y (2)'!B401)+('Máxima eficiencia'!$C$12*('Y (2)'!B401^2)))*((('Máxima eficiencia'!$C$8*'Y (2)'!B401)+('Máxima eficiencia'!$C$12*('Y (2)'!B401^2)))/('Máxima eficiencia'!$C$8+(2*'Y (2)'!B401*(SQRT(1+('Máxima eficiencia'!$C$12^2))))))^(2/3)</f>
        <v>21.055381495479349</v>
      </c>
      <c r="B401" s="20">
        <f t="shared" si="4"/>
        <v>3.9599999999999596</v>
      </c>
      <c r="C401" s="28"/>
      <c r="D401" s="28"/>
      <c r="E401" s="28"/>
      <c r="F401" s="28"/>
      <c r="G401" s="26"/>
      <c r="H401" s="26"/>
      <c r="I401" s="26"/>
    </row>
    <row r="402" spans="1:9" ht="15.75" x14ac:dyDescent="0.25">
      <c r="A402" s="29">
        <f>(('Máxima eficiencia'!$C$8*'Y (2)'!B402)+('Máxima eficiencia'!$C$12*('Y (2)'!B402^2)))*((('Máxima eficiencia'!$C$8*'Y (2)'!B402)+('Máxima eficiencia'!$C$12*('Y (2)'!B402^2)))/('Máxima eficiencia'!$C$8+(2*'Y (2)'!B402*(SQRT(1+('Máxima eficiencia'!$C$12^2))))))^(2/3)</f>
        <v>21.193813272887837</v>
      </c>
      <c r="B402" s="20">
        <f t="shared" si="4"/>
        <v>3.9699999999999593</v>
      </c>
      <c r="C402" s="28"/>
      <c r="D402" s="28"/>
      <c r="E402" s="28"/>
      <c r="F402" s="28"/>
      <c r="G402" s="26"/>
      <c r="H402" s="26"/>
      <c r="I402" s="26"/>
    </row>
    <row r="403" spans="1:9" ht="15.75" x14ac:dyDescent="0.25">
      <c r="A403" s="29">
        <f>(('Máxima eficiencia'!$C$8*'Y (2)'!B403)+('Máxima eficiencia'!$C$12*('Y (2)'!B403^2)))*((('Máxima eficiencia'!$C$8*'Y (2)'!B403)+('Máxima eficiencia'!$C$12*('Y (2)'!B403^2)))/('Máxima eficiencia'!$C$8+(2*'Y (2)'!B403*(SQRT(1+('Máxima eficiencia'!$C$12^2))))))^(2/3)</f>
        <v>21.332812236084909</v>
      </c>
      <c r="B403" s="20">
        <f t="shared" si="4"/>
        <v>3.9799999999999591</v>
      </c>
      <c r="C403" s="28"/>
      <c r="D403" s="28"/>
      <c r="E403" s="28"/>
      <c r="F403" s="28"/>
      <c r="G403" s="26"/>
      <c r="H403" s="26"/>
      <c r="I403" s="26"/>
    </row>
    <row r="404" spans="1:9" ht="15.75" x14ac:dyDescent="0.25">
      <c r="A404" s="29">
        <f>(('Máxima eficiencia'!$C$8*'Y (2)'!B404)+('Máxima eficiencia'!$C$12*('Y (2)'!B404^2)))*((('Máxima eficiencia'!$C$8*'Y (2)'!B404)+('Máxima eficiencia'!$C$12*('Y (2)'!B404^2)))/('Máxima eficiencia'!$C$8+(2*'Y (2)'!B404*(SQRT(1+('Máxima eficiencia'!$C$12^2))))))^(2/3)</f>
        <v>21.472379311939591</v>
      </c>
      <c r="B404" s="20">
        <f t="shared" si="4"/>
        <v>3.9899999999999589</v>
      </c>
      <c r="C404" s="28"/>
      <c r="D404" s="28"/>
      <c r="E404" s="28"/>
      <c r="F404" s="28"/>
      <c r="G404" s="26"/>
      <c r="H404" s="26"/>
      <c r="I404" s="26"/>
    </row>
    <row r="405" spans="1:9" ht="15.75" x14ac:dyDescent="0.25">
      <c r="A405" s="29">
        <f>(('Máxima eficiencia'!$C$8*'Y (2)'!B405)+('Máxima eficiencia'!$C$12*('Y (2)'!B405^2)))*((('Máxima eficiencia'!$C$8*'Y (2)'!B405)+('Máxima eficiencia'!$C$12*('Y (2)'!B405^2)))/('Máxima eficiencia'!$C$8+(2*'Y (2)'!B405*(SQRT(1+('Máxima eficiencia'!$C$12^2))))))^(2/3)</f>
        <v>21.612515426565729</v>
      </c>
      <c r="B405" s="20">
        <f t="shared" si="4"/>
        <v>3.9999999999999587</v>
      </c>
      <c r="C405" s="28"/>
      <c r="D405" s="28"/>
      <c r="E405" s="28"/>
      <c r="F405" s="28"/>
      <c r="G405" s="26"/>
      <c r="H405" s="26"/>
      <c r="I405" s="26"/>
    </row>
    <row r="406" spans="1:9" ht="15.75" x14ac:dyDescent="0.25">
      <c r="A406" s="29">
        <f>(('Máxima eficiencia'!$C$8*'Y (2)'!B406)+('Máxima eficiencia'!$C$12*('Y (2)'!B406^2)))*((('Máxima eficiencia'!$C$8*'Y (2)'!B406)+('Máxima eficiencia'!$C$12*('Y (2)'!B406^2)))/('Máxima eficiencia'!$C$8+(2*'Y (2)'!B406*(SQRT(1+('Máxima eficiencia'!$C$12^2))))))^(2/3)</f>
        <v>21.753221505324507</v>
      </c>
      <c r="B406" s="20">
        <f t="shared" si="4"/>
        <v>4.0099999999999589</v>
      </c>
      <c r="C406" s="28"/>
      <c r="D406" s="28"/>
      <c r="E406" s="28"/>
      <c r="F406" s="28"/>
      <c r="G406" s="26"/>
      <c r="H406" s="26"/>
      <c r="I406" s="26"/>
    </row>
    <row r="407" spans="1:9" ht="15.75" x14ac:dyDescent="0.25">
      <c r="A407" s="29">
        <f>(('Máxima eficiencia'!$C$8*'Y (2)'!B407)+('Máxima eficiencia'!$C$12*('Y (2)'!B407^2)))*((('Máxima eficiencia'!$C$8*'Y (2)'!B407)+('Máxima eficiencia'!$C$12*('Y (2)'!B407^2)))/('Máxima eficiencia'!$C$8+(2*'Y (2)'!B407*(SQRT(1+('Máxima eficiencia'!$C$12^2))))))^(2/3)</f>
        <v>21.89449847282685</v>
      </c>
      <c r="B407" s="20">
        <f t="shared" si="4"/>
        <v>4.0199999999999587</v>
      </c>
      <c r="C407" s="28"/>
      <c r="D407" s="28"/>
      <c r="E407" s="28"/>
      <c r="F407" s="28"/>
      <c r="G407" s="26"/>
      <c r="H407" s="26"/>
      <c r="I407" s="26"/>
    </row>
    <row r="408" spans="1:9" ht="15.75" x14ac:dyDescent="0.25">
      <c r="A408" s="29">
        <f>(('Máxima eficiencia'!$C$8*'Y (2)'!B408)+('Máxima eficiencia'!$C$12*('Y (2)'!B408^2)))*((('Máxima eficiencia'!$C$8*'Y (2)'!B408)+('Máxima eficiencia'!$C$12*('Y (2)'!B408^2)))/('Máxima eficiencia'!$C$8+(2*'Y (2)'!B408*(SQRT(1+('Máxima eficiencia'!$C$12^2))))))^(2/3)</f>
        <v>22.036347252935858</v>
      </c>
      <c r="B408" s="20">
        <f t="shared" si="4"/>
        <v>4.0299999999999585</v>
      </c>
      <c r="C408" s="28"/>
      <c r="D408" s="28"/>
      <c r="E408" s="28"/>
      <c r="F408" s="28"/>
      <c r="G408" s="26"/>
      <c r="H408" s="26"/>
      <c r="I408" s="26"/>
    </row>
    <row r="409" spans="1:9" ht="15.75" x14ac:dyDescent="0.25">
      <c r="A409" s="29">
        <f>(('Máxima eficiencia'!$C$8*'Y (2)'!B409)+('Máxima eficiencia'!$C$12*('Y (2)'!B409^2)))*((('Máxima eficiencia'!$C$8*'Y (2)'!B409)+('Máxima eficiencia'!$C$12*('Y (2)'!B409^2)))/('Máxima eficiencia'!$C$8+(2*'Y (2)'!B409*(SQRT(1+('Máxima eficiencia'!$C$12^2))))))^(2/3)</f>
        <v>22.178768768769235</v>
      </c>
      <c r="B409" s="20">
        <f t="shared" si="4"/>
        <v>4.0399999999999583</v>
      </c>
      <c r="C409" s="28"/>
      <c r="D409" s="28"/>
      <c r="E409" s="28"/>
      <c r="F409" s="28"/>
      <c r="G409" s="26"/>
      <c r="H409" s="26"/>
      <c r="I409" s="26"/>
    </row>
    <row r="410" spans="1:9" ht="15.75" x14ac:dyDescent="0.25">
      <c r="A410" s="29">
        <f>(('Máxima eficiencia'!$C$8*'Y (2)'!B410)+('Máxima eficiencia'!$C$12*('Y (2)'!B410^2)))*((('Máxima eficiencia'!$C$8*'Y (2)'!B410)+('Máxima eficiencia'!$C$12*('Y (2)'!B410^2)))/('Máxima eficiencia'!$C$8+(2*'Y (2)'!B410*(SQRT(1+('Máxima eficiencia'!$C$12^2))))))^(2/3)</f>
        <v>22.321763942701647</v>
      </c>
      <c r="B410" s="20">
        <f t="shared" si="4"/>
        <v>4.0499999999999581</v>
      </c>
      <c r="C410" s="28"/>
      <c r="D410" s="28"/>
      <c r="E410" s="28"/>
      <c r="F410" s="28"/>
      <c r="G410" s="26"/>
      <c r="H410" s="26"/>
      <c r="I410" s="26"/>
    </row>
    <row r="411" spans="1:9" ht="15.75" x14ac:dyDescent="0.25">
      <c r="A411" s="29">
        <f>(('Máxima eficiencia'!$C$8*'Y (2)'!B411)+('Máxima eficiencia'!$C$12*('Y (2)'!B411^2)))*((('Máxima eficiencia'!$C$8*'Y (2)'!B411)+('Máxima eficiencia'!$C$12*('Y (2)'!B411^2)))/('Máxima eficiencia'!$C$8+(2*'Y (2)'!B411*(SQRT(1+('Máxima eficiencia'!$C$12^2))))))^(2/3)</f>
        <v>22.465333696367157</v>
      </c>
      <c r="B411" s="20">
        <f t="shared" si="4"/>
        <v>4.0599999999999579</v>
      </c>
      <c r="C411" s="28"/>
      <c r="D411" s="28"/>
      <c r="E411" s="28"/>
      <c r="F411" s="28"/>
      <c r="G411" s="26"/>
      <c r="H411" s="26"/>
      <c r="I411" s="26"/>
    </row>
    <row r="412" spans="1:9" ht="15.75" x14ac:dyDescent="0.25">
      <c r="A412" s="29">
        <f>(('Máxima eficiencia'!$C$8*'Y (2)'!B412)+('Máxima eficiencia'!$C$12*('Y (2)'!B412^2)))*((('Máxima eficiencia'!$C$8*'Y (2)'!B412)+('Máxima eficiencia'!$C$12*('Y (2)'!B412^2)))/('Máxima eficiencia'!$C$8+(2*'Y (2)'!B412*(SQRT(1+('Máxima eficiencia'!$C$12^2))))))^(2/3)</f>
        <v>22.609478950661572</v>
      </c>
      <c r="B412" s="20">
        <f t="shared" si="4"/>
        <v>4.0699999999999577</v>
      </c>
      <c r="C412" s="28"/>
      <c r="D412" s="28"/>
      <c r="E412" s="28"/>
      <c r="F412" s="28"/>
      <c r="G412" s="26"/>
      <c r="H412" s="26"/>
      <c r="I412" s="26"/>
    </row>
    <row r="413" spans="1:9" ht="15.75" x14ac:dyDescent="0.25">
      <c r="A413" s="29">
        <f>(('Máxima eficiencia'!$C$8*'Y (2)'!B413)+('Máxima eficiencia'!$C$12*('Y (2)'!B413^2)))*((('Máxima eficiencia'!$C$8*'Y (2)'!B413)+('Máxima eficiencia'!$C$12*('Y (2)'!B413^2)))/('Máxima eficiencia'!$C$8+(2*'Y (2)'!B413*(SQRT(1+('Máxima eficiencia'!$C$12^2))))))^(2/3)</f>
        <v>22.754200625744776</v>
      </c>
      <c r="B413" s="20">
        <f t="shared" si="4"/>
        <v>4.0799999999999574</v>
      </c>
      <c r="C413" s="28"/>
      <c r="D413" s="28"/>
      <c r="E413" s="28"/>
      <c r="F413" s="28"/>
      <c r="G413" s="26"/>
      <c r="H413" s="26"/>
      <c r="I413" s="26"/>
    </row>
    <row r="414" spans="1:9" ht="15.75" x14ac:dyDescent="0.25">
      <c r="A414" s="29">
        <f>(('Máxima eficiencia'!$C$8*'Y (2)'!B414)+('Máxima eficiencia'!$C$12*('Y (2)'!B414^2)))*((('Máxima eficiencia'!$C$8*'Y (2)'!B414)+('Máxima eficiencia'!$C$12*('Y (2)'!B414^2)))/('Máxima eficiencia'!$C$8+(2*'Y (2)'!B414*(SQRT(1+('Máxima eficiencia'!$C$12^2))))))^(2/3)</f>
        <v>22.899499641043139</v>
      </c>
      <c r="B414" s="20">
        <f t="shared" si="4"/>
        <v>4.0899999999999572</v>
      </c>
      <c r="C414" s="28"/>
      <c r="D414" s="28"/>
      <c r="E414" s="28"/>
      <c r="F414" s="28"/>
      <c r="G414" s="26"/>
      <c r="H414" s="26"/>
      <c r="I414" s="26"/>
    </row>
    <row r="415" spans="1:9" ht="15.75" x14ac:dyDescent="0.25">
      <c r="A415" s="29">
        <f>(('Máxima eficiencia'!$C$8*'Y (2)'!B415)+('Máxima eficiencia'!$C$12*('Y (2)'!B415^2)))*((('Máxima eficiencia'!$C$8*'Y (2)'!B415)+('Máxima eficiencia'!$C$12*('Y (2)'!B415^2)))/('Máxima eficiencia'!$C$8+(2*'Y (2)'!B415*(SQRT(1+('Máxima eficiencia'!$C$12^2))))))^(2/3)</f>
        <v>23.045376915251801</v>
      </c>
      <c r="B415" s="20">
        <f t="shared" si="4"/>
        <v>4.099999999999957</v>
      </c>
      <c r="C415" s="28"/>
      <c r="D415" s="28"/>
      <c r="E415" s="28"/>
      <c r="F415" s="28"/>
      <c r="G415" s="26"/>
      <c r="H415" s="26"/>
      <c r="I415" s="26"/>
    </row>
    <row r="416" spans="1:9" ht="15.75" x14ac:dyDescent="0.25">
      <c r="A416" s="29">
        <f>(('Máxima eficiencia'!$C$8*'Y (2)'!B416)+('Máxima eficiencia'!$C$12*('Y (2)'!B416^2)))*((('Máxima eficiencia'!$C$8*'Y (2)'!B416)+('Máxima eficiencia'!$C$12*('Y (2)'!B416^2)))/('Máxima eficiencia'!$C$8+(2*'Y (2)'!B416*(SQRT(1+('Máxima eficiencia'!$C$12^2))))))^(2/3)</f>
        <v>23.191833366336983</v>
      </c>
      <c r="B416" s="20">
        <f t="shared" si="4"/>
        <v>4.1099999999999568</v>
      </c>
      <c r="C416" s="28"/>
      <c r="D416" s="28"/>
      <c r="E416" s="28"/>
      <c r="F416" s="28"/>
      <c r="G416" s="26"/>
      <c r="H416" s="26"/>
      <c r="I416" s="26"/>
    </row>
    <row r="417" spans="1:9" ht="15.75" x14ac:dyDescent="0.25">
      <c r="A417" s="29">
        <f>(('Máxima eficiencia'!$C$8*'Y (2)'!B417)+('Máxima eficiencia'!$C$12*('Y (2)'!B417^2)))*((('Máxima eficiencia'!$C$8*'Y (2)'!B417)+('Máxima eficiencia'!$C$12*('Y (2)'!B417^2)))/('Máxima eficiencia'!$C$8+(2*'Y (2)'!B417*(SQRT(1+('Máxima eficiencia'!$C$12^2))))))^(2/3)</f>
        <v>23.338869911538342</v>
      </c>
      <c r="B417" s="20">
        <f t="shared" si="4"/>
        <v>4.1199999999999566</v>
      </c>
      <c r="C417" s="28"/>
      <c r="D417" s="28"/>
      <c r="E417" s="28"/>
      <c r="F417" s="28"/>
      <c r="G417" s="26"/>
      <c r="H417" s="26"/>
      <c r="I417" s="26"/>
    </row>
    <row r="418" spans="1:9" ht="15.75" x14ac:dyDescent="0.25">
      <c r="A418" s="29">
        <f>(('Máxima eficiencia'!$C$8*'Y (2)'!B418)+('Máxima eficiencia'!$C$12*('Y (2)'!B418^2)))*((('Máxima eficiencia'!$C$8*'Y (2)'!B418)+('Máxima eficiencia'!$C$12*('Y (2)'!B418^2)))/('Máxima eficiencia'!$C$8+(2*'Y (2)'!B418*(SQRT(1+('Máxima eficiencia'!$C$12^2))))))^(2/3)</f>
        <v>23.48648746737123</v>
      </c>
      <c r="B418" s="20">
        <f t="shared" si="4"/>
        <v>4.1299999999999564</v>
      </c>
      <c r="C418" s="28"/>
      <c r="D418" s="28"/>
      <c r="E418" s="28"/>
      <c r="F418" s="28"/>
      <c r="G418" s="26"/>
      <c r="H418" s="26"/>
      <c r="I418" s="26"/>
    </row>
    <row r="419" spans="1:9" ht="15.75" x14ac:dyDescent="0.25">
      <c r="A419" s="29">
        <f>(('Máxima eficiencia'!$C$8*'Y (2)'!B419)+('Máxima eficiencia'!$C$12*('Y (2)'!B419^2)))*((('Máxima eficiencia'!$C$8*'Y (2)'!B419)+('Máxima eficiencia'!$C$12*('Y (2)'!B419^2)))/('Máxima eficiencia'!$C$8+(2*'Y (2)'!B419*(SQRT(1+('Máxima eficiencia'!$C$12^2))))))^(2/3)</f>
        <v>23.634686949628978</v>
      </c>
      <c r="B419" s="20">
        <f t="shared" si="4"/>
        <v>4.1399999999999562</v>
      </c>
      <c r="C419" s="28"/>
      <c r="D419" s="28"/>
      <c r="E419" s="28"/>
      <c r="F419" s="28"/>
      <c r="G419" s="26"/>
      <c r="H419" s="26"/>
      <c r="I419" s="26"/>
    </row>
    <row r="420" spans="1:9" ht="15.75" x14ac:dyDescent="0.25">
      <c r="A420" s="29">
        <f>(('Máxima eficiencia'!$C$8*'Y (2)'!B420)+('Máxima eficiencia'!$C$12*('Y (2)'!B420^2)))*((('Máxima eficiencia'!$C$8*'Y (2)'!B420)+('Máxima eficiencia'!$C$12*('Y (2)'!B420^2)))/('Máxima eficiencia'!$C$8+(2*'Y (2)'!B420*(SQRT(1+('Máxima eficiencia'!$C$12^2))))))^(2/3)</f>
        <v>23.78346927338518</v>
      </c>
      <c r="B420" s="20">
        <f t="shared" si="4"/>
        <v>4.1499999999999559</v>
      </c>
      <c r="C420" s="28"/>
      <c r="D420" s="28"/>
      <c r="E420" s="28"/>
      <c r="F420" s="28"/>
      <c r="G420" s="26"/>
      <c r="H420" s="26"/>
      <c r="I420" s="26"/>
    </row>
    <row r="421" spans="1:9" ht="15.75" x14ac:dyDescent="0.25">
      <c r="A421" s="29">
        <f>(('Máxima eficiencia'!$C$8*'Y (2)'!B421)+('Máxima eficiencia'!$C$12*('Y (2)'!B421^2)))*((('Máxima eficiencia'!$C$8*'Y (2)'!B421)+('Máxima eficiencia'!$C$12*('Y (2)'!B421^2)))/('Máxima eficiencia'!$C$8+(2*'Y (2)'!B421*(SQRT(1+('Máxima eficiencia'!$C$12^2))))))^(2/3)</f>
        <v>23.93283535299593</v>
      </c>
      <c r="B421" s="20">
        <f t="shared" si="4"/>
        <v>4.1599999999999557</v>
      </c>
      <c r="C421" s="28"/>
      <c r="D421" s="28"/>
      <c r="E421" s="28"/>
      <c r="F421" s="28"/>
      <c r="G421" s="26"/>
      <c r="H421" s="26"/>
      <c r="I421" s="26"/>
    </row>
    <row r="422" spans="1:9" ht="15.75" x14ac:dyDescent="0.25">
      <c r="A422" s="29">
        <f>(('Máxima eficiencia'!$C$8*'Y (2)'!B422)+('Máxima eficiencia'!$C$12*('Y (2)'!B422^2)))*((('Máxima eficiencia'!$C$8*'Y (2)'!B422)+('Máxima eficiencia'!$C$12*('Y (2)'!B422^2)))/('Máxima eficiencia'!$C$8+(2*'Y (2)'!B422*(SQRT(1+('Máxima eficiencia'!$C$12^2))))))^(2/3)</f>
        <v>24.082786102102084</v>
      </c>
      <c r="B422" s="20">
        <f t="shared" si="4"/>
        <v>4.1699999999999555</v>
      </c>
      <c r="C422" s="28"/>
      <c r="D422" s="28"/>
      <c r="E422" s="28"/>
      <c r="F422" s="28"/>
      <c r="G422" s="26"/>
      <c r="H422" s="26"/>
      <c r="I422" s="26"/>
    </row>
    <row r="423" spans="1:9" ht="15.75" x14ac:dyDescent="0.25">
      <c r="A423" s="29">
        <f>(('Máxima eficiencia'!$C$8*'Y (2)'!B423)+('Máxima eficiencia'!$C$12*('Y (2)'!B423^2)))*((('Máxima eficiencia'!$C$8*'Y (2)'!B423)+('Máxima eficiencia'!$C$12*('Y (2)'!B423^2)))/('Máxima eficiencia'!$C$8+(2*'Y (2)'!B423*(SQRT(1+('Máxima eficiencia'!$C$12^2))))))^(2/3)</f>
        <v>24.233322433631468</v>
      </c>
      <c r="B423" s="20">
        <f t="shared" si="4"/>
        <v>4.1799999999999553</v>
      </c>
      <c r="C423" s="28"/>
      <c r="D423" s="28"/>
      <c r="E423" s="28"/>
      <c r="F423" s="28"/>
      <c r="G423" s="26"/>
      <c r="H423" s="26"/>
      <c r="I423" s="26"/>
    </row>
    <row r="424" spans="1:9" ht="15.75" x14ac:dyDescent="0.25">
      <c r="A424" s="29">
        <f>(('Máxima eficiencia'!$C$8*'Y (2)'!B424)+('Máxima eficiencia'!$C$12*('Y (2)'!B424^2)))*((('Máxima eficiencia'!$C$8*'Y (2)'!B424)+('Máxima eficiencia'!$C$12*('Y (2)'!B424^2)))/('Máxima eficiencia'!$C$8+(2*'Y (2)'!B424*(SQRT(1+('Máxima eficiencia'!$C$12^2))))))^(2/3)</f>
        <v>24.384445259801129</v>
      </c>
      <c r="B424" s="20">
        <f t="shared" si="4"/>
        <v>4.1899999999999551</v>
      </c>
      <c r="C424" s="28"/>
      <c r="D424" s="28"/>
      <c r="E424" s="28"/>
      <c r="F424" s="28"/>
      <c r="G424" s="26"/>
      <c r="H424" s="26"/>
      <c r="I424" s="26"/>
    </row>
    <row r="425" spans="1:9" ht="15.75" x14ac:dyDescent="0.25">
      <c r="A425" s="29">
        <f>(('Máxima eficiencia'!$C$8*'Y (2)'!B425)+('Máxima eficiencia'!$C$12*('Y (2)'!B425^2)))*((('Máxima eficiencia'!$C$8*'Y (2)'!B425)+('Máxima eficiencia'!$C$12*('Y (2)'!B425^2)))/('Máxima eficiencia'!$C$8+(2*'Y (2)'!B425*(SQRT(1+('Máxima eficiencia'!$C$12^2))))))^(2/3)</f>
        <v>24.536155492119541</v>
      </c>
      <c r="B425" s="20">
        <f t="shared" si="4"/>
        <v>4.1999999999999549</v>
      </c>
      <c r="C425" s="28"/>
      <c r="D425" s="28"/>
      <c r="E425" s="28"/>
      <c r="F425" s="28"/>
      <c r="G425" s="26"/>
      <c r="H425" s="26"/>
      <c r="I425" s="26"/>
    </row>
    <row r="426" spans="1:9" ht="15.75" x14ac:dyDescent="0.25">
      <c r="A426" s="29">
        <f>(('Máxima eficiencia'!$C$8*'Y (2)'!B426)+('Máxima eficiencia'!$C$12*('Y (2)'!B426^2)))*((('Máxima eficiencia'!$C$8*'Y (2)'!B426)+('Máxima eficiencia'!$C$12*('Y (2)'!B426^2)))/('Máxima eficiencia'!$C$8+(2*'Y (2)'!B426*(SQRT(1+('Máxima eficiencia'!$C$12^2))))))^(2/3)</f>
        <v>24.688454041388745</v>
      </c>
      <c r="B426" s="20">
        <f t="shared" si="4"/>
        <v>4.2099999999999547</v>
      </c>
      <c r="C426" s="28"/>
      <c r="D426" s="28"/>
      <c r="E426" s="28"/>
      <c r="F426" s="28"/>
      <c r="G426" s="26"/>
      <c r="H426" s="26"/>
      <c r="I426" s="26"/>
    </row>
    <row r="427" spans="1:9" ht="15.75" x14ac:dyDescent="0.25">
      <c r="A427" s="29">
        <f>(('Máxima eficiencia'!$C$8*'Y (2)'!B427)+('Máxima eficiencia'!$C$12*('Y (2)'!B427^2)))*((('Máxima eficiencia'!$C$8*'Y (2)'!B427)+('Máxima eficiencia'!$C$12*('Y (2)'!B427^2)))/('Máxima eficiencia'!$C$8+(2*'Y (2)'!B427*(SQRT(1+('Máxima eficiencia'!$C$12^2))))))^(2/3)</f>
        <v>24.841341817706599</v>
      </c>
      <c r="B427" s="20">
        <f t="shared" si="4"/>
        <v>4.2199999999999545</v>
      </c>
      <c r="C427" s="28"/>
      <c r="D427" s="28"/>
      <c r="E427" s="28"/>
      <c r="F427" s="28"/>
      <c r="G427" s="26"/>
      <c r="H427" s="26"/>
      <c r="I427" s="26"/>
    </row>
    <row r="428" spans="1:9" ht="15.75" x14ac:dyDescent="0.25">
      <c r="A428" s="29">
        <f>(('Máxima eficiencia'!$C$8*'Y (2)'!B428)+('Máxima eficiencia'!$C$12*('Y (2)'!B428^2)))*((('Máxima eficiencia'!$C$8*'Y (2)'!B428)+('Máxima eficiencia'!$C$12*('Y (2)'!B428^2)))/('Máxima eficiencia'!$C$8+(2*'Y (2)'!B428*(SQRT(1+('Máxima eficiencia'!$C$12^2))))))^(2/3)</f>
        <v>24.99481973046894</v>
      </c>
      <c r="B428" s="20">
        <f t="shared" si="4"/>
        <v>4.2299999999999542</v>
      </c>
      <c r="C428" s="28"/>
      <c r="D428" s="28"/>
      <c r="E428" s="28"/>
      <c r="F428" s="28"/>
      <c r="G428" s="26"/>
      <c r="H428" s="26"/>
      <c r="I428" s="26"/>
    </row>
    <row r="429" spans="1:9" ht="15.75" x14ac:dyDescent="0.25">
      <c r="A429" s="29">
        <f>(('Máxima eficiencia'!$C$8*'Y (2)'!B429)+('Máxima eficiencia'!$C$12*('Y (2)'!B429^2)))*((('Máxima eficiencia'!$C$8*'Y (2)'!B429)+('Máxima eficiencia'!$C$12*('Y (2)'!B429^2)))/('Máxima eficiencia'!$C$8+(2*'Y (2)'!B429*(SQRT(1+('Máxima eficiencia'!$C$12^2))))))^(2/3)</f>
        <v>25.148888688371709</v>
      </c>
      <c r="B429" s="20">
        <f t="shared" si="4"/>
        <v>4.239999999999954</v>
      </c>
      <c r="C429" s="28"/>
      <c r="D429" s="28"/>
      <c r="E429" s="28"/>
      <c r="F429" s="28"/>
      <c r="G429" s="26"/>
      <c r="H429" s="26"/>
      <c r="I429" s="26"/>
    </row>
    <row r="430" spans="1:9" ht="15.75" x14ac:dyDescent="0.25">
      <c r="A430" s="29">
        <f>(('Máxima eficiencia'!$C$8*'Y (2)'!B430)+('Máxima eficiencia'!$C$12*('Y (2)'!B430^2)))*((('Máxima eficiencia'!$C$8*'Y (2)'!B430)+('Máxima eficiencia'!$C$12*('Y (2)'!B430^2)))/('Máxima eficiencia'!$C$8+(2*'Y (2)'!B430*(SQRT(1+('Máxima eficiencia'!$C$12^2))))))^(2/3)</f>
        <v>25.30354959941312</v>
      </c>
      <c r="B430" s="20">
        <f t="shared" si="4"/>
        <v>4.2499999999999538</v>
      </c>
      <c r="C430" s="28"/>
      <c r="D430" s="28"/>
      <c r="E430" s="28"/>
      <c r="F430" s="28"/>
      <c r="G430" s="26"/>
      <c r="H430" s="26"/>
      <c r="I430" s="26"/>
    </row>
    <row r="431" spans="1:9" ht="15.75" x14ac:dyDescent="0.25">
      <c r="A431" s="29">
        <f>(('Máxima eficiencia'!$C$8*'Y (2)'!B431)+('Máxima eficiencia'!$C$12*('Y (2)'!B431^2)))*((('Máxima eficiencia'!$C$8*'Y (2)'!B431)+('Máxima eficiencia'!$C$12*('Y (2)'!B431^2)))/('Máxima eficiencia'!$C$8+(2*'Y (2)'!B431*(SQRT(1+('Máxima eficiencia'!$C$12^2))))))^(2/3)</f>
        <v>25.458803370895797</v>
      </c>
      <c r="B431" s="20">
        <f t="shared" si="4"/>
        <v>4.2599999999999536</v>
      </c>
      <c r="C431" s="28"/>
      <c r="D431" s="28"/>
      <c r="E431" s="28"/>
      <c r="F431" s="28"/>
      <c r="G431" s="26"/>
      <c r="H431" s="26"/>
      <c r="I431" s="26"/>
    </row>
    <row r="432" spans="1:9" ht="15.75" x14ac:dyDescent="0.25">
      <c r="A432" s="29">
        <f>(('Máxima eficiencia'!$C$8*'Y (2)'!B432)+('Máxima eficiencia'!$C$12*('Y (2)'!B432^2)))*((('Máxima eficiencia'!$C$8*'Y (2)'!B432)+('Máxima eficiencia'!$C$12*('Y (2)'!B432^2)))/('Máxima eficiencia'!$C$8+(2*'Y (2)'!B432*(SQRT(1+('Máxima eficiencia'!$C$12^2))))))^(2/3)</f>
        <v>25.614650909428928</v>
      </c>
      <c r="B432" s="20">
        <f t="shared" si="4"/>
        <v>4.2699999999999534</v>
      </c>
      <c r="C432" s="28"/>
      <c r="D432" s="28"/>
      <c r="E432" s="28"/>
      <c r="F432" s="28"/>
      <c r="G432" s="26"/>
      <c r="H432" s="26"/>
      <c r="I432" s="26"/>
    </row>
    <row r="433" spans="1:9" ht="15.75" x14ac:dyDescent="0.25">
      <c r="A433" s="29">
        <f>(('Máxima eficiencia'!$C$8*'Y (2)'!B433)+('Máxima eficiencia'!$C$12*('Y (2)'!B433^2)))*((('Máxima eficiencia'!$C$8*'Y (2)'!B433)+('Máxima eficiencia'!$C$12*('Y (2)'!B433^2)))/('Máxima eficiencia'!$C$8+(2*'Y (2)'!B433*(SQRT(1+('Máxima eficiencia'!$C$12^2))))))^(2/3)</f>
        <v>25.771093120930299</v>
      </c>
      <c r="B433" s="20">
        <f t="shared" si="4"/>
        <v>4.2799999999999532</v>
      </c>
      <c r="C433" s="28"/>
      <c r="D433" s="28"/>
      <c r="E433" s="28"/>
      <c r="F433" s="28"/>
      <c r="G433" s="26"/>
      <c r="H433" s="26"/>
      <c r="I433" s="26"/>
    </row>
    <row r="434" spans="1:9" ht="15.75" x14ac:dyDescent="0.25">
      <c r="A434" s="29">
        <f>(('Máxima eficiencia'!$C$8*'Y (2)'!B434)+('Máxima eficiencia'!$C$12*('Y (2)'!B434^2)))*((('Máxima eficiencia'!$C$8*'Y (2)'!B434)+('Máxima eficiencia'!$C$12*('Y (2)'!B434^2)))/('Máxima eficiencia'!$C$8+(2*'Y (2)'!B434*(SQRT(1+('Máxima eficiencia'!$C$12^2))))))^(2/3)</f>
        <v>25.928130910628507</v>
      </c>
      <c r="B434" s="20">
        <f t="shared" si="4"/>
        <v>4.289999999999953</v>
      </c>
      <c r="C434" s="28"/>
      <c r="D434" s="28"/>
      <c r="E434" s="28"/>
      <c r="F434" s="28"/>
      <c r="G434" s="26"/>
      <c r="H434" s="26"/>
      <c r="I434" s="26"/>
    </row>
    <row r="435" spans="1:9" ht="15.75" x14ac:dyDescent="0.25">
      <c r="A435" s="29">
        <f>(('Máxima eficiencia'!$C$8*'Y (2)'!B435)+('Máxima eficiencia'!$C$12*('Y (2)'!B435^2)))*((('Máxima eficiencia'!$C$8*'Y (2)'!B435)+('Máxima eficiencia'!$C$12*('Y (2)'!B435^2)))/('Máxima eficiencia'!$C$8+(2*'Y (2)'!B435*(SQRT(1+('Máxima eficiencia'!$C$12^2))))))^(2/3)</f>
        <v>26.085765183064971</v>
      </c>
      <c r="B435" s="20">
        <f t="shared" si="4"/>
        <v>4.2999999999999527</v>
      </c>
      <c r="C435" s="28"/>
      <c r="D435" s="28"/>
      <c r="E435" s="28"/>
      <c r="F435" s="28"/>
      <c r="G435" s="26"/>
      <c r="H435" s="26"/>
      <c r="I435" s="26"/>
    </row>
    <row r="436" spans="1:9" ht="15.75" x14ac:dyDescent="0.25">
      <c r="A436" s="29">
        <f>(('Máxima eficiencia'!$C$8*'Y (2)'!B436)+('Máxima eficiencia'!$C$12*('Y (2)'!B436^2)))*((('Máxima eficiencia'!$C$8*'Y (2)'!B436)+('Máxima eficiencia'!$C$12*('Y (2)'!B436^2)))/('Máxima eficiencia'!$C$8+(2*'Y (2)'!B436*(SQRT(1+('Máxima eficiencia'!$C$12^2))))))^(2/3)</f>
        <v>26.243996842096035</v>
      </c>
      <c r="B436" s="20">
        <f t="shared" si="4"/>
        <v>4.3099999999999525</v>
      </c>
      <c r="C436" s="28"/>
      <c r="D436" s="28"/>
      <c r="E436" s="28"/>
      <c r="F436" s="28"/>
      <c r="G436" s="26"/>
      <c r="H436" s="26"/>
      <c r="I436" s="26"/>
    </row>
    <row r="437" spans="1:9" ht="15.75" x14ac:dyDescent="0.25">
      <c r="A437" s="29">
        <f>(('Máxima eficiencia'!$C$8*'Y (2)'!B437)+('Máxima eficiencia'!$C$12*('Y (2)'!B437^2)))*((('Máxima eficiencia'!$C$8*'Y (2)'!B437)+('Máxima eficiencia'!$C$12*('Y (2)'!B437^2)))/('Máxima eficiencia'!$C$8+(2*'Y (2)'!B437*(SQRT(1+('Máxima eficiencia'!$C$12^2))))))^(2/3)</f>
        <v>26.402826790895023</v>
      </c>
      <c r="B437" s="20">
        <f t="shared" si="4"/>
        <v>4.3199999999999523</v>
      </c>
      <c r="C437" s="28"/>
      <c r="D437" s="28"/>
      <c r="E437" s="28"/>
      <c r="F437" s="28"/>
      <c r="G437" s="26"/>
      <c r="H437" s="26"/>
      <c r="I437" s="26"/>
    </row>
    <row r="438" spans="1:9" ht="15.75" x14ac:dyDescent="0.25">
      <c r="A438" s="29">
        <f>(('Máxima eficiencia'!$C$8*'Y (2)'!B438)+('Máxima eficiencia'!$C$12*('Y (2)'!B438^2)))*((('Máxima eficiencia'!$C$8*'Y (2)'!B438)+('Máxima eficiencia'!$C$12*('Y (2)'!B438^2)))/('Máxima eficiencia'!$C$8+(2*'Y (2)'!B438*(SQRT(1+('Máxima eficiencia'!$C$12^2))))))^(2/3)</f>
        <v>26.56225593195434</v>
      </c>
      <c r="B438" s="20">
        <f t="shared" si="4"/>
        <v>4.3299999999999521</v>
      </c>
      <c r="C438" s="28"/>
      <c r="D438" s="28"/>
      <c r="E438" s="28"/>
      <c r="F438" s="28"/>
      <c r="G438" s="26"/>
      <c r="H438" s="26"/>
      <c r="I438" s="26"/>
    </row>
    <row r="439" spans="1:9" ht="15.75" x14ac:dyDescent="0.25">
      <c r="A439" s="29">
        <f>(('Máxima eficiencia'!$C$8*'Y (2)'!B439)+('Máxima eficiencia'!$C$12*('Y (2)'!B439^2)))*((('Máxima eficiencia'!$C$8*'Y (2)'!B439)+('Máxima eficiencia'!$C$12*('Y (2)'!B439^2)))/('Máxima eficiencia'!$C$8+(2*'Y (2)'!B439*(SQRT(1+('Máxima eficiencia'!$C$12^2))))))^(2/3)</f>
        <v>26.722285167087495</v>
      </c>
      <c r="B439" s="20">
        <f t="shared" si="4"/>
        <v>4.3399999999999519</v>
      </c>
      <c r="C439" s="28"/>
      <c r="D439" s="28"/>
      <c r="E439" s="28"/>
      <c r="F439" s="28"/>
      <c r="G439" s="26"/>
      <c r="H439" s="26"/>
      <c r="I439" s="26"/>
    </row>
    <row r="440" spans="1:9" ht="15.75" x14ac:dyDescent="0.25">
      <c r="A440" s="29">
        <f>(('Máxima eficiencia'!$C$8*'Y (2)'!B440)+('Máxima eficiencia'!$C$12*('Y (2)'!B440^2)))*((('Máxima eficiencia'!$C$8*'Y (2)'!B440)+('Máxima eficiencia'!$C$12*('Y (2)'!B440^2)))/('Máxima eficiencia'!$C$8+(2*'Y (2)'!B440*(SQRT(1+('Máxima eficiencia'!$C$12^2))))))^(2/3)</f>
        <v>26.882915397431127</v>
      </c>
      <c r="B440" s="20">
        <f t="shared" si="4"/>
        <v>4.3499999999999517</v>
      </c>
      <c r="C440" s="28"/>
      <c r="D440" s="28"/>
      <c r="E440" s="28"/>
      <c r="F440" s="28"/>
      <c r="G440" s="26"/>
      <c r="H440" s="26"/>
      <c r="I440" s="26"/>
    </row>
    <row r="441" spans="1:9" ht="15.75" x14ac:dyDescent="0.25">
      <c r="A441" s="29">
        <f>(('Máxima eficiencia'!$C$8*'Y (2)'!B441)+('Máxima eficiencia'!$C$12*('Y (2)'!B441^2)))*((('Máxima eficiencia'!$C$8*'Y (2)'!B441)+('Máxima eficiencia'!$C$12*('Y (2)'!B441^2)))/('Máxima eficiencia'!$C$8+(2*'Y (2)'!B441*(SQRT(1+('Máxima eficiencia'!$C$12^2))))))^(2/3)</f>
        <v>27.044147523447034</v>
      </c>
      <c r="B441" s="20">
        <f t="shared" si="4"/>
        <v>4.3599999999999515</v>
      </c>
      <c r="C441" s="28"/>
      <c r="D441" s="28"/>
      <c r="E441" s="28"/>
      <c r="F441" s="28"/>
      <c r="G441" s="26"/>
      <c r="H441" s="26"/>
      <c r="I441" s="26"/>
    </row>
    <row r="442" spans="1:9" ht="15.75" x14ac:dyDescent="0.25">
      <c r="A442" s="29">
        <f>(('Máxima eficiencia'!$C$8*'Y (2)'!B442)+('Máxima eficiencia'!$C$12*('Y (2)'!B442^2)))*((('Máxima eficiencia'!$C$8*'Y (2)'!B442)+('Máxima eficiencia'!$C$12*('Y (2)'!B442^2)))/('Máxima eficiencia'!$C$8+(2*'Y (2)'!B442*(SQRT(1+('Máxima eficiencia'!$C$12^2))))))^(2/3)</f>
        <v>27.205982444924242</v>
      </c>
      <c r="B442" s="20">
        <f t="shared" si="4"/>
        <v>4.3699999999999513</v>
      </c>
      <c r="C442" s="28"/>
      <c r="D442" s="28"/>
      <c r="E442" s="28"/>
      <c r="F442" s="28"/>
      <c r="G442" s="26"/>
      <c r="H442" s="26"/>
      <c r="I442" s="26"/>
    </row>
    <row r="443" spans="1:9" ht="15.75" x14ac:dyDescent="0.25">
      <c r="A443" s="29">
        <f>(('Máxima eficiencia'!$C$8*'Y (2)'!B443)+('Máxima eficiencia'!$C$12*('Y (2)'!B443^2)))*((('Máxima eficiencia'!$C$8*'Y (2)'!B443)+('Máxima eficiencia'!$C$12*('Y (2)'!B443^2)))/('Máxima eficiencia'!$C$8+(2*'Y (2)'!B443*(SQRT(1+('Máxima eficiencia'!$C$12^2))))))^(2/3)</f>
        <v>27.368421060980911</v>
      </c>
      <c r="B443" s="20">
        <f t="shared" si="4"/>
        <v>4.379999999999951</v>
      </c>
      <c r="C443" s="28"/>
      <c r="D443" s="28"/>
      <c r="E443" s="28"/>
      <c r="F443" s="28"/>
      <c r="G443" s="26"/>
      <c r="H443" s="26"/>
      <c r="I443" s="26"/>
    </row>
    <row r="444" spans="1:9" ht="15.75" x14ac:dyDescent="0.25">
      <c r="A444" s="29">
        <f>(('Máxima eficiencia'!$C$8*'Y (2)'!B444)+('Máxima eficiencia'!$C$12*('Y (2)'!B444^2)))*((('Máxima eficiencia'!$C$8*'Y (2)'!B444)+('Máxima eficiencia'!$C$12*('Y (2)'!B444^2)))/('Máxima eficiencia'!$C$8+(2*'Y (2)'!B444*(SQRT(1+('Máxima eficiencia'!$C$12^2))))))^(2/3)</f>
        <v>27.531464270066415</v>
      </c>
      <c r="B444" s="20">
        <f t="shared" si="4"/>
        <v>4.3899999999999508</v>
      </c>
      <c r="C444" s="28"/>
      <c r="D444" s="28"/>
      <c r="E444" s="28"/>
      <c r="F444" s="28"/>
      <c r="G444" s="26"/>
      <c r="H444" s="26"/>
      <c r="I444" s="26"/>
    </row>
    <row r="445" spans="1:9" ht="15.75" x14ac:dyDescent="0.25">
      <c r="A445" s="29">
        <f>(('Máxima eficiencia'!$C$8*'Y (2)'!B445)+('Máxima eficiencia'!$C$12*('Y (2)'!B445^2)))*((('Máxima eficiencia'!$C$8*'Y (2)'!B445)+('Máxima eficiencia'!$C$12*('Y (2)'!B445^2)))/('Máxima eficiencia'!$C$8+(2*'Y (2)'!B445*(SQRT(1+('Máxima eficiencia'!$C$12^2))))))^(2/3)</f>
        <v>27.695112969963308</v>
      </c>
      <c r="B445" s="20">
        <f t="shared" si="4"/>
        <v>4.3999999999999506</v>
      </c>
      <c r="C445" s="28"/>
      <c r="D445" s="28"/>
      <c r="E445" s="28"/>
      <c r="F445" s="28"/>
      <c r="G445" s="26"/>
      <c r="H445" s="26"/>
      <c r="I445" s="26"/>
    </row>
    <row r="446" spans="1:9" ht="15.75" x14ac:dyDescent="0.25">
      <c r="A446" s="29">
        <f>(('Máxima eficiencia'!$C$8*'Y (2)'!B446)+('Máxima eficiencia'!$C$12*('Y (2)'!B446^2)))*((('Máxima eficiencia'!$C$8*'Y (2)'!B446)+('Máxima eficiencia'!$C$12*('Y (2)'!B446^2)))/('Máxima eficiencia'!$C$8+(2*'Y (2)'!B446*(SQRT(1+('Máxima eficiencia'!$C$12^2))))))^(2/3)</f>
        <v>27.859368057789279</v>
      </c>
      <c r="B446" s="20">
        <f t="shared" si="4"/>
        <v>4.4099999999999504</v>
      </c>
      <c r="C446" s="28"/>
      <c r="D446" s="28"/>
      <c r="E446" s="28"/>
      <c r="F446" s="28"/>
      <c r="G446" s="26"/>
      <c r="H446" s="26"/>
      <c r="I446" s="26"/>
    </row>
    <row r="447" spans="1:9" ht="15.75" x14ac:dyDescent="0.25">
      <c r="A447" s="29">
        <f>(('Máxima eficiencia'!$C$8*'Y (2)'!B447)+('Máxima eficiencia'!$C$12*('Y (2)'!B447^2)))*((('Máxima eficiencia'!$C$8*'Y (2)'!B447)+('Máxima eficiencia'!$C$12*('Y (2)'!B447^2)))/('Máxima eficiencia'!$C$8+(2*'Y (2)'!B447*(SQRT(1+('Máxima eficiencia'!$C$12^2))))))^(2/3)</f>
        <v>28.024230429999104</v>
      </c>
      <c r="B447" s="20">
        <f t="shared" si="4"/>
        <v>4.4199999999999502</v>
      </c>
      <c r="C447" s="28"/>
      <c r="D447" s="28"/>
      <c r="E447" s="28"/>
      <c r="F447" s="28"/>
      <c r="G447" s="26"/>
      <c r="H447" s="26"/>
      <c r="I447" s="26"/>
    </row>
    <row r="448" spans="1:9" ht="15.75" x14ac:dyDescent="0.25">
      <c r="A448" s="29">
        <f>(('Máxima eficiencia'!$C$8*'Y (2)'!B448)+('Máxima eficiencia'!$C$12*('Y (2)'!B448^2)))*((('Máxima eficiencia'!$C$8*'Y (2)'!B448)+('Máxima eficiencia'!$C$12*('Y (2)'!B448^2)))/('Máxima eficiencia'!$C$8+(2*'Y (2)'!B448*(SQRT(1+('Máxima eficiencia'!$C$12^2))))))^(2/3)</f>
        <v>28.18970098238665</v>
      </c>
      <c r="B448" s="20">
        <f t="shared" si="4"/>
        <v>4.42999999999995</v>
      </c>
      <c r="C448" s="28"/>
      <c r="D448" s="28"/>
      <c r="E448" s="28"/>
      <c r="F448" s="28"/>
      <c r="G448" s="26"/>
      <c r="H448" s="26"/>
      <c r="I448" s="26"/>
    </row>
    <row r="449" spans="1:9" ht="15.75" x14ac:dyDescent="0.25">
      <c r="A449" s="29">
        <f>(('Máxima eficiencia'!$C$8*'Y (2)'!B449)+('Máxima eficiencia'!$C$12*('Y (2)'!B449^2)))*((('Máxima eficiencia'!$C$8*'Y (2)'!B449)+('Máxima eficiencia'!$C$12*('Y (2)'!B449^2)))/('Máxima eficiencia'!$C$8+(2*'Y (2)'!B449*(SQRT(1+('Máxima eficiencia'!$C$12^2))))))^(2/3)</f>
        <v>28.355780610086804</v>
      </c>
      <c r="B449" s="20">
        <f t="shared" si="4"/>
        <v>4.4399999999999498</v>
      </c>
      <c r="C449" s="28"/>
      <c r="D449" s="28"/>
      <c r="E449" s="28"/>
      <c r="F449" s="28"/>
      <c r="G449" s="26"/>
      <c r="H449" s="26"/>
      <c r="I449" s="26"/>
    </row>
    <row r="450" spans="1:9" ht="15.75" x14ac:dyDescent="0.25">
      <c r="A450" s="29">
        <f>(('Máxima eficiencia'!$C$8*'Y (2)'!B450)+('Máxima eficiencia'!$C$12*('Y (2)'!B450^2)))*((('Máxima eficiencia'!$C$8*'Y (2)'!B450)+('Máxima eficiencia'!$C$12*('Y (2)'!B450^2)))/('Máxima eficiencia'!$C$8+(2*'Y (2)'!B450*(SQRT(1+('Máxima eficiencia'!$C$12^2))))))^(2/3)</f>
        <v>28.522470207577332</v>
      </c>
      <c r="B450" s="20">
        <f t="shared" si="4"/>
        <v>4.4499999999999496</v>
      </c>
      <c r="C450" s="28"/>
      <c r="D450" s="28"/>
      <c r="E450" s="28"/>
      <c r="F450" s="28"/>
      <c r="G450" s="26"/>
      <c r="H450" s="26"/>
      <c r="I450" s="26"/>
    </row>
    <row r="451" spans="1:9" ht="15.75" x14ac:dyDescent="0.25">
      <c r="A451" s="29">
        <f>(('Máxima eficiencia'!$C$8*'Y (2)'!B451)+('Máxima eficiencia'!$C$12*('Y (2)'!B451^2)))*((('Máxima eficiencia'!$C$8*'Y (2)'!B451)+('Máxima eficiencia'!$C$12*('Y (2)'!B451^2)))/('Máxima eficiencia'!$C$8+(2*'Y (2)'!B451*(SQRT(1+('Máxima eficiencia'!$C$12^2))))))^(2/3)</f>
        <v>28.68977066868095</v>
      </c>
      <c r="B451" s="20">
        <f t="shared" si="4"/>
        <v>4.4599999999999493</v>
      </c>
      <c r="C451" s="28"/>
      <c r="D451" s="28"/>
      <c r="E451" s="28"/>
      <c r="F451" s="28"/>
      <c r="G451" s="26"/>
      <c r="H451" s="26"/>
      <c r="I451" s="26"/>
    </row>
    <row r="452" spans="1:9" ht="15.75" x14ac:dyDescent="0.25">
      <c r="A452" s="29">
        <f>(('Máxima eficiencia'!$C$8*'Y (2)'!B452)+('Máxima eficiencia'!$C$12*('Y (2)'!B452^2)))*((('Máxima eficiencia'!$C$8*'Y (2)'!B452)+('Máxima eficiencia'!$C$12*('Y (2)'!B452^2)))/('Máxima eficiencia'!$C$8+(2*'Y (2)'!B452*(SQRT(1+('Máxima eficiencia'!$C$12^2))))))^(2/3)</f>
        <v>28.85768288656709</v>
      </c>
      <c r="B452" s="20">
        <f t="shared" si="4"/>
        <v>4.4699999999999491</v>
      </c>
      <c r="C452" s="28"/>
      <c r="D452" s="28"/>
      <c r="E452" s="28"/>
      <c r="F452" s="28"/>
      <c r="G452" s="26"/>
      <c r="H452" s="26"/>
      <c r="I452" s="26"/>
    </row>
    <row r="453" spans="1:9" ht="15.75" x14ac:dyDescent="0.25">
      <c r="A453" s="29">
        <f>(('Máxima eficiencia'!$C$8*'Y (2)'!B453)+('Máxima eficiencia'!$C$12*('Y (2)'!B453^2)))*((('Máxima eficiencia'!$C$8*'Y (2)'!B453)+('Máxima eficiencia'!$C$12*('Y (2)'!B453^2)))/('Máxima eficiencia'!$C$8+(2*'Y (2)'!B453*(SQRT(1+('Máxima eficiencia'!$C$12^2))))))^(2/3)</f>
        <v>29.026207753753898</v>
      </c>
      <c r="B453" s="20">
        <f t="shared" si="4"/>
        <v>4.4799999999999489</v>
      </c>
      <c r="C453" s="28"/>
      <c r="D453" s="28"/>
      <c r="E453" s="28"/>
      <c r="F453" s="28"/>
      <c r="G453" s="26"/>
      <c r="H453" s="26"/>
      <c r="I453" s="26"/>
    </row>
    <row r="454" spans="1:9" ht="15.75" x14ac:dyDescent="0.25">
      <c r="A454" s="29">
        <f>(('Máxima eficiencia'!$C$8*'Y (2)'!B454)+('Máxima eficiencia'!$C$12*('Y (2)'!B454^2)))*((('Máxima eficiencia'!$C$8*'Y (2)'!B454)+('Máxima eficiencia'!$C$12*('Y (2)'!B454^2)))/('Máxima eficiencia'!$C$8+(2*'Y (2)'!B454*(SQRT(1+('Máxima eficiencia'!$C$12^2))))))^(2/3)</f>
        <v>29.195346162110088</v>
      </c>
      <c r="B454" s="20">
        <f t="shared" si="4"/>
        <v>4.4899999999999487</v>
      </c>
      <c r="C454" s="28"/>
      <c r="D454" s="28"/>
      <c r="E454" s="28"/>
      <c r="F454" s="28"/>
      <c r="G454" s="26"/>
      <c r="H454" s="26"/>
      <c r="I454" s="26"/>
    </row>
    <row r="455" spans="1:9" ht="15.75" x14ac:dyDescent="0.25">
      <c r="A455" s="29">
        <f>(('Máxima eficiencia'!$C$8*'Y (2)'!B455)+('Máxima eficiencia'!$C$12*('Y (2)'!B455^2)))*((('Máxima eficiencia'!$C$8*'Y (2)'!B455)+('Máxima eficiencia'!$C$12*('Y (2)'!B455^2)))/('Máxima eficiencia'!$C$8+(2*'Y (2)'!B455*(SQRT(1+('Máxima eficiencia'!$C$12^2))))))^(2/3)</f>
        <v>29.365099002856873</v>
      </c>
      <c r="B455" s="20">
        <f t="shared" si="4"/>
        <v>4.4999999999999485</v>
      </c>
      <c r="C455" s="28"/>
      <c r="D455" s="28"/>
      <c r="E455" s="28"/>
      <c r="F455" s="28"/>
      <c r="G455" s="26"/>
      <c r="H455" s="26"/>
      <c r="I455" s="26"/>
    </row>
    <row r="456" spans="1:9" ht="15.75" x14ac:dyDescent="0.25">
      <c r="A456" s="29">
        <f>(('Máxima eficiencia'!$C$8*'Y (2)'!B456)+('Máxima eficiencia'!$C$12*('Y (2)'!B456^2)))*((('Máxima eficiencia'!$C$8*'Y (2)'!B456)+('Máxima eficiencia'!$C$12*('Y (2)'!B456^2)))/('Máxima eficiencia'!$C$8+(2*'Y (2)'!B456*(SQRT(1+('Máxima eficiencia'!$C$12^2))))))^(2/3)</f>
        <v>29.535467166569735</v>
      </c>
      <c r="B456" s="20">
        <f t="shared" si="4"/>
        <v>4.5099999999999483</v>
      </c>
      <c r="C456" s="28"/>
      <c r="D456" s="28"/>
      <c r="E456" s="28"/>
      <c r="F456" s="28"/>
      <c r="G456" s="26"/>
      <c r="H456" s="26"/>
      <c r="I456" s="26"/>
    </row>
    <row r="457" spans="1:9" ht="15.75" x14ac:dyDescent="0.25">
      <c r="A457" s="29">
        <f>(('Máxima eficiencia'!$C$8*'Y (2)'!B457)+('Máxima eficiencia'!$C$12*('Y (2)'!B457^2)))*((('Máxima eficiencia'!$C$8*'Y (2)'!B457)+('Máxima eficiencia'!$C$12*('Y (2)'!B457^2)))/('Máxima eficiencia'!$C$8+(2*'Y (2)'!B457*(SQRT(1+('Máxima eficiencia'!$C$12^2))))))^(2/3)</f>
        <v>29.706451543180439</v>
      </c>
      <c r="B457" s="20">
        <f t="shared" si="4"/>
        <v>4.5199999999999481</v>
      </c>
      <c r="C457" s="28"/>
      <c r="D457" s="28"/>
      <c r="E457" s="28"/>
      <c r="F457" s="28"/>
      <c r="G457" s="26"/>
      <c r="H457" s="26"/>
      <c r="I457" s="26"/>
    </row>
    <row r="458" spans="1:9" ht="15.75" x14ac:dyDescent="0.25">
      <c r="A458" s="29">
        <f>(('Máxima eficiencia'!$C$8*'Y (2)'!B458)+('Máxima eficiencia'!$C$12*('Y (2)'!B458^2)))*((('Máxima eficiencia'!$C$8*'Y (2)'!B458)+('Máxima eficiencia'!$C$12*('Y (2)'!B458^2)))/('Máxima eficiencia'!$C$8+(2*'Y (2)'!B458*(SQRT(1+('Máxima eficiencia'!$C$12^2))))))^(2/3)</f>
        <v>29.878053021978783</v>
      </c>
      <c r="B458" s="20">
        <f t="shared" si="4"/>
        <v>4.5299999999999478</v>
      </c>
      <c r="C458" s="28"/>
      <c r="D458" s="28"/>
      <c r="E458" s="28"/>
      <c r="F458" s="28"/>
      <c r="G458" s="26"/>
      <c r="H458" s="26"/>
      <c r="I458" s="26"/>
    </row>
    <row r="459" spans="1:9" ht="15.75" x14ac:dyDescent="0.25">
      <c r="A459" s="29">
        <f>(('Máxima eficiencia'!$C$8*'Y (2)'!B459)+('Máxima eficiencia'!$C$12*('Y (2)'!B459^2)))*((('Máxima eficiencia'!$C$8*'Y (2)'!B459)+('Máxima eficiencia'!$C$12*('Y (2)'!B459^2)))/('Máxima eficiencia'!$C$8+(2*'Y (2)'!B459*(SQRT(1+('Máxima eficiencia'!$C$12^2))))))^(2/3)</f>
        <v>30.050272491614471</v>
      </c>
      <c r="B459" s="20">
        <f t="shared" si="4"/>
        <v>4.5399999999999476</v>
      </c>
      <c r="C459" s="28"/>
      <c r="D459" s="28"/>
      <c r="E459" s="28"/>
      <c r="F459" s="28"/>
      <c r="G459" s="26"/>
      <c r="H459" s="26"/>
      <c r="I459" s="26"/>
    </row>
    <row r="460" spans="1:9" ht="15.75" x14ac:dyDescent="0.25">
      <c r="A460" s="29">
        <f>(('Máxima eficiencia'!$C$8*'Y (2)'!B460)+('Máxima eficiencia'!$C$12*('Y (2)'!B460^2)))*((('Máxima eficiencia'!$C$8*'Y (2)'!B460)+('Máxima eficiencia'!$C$12*('Y (2)'!B460^2)))/('Máxima eficiencia'!$C$8+(2*'Y (2)'!B460*(SQRT(1+('Máxima eficiencia'!$C$12^2))))))^(2/3)</f>
        <v>30.223110840098965</v>
      </c>
      <c r="B460" s="20">
        <f t="shared" si="4"/>
        <v>4.5499999999999474</v>
      </c>
      <c r="C460" s="28"/>
      <c r="D460" s="28"/>
      <c r="E460" s="28"/>
      <c r="F460" s="28"/>
      <c r="G460" s="26"/>
      <c r="H460" s="26"/>
      <c r="I460" s="26"/>
    </row>
    <row r="461" spans="1:9" ht="15.75" x14ac:dyDescent="0.25">
      <c r="A461" s="29">
        <f>(('Máxima eficiencia'!$C$8*'Y (2)'!B461)+('Máxima eficiencia'!$C$12*('Y (2)'!B461^2)))*((('Máxima eficiencia'!$C$8*'Y (2)'!B461)+('Máxima eficiencia'!$C$12*('Y (2)'!B461^2)))/('Máxima eficiencia'!$C$8+(2*'Y (2)'!B461*(SQRT(1+('Máxima eficiencia'!$C$12^2))))))^(2/3)</f>
        <v>30.396568954807318</v>
      </c>
      <c r="B461" s="20">
        <f t="shared" si="4"/>
        <v>4.5599999999999472</v>
      </c>
      <c r="C461" s="28"/>
      <c r="D461" s="28"/>
      <c r="E461" s="28"/>
      <c r="F461" s="28"/>
      <c r="G461" s="26"/>
      <c r="H461" s="26"/>
      <c r="I461" s="26"/>
    </row>
    <row r="462" spans="1:9" ht="15.75" x14ac:dyDescent="0.25">
      <c r="A462" s="29">
        <f>(('Máxima eficiencia'!$C$8*'Y (2)'!B462)+('Máxima eficiencia'!$C$12*('Y (2)'!B462^2)))*((('Máxima eficiencia'!$C$8*'Y (2)'!B462)+('Máxima eficiencia'!$C$12*('Y (2)'!B462^2)))/('Máxima eficiencia'!$C$8+(2*'Y (2)'!B462*(SQRT(1+('Máxima eficiencia'!$C$12^2))))))^(2/3)</f>
        <v>30.570647722479965</v>
      </c>
      <c r="B462" s="20">
        <f t="shared" si="4"/>
        <v>4.569999999999947</v>
      </c>
      <c r="C462" s="28"/>
      <c r="D462" s="28"/>
      <c r="E462" s="28"/>
      <c r="F462" s="28"/>
      <c r="G462" s="26"/>
      <c r="H462" s="26"/>
      <c r="I462" s="26"/>
    </row>
    <row r="463" spans="1:9" ht="15.75" x14ac:dyDescent="0.25">
      <c r="A463" s="29">
        <f>(('Máxima eficiencia'!$C$8*'Y (2)'!B463)+('Máxima eficiencia'!$C$12*('Y (2)'!B463^2)))*((('Máxima eficiencia'!$C$8*'Y (2)'!B463)+('Máxima eficiencia'!$C$12*('Y (2)'!B463^2)))/('Máxima eficiencia'!$C$8+(2*'Y (2)'!B463*(SQRT(1+('Máxima eficiencia'!$C$12^2))))))^(2/3)</f>
        <v>30.745348029224541</v>
      </c>
      <c r="B463" s="20">
        <f t="shared" si="4"/>
        <v>4.5799999999999468</v>
      </c>
      <c r="C463" s="28"/>
      <c r="D463" s="28"/>
      <c r="E463" s="28"/>
      <c r="F463" s="28"/>
      <c r="G463" s="26"/>
      <c r="H463" s="26"/>
      <c r="I463" s="26"/>
    </row>
    <row r="464" spans="1:9" ht="15.75" x14ac:dyDescent="0.25">
      <c r="A464" s="29">
        <f>(('Máxima eficiencia'!$C$8*'Y (2)'!B464)+('Máxima eficiencia'!$C$12*('Y (2)'!B464^2)))*((('Máxima eficiencia'!$C$8*'Y (2)'!B464)+('Máxima eficiencia'!$C$12*('Y (2)'!B464^2)))/('Máxima eficiencia'!$C$8+(2*'Y (2)'!B464*(SQRT(1+('Máxima eficiencia'!$C$12^2))))))^(2/3)</f>
        <v>30.920670760517737</v>
      </c>
      <c r="B464" s="20">
        <f t="shared" si="4"/>
        <v>4.5899999999999466</v>
      </c>
      <c r="C464" s="28"/>
      <c r="D464" s="28"/>
      <c r="E464" s="28"/>
      <c r="F464" s="28"/>
      <c r="G464" s="26"/>
      <c r="H464" s="26"/>
      <c r="I464" s="26"/>
    </row>
    <row r="465" spans="1:9" ht="15.75" x14ac:dyDescent="0.25">
      <c r="A465" s="29">
        <f>(('Máxima eficiencia'!$C$8*'Y (2)'!B465)+('Máxima eficiencia'!$C$12*('Y (2)'!B465^2)))*((('Máxima eficiencia'!$C$8*'Y (2)'!B465)+('Máxima eficiencia'!$C$12*('Y (2)'!B465^2)))/('Máxima eficiencia'!$C$8+(2*'Y (2)'!B465*(SQRT(1+('Máxima eficiencia'!$C$12^2))))))^(2/3)</f>
        <v>31.096616801206995</v>
      </c>
      <c r="B465" s="20">
        <f t="shared" si="4"/>
        <v>4.5999999999999464</v>
      </c>
      <c r="C465" s="28"/>
      <c r="D465" s="28"/>
      <c r="E465" s="28"/>
      <c r="F465" s="28"/>
      <c r="G465" s="26"/>
      <c r="H465" s="26"/>
      <c r="I465" s="26"/>
    </row>
    <row r="466" spans="1:9" ht="15.75" x14ac:dyDescent="0.25">
      <c r="A466" s="29">
        <f>(('Máxima eficiencia'!$C$8*'Y (2)'!B466)+('Máxima eficiencia'!$C$12*('Y (2)'!B466^2)))*((('Máxima eficiencia'!$C$8*'Y (2)'!B466)+('Máxima eficiencia'!$C$12*('Y (2)'!B466^2)))/('Máxima eficiencia'!$C$8+(2*'Y (2)'!B466*(SQRT(1+('Máxima eficiencia'!$C$12^2))))))^(2/3)</f>
        <v>31.273187035512404</v>
      </c>
      <c r="B466" s="20">
        <f t="shared" si="4"/>
        <v>4.6099999999999461</v>
      </c>
      <c r="C466" s="28"/>
      <c r="D466" s="28"/>
      <c r="E466" s="28"/>
      <c r="F466" s="28"/>
      <c r="G466" s="26"/>
      <c r="H466" s="26"/>
      <c r="I466" s="26"/>
    </row>
    <row r="467" spans="1:9" ht="15.75" x14ac:dyDescent="0.25">
      <c r="A467" s="29">
        <f>(('Máxima eficiencia'!$C$8*'Y (2)'!B467)+('Máxima eficiencia'!$C$12*('Y (2)'!B467^2)))*((('Máxima eficiencia'!$C$8*'Y (2)'!B467)+('Máxima eficiencia'!$C$12*('Y (2)'!B467^2)))/('Máxima eficiencia'!$C$8+(2*'Y (2)'!B467*(SQRT(1+('Máxima eficiencia'!$C$12^2))))))^(2/3)</f>
        <v>31.450382347028352</v>
      </c>
      <c r="B467" s="20">
        <f t="shared" si="4"/>
        <v>4.6199999999999459</v>
      </c>
      <c r="C467" s="28"/>
      <c r="D467" s="28"/>
      <c r="E467" s="28"/>
      <c r="F467" s="28"/>
      <c r="G467" s="26"/>
      <c r="H467" s="26"/>
      <c r="I467" s="26"/>
    </row>
    <row r="468" spans="1:9" ht="15.75" x14ac:dyDescent="0.25">
      <c r="A468" s="29">
        <f>(('Máxima eficiencia'!$C$8*'Y (2)'!B468)+('Máxima eficiencia'!$C$12*('Y (2)'!B468^2)))*((('Máxima eficiencia'!$C$8*'Y (2)'!B468)+('Máxima eficiencia'!$C$12*('Y (2)'!B468^2)))/('Máxima eficiencia'!$C$8+(2*'Y (2)'!B468*(SQRT(1+('Máxima eficiencia'!$C$12^2))))))^(2/3)</f>
        <v>31.628203618725411</v>
      </c>
      <c r="B468" s="20">
        <f t="shared" si="4"/>
        <v>4.6299999999999457</v>
      </c>
      <c r="C468" s="28"/>
      <c r="D468" s="28"/>
      <c r="E468" s="28"/>
      <c r="F468" s="28"/>
      <c r="G468" s="26"/>
      <c r="H468" s="26"/>
      <c r="I468" s="26"/>
    </row>
    <row r="469" spans="1:9" ht="15.75" x14ac:dyDescent="0.25">
      <c r="A469" s="29">
        <f>(('Máxima eficiencia'!$C$8*'Y (2)'!B469)+('Máxima eficiencia'!$C$12*('Y (2)'!B469^2)))*((('Máxima eficiencia'!$C$8*'Y (2)'!B469)+('Máxima eficiencia'!$C$12*('Y (2)'!B469^2)))/('Máxima eficiencia'!$C$8+(2*'Y (2)'!B469*(SQRT(1+('Máxima eficiencia'!$C$12^2))))))^(2/3)</f>
        <v>31.806651732952016</v>
      </c>
      <c r="B469" s="20">
        <f t="shared" si="4"/>
        <v>4.6399999999999455</v>
      </c>
      <c r="C469" s="28"/>
      <c r="D469" s="28"/>
      <c r="E469" s="28"/>
      <c r="F469" s="28"/>
      <c r="G469" s="26"/>
      <c r="H469" s="26"/>
      <c r="I469" s="26"/>
    </row>
    <row r="470" spans="1:9" ht="15.75" x14ac:dyDescent="0.25">
      <c r="A470" s="29">
        <f>(('Máxima eficiencia'!$C$8*'Y (2)'!B470)+('Máxima eficiencia'!$C$12*('Y (2)'!B470^2)))*((('Máxima eficiencia'!$C$8*'Y (2)'!B470)+('Máxima eficiencia'!$C$12*('Y (2)'!B470^2)))/('Máxima eficiencia'!$C$8+(2*'Y (2)'!B470*(SQRT(1+('Máxima eficiencia'!$C$12^2))))))^(2/3)</f>
        <v>31.985727571436243</v>
      </c>
      <c r="B470" s="20">
        <f t="shared" si="4"/>
        <v>4.6499999999999453</v>
      </c>
      <c r="C470" s="28"/>
      <c r="D470" s="28"/>
      <c r="E470" s="28"/>
      <c r="F470" s="28"/>
      <c r="G470" s="26"/>
      <c r="H470" s="26"/>
      <c r="I470" s="26"/>
    </row>
    <row r="471" spans="1:9" ht="15.75" x14ac:dyDescent="0.25">
      <c r="A471" s="29">
        <f>(('Máxima eficiencia'!$C$8*'Y (2)'!B471)+('Máxima eficiencia'!$C$12*('Y (2)'!B471^2)))*((('Máxima eficiencia'!$C$8*'Y (2)'!B471)+('Máxima eficiencia'!$C$12*('Y (2)'!B471^2)))/('Máxima eficiencia'!$C$8+(2*'Y (2)'!B471*(SQRT(1+('Máxima eficiencia'!$C$12^2))))))^(2/3)</f>
        <v>32.165432015287543</v>
      </c>
      <c r="B471" s="20">
        <f t="shared" si="4"/>
        <v>4.6599999999999451</v>
      </c>
      <c r="C471" s="28"/>
      <c r="D471" s="28"/>
      <c r="E471" s="28"/>
      <c r="F471" s="28"/>
      <c r="G471" s="26"/>
      <c r="H471" s="26"/>
      <c r="I471" s="26"/>
    </row>
    <row r="472" spans="1:9" ht="15.75" x14ac:dyDescent="0.25">
      <c r="A472" s="29">
        <f>(('Máxima eficiencia'!$C$8*'Y (2)'!B472)+('Máxima eficiencia'!$C$12*('Y (2)'!B472^2)))*((('Máxima eficiencia'!$C$8*'Y (2)'!B472)+('Máxima eficiencia'!$C$12*('Y (2)'!B472^2)))/('Máxima eficiencia'!$C$8+(2*'Y (2)'!B472*(SQRT(1+('Máxima eficiencia'!$C$12^2))))))^(2/3)</f>
        <v>32.345765944998497</v>
      </c>
      <c r="B472" s="20">
        <f t="shared" si="4"/>
        <v>4.6699999999999449</v>
      </c>
      <c r="C472" s="28"/>
      <c r="D472" s="28"/>
      <c r="E472" s="28"/>
      <c r="F472" s="28"/>
      <c r="G472" s="26"/>
      <c r="H472" s="26"/>
      <c r="I472" s="26"/>
    </row>
    <row r="473" spans="1:9" ht="15.75" x14ac:dyDescent="0.25">
      <c r="A473" s="29">
        <f>(('Máxima eficiencia'!$C$8*'Y (2)'!B473)+('Máxima eficiencia'!$C$12*('Y (2)'!B473^2)))*((('Máxima eficiencia'!$C$8*'Y (2)'!B473)+('Máxima eficiencia'!$C$12*('Y (2)'!B473^2)))/('Máxima eficiencia'!$C$8+(2*'Y (2)'!B473*(SQRT(1+('Máxima eficiencia'!$C$12^2))))))^(2/3)</f>
        <v>32.526730240446469</v>
      </c>
      <c r="B473" s="20">
        <f t="shared" si="4"/>
        <v>4.6799999999999446</v>
      </c>
      <c r="C473" s="28"/>
      <c r="D473" s="28"/>
      <c r="E473" s="28"/>
      <c r="F473" s="28"/>
      <c r="G473" s="26"/>
      <c r="H473" s="26"/>
      <c r="I473" s="26"/>
    </row>
    <row r="474" spans="1:9" ht="15.75" x14ac:dyDescent="0.25">
      <c r="A474" s="29">
        <f>(('Máxima eficiencia'!$C$8*'Y (2)'!B474)+('Máxima eficiencia'!$C$12*('Y (2)'!B474^2)))*((('Máxima eficiencia'!$C$8*'Y (2)'!B474)+('Máxima eficiencia'!$C$12*('Y (2)'!B474^2)))/('Máxima eficiencia'!$C$8+(2*'Y (2)'!B474*(SQRT(1+('Máxima eficiencia'!$C$12^2))))))^(2/3)</f>
        <v>32.708325780895429</v>
      </c>
      <c r="B474" s="20">
        <f t="shared" si="4"/>
        <v>4.6899999999999444</v>
      </c>
      <c r="C474" s="28"/>
      <c r="D474" s="28"/>
      <c r="E474" s="28"/>
      <c r="F474" s="28"/>
      <c r="G474" s="26"/>
      <c r="H474" s="26"/>
      <c r="I474" s="26"/>
    </row>
    <row r="475" spans="1:9" ht="15.75" x14ac:dyDescent="0.25">
      <c r="A475" s="29">
        <f>(('Máxima eficiencia'!$C$8*'Y (2)'!B475)+('Máxima eficiencia'!$C$12*('Y (2)'!B475^2)))*((('Máxima eficiencia'!$C$8*'Y (2)'!B475)+('Máxima eficiencia'!$C$12*('Y (2)'!B475^2)))/('Máxima eficiencia'!$C$8+(2*'Y (2)'!B475*(SQRT(1+('Máxima eficiencia'!$C$12^2))))))^(2/3)</f>
        <v>32.890553444997565</v>
      </c>
      <c r="B475" s="20">
        <f t="shared" si="4"/>
        <v>4.6999999999999442</v>
      </c>
      <c r="C475" s="28"/>
      <c r="D475" s="28"/>
      <c r="E475" s="28"/>
      <c r="F475" s="28"/>
      <c r="G475" s="26"/>
      <c r="H475" s="26"/>
      <c r="I475" s="26"/>
    </row>
    <row r="476" spans="1:9" ht="15.75" x14ac:dyDescent="0.25">
      <c r="A476" s="29">
        <f>(('Máxima eficiencia'!$C$8*'Y (2)'!B476)+('Máxima eficiencia'!$C$12*('Y (2)'!B476^2)))*((('Máxima eficiencia'!$C$8*'Y (2)'!B476)+('Máxima eficiencia'!$C$12*('Y (2)'!B476^2)))/('Máxima eficiencia'!$C$8+(2*'Y (2)'!B476*(SQRT(1+('Máxima eficiencia'!$C$12^2))))))^(2/3)</f>
        <v>33.073414110795042</v>
      </c>
      <c r="B476" s="20">
        <f t="shared" si="4"/>
        <v>4.709999999999944</v>
      </c>
      <c r="C476" s="28"/>
      <c r="D476" s="28"/>
      <c r="E476" s="28"/>
      <c r="F476" s="28"/>
      <c r="G476" s="26"/>
      <c r="H476" s="26"/>
      <c r="I476" s="26"/>
    </row>
    <row r="477" spans="1:9" ht="15.75" x14ac:dyDescent="0.25">
      <c r="A477" s="29">
        <f>(('Máxima eficiencia'!$C$8*'Y (2)'!B477)+('Máxima eficiencia'!$C$12*('Y (2)'!B477^2)))*((('Máxima eficiencia'!$C$8*'Y (2)'!B477)+('Máxima eficiencia'!$C$12*('Y (2)'!B477^2)))/('Máxima eficiencia'!$C$8+(2*'Y (2)'!B477*(SQRT(1+('Máxima eficiencia'!$C$12^2))))))^(2/3)</f>
        <v>33.256908655721638</v>
      </c>
      <c r="B477" s="20">
        <f t="shared" si="4"/>
        <v>4.7199999999999438</v>
      </c>
      <c r="C477" s="28"/>
      <c r="D477" s="28"/>
      <c r="E477" s="28"/>
      <c r="F477" s="28"/>
      <c r="G477" s="26"/>
      <c r="H477" s="26"/>
      <c r="I477" s="26"/>
    </row>
    <row r="478" spans="1:9" ht="15.75" x14ac:dyDescent="0.25">
      <c r="A478" s="29">
        <f>(('Máxima eficiencia'!$C$8*'Y (2)'!B478)+('Máxima eficiencia'!$C$12*('Y (2)'!B478^2)))*((('Máxima eficiencia'!$C$8*'Y (2)'!B478)+('Máxima eficiencia'!$C$12*('Y (2)'!B478^2)))/('Máxima eficiencia'!$C$8+(2*'Y (2)'!B478*(SQRT(1+('Máxima eficiencia'!$C$12^2))))))^(2/3)</f>
        <v>33.441037956604475</v>
      </c>
      <c r="B478" s="20">
        <f t="shared" si="4"/>
        <v>4.7299999999999436</v>
      </c>
      <c r="C478" s="28"/>
      <c r="D478" s="28"/>
      <c r="E478" s="28"/>
      <c r="F478" s="28"/>
      <c r="G478" s="26"/>
      <c r="H478" s="26"/>
      <c r="I478" s="26"/>
    </row>
    <row r="479" spans="1:9" ht="15.75" x14ac:dyDescent="0.25">
      <c r="A479" s="29">
        <f>(('Máxima eficiencia'!$C$8*'Y (2)'!B479)+('Máxima eficiencia'!$C$12*('Y (2)'!B479^2)))*((('Máxima eficiencia'!$C$8*'Y (2)'!B479)+('Máxima eficiencia'!$C$12*('Y (2)'!B479^2)))/('Máxima eficiencia'!$C$8+(2*'Y (2)'!B479*(SQRT(1+('Máxima eficiencia'!$C$12^2))))))^(2/3)</f>
        <v>33.6258028896657</v>
      </c>
      <c r="B479" s="20">
        <f t="shared" si="4"/>
        <v>4.7399999999999434</v>
      </c>
      <c r="C479" s="28"/>
      <c r="D479" s="28"/>
      <c r="E479" s="28"/>
      <c r="F479" s="28"/>
      <c r="G479" s="26"/>
      <c r="H479" s="26"/>
      <c r="I479" s="26"/>
    </row>
    <row r="480" spans="1:9" ht="15.75" x14ac:dyDescent="0.25">
      <c r="A480" s="29">
        <f>(('Máxima eficiencia'!$C$8*'Y (2)'!B480)+('Máxima eficiencia'!$C$12*('Y (2)'!B480^2)))*((('Máxima eficiencia'!$C$8*'Y (2)'!B480)+('Máxima eficiencia'!$C$12*('Y (2)'!B480^2)))/('Máxima eficiencia'!$C$8+(2*'Y (2)'!B480*(SQRT(1+('Máxima eficiencia'!$C$12^2))))))^(2/3)</f>
        <v>33.811204330524056</v>
      </c>
      <c r="B480" s="20">
        <f t="shared" si="4"/>
        <v>4.7499999999999432</v>
      </c>
      <c r="C480" s="28"/>
      <c r="D480" s="28"/>
      <c r="E480" s="28"/>
      <c r="F480" s="28"/>
      <c r="G480" s="26"/>
      <c r="H480" s="26"/>
      <c r="I480" s="26"/>
    </row>
    <row r="481" spans="1:9" ht="15.75" x14ac:dyDescent="0.25">
      <c r="A481" s="29">
        <f>(('Máxima eficiencia'!$C$8*'Y (2)'!B481)+('Máxima eficiencia'!$C$12*('Y (2)'!B481^2)))*((('Máxima eficiencia'!$C$8*'Y (2)'!B481)+('Máxima eficiencia'!$C$12*('Y (2)'!B481^2)))/('Máxima eficiencia'!$C$8+(2*'Y (2)'!B481*(SQRT(1+('Máxima eficiencia'!$C$12^2))))))^(2/3)</f>
        <v>33.997243154196667</v>
      </c>
      <c r="B481" s="20">
        <f t="shared" si="4"/>
        <v>4.7599999999999429</v>
      </c>
      <c r="C481" s="28"/>
      <c r="D481" s="28"/>
      <c r="E481" s="28"/>
      <c r="F481" s="28"/>
      <c r="G481" s="26"/>
      <c r="H481" s="26"/>
      <c r="I481" s="26"/>
    </row>
    <row r="482" spans="1:9" ht="15.75" x14ac:dyDescent="0.25">
      <c r="A482" s="29">
        <f>(('Máxima eficiencia'!$C$8*'Y (2)'!B482)+('Máxima eficiencia'!$C$12*('Y (2)'!B482^2)))*((('Máxima eficiencia'!$C$8*'Y (2)'!B482)+('Máxima eficiencia'!$C$12*('Y (2)'!B482^2)))/('Máxima eficiencia'!$C$8+(2*'Y (2)'!B482*(SQRT(1+('Máxima eficiencia'!$C$12^2))))))^(2/3)</f>
        <v>34.183920235100622</v>
      </c>
      <c r="B482" s="20">
        <f t="shared" si="4"/>
        <v>4.7699999999999427</v>
      </c>
      <c r="C482" s="28"/>
      <c r="D482" s="28"/>
      <c r="E482" s="28"/>
      <c r="F482" s="28"/>
      <c r="G482" s="26"/>
      <c r="H482" s="26"/>
      <c r="I482" s="26"/>
    </row>
    <row r="483" spans="1:9" ht="15.75" x14ac:dyDescent="0.25">
      <c r="A483" s="29">
        <f>(('Máxima eficiencia'!$C$8*'Y (2)'!B483)+('Máxima eficiencia'!$C$12*('Y (2)'!B483^2)))*((('Máxima eficiencia'!$C$8*'Y (2)'!B483)+('Máxima eficiencia'!$C$12*('Y (2)'!B483^2)))/('Máxima eficiencia'!$C$8+(2*'Y (2)'!B483*(SQRT(1+('Máxima eficiencia'!$C$12^2))))))^(2/3)</f>
        <v>34.371236447054606</v>
      </c>
      <c r="B483" s="20">
        <f t="shared" si="4"/>
        <v>4.7799999999999425</v>
      </c>
      <c r="C483" s="28"/>
      <c r="D483" s="28"/>
      <c r="E483" s="28"/>
      <c r="F483" s="28"/>
      <c r="G483" s="26"/>
      <c r="H483" s="26"/>
      <c r="I483" s="26"/>
    </row>
    <row r="484" spans="1:9" ht="15.75" x14ac:dyDescent="0.25">
      <c r="A484" s="29">
        <f>(('Máxima eficiencia'!$C$8*'Y (2)'!B484)+('Máxima eficiencia'!$C$12*('Y (2)'!B484^2)))*((('Máxima eficiencia'!$C$8*'Y (2)'!B484)+('Máxima eficiencia'!$C$12*('Y (2)'!B484^2)))/('Máxima eficiencia'!$C$8+(2*'Y (2)'!B484*(SQRT(1+('Máxima eficiencia'!$C$12^2))))))^(2/3)</f>
        <v>34.559192663280555</v>
      </c>
      <c r="B484" s="20">
        <f t="shared" si="4"/>
        <v>4.7899999999999423</v>
      </c>
      <c r="C484" s="28"/>
      <c r="D484" s="28"/>
      <c r="E484" s="28"/>
      <c r="F484" s="28"/>
      <c r="G484" s="26"/>
      <c r="H484" s="26"/>
      <c r="I484" s="26"/>
    </row>
    <row r="485" spans="1:9" ht="15.75" x14ac:dyDescent="0.25">
      <c r="A485" s="29">
        <f>(('Máxima eficiencia'!$C$8*'Y (2)'!B485)+('Máxima eficiencia'!$C$12*('Y (2)'!B485^2)))*((('Máxima eficiencia'!$C$8*'Y (2)'!B485)+('Máxima eficiencia'!$C$12*('Y (2)'!B485^2)))/('Máxima eficiencia'!$C$8+(2*'Y (2)'!B485*(SQRT(1+('Máxima eficiencia'!$C$12^2))))))^(2/3)</f>
        <v>34.74778975640529</v>
      </c>
      <c r="B485" s="20">
        <f t="shared" si="4"/>
        <v>4.7999999999999421</v>
      </c>
      <c r="C485" s="28"/>
      <c r="D485" s="28"/>
      <c r="E485" s="28"/>
      <c r="F485" s="28"/>
      <c r="G485" s="26"/>
      <c r="H485" s="26"/>
      <c r="I485" s="26"/>
    </row>
    <row r="486" spans="1:9" ht="15.75" x14ac:dyDescent="0.25">
      <c r="A486" s="29">
        <f>(('Máxima eficiencia'!$C$8*'Y (2)'!B486)+('Máxima eficiencia'!$C$12*('Y (2)'!B486^2)))*((('Máxima eficiencia'!$C$8*'Y (2)'!B486)+('Máxima eficiencia'!$C$12*('Y (2)'!B486^2)))/('Máxima eficiencia'!$C$8+(2*'Y (2)'!B486*(SQRT(1+('Máxima eficiencia'!$C$12^2))))))^(2/3)</f>
        <v>34.93702859846212</v>
      </c>
      <c r="B486" s="20">
        <f t="shared" si="4"/>
        <v>4.8099999999999419</v>
      </c>
      <c r="C486" s="28"/>
      <c r="D486" s="28"/>
      <c r="E486" s="28"/>
      <c r="F486" s="28"/>
      <c r="G486" s="26"/>
      <c r="H486" s="26"/>
      <c r="I486" s="26"/>
    </row>
    <row r="487" spans="1:9" ht="15.75" x14ac:dyDescent="0.25">
      <c r="A487" s="29">
        <f>(('Máxima eficiencia'!$C$8*'Y (2)'!B487)+('Máxima eficiencia'!$C$12*('Y (2)'!B487^2)))*((('Máxima eficiencia'!$C$8*'Y (2)'!B487)+('Máxima eficiencia'!$C$12*('Y (2)'!B487^2)))/('Máxima eficiencia'!$C$8+(2*'Y (2)'!B487*(SQRT(1+('Máxima eficiencia'!$C$12^2))))))^(2/3)</f>
        <v>35.126910060892463</v>
      </c>
      <c r="B487" s="20">
        <f t="shared" si="4"/>
        <v>4.8199999999999417</v>
      </c>
      <c r="C487" s="28"/>
      <c r="D487" s="28"/>
      <c r="E487" s="28"/>
      <c r="F487" s="28"/>
      <c r="G487" s="26"/>
      <c r="H487" s="26"/>
      <c r="I487" s="26"/>
    </row>
    <row r="488" spans="1:9" ht="15.75" x14ac:dyDescent="0.25">
      <c r="A488" s="29">
        <f>(('Máxima eficiencia'!$C$8*'Y (2)'!B488)+('Máxima eficiencia'!$C$12*('Y (2)'!B488^2)))*((('Máxima eficiencia'!$C$8*'Y (2)'!B488)+('Máxima eficiencia'!$C$12*('Y (2)'!B488^2)))/('Máxima eficiencia'!$C$8+(2*'Y (2)'!B488*(SQRT(1+('Máxima eficiencia'!$C$12^2))))))^(2/3)</f>
        <v>35.317435014547428</v>
      </c>
      <c r="B488" s="20">
        <f t="shared" si="4"/>
        <v>4.8299999999999415</v>
      </c>
      <c r="C488" s="28"/>
      <c r="D488" s="28"/>
      <c r="E488" s="28"/>
      <c r="F488" s="28"/>
      <c r="G488" s="26"/>
      <c r="H488" s="26"/>
      <c r="I488" s="26"/>
    </row>
    <row r="489" spans="1:9" ht="15.75" x14ac:dyDescent="0.25">
      <c r="A489" s="29">
        <f>(('Máxima eficiencia'!$C$8*'Y (2)'!B489)+('Máxima eficiencia'!$C$12*('Y (2)'!B489^2)))*((('Máxima eficiencia'!$C$8*'Y (2)'!B489)+('Máxima eficiencia'!$C$12*('Y (2)'!B489^2)))/('Máxima eficiencia'!$C$8+(2*'Y (2)'!B489*(SQRT(1+('Máxima eficiencia'!$C$12^2))))))^(2/3)</f>
        <v>35.508604329689469</v>
      </c>
      <c r="B489" s="20">
        <f t="shared" si="4"/>
        <v>4.8399999999999412</v>
      </c>
      <c r="C489" s="28"/>
      <c r="D489" s="28"/>
      <c r="E489" s="28"/>
      <c r="F489" s="28"/>
      <c r="G489" s="26"/>
      <c r="H489" s="26"/>
      <c r="I489" s="26"/>
    </row>
    <row r="490" spans="1:9" ht="15.75" x14ac:dyDescent="0.25">
      <c r="A490" s="29">
        <f>(('Máxima eficiencia'!$C$8*'Y (2)'!B490)+('Máxima eficiencia'!$C$12*('Y (2)'!B490^2)))*((('Máxima eficiencia'!$C$8*'Y (2)'!B490)+('Máxima eficiencia'!$C$12*('Y (2)'!B490^2)))/('Máxima eficiencia'!$C$8+(2*'Y (2)'!B490*(SQRT(1+('Máxima eficiencia'!$C$12^2))))))^(2/3)</f>
        <v>35.700418875993869</v>
      </c>
      <c r="B490" s="20">
        <f t="shared" si="4"/>
        <v>4.849999999999941</v>
      </c>
      <c r="C490" s="28"/>
      <c r="D490" s="28"/>
      <c r="E490" s="28"/>
      <c r="F490" s="28"/>
      <c r="G490" s="26"/>
      <c r="H490" s="26"/>
      <c r="I490" s="26"/>
    </row>
    <row r="491" spans="1:9" ht="15.75" x14ac:dyDescent="0.25">
      <c r="A491" s="29">
        <f>(('Máxima eficiencia'!$C$8*'Y (2)'!B491)+('Máxima eficiencia'!$C$12*('Y (2)'!B491^2)))*((('Máxima eficiencia'!$C$8*'Y (2)'!B491)+('Máxima eficiencia'!$C$12*('Y (2)'!B491^2)))/('Máxima eficiencia'!$C$8+(2*'Y (2)'!B491*(SQRT(1+('Máxima eficiencia'!$C$12^2))))))^(2/3)</f>
        <v>35.89287952255043</v>
      </c>
      <c r="B491" s="20">
        <f t="shared" si="4"/>
        <v>4.8599999999999408</v>
      </c>
      <c r="C491" s="28"/>
      <c r="D491" s="28"/>
      <c r="E491" s="28"/>
      <c r="F491" s="28"/>
      <c r="G491" s="26"/>
      <c r="H491" s="26"/>
      <c r="I491" s="26"/>
    </row>
    <row r="492" spans="1:9" ht="15.75" x14ac:dyDescent="0.25">
      <c r="A492" s="29">
        <f>(('Máxima eficiencia'!$C$8*'Y (2)'!B492)+('Máxima eficiencia'!$C$12*('Y (2)'!B492^2)))*((('Máxima eficiencia'!$C$8*'Y (2)'!B492)+('Máxima eficiencia'!$C$12*('Y (2)'!B492^2)))/('Máxima eficiencia'!$C$8+(2*'Y (2)'!B492*(SQRT(1+('Máxima eficiencia'!$C$12^2))))))^(2/3)</f>
        <v>36.085987137864983</v>
      </c>
      <c r="B492" s="20">
        <f t="shared" si="4"/>
        <v>4.8699999999999406</v>
      </c>
      <c r="C492" s="28"/>
      <c r="D492" s="28"/>
      <c r="E492" s="28"/>
      <c r="F492" s="28"/>
      <c r="G492" s="26"/>
      <c r="H492" s="26"/>
      <c r="I492" s="26"/>
    </row>
    <row r="493" spans="1:9" ht="15.75" x14ac:dyDescent="0.25">
      <c r="A493" s="29">
        <f>(('Máxima eficiencia'!$C$8*'Y (2)'!B493)+('Máxima eficiencia'!$C$12*('Y (2)'!B493^2)))*((('Máxima eficiencia'!$C$8*'Y (2)'!B493)+('Máxima eficiencia'!$C$12*('Y (2)'!B493^2)))/('Máxima eficiencia'!$C$8+(2*'Y (2)'!B493*(SQRT(1+('Máxima eficiencia'!$C$12^2))))))^(2/3)</f>
        <v>36.27974258986098</v>
      </c>
      <c r="B493" s="20">
        <f t="shared" si="4"/>
        <v>4.8799999999999404</v>
      </c>
      <c r="C493" s="28"/>
      <c r="D493" s="28"/>
      <c r="E493" s="28"/>
      <c r="F493" s="28"/>
      <c r="G493" s="26"/>
      <c r="H493" s="26"/>
      <c r="I493" s="26"/>
    </row>
    <row r="494" spans="1:9" ht="15.75" x14ac:dyDescent="0.25">
      <c r="A494" s="29">
        <f>(('Máxima eficiencia'!$C$8*'Y (2)'!B494)+('Máxima eficiencia'!$C$12*('Y (2)'!B494^2)))*((('Máxima eficiencia'!$C$8*'Y (2)'!B494)+('Máxima eficiencia'!$C$12*('Y (2)'!B494^2)))/('Máxima eficiencia'!$C$8+(2*'Y (2)'!B494*(SQRT(1+('Máxima eficiencia'!$C$12^2))))))^(2/3)</f>
        <v>36.474146745881029</v>
      </c>
      <c r="B494" s="20">
        <f t="shared" si="4"/>
        <v>4.8899999999999402</v>
      </c>
      <c r="C494" s="28"/>
      <c r="D494" s="28"/>
      <c r="E494" s="28"/>
      <c r="F494" s="28"/>
      <c r="G494" s="26"/>
      <c r="H494" s="26"/>
      <c r="I494" s="26"/>
    </row>
    <row r="495" spans="1:9" ht="15.75" x14ac:dyDescent="0.25">
      <c r="A495" s="29">
        <f>(('Máxima eficiencia'!$C$8*'Y (2)'!B495)+('Máxima eficiencia'!$C$12*('Y (2)'!B495^2)))*((('Máxima eficiencia'!$C$8*'Y (2)'!B495)+('Máxima eficiencia'!$C$12*('Y (2)'!B495^2)))/('Máxima eficiencia'!$C$8+(2*'Y (2)'!B495*(SQRT(1+('Máxima eficiencia'!$C$12^2))))))^(2/3)</f>
        <v>36.669200472688459</v>
      </c>
      <c r="B495" s="20">
        <f t="shared" si="4"/>
        <v>4.89999999999994</v>
      </c>
      <c r="C495" s="28"/>
      <c r="D495" s="28"/>
      <c r="E495" s="28"/>
      <c r="F495" s="28"/>
      <c r="G495" s="26"/>
      <c r="H495" s="26"/>
      <c r="I495" s="26"/>
    </row>
    <row r="496" spans="1:9" ht="15.75" x14ac:dyDescent="0.25">
      <c r="A496" s="29">
        <f>(('Máxima eficiencia'!$C$8*'Y (2)'!B496)+('Máxima eficiencia'!$C$12*('Y (2)'!B496^2)))*((('Máxima eficiencia'!$C$8*'Y (2)'!B496)+('Máxima eficiencia'!$C$12*('Y (2)'!B496^2)))/('Máxima eficiencia'!$C$8+(2*'Y (2)'!B496*(SQRT(1+('Máxima eficiencia'!$C$12^2))))))^(2/3)</f>
        <v>36.864904636468886</v>
      </c>
      <c r="B496" s="20">
        <f t="shared" si="4"/>
        <v>4.9099999999999397</v>
      </c>
      <c r="C496" s="28"/>
      <c r="D496" s="28"/>
      <c r="E496" s="28"/>
      <c r="F496" s="28"/>
      <c r="G496" s="26"/>
      <c r="H496" s="26"/>
      <c r="I496" s="26"/>
    </row>
    <row r="497" spans="1:9" ht="15.75" x14ac:dyDescent="0.25">
      <c r="A497" s="29">
        <f>(('Máxima eficiencia'!$C$8*'Y (2)'!B497)+('Máxima eficiencia'!$C$12*('Y (2)'!B497^2)))*((('Máxima eficiencia'!$C$8*'Y (2)'!B497)+('Máxima eficiencia'!$C$12*('Y (2)'!B497^2)))/('Máxima eficiencia'!$C$8+(2*'Y (2)'!B497*(SQRT(1+('Máxima eficiencia'!$C$12^2))))))^(2/3)</f>
        <v>37.061260102831696</v>
      </c>
      <c r="B497" s="20">
        <f t="shared" si="4"/>
        <v>4.9199999999999395</v>
      </c>
      <c r="C497" s="28"/>
      <c r="D497" s="28"/>
      <c r="E497" s="28"/>
      <c r="F497" s="28"/>
      <c r="G497" s="26"/>
      <c r="H497" s="26"/>
      <c r="I497" s="26"/>
    </row>
    <row r="498" spans="1:9" ht="15.75" x14ac:dyDescent="0.25">
      <c r="A498" s="29">
        <f>(('Máxima eficiencia'!$C$8*'Y (2)'!B498)+('Máxima eficiencia'!$C$12*('Y (2)'!B498^2)))*((('Máxima eficiencia'!$C$8*'Y (2)'!B498)+('Máxima eficiencia'!$C$12*('Y (2)'!B498^2)))/('Máxima eficiencia'!$C$8+(2*'Y (2)'!B498*(SQRT(1+('Máxima eficiencia'!$C$12^2))))))^(2/3)</f>
        <v>37.258267736811632</v>
      </c>
      <c r="B498" s="20">
        <f t="shared" si="4"/>
        <v>4.9299999999999393</v>
      </c>
      <c r="C498" s="28"/>
      <c r="D498" s="28"/>
      <c r="E498" s="28"/>
      <c r="F498" s="28"/>
      <c r="G498" s="26"/>
      <c r="H498" s="26"/>
      <c r="I498" s="26"/>
    </row>
    <row r="499" spans="1:9" ht="15.75" x14ac:dyDescent="0.25">
      <c r="A499" s="29">
        <f>(('Máxima eficiencia'!$C$8*'Y (2)'!B499)+('Máxima eficiencia'!$C$12*('Y (2)'!B499^2)))*((('Máxima eficiencia'!$C$8*'Y (2)'!B499)+('Máxima eficiencia'!$C$12*('Y (2)'!B499^2)))/('Máxima eficiencia'!$C$8+(2*'Y (2)'!B499*(SQRT(1+('Máxima eficiencia'!$C$12^2))))))^(2/3)</f>
        <v>37.455928402870263</v>
      </c>
      <c r="B499" s="20">
        <f t="shared" si="4"/>
        <v>4.9399999999999391</v>
      </c>
      <c r="C499" s="28"/>
      <c r="D499" s="28"/>
      <c r="E499" s="28"/>
      <c r="F499" s="28"/>
      <c r="G499" s="26"/>
      <c r="H499" s="26"/>
      <c r="I499" s="26"/>
    </row>
    <row r="500" spans="1:9" ht="15.75" x14ac:dyDescent="0.25">
      <c r="A500" s="29">
        <f>(('Máxima eficiencia'!$C$8*'Y (2)'!B500)+('Máxima eficiencia'!$C$12*('Y (2)'!B500^2)))*((('Máxima eficiencia'!$C$8*'Y (2)'!B500)+('Máxima eficiencia'!$C$12*('Y (2)'!B500^2)))/('Máxima eficiencia'!$C$8+(2*'Y (2)'!B500*(SQRT(1+('Máxima eficiencia'!$C$12^2))))))^(2/3)</f>
        <v>37.65424296489757</v>
      </c>
      <c r="B500" s="20">
        <f t="shared" si="4"/>
        <v>4.9499999999999389</v>
      </c>
      <c r="C500" s="28"/>
      <c r="D500" s="28"/>
      <c r="E500" s="28"/>
      <c r="F500" s="28"/>
      <c r="G500" s="26"/>
      <c r="H500" s="26"/>
      <c r="I500" s="26"/>
    </row>
    <row r="501" spans="1:9" ht="15.75" x14ac:dyDescent="0.25">
      <c r="A501" s="29">
        <f>(('Máxima eficiencia'!$C$8*'Y (2)'!B501)+('Máxima eficiencia'!$C$12*('Y (2)'!B501^2)))*((('Máxima eficiencia'!$C$8*'Y (2)'!B501)+('Máxima eficiencia'!$C$12*('Y (2)'!B501^2)))/('Máxima eficiencia'!$C$8+(2*'Y (2)'!B501*(SQRT(1+('Máxima eficiencia'!$C$12^2))))))^(2/3)</f>
        <v>37.853212286213378</v>
      </c>
      <c r="B501" s="20">
        <f t="shared" si="4"/>
        <v>4.9599999999999387</v>
      </c>
      <c r="C501" s="28"/>
      <c r="D501" s="28"/>
      <c r="E501" s="28"/>
      <c r="F501" s="28"/>
      <c r="G501" s="26"/>
      <c r="H501" s="26"/>
      <c r="I501" s="26"/>
    </row>
    <row r="502" spans="1:9" ht="15.75" x14ac:dyDescent="0.25">
      <c r="A502" s="29">
        <f>(('Máxima eficiencia'!$C$8*'Y (2)'!B502)+('Máxima eficiencia'!$C$12*('Y (2)'!B502^2)))*((('Máxima eficiencia'!$C$8*'Y (2)'!B502)+('Máxima eficiencia'!$C$12*('Y (2)'!B502^2)))/('Máxima eficiencia'!$C$8+(2*'Y (2)'!B502*(SQRT(1+('Máxima eficiencia'!$C$12^2))))))^(2/3)</f>
        <v>38.052837229568908</v>
      </c>
      <c r="B502" s="20">
        <f t="shared" si="4"/>
        <v>4.9699999999999385</v>
      </c>
      <c r="C502" s="28"/>
      <c r="D502" s="28"/>
      <c r="E502" s="28"/>
      <c r="F502" s="28"/>
      <c r="G502" s="26"/>
      <c r="H502" s="26"/>
      <c r="I502" s="26"/>
    </row>
    <row r="503" spans="1:9" ht="15.75" x14ac:dyDescent="0.25">
      <c r="A503" s="29">
        <f>(('Máxima eficiencia'!$C$8*'Y (2)'!B503)+('Máxima eficiencia'!$C$12*('Y (2)'!B503^2)))*((('Máxima eficiencia'!$C$8*'Y (2)'!B503)+('Máxima eficiencia'!$C$12*('Y (2)'!B503^2)))/('Máxima eficiencia'!$C$8+(2*'Y (2)'!B503*(SQRT(1+('Máxima eficiencia'!$C$12^2))))))^(2/3)</f>
        <v>38.253118657148221</v>
      </c>
      <c r="B503" s="20">
        <f t="shared" si="4"/>
        <v>4.9799999999999383</v>
      </c>
      <c r="C503" s="28"/>
      <c r="D503" s="28"/>
      <c r="E503" s="28"/>
      <c r="F503" s="28"/>
      <c r="G503" s="26"/>
      <c r="H503" s="26"/>
      <c r="I503" s="26"/>
    </row>
    <row r="504" spans="1:9" ht="15.75" x14ac:dyDescent="0.25">
      <c r="A504" s="29">
        <f>(('Máxima eficiencia'!$C$8*'Y (2)'!B504)+('Máxima eficiencia'!$C$12*('Y (2)'!B504^2)))*((('Máxima eficiencia'!$C$8*'Y (2)'!B504)+('Máxima eficiencia'!$C$12*('Y (2)'!B504^2)))/('Máxima eficiencia'!$C$8+(2*'Y (2)'!B504*(SQRT(1+('Máxima eficiencia'!$C$12^2))))))^(2/3)</f>
        <v>38.454057430569783</v>
      </c>
      <c r="B504" s="20">
        <f t="shared" si="4"/>
        <v>4.989999999999938</v>
      </c>
      <c r="C504" s="28"/>
      <c r="D504" s="28"/>
      <c r="E504" s="28"/>
      <c r="F504" s="28"/>
      <c r="G504" s="26"/>
      <c r="H504" s="26"/>
      <c r="I504" s="26"/>
    </row>
    <row r="505" spans="1:9" ht="15.75" x14ac:dyDescent="0.25">
      <c r="A505" s="29">
        <f>(('Máxima eficiencia'!$C$8*'Y (2)'!B505)+('Máxima eficiencia'!$C$12*('Y (2)'!B505^2)))*((('Máxima eficiencia'!$C$8*'Y (2)'!B505)+('Máxima eficiencia'!$C$12*('Y (2)'!B505^2)))/('Máxima eficiencia'!$C$8+(2*'Y (2)'!B505*(SQRT(1+('Máxima eficiencia'!$C$12^2))))))^(2/3)</f>
        <v>38.655654410887912</v>
      </c>
      <c r="B505" s="20">
        <f t="shared" si="4"/>
        <v>4.9999999999999378</v>
      </c>
      <c r="C505" s="28"/>
      <c r="D505" s="28"/>
      <c r="E505" s="28"/>
      <c r="F505" s="28"/>
      <c r="G505" s="26"/>
      <c r="H505" s="26"/>
      <c r="I505" s="26"/>
    </row>
    <row r="506" spans="1:9" ht="15.75" x14ac:dyDescent="0.25">
      <c r="A506" s="29">
        <f>(('Máxima eficiencia'!$C$8*'Y (2)'!B506)+('Máxima eficiencia'!$C$12*('Y (2)'!B506^2)))*((('Máxima eficiencia'!$C$8*'Y (2)'!B506)+('Máxima eficiencia'!$C$12*('Y (2)'!B506^2)))/('Máxima eficiencia'!$C$8+(2*'Y (2)'!B506*(SQRT(1+('Máxima eficiencia'!$C$12^2))))))^(2/3)</f>
        <v>38.857910458594183</v>
      </c>
      <c r="B506" s="20">
        <f t="shared" si="4"/>
        <v>5.0099999999999376</v>
      </c>
      <c r="C506" s="28"/>
      <c r="D506" s="28"/>
      <c r="E506" s="28"/>
      <c r="F506" s="28"/>
      <c r="G506" s="26"/>
      <c r="H506" s="26"/>
      <c r="I506" s="26"/>
    </row>
    <row r="507" spans="1:9" ht="15.75" x14ac:dyDescent="0.25">
      <c r="A507" s="29">
        <f>(('Máxima eficiencia'!$C$8*'Y (2)'!B507)+('Máxima eficiencia'!$C$12*('Y (2)'!B507^2)))*((('Máxima eficiencia'!$C$8*'Y (2)'!B507)+('Máxima eficiencia'!$C$12*('Y (2)'!B507^2)))/('Máxima eficiencia'!$C$8+(2*'Y (2)'!B507*(SQRT(1+('Máxima eficiencia'!$C$12^2))))))^(2/3)</f>
        <v>39.060826433619006</v>
      </c>
      <c r="B507" s="20">
        <f t="shared" si="4"/>
        <v>5.0199999999999374</v>
      </c>
      <c r="C507" s="28"/>
      <c r="D507" s="28"/>
      <c r="E507" s="28"/>
      <c r="F507" s="28"/>
      <c r="G507" s="26"/>
      <c r="H507" s="26"/>
      <c r="I507" s="26"/>
    </row>
    <row r="508" spans="1:9" ht="15.75" x14ac:dyDescent="0.25">
      <c r="A508" s="29">
        <f>(('Máxima eficiencia'!$C$8*'Y (2)'!B508)+('Máxima eficiencia'!$C$12*('Y (2)'!B508^2)))*((('Máxima eficiencia'!$C$8*'Y (2)'!B508)+('Máxima eficiencia'!$C$12*('Y (2)'!B508^2)))/('Máxima eficiencia'!$C$8+(2*'Y (2)'!B508*(SQRT(1+('Máxima eficiencia'!$C$12^2))))))^(2/3)</f>
        <v>39.264403195333024</v>
      </c>
      <c r="B508" s="20">
        <f t="shared" si="4"/>
        <v>5.0299999999999372</v>
      </c>
      <c r="C508" s="28"/>
      <c r="D508" s="28"/>
      <c r="E508" s="28"/>
      <c r="F508" s="28"/>
      <c r="G508" s="26"/>
      <c r="H508" s="26"/>
      <c r="I508" s="26"/>
    </row>
    <row r="509" spans="1:9" ht="15.75" x14ac:dyDescent="0.25">
      <c r="A509" s="29">
        <f>(('Máxima eficiencia'!$C$8*'Y (2)'!B509)+('Máxima eficiencia'!$C$12*('Y (2)'!B509^2)))*((('Máxima eficiencia'!$C$8*'Y (2)'!B509)+('Máxima eficiencia'!$C$12*('Y (2)'!B509^2)))/('Máxima eficiencia'!$C$8+(2*'Y (2)'!B509*(SQRT(1+('Máxima eficiencia'!$C$12^2))))))^(2/3)</f>
        <v>39.468641602548594</v>
      </c>
      <c r="B509" s="20">
        <f t="shared" si="4"/>
        <v>5.039999999999937</v>
      </c>
      <c r="C509" s="28"/>
      <c r="D509" s="28"/>
      <c r="E509" s="28"/>
      <c r="F509" s="28"/>
      <c r="G509" s="26"/>
      <c r="H509" s="26"/>
      <c r="I509" s="26"/>
    </row>
    <row r="510" spans="1:9" ht="15.75" x14ac:dyDescent="0.25">
      <c r="A510" s="29">
        <f>(('Máxima eficiencia'!$C$8*'Y (2)'!B510)+('Máxima eficiencia'!$C$12*('Y (2)'!B510^2)))*((('Máxima eficiencia'!$C$8*'Y (2)'!B510)+('Máxima eficiencia'!$C$12*('Y (2)'!B510^2)))/('Máxima eficiencia'!$C$8+(2*'Y (2)'!B510*(SQRT(1+('Máxima eficiencia'!$C$12^2))))))^(2/3)</f>
        <v>39.673542513521177</v>
      </c>
      <c r="B510" s="20">
        <f t="shared" si="4"/>
        <v>5.0499999999999368</v>
      </c>
      <c r="C510" s="28"/>
      <c r="D510" s="28"/>
      <c r="E510" s="28"/>
      <c r="F510" s="28"/>
      <c r="G510" s="26"/>
      <c r="H510" s="26"/>
      <c r="I510" s="26"/>
    </row>
    <row r="511" spans="1:9" ht="15.75" x14ac:dyDescent="0.25">
      <c r="A511" s="29">
        <f>(('Máxima eficiencia'!$C$8*'Y (2)'!B511)+('Máxima eficiencia'!$C$12*('Y (2)'!B511^2)))*((('Máxima eficiencia'!$C$8*'Y (2)'!B511)+('Máxima eficiencia'!$C$12*('Y (2)'!B511^2)))/('Máxima eficiencia'!$C$8+(2*'Y (2)'!B511*(SQRT(1+('Máxima eficiencia'!$C$12^2))))))^(2/3)</f>
        <v>39.87910678595086</v>
      </c>
      <c r="B511" s="20">
        <f t="shared" si="4"/>
        <v>5.0599999999999365</v>
      </c>
      <c r="C511" s="28"/>
      <c r="D511" s="28"/>
      <c r="E511" s="28"/>
      <c r="F511" s="28"/>
      <c r="G511" s="26"/>
      <c r="H511" s="26"/>
      <c r="I511" s="26"/>
    </row>
    <row r="512" spans="1:9" ht="15.75" x14ac:dyDescent="0.25">
      <c r="A512" s="29">
        <f>(('Máxima eficiencia'!$C$8*'Y (2)'!B512)+('Máxima eficiencia'!$C$12*('Y (2)'!B512^2)))*((('Máxima eficiencia'!$C$8*'Y (2)'!B512)+('Máxima eficiencia'!$C$12*('Y (2)'!B512^2)))/('Máxima eficiencia'!$C$8+(2*'Y (2)'!B512*(SQRT(1+('Máxima eficiencia'!$C$12^2))))))^(2/3)</f>
        <v>40.085335276983763</v>
      </c>
      <c r="B512" s="20">
        <f t="shared" si="4"/>
        <v>5.0699999999999363</v>
      </c>
      <c r="C512" s="28"/>
      <c r="D512" s="28"/>
      <c r="E512" s="28"/>
      <c r="F512" s="28"/>
      <c r="G512" s="26"/>
      <c r="H512" s="26"/>
      <c r="I512" s="26"/>
    </row>
    <row r="513" spans="1:9" ht="15.75" x14ac:dyDescent="0.25">
      <c r="A513" s="29">
        <f>(('Máxima eficiencia'!$C$8*'Y (2)'!B513)+('Máxima eficiencia'!$C$12*('Y (2)'!B513^2)))*((('Máxima eficiencia'!$C$8*'Y (2)'!B513)+('Máxima eficiencia'!$C$12*('Y (2)'!B513^2)))/('Máxima eficiencia'!$C$8+(2*'Y (2)'!B513*(SQRT(1+('Máxima eficiencia'!$C$12^2))))))^(2/3)</f>
        <v>40.292228843213408</v>
      </c>
      <c r="B513" s="20">
        <f t="shared" si="4"/>
        <v>5.0799999999999361</v>
      </c>
      <c r="C513" s="28"/>
      <c r="D513" s="28"/>
      <c r="E513" s="28"/>
      <c r="F513" s="28"/>
      <c r="G513" s="26"/>
      <c r="H513" s="26"/>
      <c r="I513" s="26"/>
    </row>
    <row r="514" spans="1:9" ht="15.75" x14ac:dyDescent="0.25">
      <c r="A514" s="29">
        <f>(('Máxima eficiencia'!$C$8*'Y (2)'!B514)+('Máxima eficiencia'!$C$12*('Y (2)'!B514^2)))*((('Máxima eficiencia'!$C$8*'Y (2)'!B514)+('Máxima eficiencia'!$C$12*('Y (2)'!B514^2)))/('Máxima eficiencia'!$C$8+(2*'Y (2)'!B514*(SQRT(1+('Máxima eficiencia'!$C$12^2))))))^(2/3)</f>
        <v>40.499788340682251</v>
      </c>
      <c r="B514" s="20">
        <f t="shared" si="4"/>
        <v>5.0899999999999359</v>
      </c>
      <c r="C514" s="28"/>
      <c r="D514" s="28"/>
      <c r="E514" s="28"/>
      <c r="F514" s="28"/>
      <c r="G514" s="26"/>
      <c r="H514" s="26"/>
      <c r="I514" s="26"/>
    </row>
    <row r="515" spans="1:9" ht="15.75" x14ac:dyDescent="0.25">
      <c r="A515" s="29">
        <f>(('Máxima eficiencia'!$C$8*'Y (2)'!B515)+('Máxima eficiencia'!$C$12*('Y (2)'!B515^2)))*((('Máxima eficiencia'!$C$8*'Y (2)'!B515)+('Máxima eficiencia'!$C$12*('Y (2)'!B515^2)))/('Máxima eficiencia'!$C$8+(2*'Y (2)'!B515*(SQRT(1+('Máxima eficiencia'!$C$12^2))))))^(2/3)</f>
        <v>40.708014624882999</v>
      </c>
      <c r="B515" s="20">
        <f t="shared" si="4"/>
        <v>5.0999999999999357</v>
      </c>
      <c r="C515" s="28"/>
      <c r="D515" s="28"/>
      <c r="E515" s="28"/>
      <c r="F515" s="28"/>
      <c r="G515" s="26"/>
      <c r="H515" s="26"/>
      <c r="I515" s="26"/>
    </row>
    <row r="516" spans="1:9" ht="15.75" x14ac:dyDescent="0.25">
      <c r="A516" s="29">
        <f>(('Máxima eficiencia'!$C$8*'Y (2)'!B516)+('Máxima eficiencia'!$C$12*('Y (2)'!B516^2)))*((('Máxima eficiencia'!$C$8*'Y (2)'!B516)+('Máxima eficiencia'!$C$12*('Y (2)'!B516^2)))/('Máxima eficiencia'!$C$8+(2*'Y (2)'!B516*(SQRT(1+('Máxima eficiencia'!$C$12^2))))))^(2/3)</f>
        <v>40.916908550760049</v>
      </c>
      <c r="B516" s="20">
        <f t="shared" ref="B516:B579" si="5">B515+0.01</f>
        <v>5.1099999999999355</v>
      </c>
      <c r="C516" s="28"/>
      <c r="D516" s="28"/>
      <c r="E516" s="28"/>
      <c r="F516" s="28"/>
      <c r="G516" s="26"/>
      <c r="H516" s="26"/>
      <c r="I516" s="26"/>
    </row>
    <row r="517" spans="1:9" ht="15.75" x14ac:dyDescent="0.25">
      <c r="A517" s="29">
        <f>(('Máxima eficiencia'!$C$8*'Y (2)'!B517)+('Máxima eficiencia'!$C$12*('Y (2)'!B517^2)))*((('Máxima eficiencia'!$C$8*'Y (2)'!B517)+('Máxima eficiencia'!$C$12*('Y (2)'!B517^2)))/('Máxima eficiencia'!$C$8+(2*'Y (2)'!B517*(SQRT(1+('Máxima eficiencia'!$C$12^2))))))^(2/3)</f>
        <v>41.126470972710905</v>
      </c>
      <c r="B517" s="20">
        <f t="shared" si="5"/>
        <v>5.1199999999999353</v>
      </c>
      <c r="C517" s="28"/>
      <c r="D517" s="28"/>
      <c r="E517" s="28"/>
      <c r="F517" s="28"/>
      <c r="G517" s="26"/>
      <c r="H517" s="26"/>
      <c r="I517" s="26"/>
    </row>
    <row r="518" spans="1:9" ht="15.75" x14ac:dyDescent="0.25">
      <c r="A518" s="29">
        <f>(('Máxima eficiencia'!$C$8*'Y (2)'!B518)+('Máxima eficiencia'!$C$12*('Y (2)'!B518^2)))*((('Máxima eficiencia'!$C$8*'Y (2)'!B518)+('Máxima eficiencia'!$C$12*('Y (2)'!B518^2)))/('Máxima eficiencia'!$C$8+(2*'Y (2)'!B518*(SQRT(1+('Máxima eficiencia'!$C$12^2))))))^(2/3)</f>
        <v>41.336702744587605</v>
      </c>
      <c r="B518" s="20">
        <f t="shared" si="5"/>
        <v>5.1299999999999351</v>
      </c>
      <c r="C518" s="28"/>
      <c r="D518" s="28"/>
      <c r="E518" s="28"/>
      <c r="F518" s="28"/>
      <c r="G518" s="26"/>
      <c r="H518" s="26"/>
      <c r="I518" s="26"/>
    </row>
    <row r="519" spans="1:9" ht="15.75" x14ac:dyDescent="0.25">
      <c r="A519" s="29">
        <f>(('Máxima eficiencia'!$C$8*'Y (2)'!B519)+('Máxima eficiencia'!$C$12*('Y (2)'!B519^2)))*((('Máxima eficiencia'!$C$8*'Y (2)'!B519)+('Máxima eficiencia'!$C$12*('Y (2)'!B519^2)))/('Máxima eficiencia'!$C$8+(2*'Y (2)'!B519*(SQRT(1+('Máxima eficiencia'!$C$12^2))))))^(2/3)</f>
        <v>41.547604719698022</v>
      </c>
      <c r="B519" s="20">
        <f t="shared" si="5"/>
        <v>5.1399999999999348</v>
      </c>
      <c r="C519" s="28"/>
      <c r="D519" s="28"/>
      <c r="E519" s="28"/>
      <c r="F519" s="28"/>
      <c r="G519" s="26"/>
      <c r="H519" s="26"/>
      <c r="I519" s="26"/>
    </row>
    <row r="520" spans="1:9" ht="15.75" x14ac:dyDescent="0.25">
      <c r="A520" s="29">
        <f>(('Máxima eficiencia'!$C$8*'Y (2)'!B520)+('Máxima eficiencia'!$C$12*('Y (2)'!B520^2)))*((('Máxima eficiencia'!$C$8*'Y (2)'!B520)+('Máxima eficiencia'!$C$12*('Y (2)'!B520^2)))/('Máxima eficiencia'!$C$8+(2*'Y (2)'!B520*(SQRT(1+('Máxima eficiencia'!$C$12^2))))))^(2/3)</f>
        <v>41.759177750807318</v>
      </c>
      <c r="B520" s="20">
        <f t="shared" si="5"/>
        <v>5.1499999999999346</v>
      </c>
      <c r="C520" s="28"/>
      <c r="D520" s="28"/>
      <c r="E520" s="28"/>
      <c r="F520" s="28"/>
      <c r="G520" s="26"/>
      <c r="H520" s="26"/>
      <c r="I520" s="26"/>
    </row>
    <row r="521" spans="1:9" ht="15.75" x14ac:dyDescent="0.25">
      <c r="A521" s="29">
        <f>(('Máxima eficiencia'!$C$8*'Y (2)'!B521)+('Máxima eficiencia'!$C$12*('Y (2)'!B521^2)))*((('Máxima eficiencia'!$C$8*'Y (2)'!B521)+('Máxima eficiencia'!$C$12*('Y (2)'!B521^2)))/('Máxima eficiencia'!$C$8+(2*'Y (2)'!B521*(SQRT(1+('Máxima eficiencia'!$C$12^2))))))^(2/3)</f>
        <v>41.971422690139306</v>
      </c>
      <c r="B521" s="20">
        <f t="shared" si="5"/>
        <v>5.1599999999999344</v>
      </c>
      <c r="C521" s="28"/>
      <c r="D521" s="28"/>
      <c r="E521" s="28"/>
      <c r="F521" s="28"/>
      <c r="G521" s="26"/>
      <c r="H521" s="26"/>
      <c r="I521" s="26"/>
    </row>
    <row r="522" spans="1:9" ht="15.75" x14ac:dyDescent="0.25">
      <c r="A522" s="29">
        <f>(('Máxima eficiencia'!$C$8*'Y (2)'!B522)+('Máxima eficiencia'!$C$12*('Y (2)'!B522^2)))*((('Máxima eficiencia'!$C$8*'Y (2)'!B522)+('Máxima eficiencia'!$C$12*('Y (2)'!B522^2)))/('Máxima eficiencia'!$C$8+(2*'Y (2)'!B522*(SQRT(1+('Máxima eficiencia'!$C$12^2))))))^(2/3)</f>
        <v>42.184340389377823</v>
      </c>
      <c r="B522" s="20">
        <f t="shared" si="5"/>
        <v>5.1699999999999342</v>
      </c>
      <c r="C522" s="28"/>
      <c r="D522" s="28"/>
      <c r="E522" s="28"/>
      <c r="F522" s="28"/>
      <c r="G522" s="26"/>
      <c r="H522" s="26"/>
      <c r="I522" s="26"/>
    </row>
    <row r="523" spans="1:9" ht="15.75" x14ac:dyDescent="0.25">
      <c r="A523" s="29">
        <f>(('Máxima eficiencia'!$C$8*'Y (2)'!B523)+('Máxima eficiencia'!$C$12*('Y (2)'!B523^2)))*((('Máxima eficiencia'!$C$8*'Y (2)'!B523)+('Máxima eficiencia'!$C$12*('Y (2)'!B523^2)))/('Máxima eficiencia'!$C$8+(2*'Y (2)'!B523*(SQRT(1+('Máxima eficiencia'!$C$12^2))))))^(2/3)</f>
        <v>42.397931699668078</v>
      </c>
      <c r="B523" s="20">
        <f t="shared" si="5"/>
        <v>5.179999999999934</v>
      </c>
      <c r="C523" s="28"/>
      <c r="D523" s="28"/>
      <c r="E523" s="28"/>
      <c r="F523" s="28"/>
      <c r="G523" s="26"/>
      <c r="H523" s="26"/>
      <c r="I523" s="26"/>
    </row>
    <row r="524" spans="1:9" ht="15.75" x14ac:dyDescent="0.25">
      <c r="A524" s="29">
        <f>(('Máxima eficiencia'!$C$8*'Y (2)'!B524)+('Máxima eficiencia'!$C$12*('Y (2)'!B524^2)))*((('Máxima eficiencia'!$C$8*'Y (2)'!B524)+('Máxima eficiencia'!$C$12*('Y (2)'!B524^2)))/('Máxima eficiencia'!$C$8+(2*'Y (2)'!B524*(SQRT(1+('Máxima eficiencia'!$C$12^2))))))^(2/3)</f>
        <v>42.612197471618025</v>
      </c>
      <c r="B524" s="20">
        <f t="shared" si="5"/>
        <v>5.1899999999999338</v>
      </c>
      <c r="C524" s="28"/>
      <c r="D524" s="28"/>
      <c r="E524" s="28"/>
      <c r="F524" s="28"/>
      <c r="G524" s="26"/>
      <c r="H524" s="26"/>
      <c r="I524" s="26"/>
    </row>
    <row r="525" spans="1:9" ht="15.75" x14ac:dyDescent="0.25">
      <c r="A525" s="29">
        <f>(('Máxima eficiencia'!$C$8*'Y (2)'!B525)+('Máxima eficiencia'!$C$12*('Y (2)'!B525^2)))*((('Máxima eficiencia'!$C$8*'Y (2)'!B525)+('Máxima eficiencia'!$C$12*('Y (2)'!B525^2)))/('Máxima eficiencia'!$C$8+(2*'Y (2)'!B525*(SQRT(1+('Máxima eficiencia'!$C$12^2))))))^(2/3)</f>
        <v>42.827138555299733</v>
      </c>
      <c r="B525" s="20">
        <f t="shared" si="5"/>
        <v>5.1999999999999336</v>
      </c>
      <c r="C525" s="28"/>
      <c r="D525" s="28"/>
      <c r="E525" s="28"/>
      <c r="F525" s="28"/>
      <c r="G525" s="26"/>
      <c r="H525" s="26"/>
      <c r="I525" s="26"/>
    </row>
    <row r="526" spans="1:9" ht="15.75" x14ac:dyDescent="0.25">
      <c r="A526" s="29">
        <f>(('Máxima eficiencia'!$C$8*'Y (2)'!B526)+('Máxima eficiencia'!$C$12*('Y (2)'!B526^2)))*((('Máxima eficiencia'!$C$8*'Y (2)'!B526)+('Máxima eficiencia'!$C$12*('Y (2)'!B526^2)))/('Máxima eficiencia'!$C$8+(2*'Y (2)'!B526*(SQRT(1+('Máxima eficiencia'!$C$12^2))))))^(2/3)</f>
        <v>43.042755800250696</v>
      </c>
      <c r="B526" s="20">
        <f t="shared" si="5"/>
        <v>5.2099999999999334</v>
      </c>
      <c r="C526" s="28"/>
      <c r="D526" s="28"/>
      <c r="E526" s="28"/>
      <c r="F526" s="28"/>
      <c r="G526" s="26"/>
      <c r="H526" s="26"/>
      <c r="I526" s="26"/>
    </row>
    <row r="527" spans="1:9" ht="15.75" x14ac:dyDescent="0.25">
      <c r="A527" s="29">
        <f>(('Máxima eficiencia'!$C$8*'Y (2)'!B527)+('Máxima eficiencia'!$C$12*('Y (2)'!B527^2)))*((('Máxima eficiencia'!$C$8*'Y (2)'!B527)+('Máxima eficiencia'!$C$12*('Y (2)'!B527^2)))/('Máxima eficiencia'!$C$8+(2*'Y (2)'!B527*(SQRT(1+('Máxima eficiencia'!$C$12^2))))))^(2/3)</f>
        <v>43.259050055475214</v>
      </c>
      <c r="B527" s="20">
        <f t="shared" si="5"/>
        <v>5.2199999999999331</v>
      </c>
      <c r="C527" s="28"/>
      <c r="D527" s="28"/>
      <c r="E527" s="28"/>
      <c r="F527" s="28"/>
      <c r="G527" s="26"/>
      <c r="H527" s="26"/>
      <c r="I527" s="26"/>
    </row>
    <row r="528" spans="1:9" ht="15.75" x14ac:dyDescent="0.25">
      <c r="A528" s="29">
        <f>(('Máxima eficiencia'!$C$8*'Y (2)'!B528)+('Máxima eficiencia'!$C$12*('Y (2)'!B528^2)))*((('Máxima eficiencia'!$C$8*'Y (2)'!B528)+('Máxima eficiencia'!$C$12*('Y (2)'!B528^2)))/('Máxima eficiencia'!$C$8+(2*'Y (2)'!B528*(SQRT(1+('Máxima eficiencia'!$C$12^2))))))^(2/3)</f>
        <v>43.476022169445699</v>
      </c>
      <c r="B528" s="20">
        <f t="shared" si="5"/>
        <v>5.2299999999999329</v>
      </c>
      <c r="C528" s="28"/>
      <c r="D528" s="28"/>
      <c r="E528" s="28"/>
      <c r="F528" s="28"/>
      <c r="G528" s="26"/>
      <c r="H528" s="26"/>
      <c r="I528" s="26"/>
    </row>
    <row r="529" spans="1:9" ht="15.75" x14ac:dyDescent="0.25">
      <c r="A529" s="29">
        <f>(('Máxima eficiencia'!$C$8*'Y (2)'!B529)+('Máxima eficiencia'!$C$12*('Y (2)'!B529^2)))*((('Máxima eficiencia'!$C$8*'Y (2)'!B529)+('Máxima eficiencia'!$C$12*('Y (2)'!B529^2)))/('Máxima eficiencia'!$C$8+(2*'Y (2)'!B529*(SQRT(1+('Máxima eficiencia'!$C$12^2))))))^(2/3)</f>
        <v>43.693672990104027</v>
      </c>
      <c r="B529" s="20">
        <f t="shared" si="5"/>
        <v>5.2399999999999327</v>
      </c>
      <c r="C529" s="28"/>
      <c r="D529" s="28"/>
      <c r="E529" s="28"/>
      <c r="F529" s="28"/>
      <c r="G529" s="26"/>
      <c r="H529" s="26"/>
      <c r="I529" s="26"/>
    </row>
    <row r="530" spans="1:9" ht="15.75" x14ac:dyDescent="0.25">
      <c r="A530" s="29">
        <f>(('Máxima eficiencia'!$C$8*'Y (2)'!B530)+('Máxima eficiencia'!$C$12*('Y (2)'!B530^2)))*((('Máxima eficiencia'!$C$8*'Y (2)'!B530)+('Máxima eficiencia'!$C$12*('Y (2)'!B530^2)))/('Máxima eficiencia'!$C$8+(2*'Y (2)'!B530*(SQRT(1+('Máxima eficiencia'!$C$12^2))))))^(2/3)</f>
        <v>43.912003364862812</v>
      </c>
      <c r="B530" s="20">
        <f t="shared" si="5"/>
        <v>5.2499999999999325</v>
      </c>
      <c r="C530" s="28"/>
      <c r="D530" s="28"/>
      <c r="E530" s="28"/>
      <c r="F530" s="28"/>
      <c r="G530" s="26"/>
      <c r="H530" s="26"/>
      <c r="I530" s="26"/>
    </row>
    <row r="531" spans="1:9" ht="15.75" x14ac:dyDescent="0.25">
      <c r="A531" s="29">
        <f>(('Máxima eficiencia'!$C$8*'Y (2)'!B531)+('Máxima eficiencia'!$C$12*('Y (2)'!B531^2)))*((('Máxima eficiencia'!$C$8*'Y (2)'!B531)+('Máxima eficiencia'!$C$12*('Y (2)'!B531^2)))/('Máxima eficiencia'!$C$8+(2*'Y (2)'!B531*(SQRT(1+('Máxima eficiencia'!$C$12^2))))))^(2/3)</f>
        <v>44.13101414060683</v>
      </c>
      <c r="B531" s="20">
        <f t="shared" si="5"/>
        <v>5.2599999999999323</v>
      </c>
      <c r="C531" s="28"/>
      <c r="D531" s="28"/>
      <c r="E531" s="28"/>
      <c r="F531" s="28"/>
      <c r="G531" s="26"/>
      <c r="H531" s="26"/>
      <c r="I531" s="26"/>
    </row>
    <row r="532" spans="1:9" ht="15.75" x14ac:dyDescent="0.25">
      <c r="A532" s="29">
        <f>(('Máxima eficiencia'!$C$8*'Y (2)'!B532)+('Máxima eficiencia'!$C$12*('Y (2)'!B532^2)))*((('Máxima eficiencia'!$C$8*'Y (2)'!B532)+('Máxima eficiencia'!$C$12*('Y (2)'!B532^2)))/('Máxima eficiencia'!$C$8+(2*'Y (2)'!B532*(SQRT(1+('Máxima eficiencia'!$C$12^2))))))^(2/3)</f>
        <v>44.350706163694234</v>
      </c>
      <c r="B532" s="20">
        <f t="shared" si="5"/>
        <v>5.2699999999999321</v>
      </c>
      <c r="C532" s="28"/>
      <c r="D532" s="28"/>
      <c r="E532" s="28"/>
      <c r="F532" s="28"/>
      <c r="G532" s="26"/>
      <c r="H532" s="26"/>
      <c r="I532" s="26"/>
    </row>
    <row r="533" spans="1:9" ht="15.75" x14ac:dyDescent="0.25">
      <c r="A533" s="29">
        <f>(('Máxima eficiencia'!$C$8*'Y (2)'!B533)+('Máxima eficiencia'!$C$12*('Y (2)'!B533^2)))*((('Máxima eficiencia'!$C$8*'Y (2)'!B533)+('Máxima eficiencia'!$C$12*('Y (2)'!B533^2)))/('Máxima eficiencia'!$C$8+(2*'Y (2)'!B533*(SQRT(1+('Máxima eficiencia'!$C$12^2))))))^(2/3)</f>
        <v>44.571080279957869</v>
      </c>
      <c r="B533" s="20">
        <f t="shared" si="5"/>
        <v>5.2799999999999319</v>
      </c>
      <c r="C533" s="28"/>
      <c r="D533" s="28"/>
      <c r="E533" s="28"/>
      <c r="F533" s="28"/>
      <c r="G533" s="26"/>
      <c r="H533" s="26"/>
      <c r="I533" s="26"/>
    </row>
    <row r="534" spans="1:9" ht="15.75" x14ac:dyDescent="0.25">
      <c r="A534" s="29">
        <f>(('Máxima eficiencia'!$C$8*'Y (2)'!B534)+('Máxima eficiencia'!$C$12*('Y (2)'!B534^2)))*((('Máxima eficiencia'!$C$8*'Y (2)'!B534)+('Máxima eficiencia'!$C$12*('Y (2)'!B534^2)))/('Máxima eficiencia'!$C$8+(2*'Y (2)'!B534*(SQRT(1+('Máxima eficiencia'!$C$12^2))))))^(2/3)</f>
        <v>44.792137334706617</v>
      </c>
      <c r="B534" s="20">
        <f t="shared" si="5"/>
        <v>5.2899999999999316</v>
      </c>
      <c r="C534" s="28"/>
      <c r="D534" s="28"/>
      <c r="E534" s="28"/>
      <c r="F534" s="28"/>
      <c r="G534" s="26"/>
      <c r="H534" s="26"/>
      <c r="I534" s="26"/>
    </row>
    <row r="535" spans="1:9" ht="15.75" x14ac:dyDescent="0.25">
      <c r="A535" s="29">
        <f>(('Máxima eficiencia'!$C$8*'Y (2)'!B535)+('Máxima eficiencia'!$C$12*('Y (2)'!B535^2)))*((('Máxima eficiencia'!$C$8*'Y (2)'!B535)+('Máxima eficiencia'!$C$12*('Y (2)'!B535^2)))/('Máxima eficiencia'!$C$8+(2*'Y (2)'!B535*(SQRT(1+('Máxima eficiencia'!$C$12^2))))))^(2/3)</f>
        <v>45.013878172726692</v>
      </c>
      <c r="B535" s="20">
        <f t="shared" si="5"/>
        <v>5.2999999999999314</v>
      </c>
      <c r="C535" s="28"/>
      <c r="D535" s="28"/>
      <c r="E535" s="28"/>
      <c r="F535" s="28"/>
      <c r="G535" s="26"/>
      <c r="H535" s="26"/>
      <c r="I535" s="26"/>
    </row>
    <row r="536" spans="1:9" ht="15.75" x14ac:dyDescent="0.25">
      <c r="A536" s="29">
        <f>(('Máxima eficiencia'!$C$8*'Y (2)'!B536)+('Máxima eficiencia'!$C$12*('Y (2)'!B536^2)))*((('Máxima eficiencia'!$C$8*'Y (2)'!B536)+('Máxima eficiencia'!$C$12*('Y (2)'!B536^2)))/('Máxima eficiencia'!$C$8+(2*'Y (2)'!B536*(SQRT(1+('Máxima eficiencia'!$C$12^2))))))^(2/3)</f>
        <v>45.236303638282877</v>
      </c>
      <c r="B536" s="20">
        <f t="shared" si="5"/>
        <v>5.3099999999999312</v>
      </c>
      <c r="C536" s="28"/>
      <c r="D536" s="28"/>
      <c r="E536" s="28"/>
      <c r="F536" s="28"/>
      <c r="G536" s="26"/>
      <c r="H536" s="26"/>
      <c r="I536" s="26"/>
    </row>
    <row r="537" spans="1:9" ht="15.75" x14ac:dyDescent="0.25">
      <c r="A537" s="29">
        <f>(('Máxima eficiencia'!$C$8*'Y (2)'!B537)+('Máxima eficiencia'!$C$12*('Y (2)'!B537^2)))*((('Máxima eficiencia'!$C$8*'Y (2)'!B537)+('Máxima eficiencia'!$C$12*('Y (2)'!B537^2)))/('Máxima eficiencia'!$C$8+(2*'Y (2)'!B537*(SQRT(1+('Máxima eficiencia'!$C$12^2))))))^(2/3)</f>
        <v>45.459414575119865</v>
      </c>
      <c r="B537" s="20">
        <f t="shared" si="5"/>
        <v>5.319999999999931</v>
      </c>
      <c r="C537" s="28"/>
      <c r="D537" s="28"/>
      <c r="E537" s="28"/>
      <c r="F537" s="28"/>
      <c r="G537" s="26"/>
      <c r="H537" s="26"/>
      <c r="I537" s="26"/>
    </row>
    <row r="538" spans="1:9" ht="15.75" x14ac:dyDescent="0.25">
      <c r="A538" s="29">
        <f>(('Máxima eficiencia'!$C$8*'Y (2)'!B538)+('Máxima eficiencia'!$C$12*('Y (2)'!B538^2)))*((('Máxima eficiencia'!$C$8*'Y (2)'!B538)+('Máxima eficiencia'!$C$12*('Y (2)'!B538^2)))/('Máxima eficiencia'!$C$8+(2*'Y (2)'!B538*(SQRT(1+('Máxima eficiencia'!$C$12^2))))))^(2/3)</f>
        <v>45.683211826463499</v>
      </c>
      <c r="B538" s="20">
        <f t="shared" si="5"/>
        <v>5.3299999999999308</v>
      </c>
      <c r="C538" s="28"/>
      <c r="D538" s="28"/>
      <c r="E538" s="28"/>
      <c r="F538" s="28"/>
      <c r="G538" s="26"/>
      <c r="H538" s="26"/>
      <c r="I538" s="26"/>
    </row>
    <row r="539" spans="1:9" ht="15.75" x14ac:dyDescent="0.25">
      <c r="A539" s="29">
        <f>(('Máxima eficiencia'!$C$8*'Y (2)'!B539)+('Máxima eficiencia'!$C$12*('Y (2)'!B539^2)))*((('Máxima eficiencia'!$C$8*'Y (2)'!B539)+('Máxima eficiencia'!$C$12*('Y (2)'!B539^2)))/('Máxima eficiencia'!$C$8+(2*'Y (2)'!B539*(SQRT(1+('Máxima eficiencia'!$C$12^2))))))^(2/3)</f>
        <v>45.907696235022087</v>
      </c>
      <c r="B539" s="20">
        <f t="shared" si="5"/>
        <v>5.3399999999999306</v>
      </c>
      <c r="C539" s="28"/>
      <c r="D539" s="28"/>
      <c r="E539" s="28"/>
      <c r="F539" s="28"/>
      <c r="G539" s="26"/>
      <c r="H539" s="26"/>
      <c r="I539" s="26"/>
    </row>
    <row r="540" spans="1:9" ht="15.75" x14ac:dyDescent="0.25">
      <c r="A540" s="29">
        <f>(('Máxima eficiencia'!$C$8*'Y (2)'!B540)+('Máxima eficiencia'!$C$12*('Y (2)'!B540^2)))*((('Máxima eficiencia'!$C$8*'Y (2)'!B540)+('Máxima eficiencia'!$C$12*('Y (2)'!B540^2)))/('Máxima eficiencia'!$C$8+(2*'Y (2)'!B540*(SQRT(1+('Máxima eficiencia'!$C$12^2))))))^(2/3)</f>
        <v>46.132868642987603</v>
      </c>
      <c r="B540" s="20">
        <f t="shared" si="5"/>
        <v>5.3499999999999304</v>
      </c>
      <c r="C540" s="28"/>
      <c r="D540" s="28"/>
      <c r="E540" s="28"/>
      <c r="F540" s="28"/>
      <c r="G540" s="26"/>
      <c r="H540" s="26"/>
      <c r="I540" s="26"/>
    </row>
    <row r="541" spans="1:9" ht="15.75" x14ac:dyDescent="0.25">
      <c r="A541" s="29">
        <f>(('Máxima eficiencia'!$C$8*'Y (2)'!B541)+('Máxima eficiencia'!$C$12*('Y (2)'!B541^2)))*((('Máxima eficiencia'!$C$8*'Y (2)'!B541)+('Máxima eficiencia'!$C$12*('Y (2)'!B541^2)))/('Máxima eficiencia'!$C$8+(2*'Y (2)'!B541*(SQRT(1+('Máxima eficiencia'!$C$12^2))))))^(2/3)</f>
        <v>46.358729892037026</v>
      </c>
      <c r="B541" s="20">
        <f t="shared" si="5"/>
        <v>5.3599999999999302</v>
      </c>
      <c r="C541" s="28"/>
      <c r="D541" s="28"/>
      <c r="E541" s="28"/>
      <c r="F541" s="28"/>
      <c r="G541" s="26"/>
      <c r="H541" s="26"/>
      <c r="I541" s="26"/>
    </row>
    <row r="542" spans="1:9" ht="15.75" x14ac:dyDescent="0.25">
      <c r="A542" s="29">
        <f>(('Máxima eficiencia'!$C$8*'Y (2)'!B542)+('Máxima eficiencia'!$C$12*('Y (2)'!B542^2)))*((('Máxima eficiencia'!$C$8*'Y (2)'!B542)+('Máxima eficiencia'!$C$12*('Y (2)'!B542^2)))/('Máxima eficiencia'!$C$8+(2*'Y (2)'!B542*(SQRT(1+('Máxima eficiencia'!$C$12^2))))))^(2/3)</f>
        <v>46.585280823333569</v>
      </c>
      <c r="B542" s="20">
        <f t="shared" si="5"/>
        <v>5.3699999999999299</v>
      </c>
      <c r="C542" s="28"/>
      <c r="D542" s="28"/>
      <c r="E542" s="28"/>
      <c r="F542" s="28"/>
      <c r="G542" s="26"/>
      <c r="H542" s="26"/>
      <c r="I542" s="26"/>
    </row>
    <row r="543" spans="1:9" ht="15.75" x14ac:dyDescent="0.25">
      <c r="A543" s="29">
        <f>(('Máxima eficiencia'!$C$8*'Y (2)'!B543)+('Máxima eficiencia'!$C$12*('Y (2)'!B543^2)))*((('Máxima eficiencia'!$C$8*'Y (2)'!B543)+('Máxima eficiencia'!$C$12*('Y (2)'!B543^2)))/('Máxima eficiencia'!$C$8+(2*'Y (2)'!B543*(SQRT(1+('Máxima eficiencia'!$C$12^2))))))^(2/3)</f>
        <v>46.812522277527883</v>
      </c>
      <c r="B543" s="20">
        <f t="shared" si="5"/>
        <v>5.3799999999999297</v>
      </c>
      <c r="C543" s="28"/>
      <c r="D543" s="28"/>
      <c r="E543" s="28"/>
      <c r="F543" s="28"/>
      <c r="G543" s="26"/>
      <c r="H543" s="26"/>
      <c r="I543" s="26"/>
    </row>
    <row r="544" spans="1:9" ht="15.75" x14ac:dyDescent="0.25">
      <c r="A544" s="29">
        <f>(('Máxima eficiencia'!$C$8*'Y (2)'!B544)+('Máxima eficiencia'!$C$12*('Y (2)'!B544^2)))*((('Máxima eficiencia'!$C$8*'Y (2)'!B544)+('Máxima eficiencia'!$C$12*('Y (2)'!B544^2)))/('Máxima eficiencia'!$C$8+(2*'Y (2)'!B544*(SQRT(1+('Máxima eficiencia'!$C$12^2))))))^(2/3)</f>
        <v>47.040455094759366</v>
      </c>
      <c r="B544" s="20">
        <f t="shared" si="5"/>
        <v>5.3899999999999295</v>
      </c>
      <c r="C544" s="28"/>
      <c r="D544" s="28"/>
      <c r="E544" s="28"/>
      <c r="F544" s="28"/>
      <c r="G544" s="26"/>
      <c r="H544" s="26"/>
      <c r="I544" s="26"/>
    </row>
    <row r="545" spans="1:9" ht="15.75" x14ac:dyDescent="0.25">
      <c r="A545" s="29">
        <f>(('Máxima eficiencia'!$C$8*'Y (2)'!B545)+('Máxima eficiencia'!$C$12*('Y (2)'!B545^2)))*((('Máxima eficiencia'!$C$8*'Y (2)'!B545)+('Máxima eficiencia'!$C$12*('Y (2)'!B545^2)))/('Máxima eficiencia'!$C$8+(2*'Y (2)'!B545*(SQRT(1+('Máxima eficiencia'!$C$12^2))))))^(2/3)</f>
        <v>47.26908011465742</v>
      </c>
      <c r="B545" s="20">
        <f t="shared" si="5"/>
        <v>5.3999999999999293</v>
      </c>
      <c r="C545" s="28"/>
      <c r="D545" s="28"/>
      <c r="E545" s="28"/>
      <c r="F545" s="28"/>
      <c r="G545" s="26"/>
      <c r="H545" s="26"/>
      <c r="I545" s="26"/>
    </row>
    <row r="546" spans="1:9" ht="15.75" x14ac:dyDescent="0.25">
      <c r="A546" s="29">
        <f>(('Máxima eficiencia'!$C$8*'Y (2)'!B546)+('Máxima eficiencia'!$C$12*('Y (2)'!B546^2)))*((('Máxima eficiencia'!$C$8*'Y (2)'!B546)+('Máxima eficiencia'!$C$12*('Y (2)'!B546^2)))/('Máxima eficiencia'!$C$8+(2*'Y (2)'!B546*(SQRT(1+('Máxima eficiencia'!$C$12^2))))))^(2/3)</f>
        <v>47.498398176342612</v>
      </c>
      <c r="B546" s="20">
        <f t="shared" si="5"/>
        <v>5.4099999999999291</v>
      </c>
      <c r="C546" s="28"/>
      <c r="D546" s="28"/>
      <c r="E546" s="28"/>
      <c r="F546" s="28"/>
      <c r="G546" s="26"/>
      <c r="H546" s="26"/>
      <c r="I546" s="26"/>
    </row>
    <row r="547" spans="1:9" ht="15.75" x14ac:dyDescent="0.25">
      <c r="A547" s="29">
        <f>(('Máxima eficiencia'!$C$8*'Y (2)'!B547)+('Máxima eficiencia'!$C$12*('Y (2)'!B547^2)))*((('Máxima eficiencia'!$C$8*'Y (2)'!B547)+('Máxima eficiencia'!$C$12*('Y (2)'!B547^2)))/('Máxima eficiencia'!$C$8+(2*'Y (2)'!B547*(SQRT(1+('Máxima eficiencia'!$C$12^2))))))^(2/3)</f>
        <v>47.728410118427909</v>
      </c>
      <c r="B547" s="20">
        <f t="shared" si="5"/>
        <v>5.4199999999999289</v>
      </c>
      <c r="C547" s="28"/>
      <c r="D547" s="28"/>
      <c r="E547" s="28"/>
      <c r="F547" s="28"/>
      <c r="G547" s="26"/>
      <c r="H547" s="26"/>
      <c r="I547" s="26"/>
    </row>
    <row r="548" spans="1:9" ht="15.75" x14ac:dyDescent="0.25">
      <c r="A548" s="29">
        <f>(('Máxima eficiencia'!$C$8*'Y (2)'!B548)+('Máxima eficiencia'!$C$12*('Y (2)'!B548^2)))*((('Máxima eficiencia'!$C$8*'Y (2)'!B548)+('Máxima eficiencia'!$C$12*('Y (2)'!B548^2)))/('Máxima eficiencia'!$C$8+(2*'Y (2)'!B548*(SQRT(1+('Máxima eficiencia'!$C$12^2))))))^(2/3)</f>
        <v>47.95911677902</v>
      </c>
      <c r="B548" s="20">
        <f t="shared" si="5"/>
        <v>5.4299999999999287</v>
      </c>
      <c r="C548" s="28"/>
      <c r="D548" s="28"/>
      <c r="E548" s="28"/>
      <c r="F548" s="28"/>
      <c r="G548" s="26"/>
      <c r="H548" s="26"/>
      <c r="I548" s="26"/>
    </row>
    <row r="549" spans="1:9" ht="15.75" x14ac:dyDescent="0.25">
      <c r="A549" s="29">
        <f>(('Máxima eficiencia'!$C$8*'Y (2)'!B549)+('Máxima eficiencia'!$C$12*('Y (2)'!B549^2)))*((('Máxima eficiencia'!$C$8*'Y (2)'!B549)+('Máxima eficiencia'!$C$12*('Y (2)'!B549^2)))/('Máxima eficiencia'!$C$8+(2*'Y (2)'!B549*(SQRT(1+('Máxima eficiencia'!$C$12^2))))))^(2/3)</f>
        <v>48.190518995720453</v>
      </c>
      <c r="B549" s="20">
        <f t="shared" si="5"/>
        <v>5.4399999999999284</v>
      </c>
      <c r="C549" s="28"/>
      <c r="D549" s="28"/>
      <c r="E549" s="28"/>
      <c r="F549" s="28"/>
      <c r="G549" s="26"/>
      <c r="H549" s="26"/>
      <c r="I549" s="26"/>
    </row>
    <row r="550" spans="1:9" ht="15.75" x14ac:dyDescent="0.25">
      <c r="A550" s="29">
        <f>(('Máxima eficiencia'!$C$8*'Y (2)'!B550)+('Máxima eficiencia'!$C$12*('Y (2)'!B550^2)))*((('Máxima eficiencia'!$C$8*'Y (2)'!B550)+('Máxima eficiencia'!$C$12*('Y (2)'!B550^2)))/('Máxima eficiencia'!$C$8+(2*'Y (2)'!B550*(SQRT(1+('Máxima eficiencia'!$C$12^2))))))^(2/3)</f>
        <v>48.422617605626883</v>
      </c>
      <c r="B550" s="20">
        <f t="shared" si="5"/>
        <v>5.4499999999999282</v>
      </c>
      <c r="C550" s="28"/>
      <c r="D550" s="28"/>
      <c r="E550" s="28"/>
      <c r="F550" s="28"/>
      <c r="G550" s="26"/>
      <c r="H550" s="26"/>
      <c r="I550" s="26"/>
    </row>
    <row r="551" spans="1:9" ht="15.75" x14ac:dyDescent="0.25">
      <c r="A551" s="29">
        <f>(('Máxima eficiencia'!$C$8*'Y (2)'!B551)+('Máxima eficiencia'!$C$12*('Y (2)'!B551^2)))*((('Máxima eficiencia'!$C$8*'Y (2)'!B551)+('Máxima eficiencia'!$C$12*('Y (2)'!B551^2)))/('Máxima eficiencia'!$C$8+(2*'Y (2)'!B551*(SQRT(1+('Máxima eficiencia'!$C$12^2))))))^(2/3)</f>
        <v>48.655413445334219</v>
      </c>
      <c r="B551" s="20">
        <f t="shared" si="5"/>
        <v>5.459999999999928</v>
      </c>
      <c r="C551" s="28"/>
      <c r="D551" s="28"/>
      <c r="E551" s="28"/>
      <c r="F551" s="28"/>
      <c r="G551" s="26"/>
      <c r="H551" s="26"/>
      <c r="I551" s="26"/>
    </row>
    <row r="552" spans="1:9" ht="15.75" x14ac:dyDescent="0.25">
      <c r="A552" s="29">
        <f>(('Máxima eficiencia'!$C$8*'Y (2)'!B552)+('Máxima eficiencia'!$C$12*('Y (2)'!B552^2)))*((('Máxima eficiencia'!$C$8*'Y (2)'!B552)+('Máxima eficiencia'!$C$12*('Y (2)'!B552^2)))/('Máxima eficiencia'!$C$8+(2*'Y (2)'!B552*(SQRT(1+('Máxima eficiencia'!$C$12^2))))))^(2/3)</f>
        <v>48.888907350935945</v>
      </c>
      <c r="B552" s="20">
        <f t="shared" si="5"/>
        <v>5.4699999999999278</v>
      </c>
      <c r="C552" s="28"/>
      <c r="D552" s="28"/>
      <c r="E552" s="28"/>
      <c r="F552" s="28"/>
      <c r="G552" s="26"/>
      <c r="H552" s="26"/>
      <c r="I552" s="26"/>
    </row>
    <row r="553" spans="1:9" ht="15.75" x14ac:dyDescent="0.25">
      <c r="A553" s="29">
        <f>(('Máxima eficiencia'!$C$8*'Y (2)'!B553)+('Máxima eficiencia'!$C$12*('Y (2)'!B553^2)))*((('Máxima eficiencia'!$C$8*'Y (2)'!B553)+('Máxima eficiencia'!$C$12*('Y (2)'!B553^2)))/('Máxima eficiencia'!$C$8+(2*'Y (2)'!B553*(SQRT(1+('Máxima eficiencia'!$C$12^2))))))^(2/3)</f>
        <v>49.123100158025224</v>
      </c>
      <c r="B553" s="20">
        <f t="shared" si="5"/>
        <v>5.4799999999999276</v>
      </c>
      <c r="C553" s="28"/>
      <c r="D553" s="28"/>
      <c r="E553" s="28"/>
      <c r="F553" s="28"/>
      <c r="G553" s="26"/>
      <c r="H553" s="26"/>
      <c r="I553" s="26"/>
    </row>
    <row r="554" spans="1:9" ht="15.75" x14ac:dyDescent="0.25">
      <c r="A554" s="29">
        <f>(('Máxima eficiencia'!$C$8*'Y (2)'!B554)+('Máxima eficiencia'!$C$12*('Y (2)'!B554^2)))*((('Máxima eficiencia'!$C$8*'Y (2)'!B554)+('Máxima eficiencia'!$C$12*('Y (2)'!B554^2)))/('Máxima eficiencia'!$C$8+(2*'Y (2)'!B554*(SQRT(1+('Máxima eficiencia'!$C$12^2))))))^(2/3)</f>
        <v>49.357992701696091</v>
      </c>
      <c r="B554" s="20">
        <f t="shared" si="5"/>
        <v>5.4899999999999274</v>
      </c>
      <c r="C554" s="28"/>
      <c r="D554" s="28"/>
      <c r="E554" s="28"/>
      <c r="F554" s="28"/>
      <c r="G554" s="26"/>
      <c r="H554" s="26"/>
      <c r="I554" s="26"/>
    </row>
    <row r="555" spans="1:9" ht="15.75" x14ac:dyDescent="0.25">
      <c r="A555" s="29">
        <f>(('Máxima eficiencia'!$C$8*'Y (2)'!B555)+('Máxima eficiencia'!$C$12*('Y (2)'!B555^2)))*((('Máxima eficiencia'!$C$8*'Y (2)'!B555)+('Máxima eficiencia'!$C$12*('Y (2)'!B555^2)))/('Máxima eficiencia'!$C$8+(2*'Y (2)'!B555*(SQRT(1+('Máxima eficiencia'!$C$12^2))))))^(2/3)</f>
        <v>49.593585816544774</v>
      </c>
      <c r="B555" s="20">
        <f t="shared" si="5"/>
        <v>5.4999999999999272</v>
      </c>
      <c r="C555" s="28"/>
      <c r="D555" s="28"/>
      <c r="E555" s="28"/>
      <c r="F555" s="28"/>
      <c r="G555" s="26"/>
      <c r="H555" s="26"/>
      <c r="I555" s="26"/>
    </row>
    <row r="556" spans="1:9" ht="15.75" x14ac:dyDescent="0.25">
      <c r="A556" s="29">
        <f>(('Máxima eficiencia'!$C$8*'Y (2)'!B556)+('Máxima eficiencia'!$C$12*('Y (2)'!B556^2)))*((('Máxima eficiencia'!$C$8*'Y (2)'!B556)+('Máxima eficiencia'!$C$12*('Y (2)'!B556^2)))/('Máxima eficiencia'!$C$8+(2*'Y (2)'!B556*(SQRT(1+('Máxima eficiencia'!$C$12^2))))))^(2/3)</f>
        <v>49.829880336670676</v>
      </c>
      <c r="B556" s="20">
        <f t="shared" si="5"/>
        <v>5.509999999999927</v>
      </c>
      <c r="C556" s="28"/>
      <c r="D556" s="28"/>
      <c r="E556" s="28"/>
      <c r="F556" s="28"/>
      <c r="G556" s="26"/>
      <c r="H556" s="26"/>
      <c r="I556" s="26"/>
    </row>
    <row r="557" spans="1:9" ht="15.75" x14ac:dyDescent="0.25">
      <c r="A557" s="29">
        <f>(('Máxima eficiencia'!$C$8*'Y (2)'!B557)+('Máxima eficiencia'!$C$12*('Y (2)'!B557^2)))*((('Máxima eficiencia'!$C$8*'Y (2)'!B557)+('Máxima eficiencia'!$C$12*('Y (2)'!B557^2)))/('Máxima eficiencia'!$C$8+(2*'Y (2)'!B557*(SQRT(1+('Máxima eficiencia'!$C$12^2))))))^(2/3)</f>
        <v>50.066877095677711</v>
      </c>
      <c r="B557" s="20">
        <f t="shared" si="5"/>
        <v>5.5199999999999267</v>
      </c>
      <c r="C557" s="28"/>
      <c r="D557" s="28"/>
      <c r="E557" s="28"/>
      <c r="F557" s="28"/>
      <c r="G557" s="26"/>
      <c r="H557" s="26"/>
      <c r="I557" s="26"/>
    </row>
    <row r="558" spans="1:9" ht="15.75" x14ac:dyDescent="0.25">
      <c r="A558" s="29">
        <f>(('Máxima eficiencia'!$C$8*'Y (2)'!B558)+('Máxima eficiencia'!$C$12*('Y (2)'!B558^2)))*((('Máxima eficiencia'!$C$8*'Y (2)'!B558)+('Máxima eficiencia'!$C$12*('Y (2)'!B558^2)))/('Máxima eficiencia'!$C$8+(2*'Y (2)'!B558*(SQRT(1+('Máxima eficiencia'!$C$12^2))))))^(2/3)</f>
        <v>50.304576926675416</v>
      </c>
      <c r="B558" s="20">
        <f t="shared" si="5"/>
        <v>5.5299999999999265</v>
      </c>
      <c r="C558" s="28"/>
      <c r="D558" s="28"/>
      <c r="E558" s="28"/>
      <c r="F558" s="28"/>
      <c r="G558" s="26"/>
      <c r="H558" s="26"/>
      <c r="I558" s="26"/>
    </row>
    <row r="559" spans="1:9" ht="15.75" x14ac:dyDescent="0.25">
      <c r="A559" s="29">
        <f>(('Máxima eficiencia'!$C$8*'Y (2)'!B559)+('Máxima eficiencia'!$C$12*('Y (2)'!B559^2)))*((('Máxima eficiencia'!$C$8*'Y (2)'!B559)+('Máxima eficiencia'!$C$12*('Y (2)'!B559^2)))/('Máxima eficiencia'!$C$8+(2*'Y (2)'!B559*(SQRT(1+('Máxima eficiencia'!$C$12^2))))))^(2/3)</f>
        <v>50.542980662280172</v>
      </c>
      <c r="B559" s="20">
        <f t="shared" si="5"/>
        <v>5.5399999999999263</v>
      </c>
      <c r="C559" s="28"/>
      <c r="D559" s="28"/>
      <c r="E559" s="28"/>
      <c r="F559" s="28"/>
      <c r="G559" s="26"/>
      <c r="H559" s="26"/>
      <c r="I559" s="26"/>
    </row>
    <row r="560" spans="1:9" ht="15.75" x14ac:dyDescent="0.25">
      <c r="A560" s="29">
        <f>(('Máxima eficiencia'!$C$8*'Y (2)'!B560)+('Máxima eficiencia'!$C$12*('Y (2)'!B560^2)))*((('Máxima eficiencia'!$C$8*'Y (2)'!B560)+('Máxima eficiencia'!$C$12*('Y (2)'!B560^2)))/('Máxima eficiencia'!$C$8+(2*'Y (2)'!B560*(SQRT(1+('Máxima eficiencia'!$C$12^2))))))^(2/3)</f>
        <v>50.782089134616264</v>
      </c>
      <c r="B560" s="20">
        <f t="shared" si="5"/>
        <v>5.5499999999999261</v>
      </c>
      <c r="C560" s="28"/>
      <c r="D560" s="28"/>
      <c r="E560" s="28"/>
      <c r="F560" s="28"/>
      <c r="G560" s="26"/>
      <c r="H560" s="26"/>
      <c r="I560" s="26"/>
    </row>
    <row r="561" spans="1:9" ht="15.75" x14ac:dyDescent="0.25">
      <c r="A561" s="29">
        <f>(('Máxima eficiencia'!$C$8*'Y (2)'!B561)+('Máxima eficiencia'!$C$12*('Y (2)'!B561^2)))*((('Máxima eficiencia'!$C$8*'Y (2)'!B561)+('Máxima eficiencia'!$C$12*('Y (2)'!B561^2)))/('Máxima eficiencia'!$C$8+(2*'Y (2)'!B561*(SQRT(1+('Máxima eficiencia'!$C$12^2))))))^(2/3)</f>
        <v>51.021903175317135</v>
      </c>
      <c r="B561" s="20">
        <f t="shared" si="5"/>
        <v>5.5599999999999259</v>
      </c>
      <c r="C561" s="28"/>
      <c r="D561" s="28"/>
      <c r="E561" s="28"/>
      <c r="F561" s="28"/>
      <c r="G561" s="26"/>
      <c r="H561" s="26"/>
      <c r="I561" s="26"/>
    </row>
    <row r="562" spans="1:9" ht="15.75" x14ac:dyDescent="0.25">
      <c r="A562" s="29">
        <f>(('Máxima eficiencia'!$C$8*'Y (2)'!B562)+('Máxima eficiencia'!$C$12*('Y (2)'!B562^2)))*((('Máxima eficiencia'!$C$8*'Y (2)'!B562)+('Máxima eficiencia'!$C$12*('Y (2)'!B562^2)))/('Máxima eficiencia'!$C$8+(2*'Y (2)'!B562*(SQRT(1+('Máxima eficiencia'!$C$12^2))))))^(2/3)</f>
        <v>51.262423615526551</v>
      </c>
      <c r="B562" s="20">
        <f t="shared" si="5"/>
        <v>5.5699999999999257</v>
      </c>
      <c r="C562" s="28"/>
      <c r="D562" s="28"/>
      <c r="E562" s="28"/>
      <c r="F562" s="28"/>
      <c r="G562" s="26"/>
      <c r="H562" s="26"/>
      <c r="I562" s="26"/>
    </row>
    <row r="563" spans="1:9" ht="15.75" x14ac:dyDescent="0.25">
      <c r="A563" s="29">
        <f>(('Máxima eficiencia'!$C$8*'Y (2)'!B563)+('Máxima eficiencia'!$C$12*('Y (2)'!B563^2)))*((('Máxima eficiencia'!$C$8*'Y (2)'!B563)+('Máxima eficiencia'!$C$12*('Y (2)'!B563^2)))/('Máxima eficiencia'!$C$8+(2*'Y (2)'!B563*(SQRT(1+('Máxima eficiencia'!$C$12^2))))))^(2/3)</f>
        <v>51.503651285899707</v>
      </c>
      <c r="B563" s="20">
        <f t="shared" si="5"/>
        <v>5.5799999999999255</v>
      </c>
      <c r="C563" s="28"/>
      <c r="D563" s="28"/>
      <c r="E563" s="28"/>
      <c r="F563" s="28"/>
      <c r="G563" s="26"/>
      <c r="H563" s="26"/>
      <c r="I563" s="26"/>
    </row>
    <row r="564" spans="1:9" ht="15.75" x14ac:dyDescent="0.25">
      <c r="A564" s="29">
        <f>(('Máxima eficiencia'!$C$8*'Y (2)'!B564)+('Máxima eficiencia'!$C$12*('Y (2)'!B564^2)))*((('Máxima eficiencia'!$C$8*'Y (2)'!B564)+('Máxima eficiencia'!$C$12*('Y (2)'!B564^2)))/('Máxima eficiencia'!$C$8+(2*'Y (2)'!B564*(SQRT(1+('Máxima eficiencia'!$C$12^2))))))^(2/3)</f>
        <v>51.745587016604354</v>
      </c>
      <c r="B564" s="20">
        <f t="shared" si="5"/>
        <v>5.5899999999999253</v>
      </c>
      <c r="C564" s="28"/>
      <c r="D564" s="28"/>
      <c r="E564" s="28"/>
      <c r="F564" s="28"/>
      <c r="G564" s="26"/>
      <c r="H564" s="26"/>
      <c r="I564" s="26"/>
    </row>
    <row r="565" spans="1:9" ht="15.75" x14ac:dyDescent="0.25">
      <c r="A565" s="29">
        <f>(('Máxima eficiencia'!$C$8*'Y (2)'!B565)+('Máxima eficiencia'!$C$12*('Y (2)'!B565^2)))*((('Máxima eficiencia'!$C$8*'Y (2)'!B565)+('Máxima eficiencia'!$C$12*('Y (2)'!B565^2)))/('Máxima eficiencia'!$C$8+(2*'Y (2)'!B565*(SQRT(1+('Máxima eficiencia'!$C$12^2))))))^(2/3)</f>
        <v>51.98823163732196</v>
      </c>
      <c r="B565" s="20">
        <f t="shared" si="5"/>
        <v>5.599999999999925</v>
      </c>
      <c r="C565" s="28"/>
      <c r="D565" s="28"/>
      <c r="E565" s="28"/>
      <c r="F565" s="28"/>
      <c r="G565" s="26"/>
      <c r="H565" s="26"/>
      <c r="I565" s="26"/>
    </row>
    <row r="566" spans="1:9" ht="15.75" x14ac:dyDescent="0.25">
      <c r="A566" s="29">
        <f>(('Máxima eficiencia'!$C$8*'Y (2)'!B566)+('Máxima eficiencia'!$C$12*('Y (2)'!B566^2)))*((('Máxima eficiencia'!$C$8*'Y (2)'!B566)+('Máxima eficiencia'!$C$12*('Y (2)'!B566^2)))/('Máxima eficiencia'!$C$8+(2*'Y (2)'!B566*(SQRT(1+('Máxima eficiencia'!$C$12^2))))))^(2/3)</f>
        <v>52.231585977248912</v>
      </c>
      <c r="B566" s="20">
        <f t="shared" si="5"/>
        <v>5.6099999999999248</v>
      </c>
      <c r="C566" s="28"/>
      <c r="D566" s="28"/>
      <c r="E566" s="28"/>
      <c r="F566" s="28"/>
      <c r="G566" s="26"/>
      <c r="H566" s="26"/>
      <c r="I566" s="26"/>
    </row>
    <row r="567" spans="1:9" ht="15.75" x14ac:dyDescent="0.25">
      <c r="A567" s="29">
        <f>(('Máxima eficiencia'!$C$8*'Y (2)'!B567)+('Máxima eficiencia'!$C$12*('Y (2)'!B567^2)))*((('Máxima eficiencia'!$C$8*'Y (2)'!B567)+('Máxima eficiencia'!$C$12*('Y (2)'!B567^2)))/('Máxima eficiencia'!$C$8+(2*'Y (2)'!B567*(SQRT(1+('Máxima eficiencia'!$C$12^2))))))^(2/3)</f>
        <v>52.475650865097563</v>
      </c>
      <c r="B567" s="20">
        <f t="shared" si="5"/>
        <v>5.6199999999999246</v>
      </c>
      <c r="C567" s="28"/>
      <c r="D567" s="28"/>
      <c r="E567" s="28"/>
      <c r="F567" s="28"/>
      <c r="G567" s="26"/>
      <c r="H567" s="26"/>
      <c r="I567" s="26"/>
    </row>
    <row r="568" spans="1:9" ht="15.75" x14ac:dyDescent="0.25">
      <c r="A568" s="29">
        <f>(('Máxima eficiencia'!$C$8*'Y (2)'!B568)+('Máxima eficiencia'!$C$12*('Y (2)'!B568^2)))*((('Máxima eficiencia'!$C$8*'Y (2)'!B568)+('Máxima eficiencia'!$C$12*('Y (2)'!B568^2)))/('Máxima eficiencia'!$C$8+(2*'Y (2)'!B568*(SQRT(1+('Máxima eficiencia'!$C$12^2))))))^(2/3)</f>
        <v>52.720427129097402</v>
      </c>
      <c r="B568" s="20">
        <f t="shared" si="5"/>
        <v>5.6299999999999244</v>
      </c>
      <c r="C568" s="28"/>
      <c r="D568" s="28"/>
      <c r="E568" s="28"/>
      <c r="F568" s="28"/>
      <c r="G568" s="26"/>
      <c r="H568" s="26"/>
      <c r="I568" s="26"/>
    </row>
    <row r="569" spans="1:9" ht="15.75" x14ac:dyDescent="0.25">
      <c r="A569" s="29">
        <f>(('Máxima eficiencia'!$C$8*'Y (2)'!B569)+('Máxima eficiencia'!$C$12*('Y (2)'!B569^2)))*((('Máxima eficiencia'!$C$8*'Y (2)'!B569)+('Máxima eficiencia'!$C$12*('Y (2)'!B569^2)))/('Máxima eficiencia'!$C$8+(2*'Y (2)'!B569*(SQRT(1+('Máxima eficiencia'!$C$12^2))))))^(2/3)</f>
        <v>52.965915596996119</v>
      </c>
      <c r="B569" s="20">
        <f t="shared" si="5"/>
        <v>5.6399999999999242</v>
      </c>
      <c r="C569" s="28"/>
      <c r="D569" s="28"/>
      <c r="E569" s="28"/>
      <c r="F569" s="28"/>
      <c r="G569" s="26"/>
      <c r="H569" s="26"/>
      <c r="I569" s="26"/>
    </row>
    <row r="570" spans="1:9" ht="15.75" x14ac:dyDescent="0.25">
      <c r="A570" s="29">
        <f>(('Máxima eficiencia'!$C$8*'Y (2)'!B570)+('Máxima eficiencia'!$C$12*('Y (2)'!B570^2)))*((('Máxima eficiencia'!$C$8*'Y (2)'!B570)+('Máxima eficiencia'!$C$12*('Y (2)'!B570^2)))/('Máxima eficiencia'!$C$8+(2*'Y (2)'!B570*(SQRT(1+('Máxima eficiencia'!$C$12^2))))))^(2/3)</f>
        <v>53.212117096060851</v>
      </c>
      <c r="B570" s="20">
        <f t="shared" si="5"/>
        <v>5.649999999999924</v>
      </c>
      <c r="C570" s="28"/>
      <c r="D570" s="28"/>
      <c r="E570" s="28"/>
      <c r="F570" s="28"/>
      <c r="G570" s="26"/>
      <c r="H570" s="26"/>
      <c r="I570" s="26"/>
    </row>
    <row r="571" spans="1:9" ht="15.75" x14ac:dyDescent="0.25">
      <c r="A571" s="29">
        <f>(('Máxima eficiencia'!$C$8*'Y (2)'!B571)+('Máxima eficiencia'!$C$12*('Y (2)'!B571^2)))*((('Máxima eficiencia'!$C$8*'Y (2)'!B571)+('Máxima eficiencia'!$C$12*('Y (2)'!B571^2)))/('Máxima eficiencia'!$C$8+(2*'Y (2)'!B571*(SQRT(1+('Máxima eficiencia'!$C$12^2))))))^(2/3)</f>
        <v>53.459032453079139</v>
      </c>
      <c r="B571" s="20">
        <f t="shared" si="5"/>
        <v>5.6599999999999238</v>
      </c>
      <c r="C571" s="28"/>
      <c r="D571" s="28"/>
      <c r="E571" s="28"/>
      <c r="F571" s="28"/>
      <c r="G571" s="26"/>
      <c r="H571" s="26"/>
      <c r="I571" s="26"/>
    </row>
    <row r="572" spans="1:9" ht="15.75" x14ac:dyDescent="0.25">
      <c r="A572" s="29">
        <f>(('Máxima eficiencia'!$C$8*'Y (2)'!B572)+('Máxima eficiencia'!$C$12*('Y (2)'!B572^2)))*((('Máxima eficiencia'!$C$8*'Y (2)'!B572)+('Máxima eficiencia'!$C$12*('Y (2)'!B572^2)))/('Máxima eficiencia'!$C$8+(2*'Y (2)'!B572*(SQRT(1+('Máxima eficiencia'!$C$12^2))))))^(2/3)</f>
        <v>53.706662494360195</v>
      </c>
      <c r="B572" s="20">
        <f t="shared" si="5"/>
        <v>5.6699999999999235</v>
      </c>
      <c r="C572" s="28"/>
      <c r="D572" s="28"/>
      <c r="E572" s="28"/>
      <c r="F572" s="28"/>
      <c r="G572" s="26"/>
      <c r="H572" s="26"/>
      <c r="I572" s="26"/>
    </row>
    <row r="573" spans="1:9" ht="15.75" x14ac:dyDescent="0.25">
      <c r="A573" s="29">
        <f>(('Máxima eficiencia'!$C$8*'Y (2)'!B573)+('Máxima eficiencia'!$C$12*('Y (2)'!B573^2)))*((('Máxima eficiencia'!$C$8*'Y (2)'!B573)+('Máxima eficiencia'!$C$12*('Y (2)'!B573^2)))/('Máxima eficiencia'!$C$8+(2*'Y (2)'!B573*(SQRT(1+('Máxima eficiencia'!$C$12^2))))))^(2/3)</f>
        <v>53.955008045735823</v>
      </c>
      <c r="B573" s="20">
        <f t="shared" si="5"/>
        <v>5.6799999999999233</v>
      </c>
      <c r="C573" s="28"/>
      <c r="D573" s="28"/>
      <c r="E573" s="28"/>
      <c r="F573" s="28"/>
      <c r="G573" s="26"/>
      <c r="H573" s="26"/>
      <c r="I573" s="26"/>
    </row>
    <row r="574" spans="1:9" ht="15.75" x14ac:dyDescent="0.25">
      <c r="A574" s="29">
        <f>(('Máxima eficiencia'!$C$8*'Y (2)'!B574)+('Máxima eficiencia'!$C$12*('Y (2)'!B574^2)))*((('Máxima eficiencia'!$C$8*'Y (2)'!B574)+('Máxima eficiencia'!$C$12*('Y (2)'!B574^2)))/('Máxima eficiencia'!$C$8+(2*'Y (2)'!B574*(SQRT(1+('Máxima eficiencia'!$C$12^2))))))^(2/3)</f>
        <v>54.204069932561765</v>
      </c>
      <c r="B574" s="20">
        <f t="shared" si="5"/>
        <v>5.6899999999999231</v>
      </c>
      <c r="C574" s="28"/>
      <c r="D574" s="28"/>
      <c r="E574" s="28"/>
      <c r="F574" s="28"/>
      <c r="G574" s="26"/>
      <c r="H574" s="26"/>
      <c r="I574" s="26"/>
    </row>
    <row r="575" spans="1:9" ht="15.75" x14ac:dyDescent="0.25">
      <c r="A575" s="29">
        <f>(('Máxima eficiencia'!$C$8*'Y (2)'!B575)+('Máxima eficiencia'!$C$12*('Y (2)'!B575^2)))*((('Máxima eficiencia'!$C$8*'Y (2)'!B575)+('Máxima eficiencia'!$C$12*('Y (2)'!B575^2)))/('Máxima eficiencia'!$C$8+(2*'Y (2)'!B575*(SQRT(1+('Máxima eficiencia'!$C$12^2))))))^(2/3)</f>
        <v>54.453848979718508</v>
      </c>
      <c r="B575" s="20">
        <f t="shared" si="5"/>
        <v>5.6999999999999229</v>
      </c>
      <c r="C575" s="28"/>
      <c r="D575" s="28"/>
      <c r="E575" s="28"/>
      <c r="F575" s="28"/>
      <c r="G575" s="26"/>
      <c r="H575" s="26"/>
      <c r="I575" s="26"/>
    </row>
    <row r="576" spans="1:9" ht="15.75" x14ac:dyDescent="0.25">
      <c r="A576" s="29">
        <f>(('Máxima eficiencia'!$C$8*'Y (2)'!B576)+('Máxima eficiencia'!$C$12*('Y (2)'!B576^2)))*((('Máxima eficiencia'!$C$8*'Y (2)'!B576)+('Máxima eficiencia'!$C$12*('Y (2)'!B576^2)))/('Máxima eficiencia'!$C$8+(2*'Y (2)'!B576*(SQRT(1+('Máxima eficiencia'!$C$12^2))))))^(2/3)</f>
        <v>54.704346011612586</v>
      </c>
      <c r="B576" s="20">
        <f t="shared" si="5"/>
        <v>5.7099999999999227</v>
      </c>
      <c r="C576" s="28"/>
      <c r="D576" s="28"/>
      <c r="E576" s="28"/>
      <c r="F576" s="28"/>
      <c r="G576" s="26"/>
      <c r="H576" s="26"/>
      <c r="I576" s="26"/>
    </row>
    <row r="577" spans="1:9" ht="15.75" x14ac:dyDescent="0.25">
      <c r="A577" s="29">
        <f>(('Máxima eficiencia'!$C$8*'Y (2)'!B577)+('Máxima eficiencia'!$C$12*('Y (2)'!B577^2)))*((('Máxima eficiencia'!$C$8*'Y (2)'!B577)+('Máxima eficiencia'!$C$12*('Y (2)'!B577^2)))/('Máxima eficiencia'!$C$8+(2*'Y (2)'!B577*(SQRT(1+('Máxima eficiencia'!$C$12^2))))))^(2/3)</f>
        <v>54.955561852177652</v>
      </c>
      <c r="B577" s="20">
        <f t="shared" si="5"/>
        <v>5.7199999999999225</v>
      </c>
      <c r="C577" s="28"/>
      <c r="D577" s="28"/>
      <c r="E577" s="28"/>
      <c r="F577" s="28"/>
      <c r="G577" s="26"/>
      <c r="H577" s="26"/>
      <c r="I577" s="26"/>
    </row>
    <row r="578" spans="1:9" ht="15.75" x14ac:dyDescent="0.25">
      <c r="A578" s="29">
        <f>(('Máxima eficiencia'!$C$8*'Y (2)'!B578)+('Máxima eficiencia'!$C$12*('Y (2)'!B578^2)))*((('Máxima eficiencia'!$C$8*'Y (2)'!B578)+('Máxima eficiencia'!$C$12*('Y (2)'!B578^2)))/('Máxima eficiencia'!$C$8+(2*'Y (2)'!B578*(SQRT(1+('Máxima eficiencia'!$C$12^2))))))^(2/3)</f>
        <v>55.207497324875447</v>
      </c>
      <c r="B578" s="20">
        <f t="shared" si="5"/>
        <v>5.7299999999999223</v>
      </c>
      <c r="C578" s="28"/>
      <c r="D578" s="28"/>
      <c r="E578" s="28"/>
      <c r="F578" s="28"/>
      <c r="G578" s="26"/>
      <c r="H578" s="26"/>
      <c r="I578" s="26"/>
    </row>
    <row r="579" spans="1:9" ht="15.75" x14ac:dyDescent="0.25">
      <c r="A579" s="29">
        <f>(('Máxima eficiencia'!$C$8*'Y (2)'!B579)+('Máxima eficiencia'!$C$12*('Y (2)'!B579^2)))*((('Máxima eficiencia'!$C$8*'Y (2)'!B579)+('Máxima eficiencia'!$C$12*('Y (2)'!B579^2)))/('Máxima eficiencia'!$C$8+(2*'Y (2)'!B579*(SQRT(1+('Máxima eficiencia'!$C$12^2))))))^(2/3)</f>
        <v>55.460153252696955</v>
      </c>
      <c r="B579" s="20">
        <f t="shared" si="5"/>
        <v>5.7399999999999221</v>
      </c>
      <c r="C579" s="28"/>
      <c r="D579" s="28"/>
      <c r="E579" s="28"/>
      <c r="F579" s="28"/>
      <c r="G579" s="26"/>
      <c r="H579" s="26"/>
      <c r="I579" s="26"/>
    </row>
    <row r="580" spans="1:9" ht="15.75" x14ac:dyDescent="0.25">
      <c r="A580" s="29">
        <f>(('Máxima eficiencia'!$C$8*'Y (2)'!B580)+('Máxima eficiencia'!$C$12*('Y (2)'!B580^2)))*((('Máxima eficiencia'!$C$8*'Y (2)'!B580)+('Máxima eficiencia'!$C$12*('Y (2)'!B580^2)))/('Máxima eficiencia'!$C$8+(2*'Y (2)'!B580*(SQRT(1+('Máxima eficiencia'!$C$12^2))))))^(2/3)</f>
        <v>55.713530458163518</v>
      </c>
      <c r="B580" s="20">
        <f t="shared" ref="B580:B643" si="6">B579+0.01</f>
        <v>5.7499999999999218</v>
      </c>
      <c r="C580" s="28"/>
      <c r="D580" s="28"/>
      <c r="E580" s="28"/>
      <c r="F580" s="28"/>
      <c r="G580" s="26"/>
      <c r="H580" s="26"/>
      <c r="I580" s="26"/>
    </row>
    <row r="581" spans="1:9" ht="15.75" x14ac:dyDescent="0.25">
      <c r="A581" s="29">
        <f>(('Máxima eficiencia'!$C$8*'Y (2)'!B581)+('Máxima eficiencia'!$C$12*('Y (2)'!B581^2)))*((('Máxima eficiencia'!$C$8*'Y (2)'!B581)+('Máxima eficiencia'!$C$12*('Y (2)'!B581^2)))/('Máxima eficiencia'!$C$8+(2*'Y (2)'!B581*(SQRT(1+('Máxima eficiencia'!$C$12^2))))))^(2/3)</f>
        <v>55.967629763327778</v>
      </c>
      <c r="B581" s="20">
        <f t="shared" si="6"/>
        <v>5.7599999999999216</v>
      </c>
      <c r="C581" s="28"/>
      <c r="D581" s="28"/>
      <c r="E581" s="28"/>
      <c r="F581" s="28"/>
      <c r="G581" s="26"/>
      <c r="H581" s="26"/>
      <c r="I581" s="26"/>
    </row>
    <row r="582" spans="1:9" ht="15.75" x14ac:dyDescent="0.25">
      <c r="A582" s="29">
        <f>(('Máxima eficiencia'!$C$8*'Y (2)'!B582)+('Máxima eficiencia'!$C$12*('Y (2)'!B582^2)))*((('Máxima eficiencia'!$C$8*'Y (2)'!B582)+('Máxima eficiencia'!$C$12*('Y (2)'!B582^2)))/('Máxima eficiencia'!$C$8+(2*'Y (2)'!B582*(SQRT(1+('Máxima eficiencia'!$C$12^2))))))^(2/3)</f>
        <v>56.222451989774889</v>
      </c>
      <c r="B582" s="20">
        <f t="shared" si="6"/>
        <v>5.7699999999999214</v>
      </c>
      <c r="C582" s="28"/>
      <c r="D582" s="28"/>
      <c r="E582" s="28"/>
      <c r="F582" s="28"/>
      <c r="G582" s="26"/>
      <c r="H582" s="26"/>
      <c r="I582" s="26"/>
    </row>
    <row r="583" spans="1:9" ht="15.75" x14ac:dyDescent="0.25">
      <c r="A583" s="29">
        <f>(('Máxima eficiencia'!$C$8*'Y (2)'!B583)+('Máxima eficiencia'!$C$12*('Y (2)'!B583^2)))*((('Máxima eficiencia'!$C$8*'Y (2)'!B583)+('Máxima eficiencia'!$C$12*('Y (2)'!B583^2)))/('Máxima eficiencia'!$C$8+(2*'Y (2)'!B583*(SQRT(1+('Máxima eficiencia'!$C$12^2))))))^(2/3)</f>
        <v>56.47799795862349</v>
      </c>
      <c r="B583" s="20">
        <f t="shared" si="6"/>
        <v>5.7799999999999212</v>
      </c>
      <c r="C583" s="28"/>
      <c r="D583" s="28"/>
      <c r="E583" s="28"/>
      <c r="F583" s="28"/>
      <c r="G583" s="26"/>
      <c r="H583" s="26"/>
      <c r="I583" s="26"/>
    </row>
    <row r="584" spans="1:9" ht="15.75" x14ac:dyDescent="0.25">
      <c r="A584" s="29">
        <f>(('Máxima eficiencia'!$C$8*'Y (2)'!B584)+('Máxima eficiencia'!$C$12*('Y (2)'!B584^2)))*((('Máxima eficiencia'!$C$8*'Y (2)'!B584)+('Máxima eficiencia'!$C$12*('Y (2)'!B584^2)))/('Máxima eficiencia'!$C$8+(2*'Y (2)'!B584*(SQRT(1+('Máxima eficiencia'!$C$12^2))))))^(2/3)</f>
        <v>56.73426849052678</v>
      </c>
      <c r="B584" s="20">
        <f t="shared" si="6"/>
        <v>5.789999999999921</v>
      </c>
      <c r="C584" s="28"/>
      <c r="D584" s="28"/>
      <c r="E584" s="28"/>
      <c r="F584" s="28"/>
      <c r="G584" s="26"/>
      <c r="H584" s="26"/>
      <c r="I584" s="26"/>
    </row>
    <row r="585" spans="1:9" ht="15.75" x14ac:dyDescent="0.25">
      <c r="A585" s="29">
        <f>(('Máxima eficiencia'!$C$8*'Y (2)'!B585)+('Máxima eficiencia'!$C$12*('Y (2)'!B585^2)))*((('Máxima eficiencia'!$C$8*'Y (2)'!B585)+('Máxima eficiencia'!$C$12*('Y (2)'!B585^2)))/('Máxima eficiencia'!$C$8+(2*'Y (2)'!B585*(SQRT(1+('Máxima eficiencia'!$C$12^2))))))^(2/3)</f>
        <v>56.991264405673547</v>
      </c>
      <c r="B585" s="20">
        <f t="shared" si="6"/>
        <v>5.7999999999999208</v>
      </c>
      <c r="C585" s="28"/>
      <c r="D585" s="28"/>
      <c r="E585" s="28"/>
      <c r="F585" s="28"/>
      <c r="G585" s="26"/>
      <c r="H585" s="26"/>
      <c r="I585" s="26"/>
    </row>
    <row r="586" spans="1:9" ht="15.75" x14ac:dyDescent="0.25">
      <c r="A586" s="29">
        <f>(('Máxima eficiencia'!$C$8*'Y (2)'!B586)+('Máxima eficiencia'!$C$12*('Y (2)'!B586^2)))*((('Máxima eficiencia'!$C$8*'Y (2)'!B586)+('Máxima eficiencia'!$C$12*('Y (2)'!B586^2)))/('Máxima eficiencia'!$C$8+(2*'Y (2)'!B586*(SQRT(1+('Máxima eficiencia'!$C$12^2))))))^(2/3)</f>
        <v>57.24898652378932</v>
      </c>
      <c r="B586" s="20">
        <f t="shared" si="6"/>
        <v>5.8099999999999206</v>
      </c>
      <c r="C586" s="28"/>
      <c r="D586" s="28"/>
      <c r="E586" s="28"/>
      <c r="F586" s="28"/>
      <c r="G586" s="26"/>
      <c r="H586" s="26"/>
      <c r="I586" s="26"/>
    </row>
    <row r="587" spans="1:9" ht="15.75" x14ac:dyDescent="0.25">
      <c r="A587" s="29">
        <f>(('Máxima eficiencia'!$C$8*'Y (2)'!B587)+('Máxima eficiencia'!$C$12*('Y (2)'!B587^2)))*((('Máxima eficiencia'!$C$8*'Y (2)'!B587)+('Máxima eficiencia'!$C$12*('Y (2)'!B587^2)))/('Máxima eficiencia'!$C$8+(2*'Y (2)'!B587*(SQRT(1+('Máxima eficiencia'!$C$12^2))))))^(2/3)</f>
        <v>57.507435664137262</v>
      </c>
      <c r="B587" s="20">
        <f t="shared" si="6"/>
        <v>5.8199999999999203</v>
      </c>
      <c r="C587" s="28"/>
      <c r="D587" s="28"/>
      <c r="E587" s="28"/>
      <c r="F587" s="28"/>
      <c r="G587" s="26"/>
      <c r="H587" s="26"/>
      <c r="I587" s="26"/>
    </row>
    <row r="588" spans="1:9" ht="15.75" x14ac:dyDescent="0.25">
      <c r="A588" s="29">
        <f>(('Máxima eficiencia'!$C$8*'Y (2)'!B588)+('Máxima eficiencia'!$C$12*('Y (2)'!B588^2)))*((('Máxima eficiencia'!$C$8*'Y (2)'!B588)+('Máxima eficiencia'!$C$12*('Y (2)'!B588^2)))/('Máxima eficiencia'!$C$8+(2*'Y (2)'!B588*(SQRT(1+('Máxima eficiencia'!$C$12^2))))))^(2/3)</f>
        <v>57.766612645519288</v>
      </c>
      <c r="B588" s="20">
        <f t="shared" si="6"/>
        <v>5.8299999999999201</v>
      </c>
      <c r="C588" s="28"/>
      <c r="D588" s="28"/>
      <c r="E588" s="28"/>
      <c r="F588" s="28"/>
      <c r="G588" s="26"/>
      <c r="H588" s="26"/>
      <c r="I588" s="26"/>
    </row>
    <row r="589" spans="1:9" ht="15.75" x14ac:dyDescent="0.25">
      <c r="A589" s="29">
        <f>(('Máxima eficiencia'!$C$8*'Y (2)'!B589)+('Máxima eficiencia'!$C$12*('Y (2)'!B589^2)))*((('Máxima eficiencia'!$C$8*'Y (2)'!B589)+('Máxima eficiencia'!$C$12*('Y (2)'!B589^2)))/('Máxima eficiencia'!$C$8+(2*'Y (2)'!B589*(SQRT(1+('Máxima eficiencia'!$C$12^2))))))^(2/3)</f>
        <v>58.026518286277195</v>
      </c>
      <c r="B589" s="20">
        <f t="shared" si="6"/>
        <v>5.8399999999999199</v>
      </c>
      <c r="C589" s="28"/>
      <c r="D589" s="28"/>
      <c r="E589" s="28"/>
      <c r="F589" s="28"/>
      <c r="G589" s="26"/>
      <c r="H589" s="26"/>
      <c r="I589" s="26"/>
    </row>
    <row r="590" spans="1:9" ht="15.75" x14ac:dyDescent="0.25">
      <c r="A590" s="29">
        <f>(('Máxima eficiencia'!$C$8*'Y (2)'!B590)+('Máxima eficiencia'!$C$12*('Y (2)'!B590^2)))*((('Máxima eficiencia'!$C$8*'Y (2)'!B590)+('Máxima eficiencia'!$C$12*('Y (2)'!B590^2)))/('Máxima eficiencia'!$C$8+(2*'Y (2)'!B590*(SQRT(1+('Máxima eficiencia'!$C$12^2))))))^(2/3)</f>
        <v>58.287153404293505</v>
      </c>
      <c r="B590" s="20">
        <f t="shared" si="6"/>
        <v>5.8499999999999197</v>
      </c>
      <c r="C590" s="28"/>
      <c r="D590" s="28"/>
      <c r="E590" s="28"/>
      <c r="F590" s="28"/>
      <c r="G590" s="26"/>
      <c r="H590" s="26"/>
      <c r="I590" s="26"/>
    </row>
    <row r="591" spans="1:9" ht="15.75" x14ac:dyDescent="0.25">
      <c r="A591" s="29">
        <f>(('Máxima eficiencia'!$C$8*'Y (2)'!B591)+('Máxima eficiencia'!$C$12*('Y (2)'!B591^2)))*((('Máxima eficiencia'!$C$8*'Y (2)'!B591)+('Máxima eficiencia'!$C$12*('Y (2)'!B591^2)))/('Máxima eficiencia'!$C$8+(2*'Y (2)'!B591*(SQRT(1+('Máxima eficiencia'!$C$12^2))))))^(2/3)</f>
        <v>58.548518816992633</v>
      </c>
      <c r="B591" s="20">
        <f t="shared" si="6"/>
        <v>5.8599999999999195</v>
      </c>
      <c r="C591" s="28"/>
      <c r="D591" s="28"/>
      <c r="E591" s="28"/>
      <c r="F591" s="28"/>
      <c r="G591" s="26"/>
      <c r="H591" s="26"/>
      <c r="I591" s="26"/>
    </row>
    <row r="592" spans="1:9" ht="15.75" x14ac:dyDescent="0.25">
      <c r="A592" s="29">
        <f>(('Máxima eficiencia'!$C$8*'Y (2)'!B592)+('Máxima eficiencia'!$C$12*('Y (2)'!B592^2)))*((('Máxima eficiencia'!$C$8*'Y (2)'!B592)+('Máxima eficiencia'!$C$12*('Y (2)'!B592^2)))/('Máxima eficiencia'!$C$8+(2*'Y (2)'!B592*(SQRT(1+('Máxima eficiencia'!$C$12^2))))))^(2/3)</f>
        <v>58.810615341341844</v>
      </c>
      <c r="B592" s="20">
        <f t="shared" si="6"/>
        <v>5.8699999999999193</v>
      </c>
      <c r="C592" s="28"/>
      <c r="D592" s="28"/>
      <c r="E592" s="28"/>
      <c r="F592" s="28"/>
      <c r="G592" s="26"/>
      <c r="H592" s="26"/>
      <c r="I592" s="26"/>
    </row>
    <row r="593" spans="1:9" ht="15.75" x14ac:dyDescent="0.25">
      <c r="A593" s="29">
        <f>(('Máxima eficiencia'!$C$8*'Y (2)'!B593)+('Máxima eficiencia'!$C$12*('Y (2)'!B593^2)))*((('Máxima eficiencia'!$C$8*'Y (2)'!B593)+('Máxima eficiencia'!$C$12*('Y (2)'!B593^2)))/('Máxima eficiencia'!$C$8+(2*'Y (2)'!B593*(SQRT(1+('Máxima eficiencia'!$C$12^2))))))^(2/3)</f>
        <v>59.073443793852306</v>
      </c>
      <c r="B593" s="20">
        <f t="shared" si="6"/>
        <v>5.8799999999999191</v>
      </c>
      <c r="C593" s="28"/>
      <c r="D593" s="28"/>
      <c r="E593" s="28"/>
      <c r="F593" s="28"/>
      <c r="G593" s="26"/>
      <c r="H593" s="26"/>
      <c r="I593" s="26"/>
    </row>
    <row r="594" spans="1:9" ht="15.75" x14ac:dyDescent="0.25">
      <c r="A594" s="29">
        <f>(('Máxima eficiencia'!$C$8*'Y (2)'!B594)+('Máxima eficiencia'!$C$12*('Y (2)'!B594^2)))*((('Máxima eficiencia'!$C$8*'Y (2)'!B594)+('Máxima eficiencia'!$C$12*('Y (2)'!B594^2)))/('Máxima eficiencia'!$C$8+(2*'Y (2)'!B594*(SQRT(1+('Máxima eficiencia'!$C$12^2))))))^(2/3)</f>
        <v>59.337004990580162</v>
      </c>
      <c r="B594" s="20">
        <f t="shared" si="6"/>
        <v>5.8899999999999189</v>
      </c>
      <c r="C594" s="28"/>
      <c r="D594" s="28"/>
      <c r="E594" s="28"/>
      <c r="F594" s="28"/>
      <c r="G594" s="26"/>
      <c r="H594" s="26"/>
      <c r="I594" s="26"/>
    </row>
    <row r="595" spans="1:9" ht="15.75" x14ac:dyDescent="0.25">
      <c r="A595" s="29">
        <f>(('Máxima eficiencia'!$C$8*'Y (2)'!B595)+('Máxima eficiencia'!$C$12*('Y (2)'!B595^2)))*((('Máxima eficiencia'!$C$8*'Y (2)'!B595)+('Máxima eficiencia'!$C$12*('Y (2)'!B595^2)))/('Máxima eficiencia'!$C$8+(2*'Y (2)'!B595*(SQRT(1+('Máxima eficiencia'!$C$12^2))))))^(2/3)</f>
        <v>59.601299747127371</v>
      </c>
      <c r="B595" s="20">
        <f t="shared" si="6"/>
        <v>5.8999999999999186</v>
      </c>
      <c r="C595" s="28"/>
      <c r="D595" s="28"/>
      <c r="E595" s="28"/>
      <c r="F595" s="28"/>
      <c r="G595" s="26"/>
      <c r="H595" s="26"/>
      <c r="I595" s="26"/>
    </row>
    <row r="596" spans="1:9" ht="15.75" x14ac:dyDescent="0.25">
      <c r="A596" s="29">
        <f>(('Máxima eficiencia'!$C$8*'Y (2)'!B596)+('Máxima eficiencia'!$C$12*('Y (2)'!B596^2)))*((('Máxima eficiencia'!$C$8*'Y (2)'!B596)+('Máxima eficiencia'!$C$12*('Y (2)'!B596^2)))/('Máxima eficiencia'!$C$8+(2*'Y (2)'!B596*(SQRT(1+('Máxima eficiencia'!$C$12^2))))))^(2/3)</f>
        <v>59.866328878642861</v>
      </c>
      <c r="B596" s="20">
        <f t="shared" si="6"/>
        <v>5.9099999999999184</v>
      </c>
      <c r="C596" s="28"/>
      <c r="D596" s="28"/>
      <c r="E596" s="28"/>
      <c r="F596" s="28"/>
      <c r="G596" s="26"/>
      <c r="H596" s="26"/>
      <c r="I596" s="26"/>
    </row>
    <row r="597" spans="1:9" ht="15.75" x14ac:dyDescent="0.25">
      <c r="A597" s="29">
        <f>(('Máxima eficiencia'!$C$8*'Y (2)'!B597)+('Máxima eficiencia'!$C$12*('Y (2)'!B597^2)))*((('Máxima eficiencia'!$C$8*'Y (2)'!B597)+('Máxima eficiencia'!$C$12*('Y (2)'!B597^2)))/('Máxima eficiencia'!$C$8+(2*'Y (2)'!B597*(SQRT(1+('Máxima eficiencia'!$C$12^2))))))^(2/3)</f>
        <v>60.132093199823565</v>
      </c>
      <c r="B597" s="20">
        <f t="shared" si="6"/>
        <v>5.9199999999999182</v>
      </c>
      <c r="C597" s="28"/>
      <c r="D597" s="28"/>
      <c r="E597" s="28"/>
      <c r="F597" s="28"/>
      <c r="G597" s="26"/>
      <c r="H597" s="26"/>
      <c r="I597" s="26"/>
    </row>
    <row r="598" spans="1:9" ht="15.75" x14ac:dyDescent="0.25">
      <c r="A598" s="29">
        <f>(('Máxima eficiencia'!$C$8*'Y (2)'!B598)+('Máxima eficiencia'!$C$12*('Y (2)'!B598^2)))*((('Máxima eficiencia'!$C$8*'Y (2)'!B598)+('Máxima eficiencia'!$C$12*('Y (2)'!B598^2)))/('Máxima eficiencia'!$C$8+(2*'Y (2)'!B598*(SQRT(1+('Máxima eficiencia'!$C$12^2))))))^(2/3)</f>
        <v>60.398593524915292</v>
      </c>
      <c r="B598" s="20">
        <f t="shared" si="6"/>
        <v>5.929999999999918</v>
      </c>
      <c r="C598" s="28"/>
      <c r="D598" s="28"/>
      <c r="E598" s="28"/>
      <c r="F598" s="28"/>
      <c r="G598" s="26"/>
      <c r="H598" s="26"/>
      <c r="I598" s="26"/>
    </row>
    <row r="599" spans="1:9" ht="15.75" x14ac:dyDescent="0.25">
      <c r="A599" s="29">
        <f>(('Máxima eficiencia'!$C$8*'Y (2)'!B599)+('Máxima eficiencia'!$C$12*('Y (2)'!B599^2)))*((('Máxima eficiencia'!$C$8*'Y (2)'!B599)+('Máxima eficiencia'!$C$12*('Y (2)'!B599^2)))/('Máxima eficiencia'!$C$8+(2*'Y (2)'!B599*(SQRT(1+('Máxima eficiencia'!$C$12^2))))))^(2/3)</f>
        <v>60.665830667713756</v>
      </c>
      <c r="B599" s="20">
        <f t="shared" si="6"/>
        <v>5.9399999999999178</v>
      </c>
      <c r="C599" s="28"/>
      <c r="D599" s="28"/>
      <c r="E599" s="28"/>
      <c r="F599" s="28"/>
      <c r="G599" s="26"/>
      <c r="H599" s="26"/>
      <c r="I599" s="26"/>
    </row>
    <row r="600" spans="1:9" ht="15.75" x14ac:dyDescent="0.25">
      <c r="A600" s="29">
        <f>(('Máxima eficiencia'!$C$8*'Y (2)'!B600)+('Máxima eficiencia'!$C$12*('Y (2)'!B600^2)))*((('Máxima eficiencia'!$C$8*'Y (2)'!B600)+('Máxima eficiencia'!$C$12*('Y (2)'!B600^2)))/('Máxima eficiencia'!$C$8+(2*'Y (2)'!B600*(SQRT(1+('Máxima eficiencia'!$C$12^2))))))^(2/3)</f>
        <v>60.933805441565688</v>
      </c>
      <c r="B600" s="20">
        <f t="shared" si="6"/>
        <v>5.9499999999999176</v>
      </c>
      <c r="C600" s="28"/>
      <c r="D600" s="28"/>
      <c r="E600" s="28"/>
      <c r="F600" s="28"/>
      <c r="G600" s="26"/>
      <c r="H600" s="26"/>
      <c r="I600" s="26"/>
    </row>
    <row r="601" spans="1:9" ht="15.75" x14ac:dyDescent="0.25">
      <c r="A601" s="29">
        <f>(('Máxima eficiencia'!$C$8*'Y (2)'!B601)+('Máxima eficiencia'!$C$12*('Y (2)'!B601^2)))*((('Máxima eficiencia'!$C$8*'Y (2)'!B601)+('Máxima eficiencia'!$C$12*('Y (2)'!B601^2)))/('Máxima eficiencia'!$C$8+(2*'Y (2)'!B601*(SQRT(1+('Máxima eficiencia'!$C$12^2))))))^(2/3)</f>
        <v>61.202518659369709</v>
      </c>
      <c r="B601" s="20">
        <f t="shared" si="6"/>
        <v>5.9599999999999174</v>
      </c>
      <c r="C601" s="28"/>
      <c r="D601" s="28"/>
      <c r="E601" s="28"/>
      <c r="F601" s="28"/>
      <c r="G601" s="26"/>
      <c r="H601" s="26"/>
      <c r="I601" s="26"/>
    </row>
    <row r="602" spans="1:9" ht="15.75" x14ac:dyDescent="0.25">
      <c r="A602" s="29">
        <f>(('Máxima eficiencia'!$C$8*'Y (2)'!B602)+('Máxima eficiencia'!$C$12*('Y (2)'!B602^2)))*((('Máxima eficiencia'!$C$8*'Y (2)'!B602)+('Máxima eficiencia'!$C$12*('Y (2)'!B602^2)))/('Máxima eficiencia'!$C$8+(2*'Y (2)'!B602*(SQRT(1+('Máxima eficiencia'!$C$12^2))))))^(2/3)</f>
        <v>61.471971133577277</v>
      </c>
      <c r="B602" s="20">
        <f t="shared" si="6"/>
        <v>5.9699999999999172</v>
      </c>
      <c r="C602" s="28"/>
      <c r="D602" s="28"/>
      <c r="E602" s="28"/>
      <c r="F602" s="28"/>
      <c r="G602" s="26"/>
      <c r="H602" s="26"/>
      <c r="I602" s="26"/>
    </row>
    <row r="603" spans="1:9" ht="15.75" x14ac:dyDescent="0.25">
      <c r="A603" s="29">
        <f>(('Máxima eficiencia'!$C$8*'Y (2)'!B603)+('Máxima eficiencia'!$C$12*('Y (2)'!B603^2)))*((('Máxima eficiencia'!$C$8*'Y (2)'!B603)+('Máxima eficiencia'!$C$12*('Y (2)'!B603^2)))/('Máxima eficiencia'!$C$8+(2*'Y (2)'!B603*(SQRT(1+('Máxima eficiencia'!$C$12^2))))))^(2/3)</f>
        <v>61.742163676193861</v>
      </c>
      <c r="B603" s="20">
        <f t="shared" si="6"/>
        <v>5.9799999999999169</v>
      </c>
      <c r="C603" s="28"/>
      <c r="D603" s="28"/>
      <c r="E603" s="28"/>
      <c r="F603" s="28"/>
      <c r="G603" s="26"/>
      <c r="H603" s="26"/>
      <c r="I603" s="26"/>
    </row>
    <row r="604" spans="1:9" ht="15.75" x14ac:dyDescent="0.25">
      <c r="A604" s="29">
        <f>(('Máxima eficiencia'!$C$8*'Y (2)'!B604)+('Máxima eficiencia'!$C$12*('Y (2)'!B604^2)))*((('Máxima eficiencia'!$C$8*'Y (2)'!B604)+('Máxima eficiencia'!$C$12*('Y (2)'!B604^2)))/('Máxima eficiencia'!$C$8+(2*'Y (2)'!B604*(SQRT(1+('Máxima eficiencia'!$C$12^2))))))^(2/3)</f>
        <v>62.013097098779653</v>
      </c>
      <c r="B604" s="20">
        <f t="shared" si="6"/>
        <v>5.9899999999999167</v>
      </c>
      <c r="C604" s="28"/>
      <c r="D604" s="28"/>
      <c r="E604" s="28"/>
      <c r="F604" s="28"/>
      <c r="G604" s="26"/>
      <c r="H604" s="26"/>
      <c r="I604" s="26"/>
    </row>
    <row r="605" spans="1:9" ht="15.75" x14ac:dyDescent="0.25">
      <c r="A605" s="29">
        <f>(('Máxima eficiencia'!$C$8*'Y (2)'!B605)+('Máxima eficiencia'!$C$12*('Y (2)'!B605^2)))*((('Máxima eficiencia'!$C$8*'Y (2)'!B605)+('Máxima eficiencia'!$C$12*('Y (2)'!B605^2)))/('Máxima eficiencia'!$C$8+(2*'Y (2)'!B605*(SQRT(1+('Máxima eficiencia'!$C$12^2))))))^(2/3)</f>
        <v>62.284772212450761</v>
      </c>
      <c r="B605" s="20">
        <f t="shared" si="6"/>
        <v>5.9999999999999165</v>
      </c>
      <c r="C605" s="28"/>
      <c r="D605" s="28"/>
      <c r="E605" s="28"/>
      <c r="F605" s="28"/>
      <c r="G605" s="26"/>
      <c r="H605" s="26"/>
      <c r="I605" s="26"/>
    </row>
    <row r="606" spans="1:9" ht="15.75" x14ac:dyDescent="0.25">
      <c r="A606" s="29">
        <f>(('Máxima eficiencia'!$C$8*'Y (2)'!B606)+('Máxima eficiencia'!$C$12*('Y (2)'!B606^2)))*((('Máxima eficiencia'!$C$8*'Y (2)'!B606)+('Máxima eficiencia'!$C$12*('Y (2)'!B606^2)))/('Máxima eficiencia'!$C$8+(2*'Y (2)'!B606*(SQRT(1+('Máxima eficiencia'!$C$12^2))))))^(2/3)</f>
        <v>62.55718982788013</v>
      </c>
      <c r="B606" s="20">
        <f t="shared" si="6"/>
        <v>6.0099999999999163</v>
      </c>
      <c r="C606" s="28"/>
      <c r="D606" s="28"/>
      <c r="E606" s="28"/>
      <c r="F606" s="28"/>
      <c r="G606" s="26"/>
      <c r="H606" s="26"/>
      <c r="I606" s="26"/>
    </row>
    <row r="607" spans="1:9" ht="15.75" x14ac:dyDescent="0.25">
      <c r="A607" s="29">
        <f>(('Máxima eficiencia'!$C$8*'Y (2)'!B607)+('Máxima eficiencia'!$C$12*('Y (2)'!B607^2)))*((('Máxima eficiencia'!$C$8*'Y (2)'!B607)+('Máxima eficiencia'!$C$12*('Y (2)'!B607^2)))/('Máxima eficiencia'!$C$8+(2*'Y (2)'!B607*(SQRT(1+('Máxima eficiencia'!$C$12^2))))))^(2/3)</f>
        <v>62.830350755298426</v>
      </c>
      <c r="B607" s="20">
        <f t="shared" si="6"/>
        <v>6.0199999999999161</v>
      </c>
      <c r="C607" s="28"/>
      <c r="D607" s="28"/>
      <c r="E607" s="28"/>
      <c r="F607" s="28"/>
      <c r="G607" s="26"/>
      <c r="H607" s="26"/>
      <c r="I607" s="26"/>
    </row>
    <row r="608" spans="1:9" ht="15.75" x14ac:dyDescent="0.25">
      <c r="A608" s="29">
        <f>(('Máxima eficiencia'!$C$8*'Y (2)'!B608)+('Máxima eficiencia'!$C$12*('Y (2)'!B608^2)))*((('Máxima eficiencia'!$C$8*'Y (2)'!B608)+('Máxima eficiencia'!$C$12*('Y (2)'!B608^2)))/('Máxima eficiencia'!$C$8+(2*'Y (2)'!B608*(SQRT(1+('Máxima eficiencia'!$C$12^2))))))^(2/3)</f>
        <v>63.104255804495047</v>
      </c>
      <c r="B608" s="20">
        <f t="shared" si="6"/>
        <v>6.0299999999999159</v>
      </c>
      <c r="C608" s="28"/>
      <c r="D608" s="28"/>
      <c r="E608" s="28"/>
      <c r="F608" s="28"/>
      <c r="G608" s="26"/>
      <c r="H608" s="26"/>
      <c r="I608" s="26"/>
    </row>
    <row r="609" spans="1:9" ht="15.75" x14ac:dyDescent="0.25">
      <c r="A609" s="29">
        <f>(('Máxima eficiencia'!$C$8*'Y (2)'!B609)+('Máxima eficiencia'!$C$12*('Y (2)'!B609^2)))*((('Máxima eficiencia'!$C$8*'Y (2)'!B609)+('Máxima eficiencia'!$C$12*('Y (2)'!B609^2)))/('Máxima eficiencia'!$C$8+(2*'Y (2)'!B609*(SQRT(1+('Máxima eficiencia'!$C$12^2))))))^(2/3)</f>
        <v>63.378905784819175</v>
      </c>
      <c r="B609" s="20">
        <f t="shared" si="6"/>
        <v>6.0399999999999157</v>
      </c>
      <c r="C609" s="28"/>
      <c r="D609" s="28"/>
      <c r="E609" s="28"/>
      <c r="F609" s="28"/>
      <c r="G609" s="26"/>
      <c r="H609" s="26"/>
      <c r="I609" s="26"/>
    </row>
    <row r="610" spans="1:9" ht="15.75" x14ac:dyDescent="0.25">
      <c r="A610" s="29">
        <f>(('Máxima eficiencia'!$C$8*'Y (2)'!B610)+('Máxima eficiencia'!$C$12*('Y (2)'!B610^2)))*((('Máxima eficiencia'!$C$8*'Y (2)'!B610)+('Máxima eficiencia'!$C$12*('Y (2)'!B610^2)))/('Máxima eficiencia'!$C$8+(2*'Y (2)'!B610*(SQRT(1+('Máxima eficiencia'!$C$12^2))))))^(2/3)</f>
        <v>63.65430150518052</v>
      </c>
      <c r="B610" s="20">
        <f t="shared" si="6"/>
        <v>6.0499999999999154</v>
      </c>
      <c r="C610" s="28"/>
      <c r="D610" s="28"/>
      <c r="E610" s="28"/>
      <c r="F610" s="28"/>
      <c r="G610" s="26"/>
      <c r="H610" s="26"/>
      <c r="I610" s="26"/>
    </row>
    <row r="611" spans="1:9" ht="15.75" x14ac:dyDescent="0.25">
      <c r="A611" s="29">
        <f>(('Máxima eficiencia'!$C$8*'Y (2)'!B611)+('Máxima eficiencia'!$C$12*('Y (2)'!B611^2)))*((('Máxima eficiencia'!$C$8*'Y (2)'!B611)+('Máxima eficiencia'!$C$12*('Y (2)'!B611^2)))/('Máxima eficiencia'!$C$8+(2*'Y (2)'!B611*(SQRT(1+('Máxima eficiencia'!$C$12^2))))))^(2/3)</f>
        <v>63.930443774050495</v>
      </c>
      <c r="B611" s="20">
        <f t="shared" si="6"/>
        <v>6.0599999999999152</v>
      </c>
      <c r="C611" s="28"/>
      <c r="D611" s="28"/>
      <c r="E611" s="28"/>
      <c r="F611" s="28"/>
      <c r="G611" s="26"/>
      <c r="H611" s="26"/>
      <c r="I611" s="26"/>
    </row>
    <row r="612" spans="1:9" ht="15.75" x14ac:dyDescent="0.25">
      <c r="A612" s="29">
        <f>(('Máxima eficiencia'!$C$8*'Y (2)'!B612)+('Máxima eficiencia'!$C$12*('Y (2)'!B612^2)))*((('Máxima eficiencia'!$C$8*'Y (2)'!B612)+('Máxima eficiencia'!$C$12*('Y (2)'!B612^2)))/('Máxima eficiencia'!$C$8+(2*'Y (2)'!B612*(SQRT(1+('Máxima eficiencia'!$C$12^2))))))^(2/3)</f>
        <v>64.207333399463053</v>
      </c>
      <c r="B612" s="20">
        <f t="shared" si="6"/>
        <v>6.069999999999915</v>
      </c>
      <c r="C612" s="28"/>
      <c r="D612" s="28"/>
      <c r="E612" s="28"/>
      <c r="F612" s="28"/>
      <c r="G612" s="26"/>
      <c r="H612" s="26"/>
      <c r="I612" s="26"/>
    </row>
    <row r="613" spans="1:9" ht="15.75" x14ac:dyDescent="0.25">
      <c r="A613" s="29">
        <f>(('Máxima eficiencia'!$C$8*'Y (2)'!B613)+('Máxima eficiencia'!$C$12*('Y (2)'!B613^2)))*((('Máxima eficiencia'!$C$8*'Y (2)'!B613)+('Máxima eficiencia'!$C$12*('Y (2)'!B613^2)))/('Máxima eficiencia'!$C$8+(2*'Y (2)'!B613*(SQRT(1+('Máxima eficiencia'!$C$12^2))))))^(2/3)</f>
        <v>64.484971189015624</v>
      </c>
      <c r="B613" s="20">
        <f t="shared" si="6"/>
        <v>6.0799999999999148</v>
      </c>
      <c r="C613" s="28"/>
      <c r="D613" s="28"/>
      <c r="E613" s="28"/>
      <c r="F613" s="28"/>
      <c r="G613" s="26"/>
      <c r="H613" s="26"/>
      <c r="I613" s="26"/>
    </row>
    <row r="614" spans="1:9" ht="15.75" x14ac:dyDescent="0.25">
      <c r="A614" s="29">
        <f>(('Máxima eficiencia'!$C$8*'Y (2)'!B614)+('Máxima eficiencia'!$C$12*('Y (2)'!B614^2)))*((('Máxima eficiencia'!$C$8*'Y (2)'!B614)+('Máxima eficiencia'!$C$12*('Y (2)'!B614^2)))/('Máxima eficiencia'!$C$8+(2*'Y (2)'!B614*(SQRT(1+('Máxima eficiencia'!$C$12^2))))))^(2/3)</f>
        <v>64.763357949870084</v>
      </c>
      <c r="B614" s="20">
        <f t="shared" si="6"/>
        <v>6.0899999999999146</v>
      </c>
      <c r="C614" s="28"/>
      <c r="D614" s="28"/>
      <c r="E614" s="28"/>
      <c r="F614" s="28"/>
      <c r="G614" s="26"/>
      <c r="H614" s="26"/>
      <c r="I614" s="26"/>
    </row>
    <row r="615" spans="1:9" ht="15.75" x14ac:dyDescent="0.25">
      <c r="A615" s="29">
        <f>(('Máxima eficiencia'!$C$8*'Y (2)'!B615)+('Máxima eficiencia'!$C$12*('Y (2)'!B615^2)))*((('Máxima eficiencia'!$C$8*'Y (2)'!B615)+('Máxima eficiencia'!$C$12*('Y (2)'!B615^2)))/('Máxima eficiencia'!$C$8+(2*'Y (2)'!B615*(SQRT(1+('Máxima eficiencia'!$C$12^2))))))^(2/3)</f>
        <v>65.042494488753718</v>
      </c>
      <c r="B615" s="20">
        <f t="shared" si="6"/>
        <v>6.0999999999999144</v>
      </c>
      <c r="C615" s="28"/>
      <c r="D615" s="28"/>
      <c r="E615" s="28"/>
      <c r="F615" s="28"/>
      <c r="G615" s="26"/>
      <c r="H615" s="26"/>
      <c r="I615" s="26"/>
    </row>
    <row r="616" spans="1:9" ht="15.75" x14ac:dyDescent="0.25">
      <c r="A616" s="29">
        <f>(('Máxima eficiencia'!$C$8*'Y (2)'!B616)+('Máxima eficiencia'!$C$12*('Y (2)'!B616^2)))*((('Máxima eficiencia'!$C$8*'Y (2)'!B616)+('Máxima eficiencia'!$C$12*('Y (2)'!B616^2)))/('Máxima eficiencia'!$C$8+(2*'Y (2)'!B616*(SQRT(1+('Máxima eficiencia'!$C$12^2))))))^(2/3)</f>
        <v>65.322381611960026</v>
      </c>
      <c r="B616" s="20">
        <f t="shared" si="6"/>
        <v>6.1099999999999142</v>
      </c>
      <c r="C616" s="28"/>
      <c r="D616" s="28"/>
      <c r="E616" s="28"/>
      <c r="F616" s="28"/>
      <c r="G616" s="26"/>
      <c r="H616" s="26"/>
      <c r="I616" s="26"/>
    </row>
    <row r="617" spans="1:9" ht="15.75" x14ac:dyDescent="0.25">
      <c r="A617" s="29">
        <f>(('Máxima eficiencia'!$C$8*'Y (2)'!B617)+('Máxima eficiencia'!$C$12*('Y (2)'!B617^2)))*((('Máxima eficiencia'!$C$8*'Y (2)'!B617)+('Máxima eficiencia'!$C$12*('Y (2)'!B617^2)))/('Máxima eficiencia'!$C$8+(2*'Y (2)'!B617*(SQRT(1+('Máxima eficiencia'!$C$12^2))))))^(2/3)</f>
        <v>65.603020125349929</v>
      </c>
      <c r="B617" s="20">
        <f t="shared" si="6"/>
        <v>6.119999999999914</v>
      </c>
      <c r="C617" s="28"/>
      <c r="D617" s="28"/>
      <c r="E617" s="28"/>
      <c r="F617" s="28"/>
      <c r="G617" s="26"/>
      <c r="H617" s="26"/>
      <c r="I617" s="26"/>
    </row>
    <row r="618" spans="1:9" ht="15.75" x14ac:dyDescent="0.25">
      <c r="A618" s="29">
        <f>(('Máxima eficiencia'!$C$8*'Y (2)'!B618)+('Máxima eficiencia'!$C$12*('Y (2)'!B618^2)))*((('Máxima eficiencia'!$C$8*'Y (2)'!B618)+('Máxima eficiencia'!$C$12*('Y (2)'!B618^2)))/('Máxima eficiencia'!$C$8+(2*'Y (2)'!B618*(SQRT(1+('Máxima eficiencia'!$C$12^2))))))^(2/3)</f>
        <v>65.884410834352352</v>
      </c>
      <c r="B618" s="20">
        <f t="shared" si="6"/>
        <v>6.1299999999999137</v>
      </c>
      <c r="C618" s="28"/>
      <c r="D618" s="28"/>
      <c r="E618" s="28"/>
      <c r="F618" s="28"/>
      <c r="G618" s="26"/>
      <c r="H618" s="26"/>
      <c r="I618" s="26"/>
    </row>
    <row r="619" spans="1:9" ht="15.75" x14ac:dyDescent="0.25">
      <c r="A619" s="29">
        <f>(('Máxima eficiencia'!$C$8*'Y (2)'!B619)+('Máxima eficiencia'!$C$12*('Y (2)'!B619^2)))*((('Máxima eficiencia'!$C$8*'Y (2)'!B619)+('Máxima eficiencia'!$C$12*('Y (2)'!B619^2)))/('Máxima eficiencia'!$C$8+(2*'Y (2)'!B619*(SQRT(1+('Máxima eficiencia'!$C$12^2))))))^(2/3)</f>
        <v>66.16655454396539</v>
      </c>
      <c r="B619" s="20">
        <f t="shared" si="6"/>
        <v>6.1399999999999135</v>
      </c>
      <c r="C619" s="28"/>
      <c r="D619" s="28"/>
      <c r="E619" s="28"/>
      <c r="F619" s="28"/>
      <c r="G619" s="26"/>
      <c r="H619" s="26"/>
      <c r="I619" s="26"/>
    </row>
    <row r="620" spans="1:9" ht="15.75" x14ac:dyDescent="0.25">
      <c r="A620" s="29">
        <f>(('Máxima eficiencia'!$C$8*'Y (2)'!B620)+('Máxima eficiencia'!$C$12*('Y (2)'!B620^2)))*((('Máxima eficiencia'!$C$8*'Y (2)'!B620)+('Máxima eficiencia'!$C$12*('Y (2)'!B620^2)))/('Máxima eficiencia'!$C$8+(2*'Y (2)'!B620*(SQRT(1+('Máxima eficiencia'!$C$12^2))))))^(2/3)</f>
        <v>66.449452058757188</v>
      </c>
      <c r="B620" s="20">
        <f t="shared" si="6"/>
        <v>6.1499999999999133</v>
      </c>
      <c r="C620" s="28"/>
      <c r="D620" s="28"/>
      <c r="E620" s="28"/>
      <c r="F620" s="28"/>
      <c r="G620" s="26"/>
      <c r="H620" s="26"/>
      <c r="I620" s="26"/>
    </row>
    <row r="621" spans="1:9" ht="15.75" x14ac:dyDescent="0.25">
      <c r="A621" s="29">
        <f>(('Máxima eficiencia'!$C$8*'Y (2)'!B621)+('Máxima eficiencia'!$C$12*('Y (2)'!B621^2)))*((('Máxima eficiencia'!$C$8*'Y (2)'!B621)+('Máxima eficiencia'!$C$12*('Y (2)'!B621^2)))/('Máxima eficiencia'!$C$8+(2*'Y (2)'!B621*(SQRT(1+('Máxima eficiencia'!$C$12^2))))))^(2/3)</f>
        <v>66.73310418286674</v>
      </c>
      <c r="B621" s="20">
        <f t="shared" si="6"/>
        <v>6.1599999999999131</v>
      </c>
      <c r="C621" s="28"/>
      <c r="D621" s="28"/>
      <c r="E621" s="28"/>
      <c r="F621" s="28"/>
      <c r="G621" s="26"/>
      <c r="H621" s="26"/>
      <c r="I621" s="26"/>
    </row>
    <row r="622" spans="1:9" ht="15.75" x14ac:dyDescent="0.25">
      <c r="A622" s="29">
        <f>(('Máxima eficiencia'!$C$8*'Y (2)'!B622)+('Máxima eficiencia'!$C$12*('Y (2)'!B622^2)))*((('Máxima eficiencia'!$C$8*'Y (2)'!B622)+('Máxima eficiencia'!$C$12*('Y (2)'!B622^2)))/('Máxima eficiencia'!$C$8+(2*'Y (2)'!B622*(SQRT(1+('Máxima eficiencia'!$C$12^2))))))^(2/3)</f>
        <v>67.017511720004975</v>
      </c>
      <c r="B622" s="20">
        <f t="shared" si="6"/>
        <v>6.1699999999999129</v>
      </c>
      <c r="C622" s="28"/>
      <c r="D622" s="28"/>
      <c r="E622" s="28"/>
      <c r="F622" s="28"/>
      <c r="G622" s="26"/>
      <c r="H622" s="26"/>
      <c r="I622" s="26"/>
    </row>
    <row r="623" spans="1:9" ht="15.75" x14ac:dyDescent="0.25">
      <c r="A623" s="29">
        <f>(('Máxima eficiencia'!$C$8*'Y (2)'!B623)+('Máxima eficiencia'!$C$12*('Y (2)'!B623^2)))*((('Máxima eficiencia'!$C$8*'Y (2)'!B623)+('Máxima eficiencia'!$C$12*('Y (2)'!B623^2)))/('Máxima eficiencia'!$C$8+(2*'Y (2)'!B623*(SQRT(1+('Máxima eficiencia'!$C$12^2))))))^(2/3)</f>
        <v>67.302675473455494</v>
      </c>
      <c r="B623" s="20">
        <f t="shared" si="6"/>
        <v>6.1799999999999127</v>
      </c>
      <c r="C623" s="28"/>
      <c r="D623" s="28"/>
      <c r="E623" s="28"/>
      <c r="F623" s="28"/>
      <c r="G623" s="26"/>
      <c r="H623" s="26"/>
      <c r="I623" s="26"/>
    </row>
    <row r="624" spans="1:9" ht="15.75" x14ac:dyDescent="0.25">
      <c r="A624" s="29">
        <f>(('Máxima eficiencia'!$C$8*'Y (2)'!B624)+('Máxima eficiencia'!$C$12*('Y (2)'!B624^2)))*((('Máxima eficiencia'!$C$8*'Y (2)'!B624)+('Máxima eficiencia'!$C$12*('Y (2)'!B624^2)))/('Máxima eficiencia'!$C$8+(2*'Y (2)'!B624*(SQRT(1+('Máxima eficiencia'!$C$12^2))))))^(2/3)</f>
        <v>67.588596246075682</v>
      </c>
      <c r="B624" s="20">
        <f t="shared" si="6"/>
        <v>6.1899999999999125</v>
      </c>
      <c r="C624" s="28"/>
      <c r="D624" s="28"/>
      <c r="E624" s="28"/>
      <c r="F624" s="28"/>
      <c r="G624" s="26"/>
      <c r="H624" s="26"/>
      <c r="I624" s="26"/>
    </row>
    <row r="625" spans="1:9" ht="15.75" x14ac:dyDescent="0.25">
      <c r="A625" s="29">
        <f>(('Máxima eficiencia'!$C$8*'Y (2)'!B625)+('Máxima eficiencia'!$C$12*('Y (2)'!B625^2)))*((('Máxima eficiencia'!$C$8*'Y (2)'!B625)+('Máxima eficiencia'!$C$12*('Y (2)'!B625^2)))/('Máxima eficiencia'!$C$8+(2*'Y (2)'!B625*(SQRT(1+('Máxima eficiencia'!$C$12^2))))))^(2/3)</f>
        <v>67.875274840297294</v>
      </c>
      <c r="B625" s="20">
        <f t="shared" si="6"/>
        <v>6.1999999999999122</v>
      </c>
      <c r="C625" s="28"/>
      <c r="D625" s="28"/>
      <c r="E625" s="28"/>
      <c r="F625" s="28"/>
      <c r="G625" s="26"/>
      <c r="H625" s="26"/>
      <c r="I625" s="26"/>
    </row>
    <row r="626" spans="1:9" ht="15.75" x14ac:dyDescent="0.25">
      <c r="A626" s="29">
        <f>(('Máxima eficiencia'!$C$8*'Y (2)'!B626)+('Máxima eficiencia'!$C$12*('Y (2)'!B626^2)))*((('Máxima eficiencia'!$C$8*'Y (2)'!B626)+('Máxima eficiencia'!$C$12*('Y (2)'!B626^2)))/('Máxima eficiencia'!$C$8+(2*'Y (2)'!B626*(SQRT(1+('Máxima eficiencia'!$C$12^2))))))^(2/3)</f>
        <v>68.162712058127809</v>
      </c>
      <c r="B626" s="20">
        <f t="shared" si="6"/>
        <v>6.209999999999912</v>
      </c>
      <c r="C626" s="28"/>
      <c r="D626" s="28"/>
      <c r="E626" s="28"/>
      <c r="F626" s="28"/>
      <c r="G626" s="26"/>
      <c r="H626" s="26"/>
      <c r="I626" s="26"/>
    </row>
    <row r="627" spans="1:9" ht="15.75" x14ac:dyDescent="0.25">
      <c r="A627" s="29">
        <f>(('Máxima eficiencia'!$C$8*'Y (2)'!B627)+('Máxima eficiencia'!$C$12*('Y (2)'!B627^2)))*((('Máxima eficiencia'!$C$8*'Y (2)'!B627)+('Máxima eficiencia'!$C$12*('Y (2)'!B627^2)))/('Máxima eficiencia'!$C$8+(2*'Y (2)'!B627*(SQRT(1+('Máxima eficiencia'!$C$12^2))))))^(2/3)</f>
        <v>68.450908701150851</v>
      </c>
      <c r="B627" s="20">
        <f t="shared" si="6"/>
        <v>6.2199999999999118</v>
      </c>
      <c r="C627" s="28"/>
      <c r="D627" s="28"/>
      <c r="E627" s="28"/>
      <c r="F627" s="28"/>
      <c r="G627" s="26"/>
      <c r="H627" s="26"/>
      <c r="I627" s="26"/>
    </row>
    <row r="628" spans="1:9" ht="15.75" x14ac:dyDescent="0.25">
      <c r="A628" s="29">
        <f>(('Máxima eficiencia'!$C$8*'Y (2)'!B628)+('Máxima eficiencia'!$C$12*('Y (2)'!B628^2)))*((('Máxima eficiencia'!$C$8*'Y (2)'!B628)+('Máxima eficiencia'!$C$12*('Y (2)'!B628^2)))/('Máxima eficiencia'!$C$8+(2*'Y (2)'!B628*(SQRT(1+('Máxima eficiencia'!$C$12^2))))))^(2/3)</f>
        <v>68.739865570527414</v>
      </c>
      <c r="B628" s="20">
        <f t="shared" si="6"/>
        <v>6.2299999999999116</v>
      </c>
      <c r="C628" s="28"/>
      <c r="D628" s="28"/>
      <c r="E628" s="28"/>
      <c r="F628" s="28"/>
      <c r="G628" s="26"/>
      <c r="H628" s="26"/>
      <c r="I628" s="26"/>
    </row>
    <row r="629" spans="1:9" ht="15.75" x14ac:dyDescent="0.25">
      <c r="A629" s="29">
        <f>(('Máxima eficiencia'!$C$8*'Y (2)'!B629)+('Máxima eficiencia'!$C$12*('Y (2)'!B629^2)))*((('Máxima eficiencia'!$C$8*'Y (2)'!B629)+('Máxima eficiencia'!$C$12*('Y (2)'!B629^2)))/('Máxima eficiencia'!$C$8+(2*'Y (2)'!B629*(SQRT(1+('Máxima eficiencia'!$C$12^2))))))^(2/3)</f>
        <v>69.029583466996641</v>
      </c>
      <c r="B629" s="20">
        <f t="shared" si="6"/>
        <v>6.2399999999999114</v>
      </c>
      <c r="C629" s="28"/>
      <c r="D629" s="28"/>
      <c r="E629" s="28"/>
      <c r="F629" s="28"/>
      <c r="G629" s="26"/>
      <c r="H629" s="26"/>
      <c r="I629" s="26"/>
    </row>
    <row r="630" spans="1:9" ht="15.75" x14ac:dyDescent="0.25">
      <c r="A630" s="29">
        <f>(('Máxima eficiencia'!$C$8*'Y (2)'!B630)+('Máxima eficiencia'!$C$12*('Y (2)'!B630^2)))*((('Máxima eficiencia'!$C$8*'Y (2)'!B630)+('Máxima eficiencia'!$C$12*('Y (2)'!B630^2)))/('Máxima eficiencia'!$C$8+(2*'Y (2)'!B630*(SQRT(1+('Máxima eficiencia'!$C$12^2))))))^(2/3)</f>
        <v>69.320063190876667</v>
      </c>
      <c r="B630" s="20">
        <f t="shared" si="6"/>
        <v>6.2499999999999112</v>
      </c>
      <c r="C630" s="28"/>
      <c r="D630" s="28"/>
      <c r="E630" s="28"/>
      <c r="F630" s="28"/>
      <c r="G630" s="26"/>
      <c r="H630" s="26"/>
      <c r="I630" s="26"/>
    </row>
    <row r="631" spans="1:9" ht="15.75" x14ac:dyDescent="0.25">
      <c r="A631" s="29">
        <f>(('Máxima eficiencia'!$C$8*'Y (2)'!B631)+('Máxima eficiencia'!$C$12*('Y (2)'!B631^2)))*((('Máxima eficiencia'!$C$8*'Y (2)'!B631)+('Máxima eficiencia'!$C$12*('Y (2)'!B631^2)))/('Máxima eficiencia'!$C$8+(2*'Y (2)'!B631*(SQRT(1+('Máxima eficiencia'!$C$12^2))))))^(2/3)</f>
        <v>69.611305542065566</v>
      </c>
      <c r="B631" s="20">
        <f t="shared" si="6"/>
        <v>6.259999999999911</v>
      </c>
      <c r="C631" s="28"/>
      <c r="D631" s="28"/>
      <c r="E631" s="28"/>
      <c r="F631" s="28"/>
      <c r="G631" s="26"/>
      <c r="H631" s="26"/>
      <c r="I631" s="26"/>
    </row>
    <row r="632" spans="1:9" ht="15.75" x14ac:dyDescent="0.25">
      <c r="A632" s="29">
        <f>(('Máxima eficiencia'!$C$8*'Y (2)'!B632)+('Máxima eficiencia'!$C$12*('Y (2)'!B632^2)))*((('Máxima eficiencia'!$C$8*'Y (2)'!B632)+('Máxima eficiencia'!$C$12*('Y (2)'!B632^2)))/('Máxima eficiencia'!$C$8+(2*'Y (2)'!B632*(SQRT(1+('Máxima eficiencia'!$C$12^2))))))^(2/3)</f>
        <v>69.903311320042206</v>
      </c>
      <c r="B632" s="20">
        <f t="shared" si="6"/>
        <v>6.2699999999999108</v>
      </c>
      <c r="C632" s="28"/>
      <c r="D632" s="28"/>
      <c r="E632" s="28"/>
      <c r="F632" s="28"/>
      <c r="G632" s="26"/>
      <c r="H632" s="26"/>
      <c r="I632" s="26"/>
    </row>
    <row r="633" spans="1:9" ht="15.75" x14ac:dyDescent="0.25">
      <c r="A633" s="29">
        <f>(('Máxima eficiencia'!$C$8*'Y (2)'!B633)+('Máxima eficiencia'!$C$12*('Y (2)'!B633^2)))*((('Máxima eficiencia'!$C$8*'Y (2)'!B633)+('Máxima eficiencia'!$C$12*('Y (2)'!B633^2)))/('Máxima eficiencia'!$C$8+(2*'Y (2)'!B633*(SQRT(1+('Máxima eficiencia'!$C$12^2))))))^(2/3)</f>
        <v>70.196081323867148</v>
      </c>
      <c r="B633" s="20">
        <f t="shared" si="6"/>
        <v>6.2799999999999105</v>
      </c>
      <c r="C633" s="28"/>
      <c r="D633" s="28"/>
      <c r="E633" s="28"/>
      <c r="F633" s="28"/>
      <c r="G633" s="26"/>
      <c r="H633" s="26"/>
      <c r="I633" s="26"/>
    </row>
    <row r="634" spans="1:9" ht="15.75" x14ac:dyDescent="0.25">
      <c r="A634" s="29">
        <f>(('Máxima eficiencia'!$C$8*'Y (2)'!B634)+('Máxima eficiencia'!$C$12*('Y (2)'!B634^2)))*((('Máxima eficiencia'!$C$8*'Y (2)'!B634)+('Máxima eficiencia'!$C$12*('Y (2)'!B634^2)))/('Máxima eficiencia'!$C$8+(2*'Y (2)'!B634*(SQRT(1+('Máxima eficiencia'!$C$12^2))))))^(2/3)</f>
        <v>70.489616352183518</v>
      </c>
      <c r="B634" s="20">
        <f t="shared" si="6"/>
        <v>6.2899999999999103</v>
      </c>
      <c r="C634" s="28"/>
      <c r="D634" s="28"/>
      <c r="E634" s="28"/>
      <c r="F634" s="28"/>
      <c r="G634" s="26"/>
      <c r="H634" s="26"/>
      <c r="I634" s="26"/>
    </row>
    <row r="635" spans="1:9" ht="15.75" x14ac:dyDescent="0.25">
      <c r="A635" s="29">
        <f>(('Máxima eficiencia'!$C$8*'Y (2)'!B635)+('Máxima eficiencia'!$C$12*('Y (2)'!B635^2)))*((('Máxima eficiencia'!$C$8*'Y (2)'!B635)+('Máxima eficiencia'!$C$12*('Y (2)'!B635^2)))/('Máxima eficiencia'!$C$8+(2*'Y (2)'!B635*(SQRT(1+('Máxima eficiencia'!$C$12^2))))))^(2/3)</f>
        <v>70.783917203217811</v>
      </c>
      <c r="B635" s="20">
        <f t="shared" si="6"/>
        <v>6.2999999999999101</v>
      </c>
      <c r="C635" s="28"/>
      <c r="D635" s="28"/>
      <c r="E635" s="28"/>
      <c r="F635" s="28"/>
      <c r="G635" s="26"/>
      <c r="H635" s="26"/>
      <c r="I635" s="26"/>
    </row>
    <row r="636" spans="1:9" ht="15.75" x14ac:dyDescent="0.25">
      <c r="A636" s="29">
        <f>(('Máxima eficiencia'!$C$8*'Y (2)'!B636)+('Máxima eficiencia'!$C$12*('Y (2)'!B636^2)))*((('Máxima eficiencia'!$C$8*'Y (2)'!B636)+('Máxima eficiencia'!$C$12*('Y (2)'!B636^2)))/('Máxima eficiencia'!$C$8+(2*'Y (2)'!B636*(SQRT(1+('Máxima eficiencia'!$C$12^2))))))^(2/3)</f>
        <v>71.078984674780827</v>
      </c>
      <c r="B636" s="20">
        <f t="shared" si="6"/>
        <v>6.3099999999999099</v>
      </c>
      <c r="C636" s="28"/>
      <c r="D636" s="28"/>
      <c r="E636" s="28"/>
      <c r="F636" s="28"/>
      <c r="G636" s="26"/>
      <c r="H636" s="26"/>
      <c r="I636" s="26"/>
    </row>
    <row r="637" spans="1:9" ht="15.75" x14ac:dyDescent="0.25">
      <c r="A637" s="29">
        <f>(('Máxima eficiencia'!$C$8*'Y (2)'!B637)+('Máxima eficiencia'!$C$12*('Y (2)'!B637^2)))*((('Máxima eficiencia'!$C$8*'Y (2)'!B637)+('Máxima eficiencia'!$C$12*('Y (2)'!B637^2)))/('Máxima eficiencia'!$C$8+(2*'Y (2)'!B637*(SQRT(1+('Máxima eficiencia'!$C$12^2))))))^(2/3)</f>
        <v>71.374819564268577</v>
      </c>
      <c r="B637" s="20">
        <f t="shared" si="6"/>
        <v>6.3199999999999097</v>
      </c>
      <c r="C637" s="28"/>
      <c r="D637" s="28"/>
      <c r="E637" s="28"/>
      <c r="F637" s="28"/>
      <c r="G637" s="26"/>
      <c r="H637" s="26"/>
      <c r="I637" s="26"/>
    </row>
    <row r="638" spans="1:9" ht="15.75" x14ac:dyDescent="0.25">
      <c r="A638" s="29">
        <f>(('Máxima eficiencia'!$C$8*'Y (2)'!B638)+('Máxima eficiencia'!$C$12*('Y (2)'!B638^2)))*((('Máxima eficiencia'!$C$8*'Y (2)'!B638)+('Máxima eficiencia'!$C$12*('Y (2)'!B638^2)))/('Máxima eficiencia'!$C$8+(2*'Y (2)'!B638*(SQRT(1+('Máxima eficiencia'!$C$12^2))))))^(2/3)</f>
        <v>71.671422668663041</v>
      </c>
      <c r="B638" s="20">
        <f t="shared" si="6"/>
        <v>6.3299999999999095</v>
      </c>
      <c r="C638" s="28"/>
      <c r="D638" s="28"/>
      <c r="E638" s="28"/>
      <c r="F638" s="28"/>
      <c r="G638" s="26"/>
      <c r="H638" s="26"/>
      <c r="I638" s="26"/>
    </row>
    <row r="639" spans="1:9" ht="15.75" x14ac:dyDescent="0.25">
      <c r="A639" s="29">
        <f>(('Máxima eficiencia'!$C$8*'Y (2)'!B639)+('Máxima eficiencia'!$C$12*('Y (2)'!B639^2)))*((('Máxima eficiencia'!$C$8*'Y (2)'!B639)+('Máxima eficiencia'!$C$12*('Y (2)'!B639^2)))/('Máxima eficiencia'!$C$8+(2*'Y (2)'!B639*(SQRT(1+('Máxima eficiencia'!$C$12^2))))))^(2/3)</f>
        <v>71.968794784533046</v>
      </c>
      <c r="B639" s="20">
        <f t="shared" si="6"/>
        <v>6.3399999999999093</v>
      </c>
      <c r="C639" s="28"/>
      <c r="D639" s="28"/>
      <c r="E639" s="28"/>
      <c r="F639" s="28"/>
      <c r="G639" s="26"/>
      <c r="H639" s="26"/>
      <c r="I639" s="26"/>
    </row>
    <row r="640" spans="1:9" ht="15.75" x14ac:dyDescent="0.25">
      <c r="A640" s="29">
        <f>(('Máxima eficiencia'!$C$8*'Y (2)'!B640)+('Máxima eficiencia'!$C$12*('Y (2)'!B640^2)))*((('Máxima eficiencia'!$C$8*'Y (2)'!B640)+('Máxima eficiencia'!$C$12*('Y (2)'!B640^2)))/('Máxima eficiencia'!$C$8+(2*'Y (2)'!B640*(SQRT(1+('Máxima eficiencia'!$C$12^2))))))^(2/3)</f>
        <v>72.266936708035217</v>
      </c>
      <c r="B640" s="20">
        <f t="shared" si="6"/>
        <v>6.3499999999999091</v>
      </c>
      <c r="C640" s="28"/>
      <c r="D640" s="28"/>
      <c r="E640" s="28"/>
      <c r="F640" s="28"/>
      <c r="G640" s="26"/>
      <c r="H640" s="26"/>
      <c r="I640" s="26"/>
    </row>
    <row r="641" spans="1:9" ht="15.75" x14ac:dyDescent="0.25">
      <c r="A641" s="29">
        <f>(('Máxima eficiencia'!$C$8*'Y (2)'!B641)+('Máxima eficiencia'!$C$12*('Y (2)'!B641^2)))*((('Máxima eficiencia'!$C$8*'Y (2)'!B641)+('Máxima eficiencia'!$C$12*('Y (2)'!B641^2)))/('Máxima eficiencia'!$C$8+(2*'Y (2)'!B641*(SQRT(1+('Máxima eficiencia'!$C$12^2))))))^(2/3)</f>
        <v>72.56584923491468</v>
      </c>
      <c r="B641" s="20">
        <f t="shared" si="6"/>
        <v>6.3599999999999088</v>
      </c>
      <c r="C641" s="28"/>
      <c r="D641" s="28"/>
      <c r="E641" s="28"/>
      <c r="F641" s="28"/>
      <c r="G641" s="26"/>
      <c r="H641" s="26"/>
      <c r="I641" s="26"/>
    </row>
    <row r="642" spans="1:9" ht="15.75" x14ac:dyDescent="0.25">
      <c r="A642" s="29">
        <f>(('Máxima eficiencia'!$C$8*'Y (2)'!B642)+('Máxima eficiencia'!$C$12*('Y (2)'!B642^2)))*((('Máxima eficiencia'!$C$8*'Y (2)'!B642)+('Máxima eficiencia'!$C$12*('Y (2)'!B642^2)))/('Máxima eficiencia'!$C$8+(2*'Y (2)'!B642*(SQRT(1+('Máxima eficiencia'!$C$12^2))))))^(2/3)</f>
        <v>72.865533160506061</v>
      </c>
      <c r="B642" s="20">
        <f t="shared" si="6"/>
        <v>6.3699999999999086</v>
      </c>
      <c r="C642" s="28"/>
      <c r="D642" s="28"/>
      <c r="E642" s="28"/>
      <c r="F642" s="28"/>
      <c r="G642" s="26"/>
      <c r="H642" s="26"/>
      <c r="I642" s="26"/>
    </row>
    <row r="643" spans="1:9" ht="15.75" x14ac:dyDescent="0.25">
      <c r="A643" s="29">
        <f>(('Máxima eficiencia'!$C$8*'Y (2)'!B643)+('Máxima eficiencia'!$C$12*('Y (2)'!B643^2)))*((('Máxima eficiencia'!$C$8*'Y (2)'!B643)+('Máxima eficiencia'!$C$12*('Y (2)'!B643^2)))/('Máxima eficiencia'!$C$8+(2*'Y (2)'!B643*(SQRT(1+('Máxima eficiencia'!$C$12^2))))))^(2/3)</f>
        <v>73.165989279734234</v>
      </c>
      <c r="B643" s="20">
        <f t="shared" si="6"/>
        <v>6.3799999999999084</v>
      </c>
      <c r="C643" s="28"/>
      <c r="D643" s="28"/>
      <c r="E643" s="28"/>
      <c r="F643" s="28"/>
      <c r="G643" s="26"/>
      <c r="H643" s="26"/>
      <c r="I643" s="26"/>
    </row>
    <row r="644" spans="1:9" ht="15.75" x14ac:dyDescent="0.25">
      <c r="A644" s="29">
        <f>(('Máxima eficiencia'!$C$8*'Y (2)'!B644)+('Máxima eficiencia'!$C$12*('Y (2)'!B644^2)))*((('Máxima eficiencia'!$C$8*'Y (2)'!B644)+('Máxima eficiencia'!$C$12*('Y (2)'!B644^2)))/('Máxima eficiencia'!$C$8+(2*'Y (2)'!B644*(SQRT(1+('Máxima eficiencia'!$C$12^2))))))^(2/3)</f>
        <v>73.467218387115182</v>
      </c>
      <c r="B644" s="20">
        <f t="shared" ref="B644:B707" si="7">B643+0.01</f>
        <v>6.3899999999999082</v>
      </c>
      <c r="C644" s="28"/>
      <c r="D644" s="28"/>
      <c r="E644" s="28"/>
      <c r="F644" s="28"/>
      <c r="G644" s="26"/>
      <c r="H644" s="26"/>
      <c r="I644" s="26"/>
    </row>
    <row r="645" spans="1:9" ht="15.75" x14ac:dyDescent="0.25">
      <c r="A645" s="29">
        <f>(('Máxima eficiencia'!$C$8*'Y (2)'!B645)+('Máxima eficiencia'!$C$12*('Y (2)'!B645^2)))*((('Máxima eficiencia'!$C$8*'Y (2)'!B645)+('Máxima eficiencia'!$C$12*('Y (2)'!B645^2)))/('Máxima eficiencia'!$C$8+(2*'Y (2)'!B645*(SQRT(1+('Máxima eficiencia'!$C$12^2))))))^(2/3)</f>
        <v>73.769221276756838</v>
      </c>
      <c r="B645" s="20">
        <f t="shared" si="7"/>
        <v>6.399999999999908</v>
      </c>
      <c r="C645" s="28"/>
      <c r="D645" s="28"/>
      <c r="E645" s="28"/>
      <c r="F645" s="28"/>
      <c r="G645" s="26"/>
      <c r="H645" s="26"/>
      <c r="I645" s="26"/>
    </row>
    <row r="646" spans="1:9" ht="15.75" x14ac:dyDescent="0.25">
      <c r="A646" s="29">
        <f>(('Máxima eficiencia'!$C$8*'Y (2)'!B646)+('Máxima eficiencia'!$C$12*('Y (2)'!B646^2)))*((('Máxima eficiencia'!$C$8*'Y (2)'!B646)+('Máxima eficiencia'!$C$12*('Y (2)'!B646^2)))/('Máxima eficiencia'!$C$8+(2*'Y (2)'!B646*(SQRT(1+('Máxima eficiencia'!$C$12^2))))))^(2/3)</f>
        <v>74.07199874235998</v>
      </c>
      <c r="B646" s="20">
        <f t="shared" si="7"/>
        <v>6.4099999999999078</v>
      </c>
      <c r="C646" s="28"/>
      <c r="D646" s="28"/>
      <c r="E646" s="28"/>
      <c r="F646" s="28"/>
      <c r="G646" s="26"/>
      <c r="H646" s="26"/>
      <c r="I646" s="26"/>
    </row>
    <row r="647" spans="1:9" ht="15.75" x14ac:dyDescent="0.25">
      <c r="A647" s="29">
        <f>(('Máxima eficiencia'!$C$8*'Y (2)'!B647)+('Máxima eficiencia'!$C$12*('Y (2)'!B647^2)))*((('Máxima eficiencia'!$C$8*'Y (2)'!B647)+('Máxima eficiencia'!$C$12*('Y (2)'!B647^2)))/('Máxima eficiencia'!$C$8+(2*'Y (2)'!B647*(SQRT(1+('Máxima eficiencia'!$C$12^2))))))^(2/3)</f>
        <v>74.375551577218985</v>
      </c>
      <c r="B647" s="20">
        <f t="shared" si="7"/>
        <v>6.4199999999999076</v>
      </c>
      <c r="C647" s="28"/>
      <c r="D647" s="28"/>
      <c r="E647" s="28"/>
      <c r="F647" s="28"/>
      <c r="G647" s="26"/>
      <c r="H647" s="26"/>
      <c r="I647" s="26"/>
    </row>
    <row r="648" spans="1:9" ht="15.75" x14ac:dyDescent="0.25">
      <c r="A648" s="29">
        <f>(('Máxima eficiencia'!$C$8*'Y (2)'!B648)+('Máxima eficiencia'!$C$12*('Y (2)'!B648^2)))*((('Máxima eficiencia'!$C$8*'Y (2)'!B648)+('Máxima eficiencia'!$C$12*('Y (2)'!B648^2)))/('Máxima eficiencia'!$C$8+(2*'Y (2)'!B648*(SQRT(1+('Máxima eficiencia'!$C$12^2))))))^(2/3)</f>
        <v>74.679880574222636</v>
      </c>
      <c r="B648" s="20">
        <f t="shared" si="7"/>
        <v>6.4299999999999073</v>
      </c>
      <c r="C648" s="28"/>
      <c r="D648" s="28"/>
      <c r="E648" s="28"/>
      <c r="F648" s="28"/>
      <c r="G648" s="26"/>
      <c r="H648" s="26"/>
      <c r="I648" s="26"/>
    </row>
    <row r="649" spans="1:9" ht="15.75" x14ac:dyDescent="0.25">
      <c r="A649" s="29">
        <f>(('Máxima eficiencia'!$C$8*'Y (2)'!B649)+('Máxima eficiencia'!$C$12*('Y (2)'!B649^2)))*((('Máxima eficiencia'!$C$8*'Y (2)'!B649)+('Máxima eficiencia'!$C$12*('Y (2)'!B649^2)))/('Máxima eficiencia'!$C$8+(2*'Y (2)'!B649*(SQRT(1+('Máxima eficiencia'!$C$12^2))))))^(2/3)</f>
        <v>74.98498652585512</v>
      </c>
      <c r="B649" s="20">
        <f t="shared" si="7"/>
        <v>6.4399999999999071</v>
      </c>
      <c r="C649" s="28"/>
      <c r="D649" s="28"/>
      <c r="E649" s="28"/>
      <c r="F649" s="28"/>
      <c r="G649" s="26"/>
      <c r="H649" s="26"/>
      <c r="I649" s="26"/>
    </row>
    <row r="650" spans="1:9" ht="15.75" x14ac:dyDescent="0.25">
      <c r="A650" s="29">
        <f>(('Máxima eficiencia'!$C$8*'Y (2)'!B650)+('Máxima eficiencia'!$C$12*('Y (2)'!B650^2)))*((('Máxima eficiencia'!$C$8*'Y (2)'!B650)+('Máxima eficiencia'!$C$12*('Y (2)'!B650^2)))/('Máxima eficiencia'!$C$8+(2*'Y (2)'!B650*(SQRT(1+('Máxima eficiencia'!$C$12^2))))))^(2/3)</f>
        <v>75.29087022419661</v>
      </c>
      <c r="B650" s="20">
        <f t="shared" si="7"/>
        <v>6.4499999999999069</v>
      </c>
      <c r="C650" s="28"/>
      <c r="D650" s="28"/>
      <c r="E650" s="28"/>
      <c r="F650" s="28"/>
      <c r="G650" s="26"/>
      <c r="H650" s="26"/>
      <c r="I650" s="26"/>
    </row>
    <row r="651" spans="1:9" ht="15.75" x14ac:dyDescent="0.25">
      <c r="A651" s="29">
        <f>(('Máxima eficiencia'!$C$8*'Y (2)'!B651)+('Máxima eficiencia'!$C$12*('Y (2)'!B651^2)))*((('Máxima eficiencia'!$C$8*'Y (2)'!B651)+('Máxima eficiencia'!$C$12*('Y (2)'!B651^2)))/('Máxima eficiencia'!$C$8+(2*'Y (2)'!B651*(SQRT(1+('Máxima eficiencia'!$C$12^2))))))^(2/3)</f>
        <v>75.597532460924327</v>
      </c>
      <c r="B651" s="20">
        <f t="shared" si="7"/>
        <v>6.4599999999999067</v>
      </c>
      <c r="C651" s="28"/>
      <c r="D651" s="28"/>
      <c r="E651" s="28"/>
      <c r="F651" s="28"/>
      <c r="G651" s="26"/>
      <c r="H651" s="26"/>
      <c r="I651" s="26"/>
    </row>
    <row r="652" spans="1:9" ht="15.75" x14ac:dyDescent="0.25">
      <c r="A652" s="29">
        <f>(('Máxima eficiencia'!$C$8*'Y (2)'!B652)+('Máxima eficiencia'!$C$12*('Y (2)'!B652^2)))*((('Máxima eficiencia'!$C$8*'Y (2)'!B652)+('Máxima eficiencia'!$C$12*('Y (2)'!B652^2)))/('Máxima eficiencia'!$C$8+(2*'Y (2)'!B652*(SQRT(1+('Máxima eficiencia'!$C$12^2))))))^(2/3)</f>
        <v>75.904974027313202</v>
      </c>
      <c r="B652" s="20">
        <f t="shared" si="7"/>
        <v>6.4699999999999065</v>
      </c>
      <c r="C652" s="28"/>
      <c r="D652" s="28"/>
      <c r="E652" s="28"/>
      <c r="F652" s="28"/>
      <c r="G652" s="26"/>
      <c r="H652" s="26"/>
      <c r="I652" s="26"/>
    </row>
    <row r="653" spans="1:9" ht="15.75" x14ac:dyDescent="0.25">
      <c r="A653" s="29">
        <f>(('Máxima eficiencia'!$C$8*'Y (2)'!B653)+('Máxima eficiencia'!$C$12*('Y (2)'!B653^2)))*((('Máxima eficiencia'!$C$8*'Y (2)'!B653)+('Máxima eficiencia'!$C$12*('Y (2)'!B653^2)))/('Máxima eficiencia'!$C$8+(2*'Y (2)'!B653*(SQRT(1+('Máxima eficiencia'!$C$12^2))))))^(2/3)</f>
        <v>76.213195714236647</v>
      </c>
      <c r="B653" s="20">
        <f t="shared" si="7"/>
        <v>6.4799999999999063</v>
      </c>
      <c r="C653" s="28"/>
      <c r="D653" s="28"/>
      <c r="E653" s="28"/>
      <c r="F653" s="28"/>
      <c r="G653" s="26"/>
      <c r="H653" s="26"/>
      <c r="I653" s="26"/>
    </row>
    <row r="654" spans="1:9" ht="15.75" x14ac:dyDescent="0.25">
      <c r="A654" s="29">
        <f>(('Máxima eficiencia'!$C$8*'Y (2)'!B654)+('Máxima eficiencia'!$C$12*('Y (2)'!B654^2)))*((('Máxima eficiencia'!$C$8*'Y (2)'!B654)+('Máxima eficiencia'!$C$12*('Y (2)'!B654^2)))/('Máxima eficiencia'!$C$8+(2*'Y (2)'!B654*(SQRT(1+('Máxima eficiencia'!$C$12^2))))))^(2/3)</f>
        <v>76.522198312167603</v>
      </c>
      <c r="B654" s="20">
        <f t="shared" si="7"/>
        <v>6.4899999999999061</v>
      </c>
      <c r="C654" s="28"/>
      <c r="D654" s="28"/>
      <c r="E654" s="28"/>
      <c r="F654" s="28"/>
      <c r="G654" s="26"/>
      <c r="H654" s="26"/>
      <c r="I654" s="26"/>
    </row>
    <row r="655" spans="1:9" ht="15.75" x14ac:dyDescent="0.25">
      <c r="A655" s="29">
        <f>(('Máxima eficiencia'!$C$8*'Y (2)'!B655)+('Máxima eficiencia'!$C$12*('Y (2)'!B655^2)))*((('Máxima eficiencia'!$C$8*'Y (2)'!B655)+('Máxima eficiencia'!$C$12*('Y (2)'!B655^2)))/('Máxima eficiencia'!$C$8+(2*'Y (2)'!B655*(SQRT(1+('Máxima eficiencia'!$C$12^2))))))^(2/3)</f>
        <v>76.831982611179171</v>
      </c>
      <c r="B655" s="20">
        <f t="shared" si="7"/>
        <v>6.4999999999999059</v>
      </c>
      <c r="C655" s="28"/>
      <c r="D655" s="28"/>
      <c r="E655" s="28"/>
      <c r="F655" s="28"/>
      <c r="G655" s="26"/>
      <c r="H655" s="26"/>
      <c r="I655" s="26"/>
    </row>
    <row r="656" spans="1:9" ht="15.75" x14ac:dyDescent="0.25">
      <c r="A656" s="29">
        <f>(('Máxima eficiencia'!$C$8*'Y (2)'!B656)+('Máxima eficiencia'!$C$12*('Y (2)'!B656^2)))*((('Máxima eficiencia'!$C$8*'Y (2)'!B656)+('Máxima eficiencia'!$C$12*('Y (2)'!B656^2)))/('Máxima eficiencia'!$C$8+(2*'Y (2)'!B656*(SQRT(1+('Máxima eficiencia'!$C$12^2))))))^(2/3)</f>
        <v>77.142549400945313</v>
      </c>
      <c r="B656" s="20">
        <f t="shared" si="7"/>
        <v>6.5099999999999056</v>
      </c>
      <c r="C656" s="28"/>
      <c r="D656" s="28"/>
      <c r="E656" s="28"/>
      <c r="F656" s="28"/>
      <c r="G656" s="26"/>
      <c r="H656" s="26"/>
      <c r="I656" s="26"/>
    </row>
    <row r="657" spans="1:9" ht="15.75" x14ac:dyDescent="0.25">
      <c r="A657" s="29">
        <f>(('Máxima eficiencia'!$C$8*'Y (2)'!B657)+('Máxima eficiencia'!$C$12*('Y (2)'!B657^2)))*((('Máxima eficiencia'!$C$8*'Y (2)'!B657)+('Máxima eficiencia'!$C$12*('Y (2)'!B657^2)))/('Máxima eficiencia'!$C$8+(2*'Y (2)'!B657*(SQRT(1+('Máxima eficiencia'!$C$12^2))))))^(2/3)</f>
        <v>77.453899470742002</v>
      </c>
      <c r="B657" s="20">
        <f t="shared" si="7"/>
        <v>6.5199999999999054</v>
      </c>
      <c r="C657" s="28"/>
      <c r="D657" s="28"/>
      <c r="E657" s="28"/>
      <c r="F657" s="28"/>
      <c r="G657" s="26"/>
      <c r="H657" s="26"/>
      <c r="I657" s="26"/>
    </row>
    <row r="658" spans="1:9" ht="15.75" x14ac:dyDescent="0.25">
      <c r="A658" s="29">
        <f>(('Máxima eficiencia'!$C$8*'Y (2)'!B658)+('Máxima eficiencia'!$C$12*('Y (2)'!B658^2)))*((('Máxima eficiencia'!$C$8*'Y (2)'!B658)+('Máxima eficiencia'!$C$12*('Y (2)'!B658^2)))/('Máxima eficiencia'!$C$8+(2*'Y (2)'!B658*(SQRT(1+('Máxima eficiencia'!$C$12^2))))))^(2/3)</f>
        <v>77.766033609447661</v>
      </c>
      <c r="B658" s="20">
        <f t="shared" si="7"/>
        <v>6.5299999999999052</v>
      </c>
      <c r="C658" s="28"/>
      <c r="D658" s="28"/>
      <c r="E658" s="28"/>
      <c r="F658" s="28"/>
      <c r="G658" s="26"/>
      <c r="H658" s="26"/>
      <c r="I658" s="26"/>
    </row>
    <row r="659" spans="1:9" ht="15.75" x14ac:dyDescent="0.25">
      <c r="A659" s="29">
        <f>(('Máxima eficiencia'!$C$8*'Y (2)'!B659)+('Máxima eficiencia'!$C$12*('Y (2)'!B659^2)))*((('Máxima eficiencia'!$C$8*'Y (2)'!B659)+('Máxima eficiencia'!$C$12*('Y (2)'!B659^2)))/('Máxima eficiencia'!$C$8+(2*'Y (2)'!B659*(SQRT(1+('Máxima eficiencia'!$C$12^2))))))^(2/3)</f>
        <v>78.078952605544202</v>
      </c>
      <c r="B659" s="20">
        <f t="shared" si="7"/>
        <v>6.539999999999905</v>
      </c>
      <c r="C659" s="28"/>
      <c r="D659" s="28"/>
      <c r="E659" s="28"/>
      <c r="F659" s="28"/>
      <c r="G659" s="26"/>
      <c r="H659" s="26"/>
      <c r="I659" s="26"/>
    </row>
    <row r="660" spans="1:9" ht="15.75" x14ac:dyDescent="0.25">
      <c r="A660" s="29">
        <f>(('Máxima eficiencia'!$C$8*'Y (2)'!B660)+('Máxima eficiencia'!$C$12*('Y (2)'!B660^2)))*((('Máxima eficiencia'!$C$8*'Y (2)'!B660)+('Máxima eficiencia'!$C$12*('Y (2)'!B660^2)))/('Máxima eficiencia'!$C$8+(2*'Y (2)'!B660*(SQRT(1+('Máxima eficiencia'!$C$12^2))))))^(2/3)</f>
        <v>78.392657247117739</v>
      </c>
      <c r="B660" s="20">
        <f t="shared" si="7"/>
        <v>6.5499999999999048</v>
      </c>
      <c r="C660" s="28"/>
      <c r="D660" s="28"/>
      <c r="E660" s="28"/>
      <c r="F660" s="28"/>
      <c r="G660" s="26"/>
      <c r="H660" s="26"/>
      <c r="I660" s="26"/>
    </row>
    <row r="661" spans="1:9" ht="15.75" x14ac:dyDescent="0.25">
      <c r="A661" s="29">
        <f>(('Máxima eficiencia'!$C$8*'Y (2)'!B661)+('Máxima eficiencia'!$C$12*('Y (2)'!B661^2)))*((('Máxima eficiencia'!$C$8*'Y (2)'!B661)+('Máxima eficiencia'!$C$12*('Y (2)'!B661^2)))/('Máxima eficiencia'!$C$8+(2*'Y (2)'!B661*(SQRT(1+('Máxima eficiencia'!$C$12^2))))))^(2/3)</f>
        <v>78.707148321859336</v>
      </c>
      <c r="B661" s="20">
        <f t="shared" si="7"/>
        <v>6.5599999999999046</v>
      </c>
      <c r="C661" s="28"/>
      <c r="D661" s="28"/>
      <c r="E661" s="28"/>
      <c r="F661" s="28"/>
      <c r="G661" s="26"/>
      <c r="H661" s="26"/>
      <c r="I661" s="26"/>
    </row>
    <row r="662" spans="1:9" ht="15.75" x14ac:dyDescent="0.25">
      <c r="A662" s="29">
        <f>(('Máxima eficiencia'!$C$8*'Y (2)'!B662)+('Máxima eficiencia'!$C$12*('Y (2)'!B662^2)))*((('Máxima eficiencia'!$C$8*'Y (2)'!B662)+('Máxima eficiencia'!$C$12*('Y (2)'!B662^2)))/('Máxima eficiencia'!$C$8+(2*'Y (2)'!B662*(SQRT(1+('Máxima eficiencia'!$C$12^2))))))^(2/3)</f>
        <v>79.022426617065818</v>
      </c>
      <c r="B662" s="20">
        <f t="shared" si="7"/>
        <v>6.5699999999999044</v>
      </c>
      <c r="C662" s="28"/>
      <c r="D662" s="28"/>
      <c r="E662" s="28"/>
      <c r="F662" s="28"/>
      <c r="G662" s="26"/>
      <c r="H662" s="26"/>
      <c r="I662" s="26"/>
    </row>
    <row r="663" spans="1:9" ht="15.75" x14ac:dyDescent="0.25">
      <c r="A663" s="29">
        <f>(('Máxima eficiencia'!$C$8*'Y (2)'!B663)+('Máxima eficiencia'!$C$12*('Y (2)'!B663^2)))*((('Máxima eficiencia'!$C$8*'Y (2)'!B663)+('Máxima eficiencia'!$C$12*('Y (2)'!B663^2)))/('Máxima eficiencia'!$C$8+(2*'Y (2)'!B663*(SQRT(1+('Máxima eficiencia'!$C$12^2))))))^(2/3)</f>
        <v>79.338492919640728</v>
      </c>
      <c r="B663" s="20">
        <f t="shared" si="7"/>
        <v>6.5799999999999041</v>
      </c>
      <c r="C663" s="28"/>
      <c r="D663" s="28"/>
      <c r="E663" s="28"/>
      <c r="F663" s="28"/>
      <c r="G663" s="26"/>
      <c r="H663" s="26"/>
      <c r="I663" s="26"/>
    </row>
    <row r="664" spans="1:9" ht="15.75" x14ac:dyDescent="0.25">
      <c r="A664" s="29">
        <f>(('Máxima eficiencia'!$C$8*'Y (2)'!B664)+('Máxima eficiencia'!$C$12*('Y (2)'!B664^2)))*((('Máxima eficiencia'!$C$8*'Y (2)'!B664)+('Máxima eficiencia'!$C$12*('Y (2)'!B664^2)))/('Máxima eficiencia'!$C$8+(2*'Y (2)'!B664*(SQRT(1+('Máxima eficiencia'!$C$12^2))))))^(2/3)</f>
        <v>79.655348016094806</v>
      </c>
      <c r="B664" s="20">
        <f t="shared" si="7"/>
        <v>6.5899999999999039</v>
      </c>
      <c r="C664" s="28"/>
      <c r="D664" s="28"/>
      <c r="E664" s="28"/>
      <c r="F664" s="28"/>
      <c r="G664" s="26"/>
      <c r="H664" s="26"/>
      <c r="I664" s="26"/>
    </row>
    <row r="665" spans="1:9" ht="15.75" x14ac:dyDescent="0.25">
      <c r="A665" s="29">
        <f>(('Máxima eficiencia'!$C$8*'Y (2)'!B665)+('Máxima eficiencia'!$C$12*('Y (2)'!B665^2)))*((('Máxima eficiencia'!$C$8*'Y (2)'!B665)+('Máxima eficiencia'!$C$12*('Y (2)'!B665^2)))/('Máxima eficiencia'!$C$8+(2*'Y (2)'!B665*(SQRT(1+('Máxima eficiencia'!$C$12^2))))))^(2/3)</f>
        <v>79.972992692546995</v>
      </c>
      <c r="B665" s="20">
        <f t="shared" si="7"/>
        <v>6.5999999999999037</v>
      </c>
      <c r="C665" s="28"/>
      <c r="D665" s="28"/>
      <c r="E665" s="28"/>
      <c r="F665" s="28"/>
      <c r="G665" s="26"/>
      <c r="H665" s="26"/>
      <c r="I665" s="26"/>
    </row>
    <row r="666" spans="1:9" ht="15.75" x14ac:dyDescent="0.25">
      <c r="A666" s="29">
        <f>(('Máxima eficiencia'!$C$8*'Y (2)'!B666)+('Máxima eficiencia'!$C$12*('Y (2)'!B666^2)))*((('Máxima eficiencia'!$C$8*'Y (2)'!B666)+('Máxima eficiencia'!$C$12*('Y (2)'!B666^2)))/('Máxima eficiencia'!$C$8+(2*'Y (2)'!B666*(SQRT(1+('Máxima eficiencia'!$C$12^2))))))^(2/3)</f>
        <v>80.291427734725218</v>
      </c>
      <c r="B666" s="20">
        <f t="shared" si="7"/>
        <v>6.6099999999999035</v>
      </c>
      <c r="C666" s="28"/>
      <c r="D666" s="28"/>
      <c r="E666" s="28"/>
      <c r="F666" s="28"/>
      <c r="G666" s="26"/>
      <c r="H666" s="26"/>
      <c r="I666" s="26"/>
    </row>
    <row r="667" spans="1:9" ht="15.75" x14ac:dyDescent="0.25">
      <c r="A667" s="29">
        <f>(('Máxima eficiencia'!$C$8*'Y (2)'!B667)+('Máxima eficiencia'!$C$12*('Y (2)'!B667^2)))*((('Máxima eficiencia'!$C$8*'Y (2)'!B667)+('Máxima eficiencia'!$C$12*('Y (2)'!B667^2)))/('Máxima eficiencia'!$C$8+(2*'Y (2)'!B667*(SQRT(1+('Máxima eficiencia'!$C$12^2))))))^(2/3)</f>
        <v>80.610653927966993</v>
      </c>
      <c r="B667" s="20">
        <f t="shared" si="7"/>
        <v>6.6199999999999033</v>
      </c>
      <c r="C667" s="28"/>
      <c r="D667" s="28"/>
      <c r="E667" s="28"/>
      <c r="F667" s="28"/>
      <c r="G667" s="26"/>
      <c r="H667" s="26"/>
      <c r="I667" s="26"/>
    </row>
    <row r="668" spans="1:9" ht="15.75" x14ac:dyDescent="0.25">
      <c r="A668" s="29">
        <f>(('Máxima eficiencia'!$C$8*'Y (2)'!B668)+('Máxima eficiencia'!$C$12*('Y (2)'!B668^2)))*((('Máxima eficiencia'!$C$8*'Y (2)'!B668)+('Máxima eficiencia'!$C$12*('Y (2)'!B668^2)))/('Máxima eficiencia'!$C$8+(2*'Y (2)'!B668*(SQRT(1+('Máxima eficiencia'!$C$12^2))))))^(2/3)</f>
        <v>80.930672057220363</v>
      </c>
      <c r="B668" s="20">
        <f t="shared" si="7"/>
        <v>6.6299999999999031</v>
      </c>
      <c r="C668" s="28"/>
      <c r="D668" s="28"/>
      <c r="E668" s="28"/>
      <c r="F668" s="28"/>
      <c r="G668" s="26"/>
      <c r="H668" s="26"/>
      <c r="I668" s="26"/>
    </row>
    <row r="669" spans="1:9" ht="15.75" x14ac:dyDescent="0.25">
      <c r="A669" s="29">
        <f>(('Máxima eficiencia'!$C$8*'Y (2)'!B669)+('Máxima eficiencia'!$C$12*('Y (2)'!B669^2)))*((('Máxima eficiencia'!$C$8*'Y (2)'!B669)+('Máxima eficiencia'!$C$12*('Y (2)'!B669^2)))/('Máxima eficiencia'!$C$8+(2*'Y (2)'!B669*(SQRT(1+('Máxima eficiencia'!$C$12^2))))))^(2/3)</f>
        <v>81.251482907044689</v>
      </c>
      <c r="B669" s="20">
        <f t="shared" si="7"/>
        <v>6.6399999999999029</v>
      </c>
      <c r="C669" s="28"/>
      <c r="D669" s="28"/>
      <c r="E669" s="28"/>
      <c r="F669" s="28"/>
      <c r="G669" s="26"/>
      <c r="H669" s="26"/>
      <c r="I669" s="26"/>
    </row>
    <row r="670" spans="1:9" ht="15.75" x14ac:dyDescent="0.25">
      <c r="A670" s="29">
        <f>(('Máxima eficiencia'!$C$8*'Y (2)'!B670)+('Máxima eficiencia'!$C$12*('Y (2)'!B670^2)))*((('Máxima eficiencia'!$C$8*'Y (2)'!B670)+('Máxima eficiencia'!$C$12*('Y (2)'!B670^2)))/('Máxima eficiencia'!$C$8+(2*'Y (2)'!B670*(SQRT(1+('Máxima eficiencia'!$C$12^2))))))^(2/3)</f>
        <v>81.573087261611178</v>
      </c>
      <c r="B670" s="20">
        <f t="shared" si="7"/>
        <v>6.6499999999999027</v>
      </c>
      <c r="C670" s="28"/>
      <c r="D670" s="28"/>
      <c r="E670" s="28"/>
      <c r="F670" s="28"/>
      <c r="G670" s="26"/>
      <c r="H670" s="26"/>
      <c r="I670" s="26"/>
    </row>
    <row r="671" spans="1:9" ht="15.75" x14ac:dyDescent="0.25">
      <c r="A671" s="29">
        <f>(('Máxima eficiencia'!$C$8*'Y (2)'!B671)+('Máxima eficiencia'!$C$12*('Y (2)'!B671^2)))*((('Máxima eficiencia'!$C$8*'Y (2)'!B671)+('Máxima eficiencia'!$C$12*('Y (2)'!B671^2)))/('Máxima eficiencia'!$C$8+(2*'Y (2)'!B671*(SQRT(1+('Máxima eficiencia'!$C$12^2))))))^(2/3)</f>
        <v>81.895485904703946</v>
      </c>
      <c r="B671" s="20">
        <f t="shared" si="7"/>
        <v>6.6599999999999024</v>
      </c>
      <c r="C671" s="28"/>
      <c r="D671" s="28"/>
      <c r="E671" s="28"/>
      <c r="F671" s="28"/>
      <c r="G671" s="26"/>
      <c r="H671" s="26"/>
      <c r="I671" s="26"/>
    </row>
    <row r="672" spans="1:9" ht="15.75" x14ac:dyDescent="0.25">
      <c r="A672" s="29">
        <f>(('Máxima eficiencia'!$C$8*'Y (2)'!B672)+('Máxima eficiencia'!$C$12*('Y (2)'!B672^2)))*((('Máxima eficiencia'!$C$8*'Y (2)'!B672)+('Máxima eficiencia'!$C$12*('Y (2)'!B672^2)))/('Máxima eficiencia'!$C$8+(2*'Y (2)'!B672*(SQRT(1+('Máxima eficiencia'!$C$12^2))))))^(2/3)</f>
        <v>82.218679619720604</v>
      </c>
      <c r="B672" s="20">
        <f t="shared" si="7"/>
        <v>6.6699999999999022</v>
      </c>
      <c r="C672" s="28"/>
      <c r="D672" s="28"/>
      <c r="E672" s="28"/>
      <c r="F672" s="28"/>
      <c r="G672" s="26"/>
      <c r="H672" s="26"/>
      <c r="I672" s="26"/>
    </row>
    <row r="673" spans="1:9" ht="15.75" x14ac:dyDescent="0.25">
      <c r="A673" s="29">
        <f>(('Máxima eficiencia'!$C$8*'Y (2)'!B673)+('Máxima eficiencia'!$C$12*('Y (2)'!B673^2)))*((('Máxima eficiencia'!$C$8*'Y (2)'!B673)+('Máxima eficiencia'!$C$12*('Y (2)'!B673^2)))/('Máxima eficiencia'!$C$8+(2*'Y (2)'!B673*(SQRT(1+('Máxima eficiencia'!$C$12^2))))))^(2/3)</f>
        <v>82.542669189673049</v>
      </c>
      <c r="B673" s="20">
        <f t="shared" si="7"/>
        <v>6.679999999999902</v>
      </c>
      <c r="C673" s="28"/>
      <c r="D673" s="28"/>
      <c r="E673" s="28"/>
      <c r="F673" s="28"/>
      <c r="G673" s="26"/>
      <c r="H673" s="26"/>
      <c r="I673" s="26"/>
    </row>
    <row r="674" spans="1:9" ht="15.75" x14ac:dyDescent="0.25">
      <c r="A674" s="29">
        <f>(('Máxima eficiencia'!$C$8*'Y (2)'!B674)+('Máxima eficiencia'!$C$12*('Y (2)'!B674^2)))*((('Máxima eficiencia'!$C$8*'Y (2)'!B674)+('Máxima eficiencia'!$C$12*('Y (2)'!B674^2)))/('Máxima eficiencia'!$C$8+(2*'Y (2)'!B674*(SQRT(1+('Máxima eficiencia'!$C$12^2))))))^(2/3)</f>
        <v>82.867455397188351</v>
      </c>
      <c r="B674" s="20">
        <f t="shared" si="7"/>
        <v>6.6899999999999018</v>
      </c>
      <c r="C674" s="28"/>
      <c r="D674" s="28"/>
      <c r="E674" s="28"/>
      <c r="F674" s="28"/>
      <c r="G674" s="26"/>
      <c r="H674" s="26"/>
      <c r="I674" s="26"/>
    </row>
    <row r="675" spans="1:9" ht="15.75" x14ac:dyDescent="0.25">
      <c r="A675" s="29">
        <f>(('Máxima eficiencia'!$C$8*'Y (2)'!B675)+('Máxima eficiencia'!$C$12*('Y (2)'!B675^2)))*((('Máxima eficiencia'!$C$8*'Y (2)'!B675)+('Máxima eficiencia'!$C$12*('Y (2)'!B675^2)))/('Máxima eficiencia'!$C$8+(2*'Y (2)'!B675*(SQRT(1+('Máxima eficiencia'!$C$12^2))))))^(2/3)</f>
        <v>83.193039024509218</v>
      </c>
      <c r="B675" s="20">
        <f t="shared" si="7"/>
        <v>6.6999999999999016</v>
      </c>
      <c r="C675" s="28"/>
      <c r="D675" s="28"/>
      <c r="E675" s="28"/>
      <c r="F675" s="28"/>
      <c r="G675" s="26"/>
      <c r="H675" s="26"/>
      <c r="I675" s="26"/>
    </row>
    <row r="676" spans="1:9" ht="15.75" x14ac:dyDescent="0.25">
      <c r="A676" s="29">
        <f>(('Máxima eficiencia'!$C$8*'Y (2)'!B676)+('Máxima eficiencia'!$C$12*('Y (2)'!B676^2)))*((('Máxima eficiencia'!$C$8*'Y (2)'!B676)+('Máxima eficiencia'!$C$12*('Y (2)'!B676^2)))/('Máxima eficiencia'!$C$8+(2*'Y (2)'!B676*(SQRT(1+('Máxima eficiencia'!$C$12^2))))))^(2/3)</f>
        <v>83.519420853495077</v>
      </c>
      <c r="B676" s="20">
        <f t="shared" si="7"/>
        <v>6.7099999999999014</v>
      </c>
      <c r="C676" s="28"/>
      <c r="D676" s="28"/>
      <c r="E676" s="28"/>
      <c r="F676" s="28"/>
      <c r="G676" s="26"/>
      <c r="H676" s="26"/>
      <c r="I676" s="26"/>
    </row>
    <row r="677" spans="1:9" ht="15.75" x14ac:dyDescent="0.25">
      <c r="A677" s="29">
        <f>(('Máxima eficiencia'!$C$8*'Y (2)'!B677)+('Máxima eficiencia'!$C$12*('Y (2)'!B677^2)))*((('Máxima eficiencia'!$C$8*'Y (2)'!B677)+('Máxima eficiencia'!$C$12*('Y (2)'!B677^2)))/('Máxima eficiencia'!$C$8+(2*'Y (2)'!B677*(SQRT(1+('Máxima eficiencia'!$C$12^2))))))^(2/3)</f>
        <v>83.846601665622643</v>
      </c>
      <c r="B677" s="20">
        <f t="shared" si="7"/>
        <v>6.7199999999999012</v>
      </c>
      <c r="C677" s="28"/>
      <c r="D677" s="28"/>
      <c r="E677" s="28"/>
      <c r="F677" s="28"/>
      <c r="G677" s="26"/>
      <c r="H677" s="26"/>
      <c r="I677" s="26"/>
    </row>
    <row r="678" spans="1:9" ht="15.75" x14ac:dyDescent="0.25">
      <c r="A678" s="29">
        <f>(('Máxima eficiencia'!$C$8*'Y (2)'!B678)+('Máxima eficiencia'!$C$12*('Y (2)'!B678^2)))*((('Máxima eficiencia'!$C$8*'Y (2)'!B678)+('Máxima eficiencia'!$C$12*('Y (2)'!B678^2)))/('Máxima eficiencia'!$C$8+(2*'Y (2)'!B678*(SQRT(1+('Máxima eficiencia'!$C$12^2))))))^(2/3)</f>
        <v>84.174582241986641</v>
      </c>
      <c r="B678" s="20">
        <f t="shared" si="7"/>
        <v>6.729999999999901</v>
      </c>
      <c r="C678" s="28"/>
      <c r="D678" s="28"/>
      <c r="E678" s="28"/>
      <c r="F678" s="28"/>
      <c r="G678" s="26"/>
      <c r="H678" s="26"/>
      <c r="I678" s="26"/>
    </row>
    <row r="679" spans="1:9" ht="15.75" x14ac:dyDescent="0.25">
      <c r="A679" s="29">
        <f>(('Máxima eficiencia'!$C$8*'Y (2)'!B679)+('Máxima eficiencia'!$C$12*('Y (2)'!B679^2)))*((('Máxima eficiencia'!$C$8*'Y (2)'!B679)+('Máxima eficiencia'!$C$12*('Y (2)'!B679^2)))/('Máxima eficiencia'!$C$8+(2*'Y (2)'!B679*(SQRT(1+('Máxima eficiencia'!$C$12^2))))))^(2/3)</f>
        <v>84.50336336330065</v>
      </c>
      <c r="B679" s="20">
        <f t="shared" si="7"/>
        <v>6.7399999999999007</v>
      </c>
      <c r="C679" s="28"/>
      <c r="D679" s="28"/>
      <c r="E679" s="28"/>
      <c r="F679" s="28"/>
      <c r="G679" s="26"/>
      <c r="H679" s="26"/>
      <c r="I679" s="26"/>
    </row>
    <row r="680" spans="1:9" ht="15.75" x14ac:dyDescent="0.25">
      <c r="A680" s="29">
        <f>(('Máxima eficiencia'!$C$8*'Y (2)'!B680)+('Máxima eficiencia'!$C$12*('Y (2)'!B680^2)))*((('Máxima eficiencia'!$C$8*'Y (2)'!B680)+('Máxima eficiencia'!$C$12*('Y (2)'!B680^2)))/('Máxima eficiencia'!$C$8+(2*'Y (2)'!B680*(SQRT(1+('Máxima eficiencia'!$C$12^2))))))^(2/3)</f>
        <v>84.832945809897836</v>
      </c>
      <c r="B680" s="20">
        <f t="shared" si="7"/>
        <v>6.7499999999999005</v>
      </c>
      <c r="C680" s="28"/>
      <c r="D680" s="28"/>
      <c r="E680" s="28"/>
      <c r="F680" s="28"/>
      <c r="G680" s="26"/>
      <c r="H680" s="26"/>
      <c r="I680" s="26"/>
    </row>
    <row r="681" spans="1:9" ht="15.75" x14ac:dyDescent="0.25">
      <c r="A681" s="29">
        <f>(('Máxima eficiencia'!$C$8*'Y (2)'!B681)+('Máxima eficiencia'!$C$12*('Y (2)'!B681^2)))*((('Máxima eficiencia'!$C$8*'Y (2)'!B681)+('Máxima eficiencia'!$C$12*('Y (2)'!B681^2)))/('Máxima eficiencia'!$C$8+(2*'Y (2)'!B681*(SQRT(1+('Máxima eficiencia'!$C$12^2))))))^(2/3)</f>
        <v>85.163330361731639</v>
      </c>
      <c r="B681" s="20">
        <f t="shared" si="7"/>
        <v>6.7599999999999003</v>
      </c>
      <c r="C681" s="28"/>
      <c r="D681" s="28"/>
      <c r="E681" s="28"/>
      <c r="F681" s="28"/>
      <c r="G681" s="26"/>
      <c r="H681" s="26"/>
      <c r="I681" s="26"/>
    </row>
    <row r="682" spans="1:9" ht="15.75" x14ac:dyDescent="0.25">
      <c r="A682" s="29">
        <f>(('Máxima eficiencia'!$C$8*'Y (2)'!B682)+('Máxima eficiencia'!$C$12*('Y (2)'!B682^2)))*((('Máxima eficiencia'!$C$8*'Y (2)'!B682)+('Máxima eficiencia'!$C$12*('Y (2)'!B682^2)))/('Máxima eficiencia'!$C$8+(2*'Y (2)'!B682*(SQRT(1+('Máxima eficiencia'!$C$12^2))))))^(2/3)</f>
        <v>85.494517798376449</v>
      </c>
      <c r="B682" s="20">
        <f t="shared" si="7"/>
        <v>6.7699999999999001</v>
      </c>
      <c r="C682" s="28"/>
      <c r="D682" s="28"/>
      <c r="E682" s="28"/>
      <c r="F682" s="28"/>
      <c r="G682" s="26"/>
      <c r="H682" s="26"/>
      <c r="I682" s="26"/>
    </row>
    <row r="683" spans="1:9" ht="15.75" x14ac:dyDescent="0.25">
      <c r="A683" s="29">
        <f>(('Máxima eficiencia'!$C$8*'Y (2)'!B683)+('Máxima eficiencia'!$C$12*('Y (2)'!B683^2)))*((('Máxima eficiencia'!$C$8*'Y (2)'!B683)+('Máxima eficiencia'!$C$12*('Y (2)'!B683^2)))/('Máxima eficiencia'!$C$8+(2*'Y (2)'!B683*(SQRT(1+('Máxima eficiencia'!$C$12^2))))))^(2/3)</f>
        <v>85.826508899028653</v>
      </c>
      <c r="B683" s="20">
        <f t="shared" si="7"/>
        <v>6.7799999999998999</v>
      </c>
      <c r="C683" s="28"/>
      <c r="D683" s="28"/>
      <c r="E683" s="28"/>
      <c r="F683" s="28"/>
      <c r="G683" s="26"/>
      <c r="H683" s="26"/>
      <c r="I683" s="26"/>
    </row>
    <row r="684" spans="1:9" ht="15.75" x14ac:dyDescent="0.25">
      <c r="A684" s="29">
        <f>(('Máxima eficiencia'!$C$8*'Y (2)'!B684)+('Máxima eficiencia'!$C$12*('Y (2)'!B684^2)))*((('Máxima eficiencia'!$C$8*'Y (2)'!B684)+('Máxima eficiencia'!$C$12*('Y (2)'!B684^2)))/('Máxima eficiencia'!$C$8+(2*'Y (2)'!B684*(SQRT(1+('Máxima eficiencia'!$C$12^2))))))^(2/3)</f>
        <v>86.159304442506894</v>
      </c>
      <c r="B684" s="20">
        <f t="shared" si="7"/>
        <v>6.7899999999998997</v>
      </c>
      <c r="C684" s="28"/>
      <c r="D684" s="28"/>
      <c r="E684" s="28"/>
      <c r="F684" s="28"/>
      <c r="G684" s="26"/>
      <c r="H684" s="26"/>
      <c r="I684" s="26"/>
    </row>
    <row r="685" spans="1:9" ht="15.75" x14ac:dyDescent="0.25">
      <c r="A685" s="29">
        <f>(('Máxima eficiencia'!$C$8*'Y (2)'!B685)+('Máxima eficiencia'!$C$12*('Y (2)'!B685^2)))*((('Máxima eficiencia'!$C$8*'Y (2)'!B685)+('Máxima eficiencia'!$C$12*('Y (2)'!B685^2)))/('Máxima eficiencia'!$C$8+(2*'Y (2)'!B685*(SQRT(1+('Máxima eficiencia'!$C$12^2))))))^(2/3)</f>
        <v>86.492905207253173</v>
      </c>
      <c r="B685" s="20">
        <f t="shared" si="7"/>
        <v>6.7999999999998995</v>
      </c>
      <c r="C685" s="28"/>
      <c r="D685" s="28"/>
      <c r="E685" s="28"/>
      <c r="F685" s="28"/>
      <c r="G685" s="26"/>
      <c r="H685" s="26"/>
      <c r="I685" s="26"/>
    </row>
    <row r="686" spans="1:9" ht="15.75" x14ac:dyDescent="0.25">
      <c r="A686" s="29">
        <f>(('Máxima eficiencia'!$C$8*'Y (2)'!B686)+('Máxima eficiencia'!$C$12*('Y (2)'!B686^2)))*((('Máxima eficiencia'!$C$8*'Y (2)'!B686)+('Máxima eficiencia'!$C$12*('Y (2)'!B686^2)))/('Máxima eficiencia'!$C$8+(2*'Y (2)'!B686*(SQRT(1+('Máxima eficiencia'!$C$12^2))))))^(2/3)</f>
        <v>86.827311971333472</v>
      </c>
      <c r="B686" s="20">
        <f t="shared" si="7"/>
        <v>6.8099999999998992</v>
      </c>
      <c r="C686" s="28"/>
      <c r="D686" s="28"/>
      <c r="E686" s="28"/>
      <c r="F686" s="28"/>
      <c r="G686" s="26"/>
      <c r="H686" s="26"/>
      <c r="I686" s="26"/>
    </row>
    <row r="687" spans="1:9" ht="15.75" x14ac:dyDescent="0.25">
      <c r="A687" s="29">
        <f>(('Máxima eficiencia'!$C$8*'Y (2)'!B687)+('Máxima eficiencia'!$C$12*('Y (2)'!B687^2)))*((('Máxima eficiencia'!$C$8*'Y (2)'!B687)+('Máxima eficiencia'!$C$12*('Y (2)'!B687^2)))/('Máxima eficiencia'!$C$8+(2*'Y (2)'!B687*(SQRT(1+('Máxima eficiencia'!$C$12^2))))))^(2/3)</f>
        <v>87.162525512438393</v>
      </c>
      <c r="B687" s="20">
        <f t="shared" si="7"/>
        <v>6.819999999999899</v>
      </c>
      <c r="C687" s="28"/>
      <c r="D687" s="28"/>
      <c r="E687" s="28"/>
      <c r="F687" s="28"/>
      <c r="G687" s="26"/>
      <c r="H687" s="26"/>
      <c r="I687" s="26"/>
    </row>
    <row r="688" spans="1:9" ht="15.75" x14ac:dyDescent="0.25">
      <c r="A688" s="29">
        <f>(('Máxima eficiencia'!$C$8*'Y (2)'!B688)+('Máxima eficiencia'!$C$12*('Y (2)'!B688^2)))*((('Máxima eficiencia'!$C$8*'Y (2)'!B688)+('Máxima eficiencia'!$C$12*('Y (2)'!B688^2)))/('Máxima eficiencia'!$C$8+(2*'Y (2)'!B688*(SQRT(1+('Máxima eficiencia'!$C$12^2))))))^(2/3)</f>
        <v>87.498546607883966</v>
      </c>
      <c r="B688" s="20">
        <f t="shared" si="7"/>
        <v>6.8299999999998988</v>
      </c>
      <c r="C688" s="28"/>
      <c r="D688" s="28"/>
      <c r="E688" s="28"/>
      <c r="F688" s="28"/>
      <c r="G688" s="26"/>
      <c r="H688" s="26"/>
      <c r="I688" s="26"/>
    </row>
    <row r="689" spans="1:9" ht="15.75" x14ac:dyDescent="0.25">
      <c r="A689" s="29">
        <f>(('Máxima eficiencia'!$C$8*'Y (2)'!B689)+('Máxima eficiencia'!$C$12*('Y (2)'!B689^2)))*((('Máxima eficiencia'!$C$8*'Y (2)'!B689)+('Máxima eficiencia'!$C$12*('Y (2)'!B689^2)))/('Máxima eficiencia'!$C$8+(2*'Y (2)'!B689*(SQRT(1+('Máxima eficiencia'!$C$12^2))))))^(2/3)</f>
        <v>87.835376034612395</v>
      </c>
      <c r="B689" s="20">
        <f t="shared" si="7"/>
        <v>6.8399999999998986</v>
      </c>
      <c r="C689" s="28"/>
      <c r="D689" s="28"/>
      <c r="E689" s="28"/>
      <c r="F689" s="28"/>
      <c r="G689" s="26"/>
      <c r="H689" s="26"/>
      <c r="I689" s="26"/>
    </row>
    <row r="690" spans="1:9" ht="15.75" x14ac:dyDescent="0.25">
      <c r="A690" s="29">
        <f>(('Máxima eficiencia'!$C$8*'Y (2)'!B690)+('Máxima eficiencia'!$C$12*('Y (2)'!B690^2)))*((('Máxima eficiencia'!$C$8*'Y (2)'!B690)+('Máxima eficiencia'!$C$12*('Y (2)'!B690^2)))/('Máxima eficiencia'!$C$8+(2*'Y (2)'!B690*(SQRT(1+('Máxima eficiencia'!$C$12^2))))))^(2/3)</f>
        <v>88.173014569192688</v>
      </c>
      <c r="B690" s="20">
        <f t="shared" si="7"/>
        <v>6.8499999999998984</v>
      </c>
      <c r="C690" s="28"/>
      <c r="D690" s="28"/>
      <c r="E690" s="28"/>
      <c r="F690" s="28"/>
      <c r="G690" s="26"/>
      <c r="H690" s="26"/>
      <c r="I690" s="26"/>
    </row>
    <row r="691" spans="1:9" ht="15.75" x14ac:dyDescent="0.25">
      <c r="A691" s="29">
        <f>(('Máxima eficiencia'!$C$8*'Y (2)'!B691)+('Máxima eficiencia'!$C$12*('Y (2)'!B691^2)))*((('Máxima eficiencia'!$C$8*'Y (2)'!B691)+('Máxima eficiencia'!$C$12*('Y (2)'!B691^2)))/('Máxima eficiencia'!$C$8+(2*'Y (2)'!B691*(SQRT(1+('Máxima eficiencia'!$C$12^2))))))^(2/3)</f>
        <v>88.511462987821488</v>
      </c>
      <c r="B691" s="20">
        <f t="shared" si="7"/>
        <v>6.8599999999998982</v>
      </c>
      <c r="C691" s="28"/>
      <c r="D691" s="28"/>
      <c r="E691" s="28"/>
      <c r="F691" s="28"/>
      <c r="G691" s="26"/>
      <c r="H691" s="26"/>
      <c r="I691" s="26"/>
    </row>
    <row r="692" spans="1:9" ht="15.75" x14ac:dyDescent="0.25">
      <c r="A692" s="29">
        <f>(('Máxima eficiencia'!$C$8*'Y (2)'!B692)+('Máxima eficiencia'!$C$12*('Y (2)'!B692^2)))*((('Máxima eficiencia'!$C$8*'Y (2)'!B692)+('Máxima eficiencia'!$C$12*('Y (2)'!B692^2)))/('Máxima eficiencia'!$C$8+(2*'Y (2)'!B692*(SQRT(1+('Máxima eficiencia'!$C$12^2))))))^(2/3)</f>
        <v>88.850722066323584</v>
      </c>
      <c r="B692" s="20">
        <f t="shared" si="7"/>
        <v>6.869999999999898</v>
      </c>
      <c r="C692" s="28"/>
      <c r="D692" s="28"/>
      <c r="E692" s="28"/>
      <c r="F692" s="28"/>
      <c r="G692" s="26"/>
      <c r="H692" s="26"/>
      <c r="I692" s="26"/>
    </row>
    <row r="693" spans="1:9" ht="15.75" x14ac:dyDescent="0.25">
      <c r="A693" s="29">
        <f>(('Máxima eficiencia'!$C$8*'Y (2)'!B693)+('Máxima eficiencia'!$C$12*('Y (2)'!B693^2)))*((('Máxima eficiencia'!$C$8*'Y (2)'!B693)+('Máxima eficiencia'!$C$12*('Y (2)'!B693^2)))/('Máxima eficiencia'!$C$8+(2*'Y (2)'!B693*(SQRT(1+('Máxima eficiencia'!$C$12^2))))))^(2/3)</f>
        <v>89.190792580152888</v>
      </c>
      <c r="B693" s="20">
        <f t="shared" si="7"/>
        <v>6.8799999999998978</v>
      </c>
      <c r="C693" s="28"/>
      <c r="D693" s="28"/>
      <c r="E693" s="28"/>
      <c r="F693" s="28"/>
      <c r="G693" s="26"/>
      <c r="H693" s="26"/>
      <c r="I693" s="26"/>
    </row>
    <row r="694" spans="1:9" ht="15.75" x14ac:dyDescent="0.25">
      <c r="A694" s="29">
        <f>(('Máxima eficiencia'!$C$8*'Y (2)'!B694)+('Máxima eficiencia'!$C$12*('Y (2)'!B694^2)))*((('Máxima eficiencia'!$C$8*'Y (2)'!B694)+('Máxima eficiencia'!$C$12*('Y (2)'!B694^2)))/('Máxima eficiencia'!$C$8+(2*'Y (2)'!B694*(SQRT(1+('Máxima eficiencia'!$C$12^2))))))^(2/3)</f>
        <v>89.531675304392948</v>
      </c>
      <c r="B694" s="20">
        <f t="shared" si="7"/>
        <v>6.8899999999998975</v>
      </c>
      <c r="C694" s="28"/>
      <c r="D694" s="28"/>
      <c r="E694" s="28"/>
      <c r="F694" s="28"/>
      <c r="G694" s="26"/>
      <c r="H694" s="26"/>
      <c r="I694" s="26"/>
    </row>
    <row r="695" spans="1:9" ht="15.75" x14ac:dyDescent="0.25">
      <c r="A695" s="29">
        <f>(('Máxima eficiencia'!$C$8*'Y (2)'!B695)+('Máxima eficiencia'!$C$12*('Y (2)'!B695^2)))*((('Máxima eficiencia'!$C$8*'Y (2)'!B695)+('Máxima eficiencia'!$C$12*('Y (2)'!B695^2)))/('Máxima eficiencia'!$C$8+(2*'Y (2)'!B695*(SQRT(1+('Máxima eficiencia'!$C$12^2))))))^(2/3)</f>
        <v>89.873371013757719</v>
      </c>
      <c r="B695" s="20">
        <f t="shared" si="7"/>
        <v>6.8999999999998973</v>
      </c>
      <c r="C695" s="28"/>
      <c r="D695" s="28"/>
      <c r="E695" s="28"/>
      <c r="F695" s="28"/>
      <c r="G695" s="26"/>
      <c r="H695" s="26"/>
      <c r="I695" s="26"/>
    </row>
    <row r="696" spans="1:9" ht="15.75" x14ac:dyDescent="0.25">
      <c r="A696" s="29">
        <f>(('Máxima eficiencia'!$C$8*'Y (2)'!B696)+('Máxima eficiencia'!$C$12*('Y (2)'!B696^2)))*((('Máxima eficiencia'!$C$8*'Y (2)'!B696)+('Máxima eficiencia'!$C$12*('Y (2)'!B696^2)))/('Máxima eficiencia'!$C$8+(2*'Y (2)'!B696*(SQRT(1+('Máxima eficiencia'!$C$12^2))))))^(2/3)</f>
        <v>90.215880482592226</v>
      </c>
      <c r="B696" s="20">
        <f t="shared" si="7"/>
        <v>6.9099999999998971</v>
      </c>
      <c r="C696" s="28"/>
      <c r="D696" s="28"/>
      <c r="E696" s="28"/>
      <c r="F696" s="28"/>
      <c r="G696" s="26"/>
      <c r="H696" s="26"/>
      <c r="I696" s="26"/>
    </row>
    <row r="697" spans="1:9" ht="15.75" x14ac:dyDescent="0.25">
      <c r="A697" s="29">
        <f>(('Máxima eficiencia'!$C$8*'Y (2)'!B697)+('Máxima eficiencia'!$C$12*('Y (2)'!B697^2)))*((('Máxima eficiencia'!$C$8*'Y (2)'!B697)+('Máxima eficiencia'!$C$12*('Y (2)'!B697^2)))/('Máxima eficiencia'!$C$8+(2*'Y (2)'!B697*(SQRT(1+('Máxima eficiencia'!$C$12^2))))))^(2/3)</f>
        <v>90.559204484873433</v>
      </c>
      <c r="B697" s="20">
        <f t="shared" si="7"/>
        <v>6.9199999999998969</v>
      </c>
      <c r="C697" s="28"/>
      <c r="D697" s="28"/>
      <c r="E697" s="28"/>
      <c r="F697" s="28"/>
      <c r="G697" s="26"/>
      <c r="H697" s="26"/>
      <c r="I697" s="26"/>
    </row>
    <row r="698" spans="1:9" ht="15.75" x14ac:dyDescent="0.25">
      <c r="A698" s="29">
        <f>(('Máxima eficiencia'!$C$8*'Y (2)'!B698)+('Máxima eficiencia'!$C$12*('Y (2)'!B698^2)))*((('Máxima eficiencia'!$C$8*'Y (2)'!B698)+('Máxima eficiencia'!$C$12*('Y (2)'!B698^2)))/('Máxima eficiencia'!$C$8+(2*'Y (2)'!B698*(SQRT(1+('Máxima eficiencia'!$C$12^2))))))^(2/3)</f>
        <v>90.903343794210684</v>
      </c>
      <c r="B698" s="20">
        <f t="shared" si="7"/>
        <v>6.9299999999998967</v>
      </c>
      <c r="C698" s="28"/>
      <c r="D698" s="28"/>
      <c r="E698" s="28"/>
      <c r="F698" s="28"/>
      <c r="G698" s="26"/>
      <c r="H698" s="26"/>
      <c r="I698" s="26"/>
    </row>
    <row r="699" spans="1:9" ht="15.75" x14ac:dyDescent="0.25">
      <c r="A699" s="29">
        <f>(('Máxima eficiencia'!$C$8*'Y (2)'!B699)+('Máxima eficiencia'!$C$12*('Y (2)'!B699^2)))*((('Máxima eficiencia'!$C$8*'Y (2)'!B699)+('Máxima eficiencia'!$C$12*('Y (2)'!B699^2)))/('Máxima eficiencia'!$C$8+(2*'Y (2)'!B699*(SQRT(1+('Máxima eficiencia'!$C$12^2))))))^(2/3)</f>
        <v>91.248299183846555</v>
      </c>
      <c r="B699" s="20">
        <f t="shared" si="7"/>
        <v>6.9399999999998965</v>
      </c>
      <c r="C699" s="28"/>
      <c r="D699" s="28"/>
      <c r="E699" s="28"/>
      <c r="F699" s="28"/>
      <c r="G699" s="26"/>
      <c r="H699" s="26"/>
      <c r="I699" s="26"/>
    </row>
    <row r="700" spans="1:9" ht="15.75" x14ac:dyDescent="0.25">
      <c r="A700" s="29">
        <f>(('Máxima eficiencia'!$C$8*'Y (2)'!B700)+('Máxima eficiencia'!$C$12*('Y (2)'!B700^2)))*((('Máxima eficiencia'!$C$8*'Y (2)'!B700)+('Máxima eficiencia'!$C$12*('Y (2)'!B700^2)))/('Máxima eficiencia'!$C$8+(2*'Y (2)'!B700*(SQRT(1+('Máxima eficiencia'!$C$12^2))))))^(2/3)</f>
        <v>91.594071426657621</v>
      </c>
      <c r="B700" s="20">
        <f t="shared" si="7"/>
        <v>6.9499999999998963</v>
      </c>
      <c r="C700" s="28"/>
      <c r="D700" s="28"/>
      <c r="E700" s="28"/>
      <c r="F700" s="28"/>
      <c r="G700" s="26"/>
      <c r="H700" s="26"/>
      <c r="I700" s="26"/>
    </row>
    <row r="701" spans="1:9" ht="15.75" x14ac:dyDescent="0.25">
      <c r="A701" s="29">
        <f>(('Máxima eficiencia'!$C$8*'Y (2)'!B701)+('Máxima eficiencia'!$C$12*('Y (2)'!B701^2)))*((('Máxima eficiencia'!$C$8*'Y (2)'!B701)+('Máxima eficiencia'!$C$12*('Y (2)'!B701^2)))/('Máxima eficiencia'!$C$8+(2*'Y (2)'!B701*(SQRT(1+('Máxima eficiencia'!$C$12^2))))))^(2/3)</f>
        <v>91.940661295154882</v>
      </c>
      <c r="B701" s="20">
        <f t="shared" si="7"/>
        <v>6.959999999999896</v>
      </c>
      <c r="C701" s="28"/>
      <c r="D701" s="28"/>
      <c r="E701" s="28"/>
      <c r="F701" s="28"/>
      <c r="G701" s="26"/>
      <c r="H701" s="26"/>
      <c r="I701" s="26"/>
    </row>
    <row r="702" spans="1:9" ht="15.75" x14ac:dyDescent="0.25">
      <c r="A702" s="29">
        <f>(('Máxima eficiencia'!$C$8*'Y (2)'!B702)+('Máxima eficiencia'!$C$12*('Y (2)'!B702^2)))*((('Máxima eficiencia'!$C$8*'Y (2)'!B702)+('Máxima eficiencia'!$C$12*('Y (2)'!B702^2)))/('Máxima eficiencia'!$C$8+(2*'Y (2)'!B702*(SQRT(1+('Máxima eficiencia'!$C$12^2))))))^(2/3)</f>
        <v>92.288069561484747</v>
      </c>
      <c r="B702" s="20">
        <f t="shared" si="7"/>
        <v>6.9699999999998958</v>
      </c>
      <c r="C702" s="28"/>
      <c r="D702" s="28"/>
      <c r="E702" s="28"/>
      <c r="F702" s="28"/>
      <c r="G702" s="26"/>
      <c r="H702" s="26"/>
      <c r="I702" s="26"/>
    </row>
    <row r="703" spans="1:9" ht="15.75" x14ac:dyDescent="0.25">
      <c r="A703" s="29">
        <f>(('Máxima eficiencia'!$C$8*'Y (2)'!B703)+('Máxima eficiencia'!$C$12*('Y (2)'!B703^2)))*((('Máxima eficiencia'!$C$8*'Y (2)'!B703)+('Máxima eficiencia'!$C$12*('Y (2)'!B703^2)))/('Máxima eficiencia'!$C$8+(2*'Y (2)'!B703*(SQRT(1+('Máxima eficiencia'!$C$12^2))))))^(2/3)</f>
        <v>92.636296997429525</v>
      </c>
      <c r="B703" s="20">
        <f t="shared" si="7"/>
        <v>6.9799999999998956</v>
      </c>
      <c r="C703" s="28"/>
      <c r="D703" s="28"/>
      <c r="E703" s="28"/>
      <c r="F703" s="28"/>
      <c r="G703" s="26"/>
      <c r="H703" s="26"/>
      <c r="I703" s="26"/>
    </row>
    <row r="704" spans="1:9" ht="15.75" x14ac:dyDescent="0.25">
      <c r="A704" s="29">
        <f>(('Máxima eficiencia'!$C$8*'Y (2)'!B704)+('Máxima eficiencia'!$C$12*('Y (2)'!B704^2)))*((('Máxima eficiencia'!$C$8*'Y (2)'!B704)+('Máxima eficiencia'!$C$12*('Y (2)'!B704^2)))/('Máxima eficiencia'!$C$8+(2*'Y (2)'!B704*(SQRT(1+('Máxima eficiencia'!$C$12^2))))))^(2/3)</f>
        <v>92.985344374408285</v>
      </c>
      <c r="B704" s="20">
        <f t="shared" si="7"/>
        <v>6.9899999999998954</v>
      </c>
      <c r="C704" s="28"/>
      <c r="D704" s="28"/>
      <c r="E704" s="28"/>
      <c r="F704" s="28"/>
      <c r="G704" s="26"/>
      <c r="H704" s="26"/>
      <c r="I704" s="26"/>
    </row>
    <row r="705" spans="1:9" ht="15.75" x14ac:dyDescent="0.25">
      <c r="A705" s="29">
        <f>(('Máxima eficiencia'!$C$8*'Y (2)'!B705)+('Máxima eficiencia'!$C$12*('Y (2)'!B705^2)))*((('Máxima eficiencia'!$C$8*'Y (2)'!B705)+('Máxima eficiencia'!$C$12*('Y (2)'!B705^2)))/('Máxima eficiencia'!$C$8+(2*'Y (2)'!B705*(SQRT(1+('Máxima eficiencia'!$C$12^2))))))^(2/3)</f>
        <v>93.335212463477248</v>
      </c>
      <c r="B705" s="20">
        <f t="shared" si="7"/>
        <v>6.9999999999998952</v>
      </c>
      <c r="C705" s="28"/>
      <c r="D705" s="28"/>
      <c r="E705" s="28"/>
      <c r="F705" s="28"/>
      <c r="G705" s="26"/>
      <c r="H705" s="26"/>
      <c r="I705" s="26"/>
    </row>
    <row r="706" spans="1:9" ht="15.75" x14ac:dyDescent="0.25">
      <c r="A706" s="29">
        <f>(('Máxima eficiencia'!$C$8*'Y (2)'!B706)+('Máxima eficiencia'!$C$12*('Y (2)'!B706^2)))*((('Máxima eficiencia'!$C$8*'Y (2)'!B706)+('Máxima eficiencia'!$C$12*('Y (2)'!B706^2)))/('Máxima eficiencia'!$C$8+(2*'Y (2)'!B706*(SQRT(1+('Máxima eficiencia'!$C$12^2))))))^(2/3)</f>
        <v>93.685902035330855</v>
      </c>
      <c r="B706" s="20">
        <f t="shared" si="7"/>
        <v>7.009999999999895</v>
      </c>
      <c r="C706" s="28"/>
      <c r="D706" s="28"/>
      <c r="E706" s="28"/>
      <c r="F706" s="28"/>
      <c r="G706" s="26"/>
      <c r="H706" s="26"/>
      <c r="I706" s="26"/>
    </row>
    <row r="707" spans="1:9" ht="15.75" x14ac:dyDescent="0.25">
      <c r="A707" s="29">
        <f>(('Máxima eficiencia'!$C$8*'Y (2)'!B707)+('Máxima eficiencia'!$C$12*('Y (2)'!B707^2)))*((('Máxima eficiencia'!$C$8*'Y (2)'!B707)+('Máxima eficiencia'!$C$12*('Y (2)'!B707^2)))/('Máxima eficiencia'!$C$8+(2*'Y (2)'!B707*(SQRT(1+('Máxima eficiencia'!$C$12^2))))))^(2/3)</f>
        <v>94.037413860302138</v>
      </c>
      <c r="B707" s="20">
        <f t="shared" si="7"/>
        <v>7.0199999999998948</v>
      </c>
      <c r="C707" s="28"/>
      <c r="D707" s="28"/>
      <c r="E707" s="28"/>
      <c r="F707" s="28"/>
      <c r="G707" s="26"/>
      <c r="H707" s="26"/>
      <c r="I707" s="26"/>
    </row>
    <row r="708" spans="1:9" ht="15.75" x14ac:dyDescent="0.25">
      <c r="A708" s="29">
        <f>(('Máxima eficiencia'!$C$8*'Y (2)'!B708)+('Máxima eficiencia'!$C$12*('Y (2)'!B708^2)))*((('Máxima eficiencia'!$C$8*'Y (2)'!B708)+('Máxima eficiencia'!$C$12*('Y (2)'!B708^2)))/('Máxima eficiencia'!$C$8+(2*'Y (2)'!B708*(SQRT(1+('Máxima eficiencia'!$C$12^2))))))^(2/3)</f>
        <v>94.389748708363527</v>
      </c>
      <c r="B708" s="20">
        <f t="shared" ref="B708:B752" si="8">B707+0.01</f>
        <v>7.0299999999998946</v>
      </c>
      <c r="C708" s="28"/>
      <c r="D708" s="28"/>
      <c r="E708" s="28"/>
      <c r="F708" s="28"/>
      <c r="G708" s="26"/>
      <c r="H708" s="26"/>
      <c r="I708" s="26"/>
    </row>
    <row r="709" spans="1:9" ht="15.75" x14ac:dyDescent="0.25">
      <c r="A709" s="29">
        <f>(('Máxima eficiencia'!$C$8*'Y (2)'!B709)+('Máxima eficiencia'!$C$12*('Y (2)'!B709^2)))*((('Máxima eficiencia'!$C$8*'Y (2)'!B709)+('Máxima eficiencia'!$C$12*('Y (2)'!B709^2)))/('Máxima eficiencia'!$C$8+(2*'Y (2)'!B709*(SQRT(1+('Máxima eficiencia'!$C$12^2))))))^(2/3)</f>
        <v>94.742907349127492</v>
      </c>
      <c r="B709" s="20">
        <f t="shared" si="8"/>
        <v>7.0399999999998943</v>
      </c>
      <c r="C709" s="28"/>
      <c r="D709" s="28"/>
      <c r="E709" s="28"/>
      <c r="F709" s="28"/>
      <c r="G709" s="26"/>
      <c r="H709" s="26"/>
      <c r="I709" s="26"/>
    </row>
    <row r="710" spans="1:9" ht="15.75" x14ac:dyDescent="0.25">
      <c r="A710" s="29">
        <f>(('Máxima eficiencia'!$C$8*'Y (2)'!B710)+('Máxima eficiencia'!$C$12*('Y (2)'!B710^2)))*((('Máxima eficiencia'!$C$8*'Y (2)'!B710)+('Máxima eficiencia'!$C$12*('Y (2)'!B710^2)))/('Máxima eficiencia'!$C$8+(2*'Y (2)'!B710*(SQRT(1+('Máxima eficiencia'!$C$12^2))))))^(2/3)</f>
        <v>95.096890551847224</v>
      </c>
      <c r="B710" s="20">
        <f t="shared" si="8"/>
        <v>7.0499999999998941</v>
      </c>
      <c r="C710" s="28"/>
      <c r="D710" s="28"/>
      <c r="E710" s="28"/>
      <c r="F710" s="28"/>
      <c r="G710" s="26"/>
      <c r="H710" s="26"/>
      <c r="I710" s="26"/>
    </row>
    <row r="711" spans="1:9" ht="15.75" x14ac:dyDescent="0.25">
      <c r="A711" s="29">
        <f>(('Máxima eficiencia'!$C$8*'Y (2)'!B711)+('Máxima eficiencia'!$C$12*('Y (2)'!B711^2)))*((('Máxima eficiencia'!$C$8*'Y (2)'!B711)+('Máxima eficiencia'!$C$12*('Y (2)'!B711^2)))/('Máxima eficiencia'!$C$8+(2*'Y (2)'!B711*(SQRT(1+('Máxima eficiencia'!$C$12^2))))))^(2/3)</f>
        <v>95.451699085417317</v>
      </c>
      <c r="B711" s="20">
        <f t="shared" si="8"/>
        <v>7.0599999999998939</v>
      </c>
      <c r="C711" s="28"/>
      <c r="D711" s="28"/>
      <c r="E711" s="28"/>
      <c r="F711" s="28"/>
      <c r="G711" s="26"/>
      <c r="H711" s="26"/>
      <c r="I711" s="26"/>
    </row>
    <row r="712" spans="1:9" ht="15.75" x14ac:dyDescent="0.25">
      <c r="A712" s="29">
        <f>(('Máxima eficiencia'!$C$8*'Y (2)'!B712)+('Máxima eficiencia'!$C$12*('Y (2)'!B712^2)))*((('Máxima eficiencia'!$C$8*'Y (2)'!B712)+('Máxima eficiencia'!$C$12*('Y (2)'!B712^2)))/('Máxima eficiencia'!$C$8+(2*'Y (2)'!B712*(SQRT(1+('Máxima eficiencia'!$C$12^2))))))^(2/3)</f>
        <v>95.807333718374423</v>
      </c>
      <c r="B712" s="20">
        <f t="shared" si="8"/>
        <v>7.0699999999998937</v>
      </c>
      <c r="C712" s="28"/>
      <c r="D712" s="28"/>
      <c r="E712" s="28"/>
      <c r="F712" s="28"/>
      <c r="G712" s="26"/>
      <c r="H712" s="26"/>
      <c r="I712" s="26"/>
    </row>
    <row r="713" spans="1:9" ht="15.75" x14ac:dyDescent="0.25">
      <c r="A713" s="29">
        <f>(('Máxima eficiencia'!$C$8*'Y (2)'!B713)+('Máxima eficiencia'!$C$12*('Y (2)'!B713^2)))*((('Máxima eficiencia'!$C$8*'Y (2)'!B713)+('Máxima eficiencia'!$C$12*('Y (2)'!B713^2)))/('Máxima eficiencia'!$C$8+(2*'Y (2)'!B713*(SQRT(1+('Máxima eficiencia'!$C$12^2))))))^(2/3)</f>
        <v>96.163795218897889</v>
      </c>
      <c r="B713" s="20">
        <f t="shared" si="8"/>
        <v>7.0799999999998935</v>
      </c>
      <c r="C713" s="28"/>
      <c r="D713" s="28"/>
      <c r="E713" s="28"/>
      <c r="F713" s="28"/>
      <c r="G713" s="26"/>
      <c r="H713" s="26"/>
      <c r="I713" s="26"/>
    </row>
    <row r="714" spans="1:9" ht="15.75" x14ac:dyDescent="0.25">
      <c r="A714" s="29">
        <f>(('Máxima eficiencia'!$C$8*'Y (2)'!B714)+('Máxima eficiencia'!$C$12*('Y (2)'!B714^2)))*((('Máxima eficiencia'!$C$8*'Y (2)'!B714)+('Máxima eficiencia'!$C$12*('Y (2)'!B714^2)))/('Máxima eficiencia'!$C$8+(2*'Y (2)'!B714*(SQRT(1+('Máxima eficiencia'!$C$12^2))))))^(2/3)</f>
        <v>96.521084354810526</v>
      </c>
      <c r="B714" s="20">
        <f t="shared" si="8"/>
        <v>7.0899999999998933</v>
      </c>
      <c r="C714" s="28"/>
      <c r="D714" s="28"/>
      <c r="E714" s="28"/>
      <c r="F714" s="28"/>
      <c r="G714" s="26"/>
      <c r="H714" s="26"/>
      <c r="I714" s="26"/>
    </row>
    <row r="715" spans="1:9" ht="15.75" x14ac:dyDescent="0.25">
      <c r="A715" s="29">
        <f>(('Máxima eficiencia'!$C$8*'Y (2)'!B715)+('Máxima eficiencia'!$C$12*('Y (2)'!B715^2)))*((('Máxima eficiencia'!$C$8*'Y (2)'!B715)+('Máxima eficiencia'!$C$12*('Y (2)'!B715^2)))/('Máxima eficiencia'!$C$8+(2*'Y (2)'!B715*(SQRT(1+('Máxima eficiencia'!$C$12^2))))))^(2/3)</f>
        <v>96.879201893579136</v>
      </c>
      <c r="B715" s="20">
        <f t="shared" si="8"/>
        <v>7.0999999999998931</v>
      </c>
      <c r="C715" s="28"/>
      <c r="D715" s="28"/>
      <c r="E715" s="28"/>
      <c r="F715" s="28"/>
      <c r="G715" s="26"/>
      <c r="H715" s="26"/>
      <c r="I715" s="26"/>
    </row>
    <row r="716" spans="1:9" ht="15.75" x14ac:dyDescent="0.25">
      <c r="A716" s="29">
        <f>(('Máxima eficiencia'!$C$8*'Y (2)'!B716)+('Máxima eficiencia'!$C$12*('Y (2)'!B716^2)))*((('Máxima eficiencia'!$C$8*'Y (2)'!B716)+('Máxima eficiencia'!$C$12*('Y (2)'!B716^2)))/('Máxima eficiencia'!$C$8+(2*'Y (2)'!B716*(SQRT(1+('Máxima eficiencia'!$C$12^2))))))^(2/3)</f>
        <v>97.238148602315178</v>
      </c>
      <c r="B716" s="20">
        <f t="shared" si="8"/>
        <v>7.1099999999998929</v>
      </c>
      <c r="C716" s="28"/>
      <c r="D716" s="28"/>
      <c r="E716" s="28"/>
      <c r="F716" s="28"/>
      <c r="G716" s="26"/>
      <c r="H716" s="26"/>
      <c r="I716" s="26"/>
    </row>
    <row r="717" spans="1:9" ht="15.75" x14ac:dyDescent="0.25">
      <c r="A717" s="29">
        <f>(('Máxima eficiencia'!$C$8*'Y (2)'!B717)+('Máxima eficiencia'!$C$12*('Y (2)'!B717^2)))*((('Máxima eficiencia'!$C$8*'Y (2)'!B717)+('Máxima eficiencia'!$C$12*('Y (2)'!B717^2)))/('Máxima eficiencia'!$C$8+(2*'Y (2)'!B717*(SQRT(1+('Máxima eficiencia'!$C$12^2))))))^(2/3)</f>
        <v>97.597925247775578</v>
      </c>
      <c r="B717" s="20">
        <f t="shared" si="8"/>
        <v>7.1199999999998926</v>
      </c>
      <c r="C717" s="28"/>
      <c r="D717" s="28"/>
      <c r="E717" s="28"/>
      <c r="F717" s="28"/>
      <c r="G717" s="26"/>
      <c r="H717" s="26"/>
      <c r="I717" s="26"/>
    </row>
    <row r="718" spans="1:9" ht="15.75" x14ac:dyDescent="0.25">
      <c r="A718" s="29">
        <f>(('Máxima eficiencia'!$C$8*'Y (2)'!B718)+('Máxima eficiencia'!$C$12*('Y (2)'!B718^2)))*((('Máxima eficiencia'!$C$8*'Y (2)'!B718)+('Máxima eficiencia'!$C$12*('Y (2)'!B718^2)))/('Máxima eficiencia'!$C$8+(2*'Y (2)'!B718*(SQRT(1+('Máxima eficiencia'!$C$12^2))))))^(2/3)</f>
        <v>97.958532596363227</v>
      </c>
      <c r="B718" s="20">
        <f t="shared" si="8"/>
        <v>7.1299999999998924</v>
      </c>
      <c r="C718" s="28"/>
      <c r="D718" s="28"/>
      <c r="E718" s="28"/>
      <c r="F718" s="28"/>
      <c r="G718" s="26"/>
      <c r="H718" s="26"/>
      <c r="I718" s="26"/>
    </row>
    <row r="719" spans="1:9" ht="15.75" x14ac:dyDescent="0.25">
      <c r="A719" s="29">
        <f>(('Máxima eficiencia'!$C$8*'Y (2)'!B719)+('Máxima eficiencia'!$C$12*('Y (2)'!B719^2)))*((('Máxima eficiencia'!$C$8*'Y (2)'!B719)+('Máxima eficiencia'!$C$12*('Y (2)'!B719^2)))/('Máxima eficiencia'!$C$8+(2*'Y (2)'!B719*(SQRT(1+('Máxima eficiencia'!$C$12^2))))))^(2/3)</f>
        <v>98.319971414127679</v>
      </c>
      <c r="B719" s="20">
        <f t="shared" si="8"/>
        <v>7.1399999999998922</v>
      </c>
      <c r="C719" s="28"/>
      <c r="D719" s="28"/>
      <c r="E719" s="28"/>
      <c r="F719" s="28"/>
      <c r="G719" s="26"/>
      <c r="H719" s="26"/>
      <c r="I719" s="26"/>
    </row>
    <row r="720" spans="1:9" ht="15.75" x14ac:dyDescent="0.25">
      <c r="A720" s="29">
        <f>(('Máxima eficiencia'!$C$8*'Y (2)'!B720)+('Máxima eficiencia'!$C$12*('Y (2)'!B720^2)))*((('Máxima eficiencia'!$C$8*'Y (2)'!B720)+('Máxima eficiencia'!$C$12*('Y (2)'!B720^2)))/('Máxima eficiencia'!$C$8+(2*'Y (2)'!B720*(SQRT(1+('Máxima eficiencia'!$C$12^2))))))^(2/3)</f>
        <v>98.682242466765842</v>
      </c>
      <c r="B720" s="20">
        <f t="shared" si="8"/>
        <v>7.149999999999892</v>
      </c>
      <c r="C720" s="28"/>
      <c r="D720" s="28"/>
      <c r="E720" s="28"/>
      <c r="F720" s="28"/>
      <c r="G720" s="26"/>
      <c r="H720" s="26"/>
      <c r="I720" s="26"/>
    </row>
    <row r="721" spans="1:9" ht="15.75" x14ac:dyDescent="0.25">
      <c r="A721" s="29">
        <f>(('Máxima eficiencia'!$C$8*'Y (2)'!B721)+('Máxima eficiencia'!$C$12*('Y (2)'!B721^2)))*((('Máxima eficiencia'!$C$8*'Y (2)'!B721)+('Máxima eficiencia'!$C$12*('Y (2)'!B721^2)))/('Máxima eficiencia'!$C$8+(2*'Y (2)'!B721*(SQRT(1+('Máxima eficiencia'!$C$12^2))))))^(2/3)</f>
        <v>99.045346519622612</v>
      </c>
      <c r="B721" s="20">
        <f t="shared" si="8"/>
        <v>7.1599999999998918</v>
      </c>
      <c r="C721" s="28"/>
      <c r="D721" s="28"/>
      <c r="E721" s="28"/>
      <c r="F721" s="28"/>
      <c r="G721" s="26"/>
      <c r="H721" s="26"/>
      <c r="I721" s="26"/>
    </row>
    <row r="722" spans="1:9" ht="15.75" x14ac:dyDescent="0.25">
      <c r="A722" s="29">
        <f>(('Máxima eficiencia'!$C$8*'Y (2)'!B722)+('Máxima eficiencia'!$C$12*('Y (2)'!B722^2)))*((('Máxima eficiencia'!$C$8*'Y (2)'!B722)+('Máxima eficiencia'!$C$12*('Y (2)'!B722^2)))/('Máxima eficiencia'!$C$8+(2*'Y (2)'!B722*(SQRT(1+('Máxima eficiencia'!$C$12^2))))))^(2/3)</f>
        <v>99.409284337691432</v>
      </c>
      <c r="B722" s="20">
        <f t="shared" si="8"/>
        <v>7.1699999999998916</v>
      </c>
      <c r="C722" s="28"/>
      <c r="D722" s="28"/>
      <c r="E722" s="28"/>
      <c r="F722" s="28"/>
      <c r="G722" s="26"/>
      <c r="H722" s="26"/>
      <c r="I722" s="26"/>
    </row>
    <row r="723" spans="1:9" ht="15.75" x14ac:dyDescent="0.25">
      <c r="A723" s="29">
        <f>(('Máxima eficiencia'!$C$8*'Y (2)'!B723)+('Máxima eficiencia'!$C$12*('Y (2)'!B723^2)))*((('Máxima eficiencia'!$C$8*'Y (2)'!B723)+('Máxima eficiencia'!$C$12*('Y (2)'!B723^2)))/('Máxima eficiencia'!$C$8+(2*'Y (2)'!B723*(SQRT(1+('Máxima eficiencia'!$C$12^2))))))^(2/3)</f>
        <v>99.774056685615079</v>
      </c>
      <c r="B723" s="20">
        <f t="shared" si="8"/>
        <v>7.1799999999998914</v>
      </c>
      <c r="C723" s="28"/>
      <c r="D723" s="28"/>
      <c r="E723" s="28"/>
      <c r="F723" s="28"/>
      <c r="G723" s="26"/>
      <c r="H723" s="26"/>
      <c r="I723" s="26"/>
    </row>
    <row r="724" spans="1:9" ht="15.75" x14ac:dyDescent="0.25">
      <c r="A724" s="29">
        <f>(('Máxima eficiencia'!$C$8*'Y (2)'!B724)+('Máxima eficiencia'!$C$12*('Y (2)'!B724^2)))*((('Máxima eficiencia'!$C$8*'Y (2)'!B724)+('Máxima eficiencia'!$C$12*('Y (2)'!B724^2)))/('Máxima eficiencia'!$C$8+(2*'Y (2)'!B724*(SQRT(1+('Máxima eficiencia'!$C$12^2))))))^(2/3)</f>
        <v>100.13966432768618</v>
      </c>
      <c r="B724" s="20">
        <f t="shared" si="8"/>
        <v>7.1899999999998911</v>
      </c>
      <c r="C724" s="28"/>
      <c r="D724" s="28"/>
      <c r="E724" s="28"/>
      <c r="F724" s="28"/>
      <c r="G724" s="26"/>
      <c r="H724" s="26"/>
      <c r="I724" s="26"/>
    </row>
    <row r="725" spans="1:9" ht="15.75" x14ac:dyDescent="0.25">
      <c r="A725" s="29">
        <f>(('Máxima eficiencia'!$C$8*'Y (2)'!B725)+('Máxima eficiencia'!$C$12*('Y (2)'!B725^2)))*((('Máxima eficiencia'!$C$8*'Y (2)'!B725)+('Máxima eficiencia'!$C$12*('Y (2)'!B725^2)))/('Máxima eficiencia'!$C$8+(2*'Y (2)'!B725*(SQRT(1+('Máxima eficiencia'!$C$12^2))))))^(2/3)</f>
        <v>100.50610802784787</v>
      </c>
      <c r="B725" s="20">
        <f t="shared" si="8"/>
        <v>7.1999999999998909</v>
      </c>
      <c r="C725" s="28"/>
      <c r="D725" s="28"/>
      <c r="E725" s="28"/>
      <c r="F725" s="28"/>
      <c r="G725" s="26"/>
      <c r="H725" s="26"/>
      <c r="I725" s="26"/>
    </row>
    <row r="726" spans="1:9" ht="15.75" x14ac:dyDescent="0.25">
      <c r="A726" s="29">
        <f>(('Máxima eficiencia'!$C$8*'Y (2)'!B726)+('Máxima eficiencia'!$C$12*('Y (2)'!B726^2)))*((('Máxima eficiencia'!$C$8*'Y (2)'!B726)+('Máxima eficiencia'!$C$12*('Y (2)'!B726^2)))/('Máxima eficiencia'!$C$8+(2*'Y (2)'!B726*(SQRT(1+('Máxima eficiencia'!$C$12^2))))))^(2/3)</f>
        <v>100.8733885496947</v>
      </c>
      <c r="B726" s="20">
        <f t="shared" si="8"/>
        <v>7.2099999999998907</v>
      </c>
      <c r="C726" s="28"/>
      <c r="D726" s="28"/>
      <c r="E726" s="28"/>
      <c r="F726" s="28"/>
      <c r="G726" s="26"/>
      <c r="H726" s="26"/>
      <c r="I726" s="26"/>
    </row>
    <row r="727" spans="1:9" ht="15.75" x14ac:dyDescent="0.25">
      <c r="A727" s="29">
        <f>(('Máxima eficiencia'!$C$8*'Y (2)'!B727)+('Máxima eficiencia'!$C$12*('Y (2)'!B727^2)))*((('Máxima eficiencia'!$C$8*'Y (2)'!B727)+('Máxima eficiencia'!$C$12*('Y (2)'!B727^2)))/('Máxima eficiencia'!$C$8+(2*'Y (2)'!B727*(SQRT(1+('Máxima eficiencia'!$C$12^2))))))^(2/3)</f>
        <v>101.24150665647271</v>
      </c>
      <c r="B727" s="20">
        <f t="shared" si="8"/>
        <v>7.2199999999998905</v>
      </c>
      <c r="C727" s="28"/>
      <c r="D727" s="28"/>
      <c r="E727" s="28"/>
      <c r="F727" s="28"/>
      <c r="G727" s="26"/>
      <c r="H727" s="26"/>
      <c r="I727" s="26"/>
    </row>
    <row r="728" spans="1:9" ht="15.75" x14ac:dyDescent="0.25">
      <c r="A728" s="29">
        <f>(('Máxima eficiencia'!$C$8*'Y (2)'!B728)+('Máxima eficiencia'!$C$12*('Y (2)'!B728^2)))*((('Máxima eficiencia'!$C$8*'Y (2)'!B728)+('Máxima eficiencia'!$C$12*('Y (2)'!B728^2)))/('Máxima eficiencia'!$C$8+(2*'Y (2)'!B728*(SQRT(1+('Máxima eficiencia'!$C$12^2))))))^(2/3)</f>
        <v>101.61046311108058</v>
      </c>
      <c r="B728" s="20">
        <f t="shared" si="8"/>
        <v>7.2299999999998903</v>
      </c>
      <c r="C728" s="28"/>
      <c r="D728" s="28"/>
      <c r="E728" s="28"/>
      <c r="F728" s="28"/>
      <c r="G728" s="26"/>
      <c r="H728" s="26"/>
      <c r="I728" s="26"/>
    </row>
    <row r="729" spans="1:9" ht="15.75" x14ac:dyDescent="0.25">
      <c r="A729" s="29">
        <f>(('Máxima eficiencia'!$C$8*'Y (2)'!B729)+('Máxima eficiencia'!$C$12*('Y (2)'!B729^2)))*((('Máxima eficiencia'!$C$8*'Y (2)'!B729)+('Máxima eficiencia'!$C$12*('Y (2)'!B729^2)))/('Máxima eficiencia'!$C$8+(2*'Y (2)'!B729*(SQRT(1+('Máxima eficiencia'!$C$12^2))))))^(2/3)</f>
        <v>101.98025867607008</v>
      </c>
      <c r="B729" s="20">
        <f t="shared" si="8"/>
        <v>7.2399999999998901</v>
      </c>
      <c r="C729" s="28"/>
      <c r="D729" s="28"/>
      <c r="E729" s="28"/>
      <c r="F729" s="28"/>
      <c r="G729" s="26"/>
      <c r="H729" s="26"/>
      <c r="I729" s="26"/>
    </row>
    <row r="730" spans="1:9" ht="15.75" x14ac:dyDescent="0.25">
      <c r="A730" s="29">
        <f>(('Máxima eficiencia'!$C$8*'Y (2)'!B730)+('Máxima eficiencia'!$C$12*('Y (2)'!B730^2)))*((('Máxima eficiencia'!$C$8*'Y (2)'!B730)+('Máxima eficiencia'!$C$12*('Y (2)'!B730^2)))/('Máxima eficiencia'!$C$8+(2*'Y (2)'!B730*(SQRT(1+('Máxima eficiencia'!$C$12^2))))))^(2/3)</f>
        <v>102.35089411364665</v>
      </c>
      <c r="B730" s="20">
        <f t="shared" si="8"/>
        <v>7.2499999999998899</v>
      </c>
      <c r="C730" s="28"/>
      <c r="D730" s="28"/>
      <c r="E730" s="28"/>
      <c r="F730" s="28"/>
      <c r="G730" s="26"/>
      <c r="H730" s="26"/>
      <c r="I730" s="26"/>
    </row>
    <row r="731" spans="1:9" ht="15.75" x14ac:dyDescent="0.25">
      <c r="A731" s="29">
        <f>(('Máxima eficiencia'!$C$8*'Y (2)'!B731)+('Máxima eficiencia'!$C$12*('Y (2)'!B731^2)))*((('Máxima eficiencia'!$C$8*'Y (2)'!B731)+('Máxima eficiencia'!$C$12*('Y (2)'!B731^2)))/('Máxima eficiencia'!$C$8+(2*'Y (2)'!B731*(SQRT(1+('Máxima eficiencia'!$C$12^2))))))^(2/3)</f>
        <v>102.72237018567006</v>
      </c>
      <c r="B731" s="20">
        <f t="shared" si="8"/>
        <v>7.2599999999998897</v>
      </c>
      <c r="C731" s="28"/>
      <c r="D731" s="28"/>
      <c r="E731" s="28"/>
      <c r="F731" s="28"/>
      <c r="G731" s="26"/>
      <c r="H731" s="26"/>
      <c r="I731" s="26"/>
    </row>
    <row r="732" spans="1:9" ht="15.75" x14ac:dyDescent="0.25">
      <c r="A732" s="29">
        <f>(('Máxima eficiencia'!$C$8*'Y (2)'!B732)+('Máxima eficiencia'!$C$12*('Y (2)'!B732^2)))*((('Máxima eficiencia'!$C$8*'Y (2)'!B732)+('Máxima eficiencia'!$C$12*('Y (2)'!B732^2)))/('Máxima eficiencia'!$C$8+(2*'Y (2)'!B732*(SQRT(1+('Máxima eficiencia'!$C$12^2))))))^(2/3)</f>
        <v>103.09468765365507</v>
      </c>
      <c r="B732" s="20">
        <f t="shared" si="8"/>
        <v>7.2699999999998894</v>
      </c>
      <c r="C732" s="28"/>
      <c r="D732" s="28"/>
      <c r="E732" s="28"/>
      <c r="F732" s="28"/>
      <c r="G732" s="26"/>
      <c r="H732" s="26"/>
      <c r="I732" s="26"/>
    </row>
    <row r="733" spans="1:9" ht="15.75" x14ac:dyDescent="0.25">
      <c r="A733" s="29">
        <f>(('Máxima eficiencia'!$C$8*'Y (2)'!B733)+('Máxima eficiencia'!$C$12*('Y (2)'!B733^2)))*((('Máxima eficiencia'!$C$8*'Y (2)'!B733)+('Máxima eficiencia'!$C$12*('Y (2)'!B733^2)))/('Máxima eficiencia'!$C$8+(2*'Y (2)'!B733*(SQRT(1+('Máxima eficiencia'!$C$12^2))))))^(2/3)</f>
        <v>103.46784727877203</v>
      </c>
      <c r="B733" s="20">
        <f t="shared" si="8"/>
        <v>7.2799999999998892</v>
      </c>
      <c r="C733" s="28"/>
      <c r="D733" s="28"/>
      <c r="E733" s="28"/>
      <c r="F733" s="28"/>
      <c r="G733" s="26"/>
      <c r="H733" s="26"/>
      <c r="I733" s="26"/>
    </row>
    <row r="734" spans="1:9" ht="15.75" x14ac:dyDescent="0.25">
      <c r="A734" s="29">
        <f>(('Máxima eficiencia'!$C$8*'Y (2)'!B734)+('Máxima eficiencia'!$C$12*('Y (2)'!B734^2)))*((('Máxima eficiencia'!$C$8*'Y (2)'!B734)+('Máxima eficiencia'!$C$12*('Y (2)'!B734^2)))/('Máxima eficiencia'!$C$8+(2*'Y (2)'!B734*(SQRT(1+('Máxima eficiencia'!$C$12^2))))))^(2/3)</f>
        <v>103.84184982184756</v>
      </c>
      <c r="B734" s="20">
        <f t="shared" si="8"/>
        <v>7.289999999999889</v>
      </c>
      <c r="C734" s="28"/>
      <c r="D734" s="28"/>
      <c r="E734" s="28"/>
      <c r="F734" s="28"/>
      <c r="G734" s="26"/>
      <c r="H734" s="26"/>
      <c r="I734" s="26"/>
    </row>
    <row r="735" spans="1:9" ht="15.75" x14ac:dyDescent="0.25">
      <c r="A735" s="29">
        <f>(('Máxima eficiencia'!$C$8*'Y (2)'!B735)+('Máxima eficiencia'!$C$12*('Y (2)'!B735^2)))*((('Máxima eficiencia'!$C$8*'Y (2)'!B735)+('Máxima eficiencia'!$C$12*('Y (2)'!B735^2)))/('Máxima eficiencia'!$C$8+(2*'Y (2)'!B735*(SQRT(1+('Máxima eficiencia'!$C$12^2))))))^(2/3)</f>
        <v>104.21669604336505</v>
      </c>
      <c r="B735" s="20">
        <f t="shared" si="8"/>
        <v>7.2999999999998888</v>
      </c>
      <c r="C735" s="28"/>
      <c r="D735" s="28"/>
      <c r="E735" s="28"/>
      <c r="F735" s="28"/>
      <c r="G735" s="26"/>
      <c r="H735" s="26"/>
      <c r="I735" s="26"/>
    </row>
    <row r="736" spans="1:9" ht="15.75" x14ac:dyDescent="0.25">
      <c r="A736" s="29">
        <f>(('Máxima eficiencia'!$C$8*'Y (2)'!B736)+('Máxima eficiencia'!$C$12*('Y (2)'!B736^2)))*((('Máxima eficiencia'!$C$8*'Y (2)'!B736)+('Máxima eficiencia'!$C$12*('Y (2)'!B736^2)))/('Máxima eficiencia'!$C$8+(2*'Y (2)'!B736*(SQRT(1+('Máxima eficiencia'!$C$12^2))))))^(2/3)</f>
        <v>104.59238670346525</v>
      </c>
      <c r="B736" s="20">
        <f t="shared" si="8"/>
        <v>7.3099999999998886</v>
      </c>
      <c r="C736" s="28"/>
      <c r="D736" s="28"/>
      <c r="E736" s="28"/>
      <c r="F736" s="28"/>
      <c r="G736" s="26"/>
      <c r="H736" s="26"/>
      <c r="I736" s="26"/>
    </row>
    <row r="737" spans="1:9" ht="15.75" x14ac:dyDescent="0.25">
      <c r="A737" s="29">
        <f>(('Máxima eficiencia'!$C$8*'Y (2)'!B737)+('Máxima eficiencia'!$C$12*('Y (2)'!B737^2)))*((('Máxima eficiencia'!$C$8*'Y (2)'!B737)+('Máxima eficiencia'!$C$12*('Y (2)'!B737^2)))/('Máxima eficiencia'!$C$8+(2*'Y (2)'!B737*(SQRT(1+('Máxima eficiencia'!$C$12^2))))))^(2/3)</f>
        <v>104.96892256194725</v>
      </c>
      <c r="B737" s="20">
        <f t="shared" si="8"/>
        <v>7.3199999999998884</v>
      </c>
      <c r="C737" s="28"/>
      <c r="D737" s="28"/>
      <c r="E737" s="28"/>
      <c r="F737" s="28"/>
      <c r="G737" s="26"/>
      <c r="H737" s="26"/>
      <c r="I737" s="26"/>
    </row>
    <row r="738" spans="1:9" ht="15.75" x14ac:dyDescent="0.25">
      <c r="A738" s="29">
        <f>(('Máxima eficiencia'!$C$8*'Y (2)'!B738)+('Máxima eficiencia'!$C$12*('Y (2)'!B738^2)))*((('Máxima eficiencia'!$C$8*'Y (2)'!B738)+('Máxima eficiencia'!$C$12*('Y (2)'!B738^2)))/('Máxima eficiencia'!$C$8+(2*'Y (2)'!B738*(SQRT(1+('Máxima eficiencia'!$C$12^2))))))^(2/3)</f>
        <v>105.3463043782686</v>
      </c>
      <c r="B738" s="20">
        <f t="shared" si="8"/>
        <v>7.3299999999998882</v>
      </c>
      <c r="C738" s="28"/>
      <c r="D738" s="28"/>
      <c r="E738" s="28"/>
      <c r="F738" s="28"/>
      <c r="G738" s="26"/>
      <c r="H738" s="26"/>
      <c r="I738" s="26"/>
    </row>
    <row r="739" spans="1:9" ht="15.75" x14ac:dyDescent="0.25">
      <c r="A739" s="29">
        <f>(('Máxima eficiencia'!$C$8*'Y (2)'!B739)+('Máxima eficiencia'!$C$12*('Y (2)'!B739^2)))*((('Máxima eficiencia'!$C$8*'Y (2)'!B739)+('Máxima eficiencia'!$C$12*('Y (2)'!B739^2)))/('Máxima eficiencia'!$C$8+(2*'Y (2)'!B739*(SQRT(1+('Máxima eficiencia'!$C$12^2))))))^(2/3)</f>
        <v>105.72453291154613</v>
      </c>
      <c r="B739" s="20">
        <f t="shared" si="8"/>
        <v>7.3399999999998879</v>
      </c>
      <c r="C739" s="28"/>
      <c r="D739" s="28"/>
      <c r="E739" s="28"/>
      <c r="F739" s="28"/>
      <c r="G739" s="26"/>
      <c r="H739" s="26"/>
      <c r="I739" s="26"/>
    </row>
    <row r="740" spans="1:9" ht="15.75" x14ac:dyDescent="0.25">
      <c r="A740" s="29">
        <f>(('Máxima eficiencia'!$C$8*'Y (2)'!B740)+('Máxima eficiencia'!$C$12*('Y (2)'!B740^2)))*((('Máxima eficiencia'!$C$8*'Y (2)'!B740)+('Máxima eficiencia'!$C$12*('Y (2)'!B740^2)))/('Máxima eficiencia'!$C$8+(2*'Y (2)'!B740*(SQRT(1+('Máxima eficiencia'!$C$12^2))))))^(2/3)</f>
        <v>106.10360892055678</v>
      </c>
      <c r="B740" s="20">
        <f t="shared" si="8"/>
        <v>7.3499999999998877</v>
      </c>
      <c r="C740" s="28"/>
      <c r="D740" s="28"/>
      <c r="E740" s="28"/>
      <c r="F740" s="28"/>
      <c r="G740" s="26"/>
      <c r="H740" s="26"/>
      <c r="I740" s="26"/>
    </row>
    <row r="741" spans="1:9" ht="15.75" x14ac:dyDescent="0.25">
      <c r="A741" s="29">
        <f>(('Máxima eficiencia'!$C$8*'Y (2)'!B741)+('Máxima eficiencia'!$C$12*('Y (2)'!B741^2)))*((('Máxima eficiencia'!$C$8*'Y (2)'!B741)+('Máxima eficiencia'!$C$12*('Y (2)'!B741^2)))/('Máxima eficiencia'!$C$8+(2*'Y (2)'!B741*(SQRT(1+('Máxima eficiencia'!$C$12^2))))))^(2/3)</f>
        <v>106.48353316373783</v>
      </c>
      <c r="B741" s="20">
        <f t="shared" si="8"/>
        <v>7.3599999999998875</v>
      </c>
      <c r="C741" s="28"/>
      <c r="D741" s="28"/>
      <c r="E741" s="28"/>
      <c r="F741" s="28"/>
      <c r="G741" s="26"/>
      <c r="H741" s="26"/>
      <c r="I741" s="26"/>
    </row>
    <row r="742" spans="1:9" ht="15.75" x14ac:dyDescent="0.25">
      <c r="A742" s="29">
        <f>(('Máxima eficiencia'!$C$8*'Y (2)'!B742)+('Máxima eficiencia'!$C$12*('Y (2)'!B742^2)))*((('Máxima eficiencia'!$C$8*'Y (2)'!B742)+('Máxima eficiencia'!$C$12*('Y (2)'!B742^2)))/('Máxima eficiencia'!$C$8+(2*'Y (2)'!B742*(SQRT(1+('Máxima eficiencia'!$C$12^2))))))^(2/3)</f>
        <v>106.8643063991877</v>
      </c>
      <c r="B742" s="20">
        <f t="shared" si="8"/>
        <v>7.3699999999998873</v>
      </c>
      <c r="C742" s="28"/>
      <c r="D742" s="28"/>
      <c r="E742" s="28"/>
      <c r="F742" s="28"/>
      <c r="G742" s="26"/>
      <c r="H742" s="26"/>
      <c r="I742" s="26"/>
    </row>
    <row r="743" spans="1:9" ht="15.75" x14ac:dyDescent="0.25">
      <c r="A743" s="29">
        <f>(('Máxima eficiencia'!$C$8*'Y (2)'!B743)+('Máxima eficiencia'!$C$12*('Y (2)'!B743^2)))*((('Máxima eficiencia'!$C$8*'Y (2)'!B743)+('Máxima eficiencia'!$C$12*('Y (2)'!B743^2)))/('Máxima eficiencia'!$C$8+(2*'Y (2)'!B743*(SQRT(1+('Máxima eficiencia'!$C$12^2))))))^(2/3)</f>
        <v>107.24592938466662</v>
      </c>
      <c r="B743" s="20">
        <f t="shared" si="8"/>
        <v>7.3799999999998871</v>
      </c>
      <c r="C743" s="28"/>
      <c r="D743" s="28"/>
      <c r="E743" s="28"/>
      <c r="F743" s="28"/>
      <c r="G743" s="26"/>
      <c r="H743" s="26"/>
      <c r="I743" s="26"/>
    </row>
    <row r="744" spans="1:9" ht="15.75" x14ac:dyDescent="0.25">
      <c r="A744" s="29">
        <f>(('Máxima eficiencia'!$C$8*'Y (2)'!B744)+('Máxima eficiencia'!$C$12*('Y (2)'!B744^2)))*((('Máxima eficiencia'!$C$8*'Y (2)'!B744)+('Máxima eficiencia'!$C$12*('Y (2)'!B744^2)))/('Máxima eficiencia'!$C$8+(2*'Y (2)'!B744*(SQRT(1+('Máxima eficiencia'!$C$12^2))))))^(2/3)</f>
        <v>107.6284028775971</v>
      </c>
      <c r="B744" s="20">
        <f t="shared" si="8"/>
        <v>7.3899999999998869</v>
      </c>
      <c r="C744" s="28"/>
      <c r="D744" s="28"/>
      <c r="E744" s="28"/>
      <c r="F744" s="28"/>
      <c r="G744" s="26"/>
      <c r="H744" s="26"/>
      <c r="I744" s="26"/>
    </row>
    <row r="745" spans="1:9" ht="15.75" x14ac:dyDescent="0.25">
      <c r="A745" s="29">
        <f>(('Máxima eficiencia'!$C$8*'Y (2)'!B745)+('Máxima eficiencia'!$C$12*('Y (2)'!B745^2)))*((('Máxima eficiencia'!$C$8*'Y (2)'!B745)+('Máxima eficiencia'!$C$12*('Y (2)'!B745^2)))/('Máxima eficiencia'!$C$8+(2*'Y (2)'!B745*(SQRT(1+('Máxima eficiencia'!$C$12^2))))))^(2/3)</f>
        <v>108.01172763506452</v>
      </c>
      <c r="B745" s="20">
        <f t="shared" si="8"/>
        <v>7.3999999999998867</v>
      </c>
      <c r="C745" s="28"/>
      <c r="D745" s="28"/>
      <c r="E745" s="28"/>
      <c r="F745" s="28"/>
      <c r="G745" s="26"/>
      <c r="H745" s="26"/>
      <c r="I745" s="26"/>
    </row>
    <row r="746" spans="1:9" ht="15.75" x14ac:dyDescent="0.25">
      <c r="A746" s="29">
        <f>(('Máxima eficiencia'!$C$8*'Y (2)'!B746)+('Máxima eficiencia'!$C$12*('Y (2)'!B746^2)))*((('Máxima eficiencia'!$C$8*'Y (2)'!B746)+('Máxima eficiencia'!$C$12*('Y (2)'!B746^2)))/('Máxima eficiencia'!$C$8+(2*'Y (2)'!B746*(SQRT(1+('Máxima eficiencia'!$C$12^2))))))^(2/3)</f>
        <v>108.39590441381796</v>
      </c>
      <c r="B746" s="20">
        <f t="shared" si="8"/>
        <v>7.4099999999998865</v>
      </c>
      <c r="C746" s="28"/>
      <c r="D746" s="28"/>
      <c r="E746" s="28"/>
      <c r="F746" s="28"/>
      <c r="G746" s="26"/>
      <c r="H746" s="26"/>
      <c r="I746" s="26"/>
    </row>
    <row r="747" spans="1:9" ht="15.75" x14ac:dyDescent="0.25">
      <c r="A747" s="29">
        <f>(('Máxima eficiencia'!$C$8*'Y (2)'!B747)+('Máxima eficiencia'!$C$12*('Y (2)'!B747^2)))*((('Máxima eficiencia'!$C$8*'Y (2)'!B747)+('Máxima eficiencia'!$C$12*('Y (2)'!B747^2)))/('Máxima eficiencia'!$C$8+(2*'Y (2)'!B747*(SQRT(1+('Máxima eficiencia'!$C$12^2))))))^(2/3)</f>
        <v>108.78093397027044</v>
      </c>
      <c r="B747" s="20">
        <f t="shared" si="8"/>
        <v>7.4199999999998862</v>
      </c>
      <c r="C747" s="28"/>
      <c r="D747" s="28"/>
      <c r="E747" s="28"/>
      <c r="F747" s="28"/>
      <c r="G747" s="26"/>
      <c r="H747" s="26"/>
      <c r="I747" s="26"/>
    </row>
    <row r="748" spans="1:9" ht="15.75" x14ac:dyDescent="0.25">
      <c r="A748" s="29">
        <f>(('Máxima eficiencia'!$C$8*'Y (2)'!B748)+('Máxima eficiencia'!$C$12*('Y (2)'!B748^2)))*((('Máxima eficiencia'!$C$8*'Y (2)'!B748)+('Máxima eficiencia'!$C$12*('Y (2)'!B748^2)))/('Máxima eficiencia'!$C$8+(2*'Y (2)'!B748*(SQRT(1+('Máxima eficiencia'!$C$12^2))))))^(2/3)</f>
        <v>109.16681706049978</v>
      </c>
      <c r="B748" s="20">
        <f t="shared" si="8"/>
        <v>7.429999999999886</v>
      </c>
      <c r="C748" s="28"/>
      <c r="D748" s="28"/>
      <c r="E748" s="28"/>
      <c r="F748" s="28"/>
      <c r="G748" s="26"/>
      <c r="H748" s="26"/>
      <c r="I748" s="26"/>
    </row>
    <row r="749" spans="1:9" ht="15.75" x14ac:dyDescent="0.25">
      <c r="A749" s="29">
        <f>(('Máxima eficiencia'!$C$8*'Y (2)'!B749)+('Máxima eficiencia'!$C$12*('Y (2)'!B749^2)))*((('Máxima eficiencia'!$C$8*'Y (2)'!B749)+('Máxima eficiencia'!$C$12*('Y (2)'!B749^2)))/('Máxima eficiencia'!$C$8+(2*'Y (2)'!B749*(SQRT(1+('Máxima eficiencia'!$C$12^2))))))^(2/3)</f>
        <v>109.55355444024919</v>
      </c>
      <c r="B749" s="20">
        <f t="shared" si="8"/>
        <v>7.4399999999998858</v>
      </c>
      <c r="C749" s="28"/>
      <c r="D749" s="28"/>
      <c r="E749" s="28"/>
      <c r="F749" s="28"/>
      <c r="G749" s="26"/>
      <c r="H749" s="26"/>
      <c r="I749" s="26"/>
    </row>
    <row r="750" spans="1:9" ht="15.75" x14ac:dyDescent="0.25">
      <c r="A750" s="29">
        <f>(('Máxima eficiencia'!$C$8*'Y (2)'!B750)+('Máxima eficiencia'!$C$12*('Y (2)'!B750^2)))*((('Máxima eficiencia'!$C$8*'Y (2)'!B750)+('Máxima eficiencia'!$C$12*('Y (2)'!B750^2)))/('Máxima eficiencia'!$C$8+(2*'Y (2)'!B750*(SQRT(1+('Máxima eficiencia'!$C$12^2))))))^(2/3)</f>
        <v>109.94114686492763</v>
      </c>
      <c r="B750" s="20">
        <f t="shared" si="8"/>
        <v>7.4499999999998856</v>
      </c>
      <c r="C750" s="28"/>
      <c r="D750" s="28"/>
      <c r="E750" s="28"/>
      <c r="F750" s="28"/>
      <c r="G750" s="26"/>
      <c r="H750" s="26"/>
      <c r="I750" s="26"/>
    </row>
    <row r="751" spans="1:9" ht="15.75" x14ac:dyDescent="0.25">
      <c r="A751" s="29">
        <f>(('Máxima eficiencia'!$C$8*'Y (2)'!B751)+('Máxima eficiencia'!$C$12*('Y (2)'!B751^2)))*((('Máxima eficiencia'!$C$8*'Y (2)'!B751)+('Máxima eficiencia'!$C$12*('Y (2)'!B751^2)))/('Máxima eficiencia'!$C$8+(2*'Y (2)'!B751*(SQRT(1+('Máxima eficiencia'!$C$12^2))))))^(2/3)</f>
        <v>110.32959508961072</v>
      </c>
      <c r="B751" s="20">
        <f t="shared" si="8"/>
        <v>7.4599999999998854</v>
      </c>
      <c r="C751" s="28"/>
      <c r="D751" s="28"/>
      <c r="E751" s="28"/>
      <c r="F751" s="28"/>
      <c r="G751" s="26"/>
      <c r="H751" s="26"/>
      <c r="I751" s="26"/>
    </row>
    <row r="752" spans="1:9" ht="15.75" x14ac:dyDescent="0.25">
      <c r="A752" s="29">
        <f>(('Máxima eficiencia'!$C$8*'Y (2)'!B752)+('Máxima eficiencia'!$C$12*('Y (2)'!B752^2)))*((('Máxima eficiencia'!$C$8*'Y (2)'!B752)+('Máxima eficiencia'!$C$12*('Y (2)'!B752^2)))/('Máxima eficiencia'!$C$8+(2*'Y (2)'!B752*(SQRT(1+('Máxima eficiencia'!$C$12^2))))))^(2/3)</f>
        <v>110.71889986904107</v>
      </c>
      <c r="B752" s="20">
        <f t="shared" si="8"/>
        <v>7.4699999999998852</v>
      </c>
      <c r="C752" s="28"/>
      <c r="D752" s="28"/>
      <c r="E752" s="28"/>
      <c r="F752" s="28"/>
      <c r="G752" s="26"/>
      <c r="H752" s="26"/>
      <c r="I752" s="26"/>
    </row>
    <row r="753" spans="1:9" ht="15.75" thickBot="1" x14ac:dyDescent="0.3">
      <c r="A753" s="16"/>
      <c r="B753" s="14"/>
      <c r="C753" s="14"/>
      <c r="D753" s="14"/>
      <c r="E753" s="14"/>
      <c r="F753" s="14"/>
      <c r="G753" s="14"/>
      <c r="H753" s="14"/>
      <c r="I753" s="26"/>
    </row>
  </sheetData>
  <mergeCells count="1">
    <mergeCell ref="A1:H1"/>
  </mergeCells>
  <conditionalFormatting sqref="B5:B752">
    <cfRule type="cellIs" dxfId="15" priority="3" operator="equal">
      <formula>$F$15</formula>
    </cfRule>
    <cfRule type="cellIs" dxfId="14" priority="4" operator="equal">
      <formula>$F$14</formula>
    </cfRule>
  </conditionalFormatting>
  <conditionalFormatting sqref="A5:A752">
    <cfRule type="cellIs" dxfId="13" priority="1" operator="equal">
      <formula>$F$15</formula>
    </cfRule>
    <cfRule type="cellIs" dxfId="12" priority="2" operator="equal">
      <formula>$F$14</formula>
    </cfRule>
  </conditionalFormatting>
  <dataValidations count="1">
    <dataValidation type="decimal" allowBlank="1" showInputMessage="1" showErrorMessage="1" errorTitle="Error" error="Valor no permitido" promptTitle="Atención" prompt="Ingrese un valor adecuado acorde al rango permitido" sqref="E7">
      <formula1>A5</formula1>
      <formula2>#REF!</formula2>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5" tint="0.39997558519241921"/>
  </sheetPr>
  <dimension ref="A1:H311"/>
  <sheetViews>
    <sheetView zoomScale="90" zoomScaleNormal="90" workbookViewId="0">
      <selection activeCell="E3" sqref="E3"/>
    </sheetView>
  </sheetViews>
  <sheetFormatPr baseColWidth="10" defaultRowHeight="15" x14ac:dyDescent="0.25"/>
  <cols>
    <col min="1" max="1" width="15.7109375" bestFit="1" customWidth="1"/>
  </cols>
  <sheetData>
    <row r="1" spans="1:8" x14ac:dyDescent="0.25">
      <c r="A1" s="364" t="s">
        <v>75</v>
      </c>
      <c r="B1" s="365"/>
      <c r="C1" s="365"/>
      <c r="D1" s="365"/>
      <c r="E1" s="365"/>
      <c r="F1" s="365"/>
      <c r="G1" s="365"/>
      <c r="H1" s="366"/>
    </row>
    <row r="2" spans="1:8" ht="15.75" thickBot="1" x14ac:dyDescent="0.3">
      <c r="A2" s="3"/>
      <c r="B2" s="26"/>
      <c r="C2" s="26"/>
      <c r="D2" s="26"/>
      <c r="E2" s="26"/>
      <c r="F2" s="26"/>
      <c r="G2" s="26"/>
      <c r="H2" s="4"/>
    </row>
    <row r="3" spans="1:8" ht="15.75" thickBot="1" x14ac:dyDescent="0.3">
      <c r="A3" s="3"/>
      <c r="B3" s="26"/>
      <c r="C3" s="26"/>
      <c r="D3" s="17" t="s">
        <v>9</v>
      </c>
      <c r="E3" s="18">
        <f>ROUND(E14,4)</f>
        <v>6.3500000000000001E-2</v>
      </c>
      <c r="F3" s="26"/>
      <c r="G3" s="26"/>
      <c r="H3" s="4"/>
    </row>
    <row r="4" spans="1:8" ht="16.5" thickBot="1" x14ac:dyDescent="0.3">
      <c r="A4" s="27" t="s">
        <v>1</v>
      </c>
      <c r="B4" s="6" t="s">
        <v>2</v>
      </c>
      <c r="C4" s="28"/>
      <c r="D4" s="19" t="s">
        <v>10</v>
      </c>
      <c r="E4" s="19" t="s">
        <v>11</v>
      </c>
      <c r="F4" s="32" t="s">
        <v>12</v>
      </c>
      <c r="G4" s="26"/>
      <c r="H4" s="4"/>
    </row>
    <row r="5" spans="1:8" ht="16.5" thickBot="1" x14ac:dyDescent="0.3">
      <c r="A5" s="29">
        <f>(('Máxima eficiencia'!$C$8*B5)+('Máxima eficiencia'!$C$12*(B5^2)))^3/('Máxima eficiencia'!$C$8+(2*'Máxima eficiencia'!$C$12*B5))</f>
        <v>0</v>
      </c>
      <c r="B5" s="20">
        <v>0</v>
      </c>
      <c r="C5" s="28"/>
      <c r="D5" s="21">
        <f>(('Máxima eficiencia'!C4^2)/9.81)</f>
        <v>1.4678899082568807E-5</v>
      </c>
      <c r="E5" s="21">
        <f>(('Máxima eficiencia'!C8*E3)+('Máxima eficiencia'!C12*(E3^2)))^3/('Máxima eficiencia'!C8+(2*'Máxima eficiencia'!C12*E3))</f>
        <v>1.4325681187074208E-5</v>
      </c>
      <c r="F5" s="28"/>
      <c r="G5" s="26"/>
      <c r="H5" s="4"/>
    </row>
    <row r="6" spans="1:8" ht="15.75" x14ac:dyDescent="0.25">
      <c r="A6" s="29">
        <f>(('Máxima eficiencia'!$C$8*B6)+('Máxima eficiencia'!$C$12*(B6^2)))^3/('Máxima eficiencia'!$C$8+(2*'Máxima eficiencia'!$C$12*B6))</f>
        <v>4.2095454545454536E-8</v>
      </c>
      <c r="B6" s="20">
        <f>B5+0.01</f>
        <v>0.01</v>
      </c>
      <c r="C6" s="28"/>
      <c r="D6" s="26"/>
      <c r="E6" s="26"/>
      <c r="F6" s="30"/>
      <c r="G6" s="26"/>
      <c r="H6" s="4"/>
    </row>
    <row r="7" spans="1:8" ht="15.75" x14ac:dyDescent="0.25">
      <c r="A7" s="29">
        <f>(('Máxima eficiencia'!$C$8*B7)+('Máxima eficiencia'!$C$12*(B7^2)))^3/('Máxima eficiencia'!$C$8+(2*'Máxima eficiencia'!$C$12*B7))</f>
        <v>3.5493333333333334E-7</v>
      </c>
      <c r="B7" s="20">
        <f t="shared" ref="B7:B70" si="0">B6+0.01</f>
        <v>0.02</v>
      </c>
      <c r="C7" s="28"/>
      <c r="D7" s="8" t="s">
        <v>1</v>
      </c>
      <c r="E7" s="22">
        <f>D5</f>
        <v>1.4678899082568807E-5</v>
      </c>
      <c r="F7" s="28"/>
      <c r="G7" s="26"/>
      <c r="H7" s="4"/>
    </row>
    <row r="8" spans="1:8" ht="15.75" x14ac:dyDescent="0.25">
      <c r="A8" s="29">
        <f>(('Máxima eficiencia'!$C$8*B8)+('Máxima eficiencia'!$C$12*(B8^2)))^3/('Máxima eficiencia'!$C$8+(2*'Máxima eficiencia'!$C$12*B8))</f>
        <v>1.2634961538461537E-6</v>
      </c>
      <c r="B8" s="20">
        <f t="shared" si="0"/>
        <v>0.03</v>
      </c>
      <c r="C8" s="28"/>
      <c r="D8" s="8" t="s">
        <v>3</v>
      </c>
      <c r="E8" s="23">
        <f>INDEX(A5:A310,MATCH(E7,A5:A310,1))</f>
        <v>1.1863800000000005E-5</v>
      </c>
      <c r="F8" s="28"/>
      <c r="G8" s="26"/>
      <c r="H8" s="4"/>
    </row>
    <row r="9" spans="1:8" ht="15.75" x14ac:dyDescent="0.25">
      <c r="A9" s="29">
        <f>(('Máxima eficiencia'!$C$8*B9)+('Máxima eficiencia'!$C$12*(B9^2)))^3/('Máxima eficiencia'!$C$8+(2*'Máxima eficiencia'!$C$12*B9))</f>
        <v>3.1597714285714291E-6</v>
      </c>
      <c r="B9" s="20">
        <f t="shared" si="0"/>
        <v>0.04</v>
      </c>
      <c r="C9" s="28"/>
      <c r="D9" s="8" t="str">
        <f>IF(E9="","","x₁")</f>
        <v>x₁</v>
      </c>
      <c r="E9" s="23">
        <f>IF(E7=E8,"",INDEX(A5:A310,MATCH(E7,A5:A310,1)+1))</f>
        <v>1.9856673529411772E-5</v>
      </c>
      <c r="F9" s="28"/>
      <c r="G9" s="26"/>
      <c r="H9" s="4"/>
    </row>
    <row r="10" spans="1:8" ht="15.75" x14ac:dyDescent="0.25">
      <c r="A10" s="29">
        <f>(('Máxima eficiencia'!$C$8*B10)+('Máxima eficiencia'!$C$12*(B10^2)))^3/('Máxima eficiencia'!$C$8+(2*'Máxima eficiencia'!$C$12*B10))</f>
        <v>6.5104166666666688E-6</v>
      </c>
      <c r="B10" s="20">
        <f t="shared" si="0"/>
        <v>0.05</v>
      </c>
      <c r="C10" s="28"/>
      <c r="D10" s="8" t="s">
        <v>4</v>
      </c>
      <c r="E10" s="23">
        <f>INDEX(B5:B310,MATCH(E8,A5:A310,0))</f>
        <v>6.0000000000000005E-2</v>
      </c>
      <c r="F10" s="28"/>
      <c r="G10" s="26"/>
      <c r="H10" s="4"/>
    </row>
    <row r="11" spans="1:8" ht="15.75" x14ac:dyDescent="0.25">
      <c r="A11" s="29">
        <f>(('Máxima eficiencia'!$C$8*B11)+('Máxima eficiencia'!$C$12*(B11^2)))^3/('Máxima eficiencia'!$C$8+(2*'Máxima eficiencia'!$C$12*B11))</f>
        <v>1.1863800000000005E-5</v>
      </c>
      <c r="B11" s="20">
        <f t="shared" si="0"/>
        <v>6.0000000000000005E-2</v>
      </c>
      <c r="C11" s="28"/>
      <c r="D11" s="8" t="str">
        <f>IF(E11="","","y₁")</f>
        <v>y₁</v>
      </c>
      <c r="E11" s="23">
        <f>IF(E9="","",INDEX(B5:B310,MATCH(E9,A5:A310,0)))</f>
        <v>7.0000000000000007E-2</v>
      </c>
      <c r="F11" s="28"/>
      <c r="G11" s="26"/>
      <c r="H11" s="4"/>
    </row>
    <row r="12" spans="1:8" ht="15.75" x14ac:dyDescent="0.25">
      <c r="A12" s="29">
        <f>(('Máxima eficiencia'!$C$8*B12)+('Máxima eficiencia'!$C$12*(B12^2)))^3/('Máxima eficiencia'!$C$8+(2*'Máxima eficiencia'!$C$12*B12))</f>
        <v>1.9856673529411772E-5</v>
      </c>
      <c r="B12" s="20">
        <f t="shared" si="0"/>
        <v>7.0000000000000007E-2</v>
      </c>
      <c r="C12" s="28"/>
      <c r="D12" s="28"/>
      <c r="E12" s="28"/>
      <c r="F12" s="26"/>
      <c r="G12" s="26"/>
      <c r="H12" s="4"/>
    </row>
    <row r="13" spans="1:8" ht="15.75" x14ac:dyDescent="0.25">
      <c r="A13" s="29">
        <f>(('Máxima eficiencia'!$C$8*B13)+('Máxima eficiencia'!$C$12*(B13^2)))^3/('Máxima eficiencia'!$C$8+(2*'Máxima eficiencia'!$C$12*B13))</f>
        <v>3.1220622222222222E-5</v>
      </c>
      <c r="B13" s="20">
        <f t="shared" si="0"/>
        <v>0.08</v>
      </c>
      <c r="C13" s="28"/>
      <c r="D13" s="31" t="s">
        <v>5</v>
      </c>
      <c r="E13" s="28"/>
      <c r="F13" s="28"/>
      <c r="G13" s="26"/>
      <c r="H13" s="4"/>
    </row>
    <row r="14" spans="1:8" ht="15.75" x14ac:dyDescent="0.25">
      <c r="A14" s="29">
        <f>(('Máxima eficiencia'!$C$8*B14)+('Máxima eficiencia'!$C$12*(B14^2)))^3/('Máxima eficiencia'!$C$8+(2*'Máxima eficiencia'!$C$12*B14))</f>
        <v>4.6788371052631566E-5</v>
      </c>
      <c r="B14" s="20">
        <f t="shared" si="0"/>
        <v>0.09</v>
      </c>
      <c r="C14" s="28"/>
      <c r="D14" s="12" t="str">
        <f>IF(E11="","y₀ = y","y")</f>
        <v>y</v>
      </c>
      <c r="E14" s="24">
        <f>IF(E11="",E10,E10+(E11-E10)*(E7-E8)/(E9-E8))</f>
        <v>6.3522011291946442E-2</v>
      </c>
      <c r="F14" s="28"/>
      <c r="G14" s="26"/>
      <c r="H14" s="4"/>
    </row>
    <row r="15" spans="1:8" ht="15.75" x14ac:dyDescent="0.25">
      <c r="A15" s="29">
        <f>(('Máxima eficiencia'!$C$8*B15)+('Máxima eficiencia'!$C$12*(B15^2)))^3/('Máxima eficiencia'!$C$8+(2*'Máxima eficiencia'!$C$12*B15))</f>
        <v>6.7499999999999987E-5</v>
      </c>
      <c r="B15" s="20">
        <f t="shared" si="0"/>
        <v>9.9999999999999992E-2</v>
      </c>
      <c r="C15" s="28"/>
      <c r="D15" s="26"/>
      <c r="E15" s="26"/>
      <c r="F15" s="28"/>
      <c r="G15" s="26"/>
      <c r="H15" s="4"/>
    </row>
    <row r="16" spans="1:8" ht="15.75" x14ac:dyDescent="0.25">
      <c r="A16" s="29">
        <f>(('Máxima eficiencia'!$C$8*B16)+('Máxima eficiencia'!$C$12*(B16^2)))^3/('Máxima eficiencia'!$C$8+(2*'Máxima eficiencia'!$C$12*B16))</f>
        <v>9.4409097619047594E-5</v>
      </c>
      <c r="B16" s="20">
        <f t="shared" si="0"/>
        <v>0.10999999999999999</v>
      </c>
      <c r="C16" s="28"/>
      <c r="D16" s="26"/>
      <c r="E16" s="26"/>
      <c r="F16" s="26"/>
      <c r="G16" s="26"/>
      <c r="H16" s="4"/>
    </row>
    <row r="17" spans="1:8" ht="15.75" x14ac:dyDescent="0.25">
      <c r="A17" s="29">
        <f>(('Máxima eficiencia'!$C$8*B17)+('Máxima eficiencia'!$C$12*(B17^2)))^3/('Máxima eficiencia'!$C$8+(2*'Máxima eficiencia'!$C$12*B17))</f>
        <v>1.2868887272727265E-4</v>
      </c>
      <c r="B17" s="20">
        <f t="shared" si="0"/>
        <v>0.11999999999999998</v>
      </c>
      <c r="C17" s="28"/>
      <c r="D17" s="26"/>
      <c r="E17" s="26"/>
      <c r="F17" s="26"/>
      <c r="G17" s="26"/>
      <c r="H17" s="4"/>
    </row>
    <row r="18" spans="1:8" ht="15.75" x14ac:dyDescent="0.25">
      <c r="A18" s="29">
        <f>(('Máxima eficiencia'!$C$8*B18)+('Máxima eficiencia'!$C$12*(B18^2)))^3/('Máxima eficiencia'!$C$8+(2*'Máxima eficiencia'!$C$12*B18))</f>
        <v>1.7163823695652168E-4</v>
      </c>
      <c r="B18" s="20">
        <f t="shared" si="0"/>
        <v>0.12999999999999998</v>
      </c>
      <c r="C18" s="28"/>
      <c r="D18" s="26"/>
      <c r="E18" s="26"/>
      <c r="F18" s="26"/>
      <c r="G18" s="26"/>
      <c r="H18" s="4"/>
    </row>
    <row r="19" spans="1:8" ht="15.75" x14ac:dyDescent="0.25">
      <c r="A19" s="29">
        <f>(('Máxima eficiencia'!$C$8*B19)+('Máxima eficiencia'!$C$12*(B19^2)))^3/('Máxima eficiencia'!$C$8+(2*'Máxima eficiencia'!$C$12*B19))</f>
        <v>2.2468786666666652E-4</v>
      </c>
      <c r="B19" s="20">
        <f t="shared" si="0"/>
        <v>0.13999999999999999</v>
      </c>
      <c r="C19" s="28"/>
      <c r="D19" s="28"/>
      <c r="E19" s="28"/>
      <c r="F19" s="26"/>
      <c r="G19" s="26"/>
      <c r="H19" s="4"/>
    </row>
    <row r="20" spans="1:8" ht="15.75" x14ac:dyDescent="0.25">
      <c r="A20" s="29">
        <f>(('Máxima eficiencia'!$C$8*B20)+('Máxima eficiencia'!$C$12*(B20^2)))^3/('Máxima eficiencia'!$C$8+(2*'Máxima eficiencia'!$C$12*B20))</f>
        <v>2.8940624999999995E-4</v>
      </c>
      <c r="B20" s="20">
        <f t="shared" si="0"/>
        <v>0.15</v>
      </c>
      <c r="C20" s="28"/>
      <c r="D20" s="26"/>
      <c r="E20" s="26"/>
      <c r="F20" s="26"/>
      <c r="G20" s="26"/>
      <c r="H20" s="4"/>
    </row>
    <row r="21" spans="1:8" ht="15.75" x14ac:dyDescent="0.25">
      <c r="A21" s="29">
        <f>(('Máxima eficiencia'!$C$8*B21)+('Máxima eficiencia'!$C$12*(B21^2)))^3/('Máxima eficiencia'!$C$8+(2*'Máxima eficiencia'!$C$12*B21))</f>
        <v>3.6750572307692306E-4</v>
      </c>
      <c r="B21" s="20">
        <f t="shared" si="0"/>
        <v>0.16</v>
      </c>
      <c r="C21" s="28"/>
      <c r="D21" s="26"/>
      <c r="E21" s="26"/>
      <c r="F21" s="26"/>
      <c r="G21" s="26"/>
      <c r="H21" s="4"/>
    </row>
    <row r="22" spans="1:8" ht="15.75" x14ac:dyDescent="0.25">
      <c r="A22" s="29">
        <f>(('Máxima eficiencia'!$C$8*B22)+('Máxima eficiencia'!$C$12*(B22^2)))^3/('Máxima eficiencia'!$C$8+(2*'Máxima eficiencia'!$C$12*B22))</f>
        <v>4.6084849814814836E-4</v>
      </c>
      <c r="B22" s="20">
        <f t="shared" si="0"/>
        <v>0.17</v>
      </c>
      <c r="C22" s="28"/>
      <c r="D22" s="26"/>
      <c r="E22" s="26"/>
      <c r="F22" s="26"/>
      <c r="G22" s="26"/>
      <c r="H22" s="4"/>
    </row>
    <row r="23" spans="1:8" ht="15.75" x14ac:dyDescent="0.25">
      <c r="A23" s="29">
        <f>(('Máxima eficiencia'!$C$8*B23)+('Máxima eficiencia'!$C$12*(B23^2)))^3/('Máxima eficiencia'!$C$8+(2*'Máxima eficiencia'!$C$12*B23))</f>
        <v>5.714526857142862E-4</v>
      </c>
      <c r="B23" s="20">
        <f t="shared" si="0"/>
        <v>0.18000000000000002</v>
      </c>
      <c r="C23" s="28"/>
      <c r="D23" s="26"/>
      <c r="E23" s="26"/>
      <c r="F23" s="26"/>
      <c r="G23" s="26"/>
      <c r="H23" s="4"/>
    </row>
    <row r="24" spans="1:8" ht="15.75" x14ac:dyDescent="0.25">
      <c r="A24" s="29">
        <f>(('Máxima eficiencia'!$C$8*B24)+('Máxima eficiencia'!$C$12*(B24^2)))^3/('Máxima eficiencia'!$C$8+(2*'Máxima eficiencia'!$C$12*B24))</f>
        <v>7.0149831206896621E-4</v>
      </c>
      <c r="B24" s="20">
        <f t="shared" si="0"/>
        <v>0.19000000000000003</v>
      </c>
      <c r="C24" s="28"/>
      <c r="D24" s="26"/>
      <c r="E24" s="26"/>
      <c r="F24" s="26"/>
      <c r="G24" s="26"/>
      <c r="H24" s="4"/>
    </row>
    <row r="25" spans="1:8" ht="15.75" x14ac:dyDescent="0.25">
      <c r="A25" s="29">
        <f>(('Máxima eficiencia'!$C$8*B25)+('Máxima eficiencia'!$C$12*(B25^2)))^3/('Máxima eficiencia'!$C$8+(2*'Máxima eficiencia'!$C$12*B25))</f>
        <v>8.5333333333333376E-4</v>
      </c>
      <c r="B25" s="20">
        <f t="shared" si="0"/>
        <v>0.20000000000000004</v>
      </c>
      <c r="C25" s="28"/>
      <c r="D25" s="26"/>
      <c r="E25" s="26"/>
      <c r="F25" s="26"/>
      <c r="G25" s="26"/>
      <c r="H25" s="4"/>
    </row>
    <row r="26" spans="1:8" ht="15.75" x14ac:dyDescent="0.25">
      <c r="A26" s="29">
        <f>(('Máxima eficiencia'!$C$8*B26)+('Máxima eficiencia'!$C$12*(B26^2)))^3/('Máxima eficiencia'!$C$8+(2*'Máxima eficiencia'!$C$12*B26))</f>
        <v>1.0294796467741948E-3</v>
      </c>
      <c r="B26" s="20">
        <f t="shared" si="0"/>
        <v>0.21000000000000005</v>
      </c>
      <c r="C26" s="28"/>
      <c r="D26" s="26"/>
      <c r="E26" s="26"/>
      <c r="F26" s="26"/>
      <c r="G26" s="26"/>
      <c r="H26" s="4"/>
    </row>
    <row r="27" spans="1:8" ht="15.75" x14ac:dyDescent="0.25">
      <c r="A27" s="29">
        <f>(('Máxima eficiencia'!$C$8*B27)+('Máxima eficiencia'!$C$12*(B27^2)))^3/('Máxima eficiencia'!$C$8+(2*'Máxima eficiencia'!$C$12*B27))</f>
        <v>1.2326391000000013E-3</v>
      </c>
      <c r="B27" s="20">
        <f t="shared" si="0"/>
        <v>0.22000000000000006</v>
      </c>
      <c r="C27" s="28"/>
      <c r="D27" s="26"/>
      <c r="E27" s="26"/>
      <c r="F27" s="26"/>
      <c r="G27" s="26"/>
      <c r="H27" s="4"/>
    </row>
    <row r="28" spans="1:8" ht="15.75" x14ac:dyDescent="0.25">
      <c r="A28" s="29">
        <f>(('Máxima eficiencia'!$C$8*B28)+('Máxima eficiencia'!$C$12*(B28^2)))^3/('Máxima eficiencia'!$C$8+(2*'Máxima eficiencia'!$C$12*B28))</f>
        <v>1.46569949848485E-3</v>
      </c>
      <c r="B28" s="20">
        <f t="shared" si="0"/>
        <v>0.23000000000000007</v>
      </c>
      <c r="C28" s="28"/>
      <c r="D28" s="26"/>
      <c r="E28" s="26"/>
      <c r="F28" s="26"/>
      <c r="G28" s="26"/>
      <c r="H28" s="4"/>
    </row>
    <row r="29" spans="1:8" ht="15.75" x14ac:dyDescent="0.25">
      <c r="A29" s="29">
        <f>(('Máxima eficiencia'!$C$8*B29)+('Máxima eficiencia'!$C$12*(B29^2)))^3/('Máxima eficiencia'!$C$8+(2*'Máxima eficiencia'!$C$12*B29))</f>
        <v>1.731740611764708E-3</v>
      </c>
      <c r="B29" s="20">
        <f t="shared" si="0"/>
        <v>0.24000000000000007</v>
      </c>
      <c r="C29" s="28"/>
      <c r="D29" s="26"/>
      <c r="E29" s="26"/>
      <c r="F29" s="26"/>
      <c r="G29" s="26"/>
      <c r="H29" s="4"/>
    </row>
    <row r="30" spans="1:8" ht="15.75" x14ac:dyDescent="0.25">
      <c r="A30" s="29">
        <f>(('Máxima eficiencia'!$C$8*B30)+('Máxima eficiencia'!$C$12*(B30^2)))^3/('Máxima eficiencia'!$C$8+(2*'Máxima eficiencia'!$C$12*B30))</f>
        <v>2.0340401785714306E-3</v>
      </c>
      <c r="B30" s="20">
        <f t="shared" si="0"/>
        <v>0.25000000000000006</v>
      </c>
      <c r="C30" s="28"/>
      <c r="D30" s="26"/>
      <c r="E30" s="26"/>
      <c r="F30" s="26"/>
      <c r="G30" s="26"/>
      <c r="H30" s="4"/>
    </row>
    <row r="31" spans="1:8" ht="15.75" x14ac:dyDescent="0.25">
      <c r="A31" s="29">
        <f>(('Máxima eficiencia'!$C$8*B31)+('Máxima eficiencia'!$C$12*(B31^2)))^3/('Máxima eficiencia'!$C$8+(2*'Máxima eficiencia'!$C$12*B31))</f>
        <v>2.3760799111111133E-3</v>
      </c>
      <c r="B31" s="20">
        <f t="shared" si="0"/>
        <v>0.26000000000000006</v>
      </c>
      <c r="C31" s="28"/>
      <c r="D31" s="26"/>
      <c r="E31" s="26"/>
      <c r="F31" s="26"/>
      <c r="G31" s="26"/>
      <c r="H31" s="4"/>
    </row>
    <row r="32" spans="1:8" ht="15.75" x14ac:dyDescent="0.25">
      <c r="A32" s="29">
        <f>(('Máxima eficiencia'!$C$8*B32)+('Máxima eficiencia'!$C$12*(B32^2)))^3/('Máxima eficiencia'!$C$8+(2*'Máxima eficiencia'!$C$12*B32))</f>
        <v>2.7615514986486524E-3</v>
      </c>
      <c r="B32" s="20">
        <f t="shared" si="0"/>
        <v>0.27000000000000007</v>
      </c>
      <c r="C32" s="28"/>
      <c r="D32" s="26"/>
      <c r="E32" s="26"/>
      <c r="F32" s="26"/>
      <c r="G32" s="26"/>
      <c r="H32" s="4"/>
    </row>
    <row r="33" spans="1:8" ht="15.75" x14ac:dyDescent="0.25">
      <c r="A33" s="29">
        <f>(('Máxima eficiencia'!$C$8*B33)+('Máxima eficiencia'!$C$12*(B33^2)))^3/('Máxima eficiencia'!$C$8+(2*'Máxima eficiencia'!$C$12*B33))</f>
        <v>3.1943626105263201E-3</v>
      </c>
      <c r="B33" s="20">
        <f t="shared" si="0"/>
        <v>0.28000000000000008</v>
      </c>
      <c r="C33" s="28"/>
      <c r="D33" s="26"/>
      <c r="E33" s="26"/>
      <c r="F33" s="26"/>
      <c r="G33" s="26"/>
      <c r="H33" s="4"/>
    </row>
    <row r="34" spans="1:8" ht="15.75" x14ac:dyDescent="0.25">
      <c r="A34" s="29">
        <f>(('Máxima eficiencia'!$C$8*B34)+('Máxima eficiencia'!$C$12*(B34^2)))^3/('Máxima eficiencia'!$C$8+(2*'Máxima eficiencia'!$C$12*B34))</f>
        <v>3.6786428987179527E-3</v>
      </c>
      <c r="B34" s="20">
        <f t="shared" si="0"/>
        <v>0.29000000000000009</v>
      </c>
      <c r="C34" s="28"/>
      <c r="D34" s="26"/>
      <c r="E34" s="26"/>
      <c r="F34" s="26"/>
      <c r="G34" s="26"/>
      <c r="H34" s="4"/>
    </row>
    <row r="35" spans="1:8" ht="15.75" x14ac:dyDescent="0.25">
      <c r="A35" s="29">
        <f>(('Máxima eficiencia'!$C$8*B35)+('Máxima eficiencia'!$C$12*(B35^2)))^3/('Máxima eficiencia'!$C$8+(2*'Máxima eficiencia'!$C$12*B35))</f>
        <v>4.2187500000000055E-3</v>
      </c>
      <c r="B35" s="20">
        <f t="shared" si="0"/>
        <v>0.3000000000000001</v>
      </c>
      <c r="C35" s="28"/>
      <c r="D35" s="26"/>
      <c r="E35" s="26"/>
      <c r="F35" s="26"/>
      <c r="G35" s="26"/>
      <c r="H35" s="4"/>
    </row>
    <row r="36" spans="1:8" ht="15.75" x14ac:dyDescent="0.25">
      <c r="A36" s="29">
        <f>(('Máxima eficiencia'!$C$8*B36)+('Máxima eficiencia'!$C$12*(B36^2)))^3/('Máxima eficiencia'!$C$8+(2*'Máxima eficiencia'!$C$12*B36))</f>
        <v>4.8192755378048862E-3</v>
      </c>
      <c r="B36" s="20">
        <f t="shared" si="0"/>
        <v>0.31000000000000011</v>
      </c>
      <c r="C36" s="28"/>
      <c r="D36" s="26"/>
      <c r="E36" s="26"/>
      <c r="F36" s="26"/>
      <c r="G36" s="26"/>
      <c r="H36" s="4"/>
    </row>
    <row r="37" spans="1:8" ht="15.75" x14ac:dyDescent="0.25">
      <c r="A37" s="29">
        <f>(('Máxima eficiencia'!$C$8*B37)+('Máxima eficiencia'!$C$12*(B37^2)))^3/('Máxima eficiencia'!$C$8+(2*'Máxima eficiencia'!$C$12*B37))</f>
        <v>5.4850511238095315E-3</v>
      </c>
      <c r="B37" s="20">
        <f t="shared" si="0"/>
        <v>0.32000000000000012</v>
      </c>
      <c r="C37" s="28"/>
      <c r="D37" s="26"/>
      <c r="E37" s="26"/>
      <c r="F37" s="26"/>
      <c r="G37" s="26"/>
      <c r="H37" s="4"/>
    </row>
    <row r="38" spans="1:8" ht="15.75" x14ac:dyDescent="0.25">
      <c r="A38" s="29">
        <f>(('Máxima eficiencia'!$C$8*B38)+('Máxima eficiencia'!$C$12*(B38^2)))^3/('Máxima eficiencia'!$C$8+(2*'Máxima eficiencia'!$C$12*B38))</f>
        <v>6.2211543593023357E-3</v>
      </c>
      <c r="B38" s="20">
        <f t="shared" si="0"/>
        <v>0.33000000000000013</v>
      </c>
      <c r="C38" s="28"/>
      <c r="D38" s="26"/>
      <c r="E38" s="26"/>
      <c r="F38" s="26"/>
      <c r="G38" s="26"/>
      <c r="H38" s="4"/>
    </row>
    <row r="39" spans="1:8" ht="15.75" x14ac:dyDescent="0.25">
      <c r="A39" s="29">
        <f>(('Máxima eficiencia'!$C$8*B39)+('Máxima eficiencia'!$C$12*(B39^2)))^3/('Máxima eficiencia'!$C$8+(2*'Máxima eficiencia'!$C$12*B39))</f>
        <v>7.0329148363636471E-3</v>
      </c>
      <c r="B39" s="20">
        <f t="shared" si="0"/>
        <v>0.34000000000000014</v>
      </c>
      <c r="C39" s="28"/>
      <c r="D39" s="26"/>
      <c r="E39" s="26"/>
      <c r="F39" s="26"/>
      <c r="G39" s="26"/>
      <c r="H39" s="4"/>
    </row>
    <row r="40" spans="1:8" ht="15.75" x14ac:dyDescent="0.25">
      <c r="A40" s="29">
        <f>(('Máxima eficiencia'!$C$8*B40)+('Máxima eficiencia'!$C$12*(B40^2)))^3/('Máxima eficiencia'!$C$8+(2*'Máxima eficiencia'!$C$12*B40))</f>
        <v>7.9259201388888999E-3</v>
      </c>
      <c r="B40" s="20">
        <f t="shared" si="0"/>
        <v>0.35000000000000014</v>
      </c>
      <c r="C40" s="28"/>
      <c r="D40" s="26"/>
      <c r="E40" s="26"/>
      <c r="F40" s="26"/>
      <c r="G40" s="26"/>
      <c r="H40" s="4"/>
    </row>
    <row r="41" spans="1:8" ht="15.75" x14ac:dyDescent="0.25">
      <c r="A41" s="29">
        <f>(('Máxima eficiencia'!$C$8*B41)+('Máxima eficiencia'!$C$12*(B41^2)))^3/('Máxima eficiencia'!$C$8+(2*'Máxima eficiencia'!$C$12*B41))</f>
        <v>8.9060218434782769E-3</v>
      </c>
      <c r="B41" s="20">
        <f t="shared" si="0"/>
        <v>0.36000000000000015</v>
      </c>
      <c r="C41" s="28"/>
      <c r="D41" s="26"/>
      <c r="E41" s="26"/>
      <c r="F41" s="26"/>
      <c r="G41" s="26"/>
      <c r="H41" s="4"/>
    </row>
    <row r="42" spans="1:8" ht="15.75" x14ac:dyDescent="0.25">
      <c r="A42" s="29">
        <f>(('Máxima eficiencia'!$C$8*B42)+('Máxima eficiencia'!$C$12*(B42^2)))^3/('Máxima eficiencia'!$C$8+(2*'Máxima eficiencia'!$C$12*B42))</f>
        <v>9.9793415202127853E-3</v>
      </c>
      <c r="B42" s="20">
        <f t="shared" si="0"/>
        <v>0.37000000000000016</v>
      </c>
      <c r="C42" s="28"/>
      <c r="D42" s="26"/>
      <c r="E42" s="26"/>
      <c r="F42" s="26"/>
      <c r="G42" s="26"/>
      <c r="H42" s="4"/>
    </row>
    <row r="43" spans="1:8" ht="15.75" x14ac:dyDescent="0.25">
      <c r="A43" s="29">
        <f>(('Máxima eficiencia'!$C$8*B43)+('Máxima eficiencia'!$C$12*(B43^2)))^3/('Máxima eficiencia'!$C$8+(2*'Máxima eficiencia'!$C$12*B43))</f>
        <v>1.1152276733333355E-2</v>
      </c>
      <c r="B43" s="20">
        <f t="shared" si="0"/>
        <v>0.38000000000000017</v>
      </c>
      <c r="C43" s="28"/>
      <c r="D43" s="26"/>
      <c r="E43" s="26"/>
      <c r="F43" s="26"/>
      <c r="G43" s="26"/>
      <c r="H43" s="4"/>
    </row>
    <row r="44" spans="1:8" ht="15.75" x14ac:dyDescent="0.25">
      <c r="A44" s="29">
        <f>(('Máxima eficiencia'!$C$8*B44)+('Máxima eficiencia'!$C$12*(B44^2)))^3/('Máxima eficiencia'!$C$8+(2*'Máxima eficiencia'!$C$12*B44))</f>
        <v>1.2431507041836761E-2</v>
      </c>
      <c r="B44" s="20">
        <f t="shared" si="0"/>
        <v>0.39000000000000018</v>
      </c>
      <c r="C44" s="28"/>
      <c r="D44" s="26"/>
      <c r="E44" s="26"/>
      <c r="F44" s="26"/>
      <c r="G44" s="26"/>
      <c r="H44" s="4"/>
    </row>
    <row r="45" spans="1:8" ht="15.75" x14ac:dyDescent="0.25">
      <c r="A45" s="29">
        <f>(('Máxima eficiencia'!$C$8*B45)+('Máxima eficiencia'!$C$12*(B45^2)))^3/('Máxima eficiencia'!$C$8+(2*'Máxima eficiencia'!$C$12*B45))</f>
        <v>1.3824000000000026E-2</v>
      </c>
      <c r="B45" s="20">
        <f t="shared" si="0"/>
        <v>0.40000000000000019</v>
      </c>
      <c r="C45" s="28"/>
      <c r="D45" s="26"/>
      <c r="E45" s="26"/>
      <c r="F45" s="26"/>
      <c r="G45" s="26"/>
      <c r="H45" s="4"/>
    </row>
    <row r="46" spans="1:8" ht="15.75" x14ac:dyDescent="0.25">
      <c r="A46" s="29">
        <f>(('Máxima eficiencia'!$C$8*B46)+('Máxima eficiencia'!$C$12*(B46^2)))^3/('Máxima eficiencia'!$C$8+(2*'Máxima eficiencia'!$C$12*B46))</f>
        <v>1.5337017157843167E-2</v>
      </c>
      <c r="B46" s="20">
        <f t="shared" si="0"/>
        <v>0.4100000000000002</v>
      </c>
      <c r="C46" s="28"/>
      <c r="D46" s="26"/>
      <c r="E46" s="26"/>
      <c r="F46" s="26"/>
      <c r="G46" s="26"/>
      <c r="H46" s="4"/>
    </row>
    <row r="47" spans="1:8" ht="15.75" x14ac:dyDescent="0.25">
      <c r="A47" s="29">
        <f>(('Máxima eficiencia'!$C$8*B47)+('Máxima eficiencia'!$C$12*(B47^2)))^3/('Máxima eficiencia'!$C$8+(2*'Máxima eficiencia'!$C$12*B47))</f>
        <v>1.6978120061538492E-2</v>
      </c>
      <c r="B47" s="20">
        <f t="shared" si="0"/>
        <v>0.42000000000000021</v>
      </c>
      <c r="C47" s="28"/>
      <c r="D47" s="26"/>
      <c r="E47" s="26"/>
      <c r="F47" s="26"/>
      <c r="G47" s="26"/>
      <c r="H47" s="4"/>
    </row>
    <row r="48" spans="1:8" ht="15.75" x14ac:dyDescent="0.25">
      <c r="A48" s="29">
        <f>(('Máxima eficiencia'!$C$8*B48)+('Máxima eficiencia'!$C$12*(B48^2)))^3/('Máxima eficiencia'!$C$8+(2*'Máxima eficiencia'!$C$12*B48))</f>
        <v>1.8755176253773629E-2</v>
      </c>
      <c r="B48" s="20">
        <f t="shared" si="0"/>
        <v>0.43000000000000022</v>
      </c>
      <c r="C48" s="28"/>
      <c r="D48" s="26"/>
      <c r="E48" s="26"/>
      <c r="F48" s="26"/>
      <c r="G48" s="26"/>
      <c r="H48" s="4"/>
    </row>
    <row r="49" spans="1:8" ht="15.75" x14ac:dyDescent="0.25">
      <c r="A49" s="29">
        <f>(('Máxima eficiencia'!$C$8*B49)+('Máxima eficiencia'!$C$12*(B49^2)))^3/('Máxima eficiencia'!$C$8+(2*'Máxima eficiencia'!$C$12*B49))</f>
        <v>2.0676365274074116E-2</v>
      </c>
      <c r="B49" s="20">
        <f t="shared" si="0"/>
        <v>0.44000000000000022</v>
      </c>
      <c r="C49" s="28"/>
      <c r="D49" s="26"/>
      <c r="E49" s="26"/>
      <c r="F49" s="26"/>
      <c r="G49" s="26"/>
      <c r="H49" s="4"/>
    </row>
    <row r="50" spans="1:8" ht="15.75" x14ac:dyDescent="0.25">
      <c r="A50" s="29">
        <f>(('Máxima eficiencia'!$C$8*B50)+('Máxima eficiencia'!$C$12*(B50^2)))^3/('Máxima eficiencia'!$C$8+(2*'Máxima eficiencia'!$C$12*B50))</f>
        <v>2.2750184659090962E-2</v>
      </c>
      <c r="B50" s="20">
        <f t="shared" si="0"/>
        <v>0.45000000000000023</v>
      </c>
      <c r="C50" s="28"/>
      <c r="D50" s="26"/>
      <c r="E50" s="26"/>
      <c r="F50" s="26"/>
      <c r="G50" s="26"/>
      <c r="H50" s="4"/>
    </row>
    <row r="51" spans="1:8" ht="15.75" x14ac:dyDescent="0.25">
      <c r="A51" s="29">
        <f>(('Máxima eficiencia'!$C$8*B51)+('Máxima eficiencia'!$C$12*(B51^2)))^3/('Máxima eficiencia'!$C$8+(2*'Máxima eficiencia'!$C$12*B51))</f>
        <v>2.4985455942857206E-2</v>
      </c>
      <c r="B51" s="20">
        <f t="shared" si="0"/>
        <v>0.46000000000000024</v>
      </c>
      <c r="C51" s="28"/>
      <c r="D51" s="26"/>
      <c r="E51" s="26"/>
      <c r="F51" s="26"/>
      <c r="G51" s="26"/>
      <c r="H51" s="4"/>
    </row>
    <row r="52" spans="1:8" ht="15.75" x14ac:dyDescent="0.25">
      <c r="A52" s="29">
        <f>(('Máxima eficiencia'!$C$8*B52)+('Máxima eficiencia'!$C$12*(B52^2)))^3/('Máxima eficiencia'!$C$8+(2*'Máxima eficiencia'!$C$12*B52))</f>
        <v>2.7391330657017609E-2</v>
      </c>
      <c r="B52" s="20">
        <f t="shared" si="0"/>
        <v>0.47000000000000025</v>
      </c>
      <c r="C52" s="28"/>
      <c r="D52" s="26"/>
      <c r="E52" s="26"/>
      <c r="F52" s="26"/>
      <c r="G52" s="26"/>
      <c r="H52" s="4"/>
    </row>
    <row r="53" spans="1:8" ht="15.75" x14ac:dyDescent="0.25">
      <c r="A53" s="29">
        <f>(('Máxima eficiencia'!$C$8*B53)+('Máxima eficiencia'!$C$12*(B53^2)))^3/('Máxima eficiencia'!$C$8+(2*'Máxima eficiencia'!$C$12*B53))</f>
        <v>2.9977296331034547E-2</v>
      </c>
      <c r="B53" s="20">
        <f t="shared" si="0"/>
        <v>0.48000000000000026</v>
      </c>
      <c r="C53" s="28"/>
      <c r="D53" s="26"/>
      <c r="E53" s="26"/>
      <c r="F53" s="26"/>
      <c r="G53" s="26"/>
      <c r="H53" s="4"/>
    </row>
    <row r="54" spans="1:8" ht="15.75" x14ac:dyDescent="0.25">
      <c r="A54" s="29">
        <f>(('Máxima eficiencia'!$C$8*B54)+('Máxima eficiencia'!$C$12*(B54^2)))^3/('Máxima eficiencia'!$C$8+(2*'Máxima eficiencia'!$C$12*B54))</f>
        <v>3.2753182492372954E-2</v>
      </c>
      <c r="B54" s="20">
        <f t="shared" si="0"/>
        <v>0.49000000000000027</v>
      </c>
      <c r="C54" s="28"/>
      <c r="D54" s="26"/>
      <c r="E54" s="26"/>
      <c r="F54" s="26"/>
      <c r="G54" s="26"/>
      <c r="H54" s="4"/>
    </row>
    <row r="55" spans="1:8" ht="15.75" x14ac:dyDescent="0.25">
      <c r="A55" s="29">
        <f>(('Máxima eficiencia'!$C$8*B55)+('Máxima eficiencia'!$C$12*(B55^2)))^3/('Máxima eficiencia'!$C$8+(2*'Máxima eficiencia'!$C$12*B55))</f>
        <v>3.5729166666666735E-2</v>
      </c>
      <c r="B55" s="20">
        <f t="shared" si="0"/>
        <v>0.50000000000000022</v>
      </c>
      <c r="C55" s="28"/>
      <c r="D55" s="26"/>
      <c r="E55" s="26"/>
      <c r="F55" s="26"/>
      <c r="G55" s="26"/>
      <c r="H55" s="4"/>
    </row>
    <row r="56" spans="1:8" ht="15.75" x14ac:dyDescent="0.25">
      <c r="A56" s="29">
        <f>(('Máxima eficiencia'!$C$8*B56)+('Máxima eficiencia'!$C$12*(B56^2)))^3/('Máxima eficiencia'!$C$8+(2*'Máxima eficiencia'!$C$12*B56))</f>
        <v>3.8915780377868921E-2</v>
      </c>
      <c r="B56" s="20">
        <f t="shared" si="0"/>
        <v>0.51000000000000023</v>
      </c>
      <c r="C56" s="28"/>
      <c r="D56" s="26"/>
      <c r="E56" s="26"/>
      <c r="F56" s="26"/>
      <c r="G56" s="26"/>
      <c r="H56" s="4"/>
    </row>
    <row r="57" spans="1:8" ht="15.75" x14ac:dyDescent="0.25">
      <c r="A57" s="29">
        <f>(('Máxima eficiencia'!$C$8*B57)+('Máxima eficiencia'!$C$12*(B57^2)))^3/('Máxima eficiencia'!$C$8+(2*'Máxima eficiencia'!$C$12*B57))</f>
        <v>4.2323915148387181E-2</v>
      </c>
      <c r="B57" s="20">
        <f t="shared" si="0"/>
        <v>0.52000000000000024</v>
      </c>
      <c r="C57" s="28"/>
      <c r="D57" s="26"/>
      <c r="E57" s="26"/>
      <c r="F57" s="26"/>
      <c r="G57" s="26"/>
      <c r="H57" s="4"/>
    </row>
    <row r="58" spans="1:8" ht="15.75" x14ac:dyDescent="0.25">
      <c r="A58" s="29">
        <f>(('Máxima eficiencia'!$C$8*B58)+('Máxima eficiencia'!$C$12*(B58^2)))^3/('Máxima eficiencia'!$C$8+(2*'Máxima eficiencia'!$C$12*B58))</f>
        <v>4.5964828499206439E-2</v>
      </c>
      <c r="B58" s="20">
        <f t="shared" si="0"/>
        <v>0.53000000000000025</v>
      </c>
      <c r="C58" s="28"/>
      <c r="D58" s="26"/>
      <c r="E58" s="26"/>
      <c r="F58" s="26"/>
      <c r="G58" s="26"/>
      <c r="H58" s="4"/>
    </row>
    <row r="59" spans="1:8" ht="15.75" x14ac:dyDescent="0.25">
      <c r="A59" s="29">
        <f>(('Máxima eficiencia'!$C$8*B59)+('Máxima eficiencia'!$C$12*(B59^2)))^3/('Máxima eficiencia'!$C$8+(2*'Máxima eficiencia'!$C$12*B59))</f>
        <v>4.985014995000011E-2</v>
      </c>
      <c r="B59" s="20">
        <f t="shared" si="0"/>
        <v>0.54000000000000026</v>
      </c>
      <c r="C59" s="28"/>
      <c r="D59" s="26"/>
      <c r="E59" s="26"/>
      <c r="F59" s="26"/>
      <c r="G59" s="26"/>
      <c r="H59" s="4"/>
    </row>
    <row r="60" spans="1:8" ht="15.75" x14ac:dyDescent="0.25">
      <c r="A60" s="29">
        <f>(('Máxima eficiencia'!$C$8*B60)+('Máxima eficiencia'!$C$12*(B60^2)))^3/('Máxima eficiencia'!$C$8+(2*'Máxima eficiencia'!$C$12*B60))</f>
        <v>5.3991887019230876E-2</v>
      </c>
      <c r="B60" s="20">
        <f t="shared" si="0"/>
        <v>0.55000000000000027</v>
      </c>
      <c r="C60" s="28"/>
      <c r="D60" s="26"/>
      <c r="E60" s="26"/>
      <c r="F60" s="26"/>
      <c r="G60" s="26"/>
      <c r="H60" s="4"/>
    </row>
    <row r="61" spans="1:8" ht="15.75" x14ac:dyDescent="0.25">
      <c r="A61" s="29">
        <f>(('Máxima eficiencia'!$C$8*B61)+('Máxima eficiencia'!$C$12*(B61^2)))^3/('Máxima eficiencia'!$C$8+(2*'Máxima eficiencia'!$C$12*B61))</f>
        <v>5.8402431224242553E-2</v>
      </c>
      <c r="B61" s="20">
        <f t="shared" si="0"/>
        <v>0.56000000000000028</v>
      </c>
      <c r="C61" s="28"/>
      <c r="D61" s="26"/>
      <c r="E61" s="26"/>
      <c r="F61" s="26"/>
      <c r="G61" s="26"/>
      <c r="H61" s="4"/>
    </row>
    <row r="62" spans="1:8" ht="15.75" x14ac:dyDescent="0.25">
      <c r="A62" s="29">
        <f>(('Máxima eficiencia'!$C$8*B62)+('Máxima eficiencia'!$C$12*(B62^2)))^3/('Máxima eficiencia'!$C$8+(2*'Máxima eficiencia'!$C$12*B62))</f>
        <v>6.309456408134341E-2</v>
      </c>
      <c r="B62" s="20">
        <f t="shared" si="0"/>
        <v>0.57000000000000028</v>
      </c>
      <c r="C62" s="28"/>
      <c r="D62" s="26"/>
      <c r="E62" s="26"/>
      <c r="F62" s="26"/>
      <c r="G62" s="26"/>
      <c r="H62" s="4"/>
    </row>
    <row r="63" spans="1:8" ht="15.75" x14ac:dyDescent="0.25">
      <c r="A63" s="29">
        <f>(('Máxima eficiencia'!$C$8*B63)+('Máxima eficiencia'!$C$12*(B63^2)))^3/('Máxima eficiencia'!$C$8+(2*'Máxima eficiencia'!$C$12*B63))</f>
        <v>6.8081463105882506E-2</v>
      </c>
      <c r="B63" s="20">
        <f t="shared" si="0"/>
        <v>0.58000000000000029</v>
      </c>
      <c r="C63" s="28"/>
      <c r="D63" s="26"/>
      <c r="E63" s="26"/>
      <c r="F63" s="26"/>
      <c r="G63" s="26"/>
      <c r="H63" s="4"/>
    </row>
    <row r="64" spans="1:8" ht="15.75" x14ac:dyDescent="0.25">
      <c r="A64" s="29">
        <f>(('Máxima eficiencia'!$C$8*B64)+('Máxima eficiencia'!$C$12*(B64^2)))^3/('Máxima eficiencia'!$C$8+(2*'Máxima eficiencia'!$C$12*B64))</f>
        <v>7.3376707812319003E-2</v>
      </c>
      <c r="B64" s="20">
        <f t="shared" si="0"/>
        <v>0.5900000000000003</v>
      </c>
      <c r="C64" s="28"/>
      <c r="D64" s="26"/>
      <c r="E64" s="26"/>
      <c r="F64" s="26"/>
      <c r="G64" s="26"/>
      <c r="H64" s="4"/>
    </row>
    <row r="65" spans="1:8" ht="15.75" x14ac:dyDescent="0.25">
      <c r="A65" s="29">
        <f>(('Máxima eficiencia'!$C$8*B65)+('Máxima eficiencia'!$C$12*(B65^2)))^3/('Máxima eficiencia'!$C$8+(2*'Máxima eficiencia'!$C$12*B65))</f>
        <v>7.8994285714285892E-2</v>
      </c>
      <c r="B65" s="20">
        <f t="shared" si="0"/>
        <v>0.60000000000000031</v>
      </c>
      <c r="C65" s="28"/>
      <c r="D65" s="26"/>
      <c r="E65" s="26"/>
      <c r="F65" s="26"/>
      <c r="G65" s="26"/>
      <c r="H65" s="4"/>
    </row>
    <row r="66" spans="1:8" ht="15.75" x14ac:dyDescent="0.25">
      <c r="A66" s="29">
        <f>(('Máxima eficiencia'!$C$8*B66)+('Máxima eficiencia'!$C$12*(B66^2)))^3/('Máxima eficiencia'!$C$8+(2*'Máxima eficiencia'!$C$12*B66))</f>
        <v>8.4948598324648072E-2</v>
      </c>
      <c r="B66" s="20">
        <f t="shared" si="0"/>
        <v>0.61000000000000032</v>
      </c>
      <c r="C66" s="28"/>
      <c r="D66" s="26"/>
      <c r="E66" s="26"/>
      <c r="F66" s="26"/>
      <c r="G66" s="26"/>
      <c r="H66" s="4"/>
    </row>
    <row r="67" spans="1:8" ht="15.75" x14ac:dyDescent="0.25">
      <c r="A67" s="29">
        <f>(('Máxima eficiencia'!$C$8*B67)+('Máxima eficiencia'!$C$12*(B67^2)))^3/('Máxima eficiencia'!$C$8+(2*'Máxima eficiencia'!$C$12*B67))</f>
        <v>9.1254467155555796E-2</v>
      </c>
      <c r="B67" s="20">
        <f t="shared" si="0"/>
        <v>0.62000000000000033</v>
      </c>
      <c r="C67" s="28"/>
      <c r="D67" s="26"/>
      <c r="E67" s="26"/>
      <c r="F67" s="26"/>
      <c r="G67" s="26"/>
      <c r="H67" s="4"/>
    </row>
    <row r="68" spans="1:8" ht="15.75" x14ac:dyDescent="0.25">
      <c r="A68" s="29">
        <f>(('Máxima eficiencia'!$C$8*B68)+('Máxima eficiencia'!$C$12*(B68^2)))^3/('Máxima eficiencia'!$C$8+(2*'Máxima eficiencia'!$C$12*B68))</f>
        <v>9.7927139718493386E-2</v>
      </c>
      <c r="B68" s="20">
        <f t="shared" si="0"/>
        <v>0.63000000000000034</v>
      </c>
      <c r="C68" s="28"/>
      <c r="D68" s="26"/>
      <c r="E68" s="26"/>
      <c r="F68" s="26"/>
      <c r="G68" s="26"/>
      <c r="H68" s="4"/>
    </row>
    <row r="69" spans="1:8" ht="15.75" x14ac:dyDescent="0.25">
      <c r="A69" s="29">
        <f>(('Máxima eficiencia'!$C$8*B69)+('Máxima eficiencia'!$C$12*(B69^2)))^3/('Máxima eficiencia'!$C$8+(2*'Máxima eficiencia'!$C$12*B69))</f>
        <v>0.10498229552432459</v>
      </c>
      <c r="B69" s="20">
        <f t="shared" si="0"/>
        <v>0.64000000000000035</v>
      </c>
      <c r="C69" s="28"/>
      <c r="D69" s="26"/>
      <c r="E69" s="26"/>
      <c r="F69" s="26"/>
      <c r="G69" s="26"/>
      <c r="H69" s="4"/>
    </row>
    <row r="70" spans="1:8" ht="15.75" x14ac:dyDescent="0.25">
      <c r="A70" s="29">
        <f>(('Máxima eficiencia'!$C$8*B70)+('Máxima eficiencia'!$C$12*(B70^2)))^3/('Máxima eficiencia'!$C$8+(2*'Máxima eficiencia'!$C$12*B70))</f>
        <v>0.11243605208333361</v>
      </c>
      <c r="B70" s="20">
        <f t="shared" si="0"/>
        <v>0.65000000000000036</v>
      </c>
      <c r="C70" s="28"/>
      <c r="D70" s="26"/>
      <c r="E70" s="26"/>
      <c r="F70" s="26"/>
      <c r="G70" s="26"/>
      <c r="H70" s="4"/>
    </row>
    <row r="71" spans="1:8" ht="15.75" x14ac:dyDescent="0.25">
      <c r="A71" s="29">
        <f>(('Máxima eficiencia'!$C$8*B71)+('Máxima eficiencia'!$C$12*(B71^2)))^3/('Máxima eficiencia'!$C$8+(2*'Máxima eficiencia'!$C$12*B71))</f>
        <v>0.12030497090526347</v>
      </c>
      <c r="B71" s="20">
        <f t="shared" ref="B71:B134" si="1">B70+0.01</f>
        <v>0.66000000000000036</v>
      </c>
      <c r="C71" s="28"/>
      <c r="D71" s="26"/>
      <c r="E71" s="26"/>
      <c r="F71" s="26"/>
      <c r="G71" s="26"/>
      <c r="H71" s="4"/>
    </row>
    <row r="72" spans="1:8" ht="15.75" x14ac:dyDescent="0.25">
      <c r="A72" s="29">
        <f>(('Máxima eficiencia'!$C$8*B72)+('Máxima eficiencia'!$C$12*(B72^2)))^3/('Máxima eficiencia'!$C$8+(2*'Máxima eficiencia'!$C$12*B72))</f>
        <v>0.128606063499351</v>
      </c>
      <c r="B72" s="20">
        <f t="shared" si="1"/>
        <v>0.67000000000000037</v>
      </c>
      <c r="C72" s="28"/>
      <c r="D72" s="26"/>
      <c r="E72" s="26"/>
      <c r="F72" s="26"/>
      <c r="G72" s="26"/>
      <c r="H72" s="4"/>
    </row>
    <row r="73" spans="1:8" ht="15.75" x14ac:dyDescent="0.25">
      <c r="A73" s="29">
        <f>(('Máxima eficiencia'!$C$8*B73)+('Máxima eficiencia'!$C$12*(B73^2)))^3/('Máxima eficiencia'!$C$8+(2*'Máxima eficiencia'!$C$12*B73))</f>
        <v>0.13735679737435932</v>
      </c>
      <c r="B73" s="20">
        <f t="shared" si="1"/>
        <v>0.68000000000000038</v>
      </c>
      <c r="C73" s="28"/>
      <c r="D73" s="26"/>
      <c r="E73" s="26"/>
      <c r="F73" s="26"/>
      <c r="G73" s="26"/>
      <c r="H73" s="4"/>
    </row>
    <row r="74" spans="1:8" ht="15.75" x14ac:dyDescent="0.25">
      <c r="A74" s="29">
        <f>(('Máxima eficiencia'!$C$8*B74)+('Máxima eficiencia'!$C$12*(B74^2)))^3/('Máxima eficiencia'!$C$8+(2*'Máxima eficiencia'!$C$12*B74))</f>
        <v>0.14657510203860799</v>
      </c>
      <c r="B74" s="20">
        <f t="shared" si="1"/>
        <v>0.69000000000000039</v>
      </c>
      <c r="C74" s="28"/>
      <c r="D74" s="26"/>
      <c r="E74" s="26"/>
      <c r="F74" s="26"/>
      <c r="G74" s="26"/>
      <c r="H74" s="4"/>
    </row>
    <row r="75" spans="1:8" ht="15.75" x14ac:dyDescent="0.25">
      <c r="A75" s="29">
        <f>(('Máxima eficiencia'!$C$8*B75)+('Máxima eficiencia'!$C$12*(B75^2)))^3/('Máxima eficiencia'!$C$8+(2*'Máxima eficiencia'!$C$12*B75))</f>
        <v>0.15627937500000041</v>
      </c>
      <c r="B75" s="20">
        <f t="shared" si="1"/>
        <v>0.7000000000000004</v>
      </c>
      <c r="C75" s="28"/>
      <c r="D75" s="26"/>
      <c r="E75" s="26"/>
      <c r="F75" s="26"/>
      <c r="G75" s="26"/>
      <c r="H75" s="4"/>
    </row>
    <row r="76" spans="1:8" ht="15.75" x14ac:dyDescent="0.25">
      <c r="A76" s="29">
        <f>(('Máxima eficiencia'!$C$8*B76)+('Máxima eficiencia'!$C$12*(B76^2)))^3/('Máxima eficiencia'!$C$8+(2*'Máxima eficiencia'!$C$12*B76))</f>
        <v>0.16648848776604983</v>
      </c>
      <c r="B76" s="20">
        <f t="shared" si="1"/>
        <v>0.71000000000000041</v>
      </c>
      <c r="C76" s="28"/>
      <c r="D76" s="26"/>
      <c r="E76" s="26"/>
      <c r="F76" s="26"/>
      <c r="G76" s="26"/>
      <c r="H76" s="4"/>
    </row>
    <row r="77" spans="1:8" ht="15.75" x14ac:dyDescent="0.25">
      <c r="A77" s="29">
        <f>(('Máxima eficiencia'!$C$8*B77)+('Máxima eficiencia'!$C$12*(B77^2)))^3/('Máxima eficiencia'!$C$8+(2*'Máxima eficiencia'!$C$12*B77))</f>
        <v>0.17722179184390296</v>
      </c>
      <c r="B77" s="20">
        <f t="shared" si="1"/>
        <v>0.72000000000000042</v>
      </c>
      <c r="C77" s="28"/>
      <c r="D77" s="26"/>
      <c r="E77" s="26"/>
      <c r="F77" s="26"/>
      <c r="G77" s="26"/>
      <c r="H77" s="4"/>
    </row>
    <row r="78" spans="1:8" ht="15.75" x14ac:dyDescent="0.25">
      <c r="A78" s="29">
        <f>(('Máxima eficiencia'!$C$8*B78)+('Máxima eficiencia'!$C$12*(B78^2)))^3/('Máxima eficiencia'!$C$8+(2*'Máxima eficiencia'!$C$12*B78))</f>
        <v>0.18849912474036196</v>
      </c>
      <c r="B78" s="20">
        <f t="shared" si="1"/>
        <v>0.73000000000000043</v>
      </c>
      <c r="C78" s="28"/>
      <c r="D78" s="26"/>
      <c r="E78" s="26"/>
      <c r="F78" s="26"/>
      <c r="G78" s="26"/>
      <c r="H78" s="4"/>
    </row>
    <row r="79" spans="1:8" ht="15.75" x14ac:dyDescent="0.25">
      <c r="A79" s="29">
        <f>(('Máxima eficiencia'!$C$8*B79)+('Máxima eficiencia'!$C$12*(B79^2)))^3/('Máxima eficiencia'!$C$8+(2*'Máxima eficiencia'!$C$12*B79))</f>
        <v>0.20034081596190534</v>
      </c>
      <c r="B79" s="20">
        <f t="shared" si="1"/>
        <v>0.74000000000000044</v>
      </c>
      <c r="C79" s="28"/>
      <c r="D79" s="26"/>
      <c r="E79" s="26"/>
      <c r="F79" s="26"/>
      <c r="G79" s="26"/>
      <c r="H79" s="4"/>
    </row>
    <row r="80" spans="1:8" ht="15.75" x14ac:dyDescent="0.25">
      <c r="A80" s="29">
        <f>(('Máxima eficiencia'!$C$8*B80)+('Máxima eficiencia'!$C$12*(B80^2)))^3/('Máxima eficiencia'!$C$8+(2*'Máxima eficiencia'!$C$12*B80))</f>
        <v>0.21276769301470652</v>
      </c>
      <c r="B80" s="20">
        <f t="shared" si="1"/>
        <v>0.75000000000000044</v>
      </c>
      <c r="C80" s="28"/>
      <c r="D80" s="26"/>
      <c r="E80" s="26"/>
      <c r="F80" s="26"/>
      <c r="G80" s="26"/>
      <c r="H80" s="4"/>
    </row>
    <row r="81" spans="1:8" ht="15.75" x14ac:dyDescent="0.25">
      <c r="A81" s="29">
        <f>(('Máxima eficiencia'!$C$8*B81)+('Máxima eficiencia'!$C$12*(B81^2)))^3/('Máxima eficiencia'!$C$8+(2*'Máxima eficiencia'!$C$12*B81))</f>
        <v>0.22580108740465177</v>
      </c>
      <c r="B81" s="20">
        <f t="shared" si="1"/>
        <v>0.76000000000000045</v>
      </c>
      <c r="C81" s="28"/>
      <c r="D81" s="26"/>
      <c r="E81" s="26"/>
      <c r="F81" s="26"/>
      <c r="G81" s="26"/>
      <c r="H81" s="4"/>
    </row>
    <row r="82" spans="1:8" ht="15.75" x14ac:dyDescent="0.25">
      <c r="A82" s="29">
        <f>(('Máxima eficiencia'!$C$8*B82)+('Máxima eficiencia'!$C$12*(B82^2)))^3/('Máxima eficiencia'!$C$8+(2*'Máxima eficiencia'!$C$12*B82))</f>
        <v>0.23946284063735707</v>
      </c>
      <c r="B82" s="20">
        <f t="shared" si="1"/>
        <v>0.77000000000000046</v>
      </c>
      <c r="C82" s="28"/>
      <c r="D82" s="26"/>
      <c r="E82" s="26"/>
      <c r="F82" s="26"/>
      <c r="G82" s="26"/>
      <c r="H82" s="4"/>
    </row>
    <row r="83" spans="1:8" ht="15.75" x14ac:dyDescent="0.25">
      <c r="A83" s="29">
        <f>(('Máxima eficiencia'!$C$8*B83)+('Máxima eficiencia'!$C$12*(B83^2)))^3/('Máxima eficiencia'!$C$8+(2*'Máxima eficiencia'!$C$12*B83))</f>
        <v>0.25377531021818256</v>
      </c>
      <c r="B83" s="20">
        <f t="shared" si="1"/>
        <v>0.78000000000000047</v>
      </c>
      <c r="C83" s="28"/>
      <c r="D83" s="26"/>
      <c r="E83" s="26"/>
      <c r="F83" s="26"/>
      <c r="G83" s="26"/>
      <c r="H83" s="4"/>
    </row>
    <row r="84" spans="1:8" ht="15.75" x14ac:dyDescent="0.25">
      <c r="A84" s="29">
        <f>(('Máxima eficiencia'!$C$8*B84)+('Máxima eficiencia'!$C$12*(B84^2)))^3/('Máxima eficiencia'!$C$8+(2*'Máxima eficiencia'!$C$12*B84))</f>
        <v>0.26876137565224795</v>
      </c>
      <c r="B84" s="20">
        <f t="shared" si="1"/>
        <v>0.79000000000000048</v>
      </c>
      <c r="C84" s="28"/>
      <c r="D84" s="26"/>
      <c r="E84" s="26"/>
      <c r="F84" s="26"/>
      <c r="G84" s="26"/>
      <c r="H84" s="4"/>
    </row>
    <row r="85" spans="1:8" ht="15.75" x14ac:dyDescent="0.25">
      <c r="A85" s="29">
        <f>(('Máxima eficiencia'!$C$8*B85)+('Máxima eficiencia'!$C$12*(B85^2)))^3/('Máxima eficiencia'!$C$8+(2*'Máxima eficiencia'!$C$12*B85))</f>
        <v>0.28444444444444528</v>
      </c>
      <c r="B85" s="20">
        <f t="shared" si="1"/>
        <v>0.80000000000000049</v>
      </c>
      <c r="C85" s="28"/>
      <c r="D85" s="26"/>
      <c r="E85" s="26"/>
      <c r="F85" s="26"/>
      <c r="G85" s="26"/>
      <c r="H85" s="4"/>
    </row>
    <row r="86" spans="1:8" ht="15.75" x14ac:dyDescent="0.25">
      <c r="A86" s="29">
        <f>(('Máxima eficiencia'!$C$8*B86)+('Máxima eficiencia'!$C$12*(B86^2)))^3/('Máxima eficiencia'!$C$8+(2*'Máxima eficiencia'!$C$12*B86))</f>
        <v>0.30084845809945143</v>
      </c>
      <c r="B86" s="20">
        <f t="shared" si="1"/>
        <v>0.8100000000000005</v>
      </c>
      <c r="C86" s="28"/>
      <c r="D86" s="26"/>
      <c r="E86" s="26"/>
      <c r="F86" s="26"/>
      <c r="G86" s="26"/>
      <c r="H86" s="4"/>
    </row>
    <row r="87" spans="1:8" ht="15.75" x14ac:dyDescent="0.25">
      <c r="A87" s="29">
        <f>(('Máxima eficiencia'!$C$8*B87)+('Máxima eficiencia'!$C$12*(B87^2)))^3/('Máxima eficiencia'!$C$8+(2*'Máxima eficiencia'!$C$12*B87))</f>
        <v>0.31799789812174001</v>
      </c>
      <c r="B87" s="20">
        <f t="shared" si="1"/>
        <v>0.82000000000000051</v>
      </c>
      <c r="C87" s="28"/>
      <c r="D87" s="26"/>
      <c r="E87" s="26"/>
      <c r="F87" s="26"/>
      <c r="G87" s="26"/>
      <c r="H87" s="4"/>
    </row>
    <row r="88" spans="1:8" ht="15.75" x14ac:dyDescent="0.25">
      <c r="A88" s="29">
        <f>(('Máxima eficiencia'!$C$8*B88)+('Máxima eficiencia'!$C$12*(B88^2)))^3/('Máxima eficiencia'!$C$8+(2*'Máxima eficiencia'!$C$12*B88))</f>
        <v>0.33591779201559241</v>
      </c>
      <c r="B88" s="20">
        <f t="shared" si="1"/>
        <v>0.83000000000000052</v>
      </c>
      <c r="C88" s="28"/>
      <c r="D88" s="26"/>
      <c r="E88" s="26"/>
      <c r="F88" s="26"/>
      <c r="G88" s="26"/>
      <c r="H88" s="4"/>
    </row>
    <row r="89" spans="1:8" ht="15.75" x14ac:dyDescent="0.25">
      <c r="A89" s="29">
        <f>(('Máxima eficiencia'!$C$8*B89)+('Máxima eficiencia'!$C$12*(B89^2)))^3/('Máxima eficiencia'!$C$8+(2*'Máxima eficiencia'!$C$12*B89))</f>
        <v>0.35463371928510745</v>
      </c>
      <c r="B89" s="20">
        <f t="shared" si="1"/>
        <v>0.84000000000000052</v>
      </c>
      <c r="C89" s="28"/>
      <c r="D89" s="26"/>
      <c r="E89" s="26"/>
      <c r="F89" s="26"/>
      <c r="G89" s="26"/>
      <c r="H89" s="4"/>
    </row>
    <row r="90" spans="1:8" ht="15.75" x14ac:dyDescent="0.25">
      <c r="A90" s="29">
        <f>(('Máxima eficiencia'!$C$8*B90)+('Máxima eficiencia'!$C$12*(B90^2)))^3/('Máxima eficiencia'!$C$8+(2*'Máxima eficiencia'!$C$12*B90))</f>
        <v>0.37417181743421168</v>
      </c>
      <c r="B90" s="20">
        <f t="shared" si="1"/>
        <v>0.85000000000000053</v>
      </c>
      <c r="C90" s="28"/>
      <c r="D90" s="26"/>
      <c r="E90" s="26"/>
      <c r="F90" s="26"/>
      <c r="G90" s="26"/>
      <c r="H90" s="4"/>
    </row>
    <row r="91" spans="1:8" ht="15.75" x14ac:dyDescent="0.25">
      <c r="A91" s="29">
        <f>(('Máxima eficiencia'!$C$8*B91)+('Máxima eficiencia'!$C$12*(B91^2)))^3/('Máxima eficiencia'!$C$8+(2*'Máxima eficiencia'!$C$12*B91))</f>
        <v>0.39455878796666788</v>
      </c>
      <c r="B91" s="20">
        <f t="shared" si="1"/>
        <v>0.86000000000000054</v>
      </c>
      <c r="C91" s="28"/>
      <c r="D91" s="26"/>
      <c r="E91" s="26"/>
      <c r="F91" s="26"/>
      <c r="G91" s="26"/>
      <c r="H91" s="4"/>
    </row>
    <row r="92" spans="1:8" ht="15.75" x14ac:dyDescent="0.25">
      <c r="A92" s="29">
        <f>(('Máxima eficiencia'!$C$8*B92)+('Máxima eficiencia'!$C$12*(B92^2)))^3/('Máxima eficiencia'!$C$8+(2*'Máxima eficiencia'!$C$12*B92))</f>
        <v>0.41582190238608369</v>
      </c>
      <c r="B92" s="20">
        <f t="shared" si="1"/>
        <v>0.87000000000000055</v>
      </c>
      <c r="C92" s="28"/>
      <c r="D92" s="26"/>
      <c r="E92" s="26"/>
      <c r="F92" s="26"/>
      <c r="G92" s="26"/>
      <c r="H92" s="4"/>
    </row>
    <row r="93" spans="1:8" ht="15.75" x14ac:dyDescent="0.25">
      <c r="A93" s="29">
        <f>(('Máxima eficiencia'!$C$8*B93)+('Máxima eficiencia'!$C$12*(B93^2)))^3/('Máxima eficiencia'!$C$8+(2*'Máxima eficiencia'!$C$12*B93))</f>
        <v>0.43798900819591968</v>
      </c>
      <c r="B93" s="20">
        <f t="shared" si="1"/>
        <v>0.88000000000000056</v>
      </c>
      <c r="C93" s="28"/>
      <c r="D93" s="26"/>
      <c r="E93" s="26"/>
      <c r="F93" s="26"/>
      <c r="G93" s="26"/>
      <c r="H93" s="4"/>
    </row>
    <row r="94" spans="1:8" ht="15.75" x14ac:dyDescent="0.25">
      <c r="A94" s="29">
        <f>(('Máxima eficiencia'!$C$8*B94)+('Máxima eficiencia'!$C$12*(B94^2)))^3/('Máxima eficiencia'!$C$8+(2*'Máxima eficiencia'!$C$12*B94))</f>
        <v>0.46108853489949636</v>
      </c>
      <c r="B94" s="20">
        <f t="shared" si="1"/>
        <v>0.89000000000000057</v>
      </c>
      <c r="C94" s="28"/>
      <c r="D94" s="26"/>
      <c r="E94" s="26"/>
      <c r="F94" s="26"/>
      <c r="G94" s="26"/>
      <c r="H94" s="4"/>
    </row>
    <row r="95" spans="1:8" ht="15.75" x14ac:dyDescent="0.25">
      <c r="A95" s="29">
        <f>(('Máxima eficiencia'!$C$8*B95)+('Máxima eficiencia'!$C$12*(B95^2)))^3/('Máxima eficiencia'!$C$8+(2*'Máxima eficiencia'!$C$12*B95))</f>
        <v>0.48514950000000145</v>
      </c>
      <c r="B95" s="20">
        <f t="shared" si="1"/>
        <v>0.90000000000000058</v>
      </c>
      <c r="C95" s="28"/>
      <c r="D95" s="26"/>
      <c r="E95" s="26"/>
      <c r="F95" s="26"/>
      <c r="G95" s="26"/>
      <c r="H95" s="4"/>
    </row>
    <row r="96" spans="1:8" ht="15.75" x14ac:dyDescent="0.25">
      <c r="A96" s="29">
        <f>(('Máxima eficiencia'!$C$8*B96)+('Máxima eficiencia'!$C$12*(B96^2)))^3/('Máxima eficiencia'!$C$8+(2*'Máxima eficiencia'!$C$12*B96))</f>
        <v>0.51020151500049638</v>
      </c>
      <c r="B96" s="20">
        <f t="shared" si="1"/>
        <v>0.91000000000000059</v>
      </c>
      <c r="C96" s="28"/>
      <c r="D96" s="26"/>
      <c r="E96" s="26"/>
      <c r="F96" s="26"/>
      <c r="G96" s="26"/>
      <c r="H96" s="4"/>
    </row>
    <row r="97" spans="1:8" ht="15.75" x14ac:dyDescent="0.25">
      <c r="A97" s="29">
        <f>(('Máxima eficiencia'!$C$8*B97)+('Máxima eficiencia'!$C$12*(B97^2)))^3/('Máxima eficiencia'!$C$8+(2*'Máxima eficiencia'!$C$12*B97))</f>
        <v>0.53627479140392298</v>
      </c>
      <c r="B97" s="20">
        <f t="shared" si="1"/>
        <v>0.9200000000000006</v>
      </c>
      <c r="C97" s="28"/>
      <c r="D97" s="26"/>
      <c r="E97" s="26"/>
      <c r="F97" s="26"/>
      <c r="G97" s="26"/>
      <c r="H97" s="4"/>
    </row>
    <row r="98" spans="1:8" ht="15.75" x14ac:dyDescent="0.25">
      <c r="A98" s="29">
        <f>(('Máxima eficiencia'!$C$8*B98)+('Máxima eficiencia'!$C$12*(B98^2)))^3/('Máxima eficiencia'!$C$8+(2*'Máxima eficiencia'!$C$12*B98))</f>
        <v>0.56340014671310845</v>
      </c>
      <c r="B98" s="20">
        <f t="shared" si="1"/>
        <v>0.9300000000000006</v>
      </c>
      <c r="C98" s="28"/>
      <c r="D98" s="26"/>
      <c r="E98" s="26"/>
      <c r="F98" s="26"/>
      <c r="G98" s="26"/>
      <c r="H98" s="4"/>
    </row>
    <row r="99" spans="1:8" ht="15.75" x14ac:dyDescent="0.25">
      <c r="A99" s="29">
        <f>(('Máxima eficiencia'!$C$8*B99)+('Máxima eficiencia'!$C$12*(B99^2)))^3/('Máxima eficiencia'!$C$8+(2*'Máxima eficiencia'!$C$12*B99))</f>
        <v>0.59160901043077074</v>
      </c>
      <c r="B99" s="20">
        <f t="shared" si="1"/>
        <v>0.94000000000000061</v>
      </c>
      <c r="C99" s="28"/>
      <c r="D99" s="26"/>
      <c r="E99" s="26"/>
      <c r="F99" s="26"/>
      <c r="G99" s="26"/>
      <c r="H99" s="4"/>
    </row>
    <row r="100" spans="1:8" ht="15.75" x14ac:dyDescent="0.25">
      <c r="A100" s="29">
        <f>(('Máxima eficiencia'!$C$8*B100)+('Máxima eficiencia'!$C$12*(B100^2)))^3/('Máxima eficiencia'!$C$8+(2*'Máxima eficiencia'!$C$12*B100))</f>
        <v>0.62093343005952573</v>
      </c>
      <c r="B100" s="20">
        <f t="shared" si="1"/>
        <v>0.95000000000000062</v>
      </c>
      <c r="C100" s="28"/>
      <c r="D100" s="26"/>
      <c r="E100" s="26"/>
      <c r="F100" s="26"/>
      <c r="G100" s="26"/>
      <c r="H100" s="4"/>
    </row>
    <row r="101" spans="1:8" ht="15.75" x14ac:dyDescent="0.25">
      <c r="A101" s="29">
        <f>(('Máxima eficiencia'!$C$8*B101)+('Máxima eficiencia'!$C$12*(B101^2)))^3/('Máxima eficiencia'!$C$8+(2*'Máxima eficiencia'!$C$12*B101))</f>
        <v>0.65140607710188858</v>
      </c>
      <c r="B101" s="20">
        <f t="shared" si="1"/>
        <v>0.96000000000000063</v>
      </c>
      <c r="C101" s="28"/>
      <c r="D101" s="26"/>
      <c r="E101" s="26"/>
      <c r="F101" s="26"/>
      <c r="G101" s="26"/>
      <c r="H101" s="4"/>
    </row>
    <row r="102" spans="1:8" ht="15.75" x14ac:dyDescent="0.25">
      <c r="A102" s="29">
        <f>(('Máxima eficiencia'!$C$8*B102)+('Máxima eficiencia'!$C$12*(B102^2)))^3/('Máxima eficiencia'!$C$8+(2*'Máxima eficiencia'!$C$12*B102))</f>
        <v>0.6830602530602824</v>
      </c>
      <c r="B102" s="20">
        <f t="shared" si="1"/>
        <v>0.97000000000000064</v>
      </c>
      <c r="C102" s="28"/>
      <c r="D102" s="26"/>
      <c r="E102" s="26"/>
      <c r="F102" s="26"/>
      <c r="G102" s="26"/>
      <c r="H102" s="4"/>
    </row>
    <row r="103" spans="1:8" ht="15.75" x14ac:dyDescent="0.25">
      <c r="A103" s="29">
        <f>(('Máxima eficiencia'!$C$8*B103)+('Máxima eficiencia'!$C$12*(B103^2)))^3/('Máxima eficiencia'!$C$8+(2*'Máxima eficiencia'!$C$12*B103))</f>
        <v>0.71592989543703933</v>
      </c>
      <c r="B103" s="20">
        <f t="shared" si="1"/>
        <v>0.98000000000000065</v>
      </c>
      <c r="C103" s="28"/>
      <c r="D103" s="26"/>
      <c r="E103" s="26"/>
      <c r="F103" s="26"/>
      <c r="G103" s="26"/>
      <c r="H103" s="4"/>
    </row>
    <row r="104" spans="1:8" ht="15.75" x14ac:dyDescent="0.25">
      <c r="A104" s="29">
        <f>(('Máxima eficiencia'!$C$8*B104)+('Máxima eficiencia'!$C$12*(B104^2)))^3/('Máxima eficiencia'!$C$8+(2*'Máxima eficiencia'!$C$12*B104))</f>
        <v>0.750049583734406</v>
      </c>
      <c r="B104" s="20">
        <f t="shared" si="1"/>
        <v>0.99000000000000066</v>
      </c>
      <c r="C104" s="28"/>
      <c r="D104" s="26"/>
      <c r="E104" s="26"/>
      <c r="F104" s="26"/>
      <c r="G104" s="26"/>
      <c r="H104" s="4"/>
    </row>
    <row r="105" spans="1:8" ht="15.75" x14ac:dyDescent="0.25">
      <c r="A105" s="29">
        <f>(('Máxima eficiencia'!$C$8*B105)+('Máxima eficiencia'!$C$12*(B105^2)))^3/('Máxima eficiencia'!$C$8+(2*'Máxima eficiencia'!$C$12*B105))</f>
        <v>0.78545454545454796</v>
      </c>
      <c r="B105" s="20">
        <f t="shared" si="1"/>
        <v>1.0000000000000007</v>
      </c>
      <c r="C105" s="28"/>
      <c r="D105" s="26"/>
      <c r="E105" s="26"/>
      <c r="F105" s="26"/>
      <c r="G105" s="26"/>
      <c r="H105" s="4"/>
    </row>
    <row r="106" spans="1:8" ht="15.75" x14ac:dyDescent="0.25">
      <c r="A106" s="29">
        <f>(('Máxima eficiencia'!$C$8*B106)+('Máxima eficiencia'!$C$12*(B106^2)))^3/('Máxima eficiencia'!$C$8+(2*'Máxima eficiencia'!$C$12*B106))</f>
        <v>0.8221806620995521</v>
      </c>
      <c r="B106" s="20">
        <f t="shared" si="1"/>
        <v>1.0100000000000007</v>
      </c>
      <c r="C106" s="28"/>
      <c r="D106" s="26"/>
      <c r="E106" s="26"/>
      <c r="F106" s="26"/>
      <c r="G106" s="26"/>
      <c r="H106" s="4"/>
    </row>
    <row r="107" spans="1:8" ht="15.75" x14ac:dyDescent="0.25">
      <c r="A107" s="29">
        <f>(('Máxima eficiencia'!$C$8*B107)+('Máxima eficiencia'!$C$12*(B107^2)))^3/('Máxima eficiencia'!$C$8+(2*'Máxima eficiencia'!$C$12*B107))</f>
        <v>0.86026447517143101</v>
      </c>
      <c r="B107" s="20">
        <f t="shared" si="1"/>
        <v>1.0200000000000007</v>
      </c>
      <c r="C107" s="28"/>
      <c r="D107" s="26"/>
      <c r="E107" s="26"/>
      <c r="F107" s="26"/>
      <c r="G107" s="26"/>
      <c r="H107" s="4"/>
    </row>
    <row r="108" spans="1:8" ht="15.75" x14ac:dyDescent="0.25">
      <c r="A108" s="29">
        <f>(('Máxima eficiencia'!$C$8*B108)+('Máxima eficiencia'!$C$12*(B108^2)))^3/('Máxima eficiencia'!$C$8+(2*'Máxima eficiencia'!$C$12*B108))</f>
        <v>0.89974319217212684</v>
      </c>
      <c r="B108" s="20">
        <f t="shared" si="1"/>
        <v>1.0300000000000007</v>
      </c>
      <c r="C108" s="28"/>
      <c r="D108" s="26"/>
      <c r="E108" s="26"/>
      <c r="F108" s="26"/>
      <c r="G108" s="26"/>
      <c r="H108" s="4"/>
    </row>
    <row r="109" spans="1:8" ht="15.75" x14ac:dyDescent="0.25">
      <c r="A109" s="29">
        <f>(('Máxima eficiencia'!$C$8*B109)+('Máxima eficiencia'!$C$12*(B109^2)))^3/('Máxima eficiencia'!$C$8+(2*'Máxima eficiencia'!$C$12*B109))</f>
        <v>0.94065469260351176</v>
      </c>
      <c r="B109" s="20">
        <f t="shared" si="1"/>
        <v>1.0400000000000007</v>
      </c>
      <c r="C109" s="28"/>
      <c r="D109" s="26"/>
      <c r="E109" s="26"/>
      <c r="F109" s="26"/>
      <c r="G109" s="26"/>
      <c r="H109" s="4"/>
    </row>
    <row r="110" spans="1:8" ht="15.75" x14ac:dyDescent="0.25">
      <c r="A110" s="29">
        <f>(('Máxima eficiencia'!$C$8*B110)+('Máxima eficiencia'!$C$12*(B110^2)))^3/('Máxima eficiencia'!$C$8+(2*'Máxima eficiencia'!$C$12*B110))</f>
        <v>0.98303753396739468</v>
      </c>
      <c r="B110" s="20">
        <f t="shared" si="1"/>
        <v>1.0500000000000007</v>
      </c>
      <c r="C110" s="28"/>
      <c r="D110" s="26"/>
      <c r="E110" s="26"/>
      <c r="F110" s="26"/>
      <c r="G110" s="26"/>
      <c r="H110" s="4"/>
    </row>
    <row r="111" spans="1:8" ht="15.75" x14ac:dyDescent="0.25">
      <c r="A111" s="29">
        <f>(('Máxima eficiencia'!$C$8*B111)+('Máxima eficiencia'!$C$12*(B111^2)))^3/('Máxima eficiencia'!$C$8+(2*'Máxima eficiencia'!$C$12*B111))</f>
        <v>1.0269309577655203</v>
      </c>
      <c r="B111" s="20">
        <f t="shared" si="1"/>
        <v>1.0600000000000007</v>
      </c>
      <c r="C111" s="28"/>
      <c r="D111" s="26"/>
      <c r="E111" s="26"/>
      <c r="F111" s="26"/>
      <c r="G111" s="26"/>
      <c r="H111" s="4"/>
    </row>
    <row r="112" spans="1:8" ht="15.75" x14ac:dyDescent="0.25">
      <c r="A112" s="29">
        <f>(('Máxima eficiencia'!$C$8*B112)+('Máxima eficiencia'!$C$12*(B112^2)))^3/('Máxima eficiencia'!$C$8+(2*'Máxima eficiencia'!$C$12*B112))</f>
        <v>1.0723748954995762</v>
      </c>
      <c r="B112" s="20">
        <f t="shared" si="1"/>
        <v>1.0700000000000007</v>
      </c>
      <c r="C112" s="28"/>
      <c r="D112" s="26"/>
      <c r="E112" s="26"/>
      <c r="F112" s="26"/>
      <c r="G112" s="26"/>
      <c r="H112" s="4"/>
    </row>
    <row r="113" spans="1:8" ht="15.75" x14ac:dyDescent="0.25">
      <c r="A113" s="29">
        <f>(('Máxima eficiencia'!$C$8*B113)+('Máxima eficiencia'!$C$12*(B113^2)))^3/('Máxima eficiencia'!$C$8+(2*'Máxima eficiencia'!$C$12*B113))</f>
        <v>1.1194099746711901</v>
      </c>
      <c r="B113" s="20">
        <f t="shared" si="1"/>
        <v>1.0800000000000007</v>
      </c>
      <c r="C113" s="28"/>
      <c r="D113" s="26"/>
      <c r="E113" s="26"/>
      <c r="F113" s="26"/>
      <c r="G113" s="26"/>
      <c r="H113" s="4"/>
    </row>
    <row r="114" spans="1:8" ht="15.75" x14ac:dyDescent="0.25">
      <c r="A114" s="29">
        <f>(('Máxima eficiencia'!$C$8*B114)+('Máxima eficiencia'!$C$12*(B114^2)))^3/('Máxima eficiencia'!$C$8+(2*'Máxima eficiencia'!$C$12*B114))</f>
        <v>1.1680775247819366</v>
      </c>
      <c r="B114" s="20">
        <f t="shared" si="1"/>
        <v>1.0900000000000007</v>
      </c>
      <c r="C114" s="28"/>
      <c r="D114" s="26"/>
      <c r="E114" s="26"/>
      <c r="F114" s="26"/>
      <c r="G114" s="26"/>
      <c r="H114" s="4"/>
    </row>
    <row r="115" spans="1:8" ht="15.75" x14ac:dyDescent="0.25">
      <c r="A115" s="29">
        <f>(('Máxima eficiencia'!$C$8*B115)+('Máxima eficiencia'!$C$12*(B115^2)))^3/('Máxima eficiencia'!$C$8+(2*'Máxima eficiencia'!$C$12*B115))</f>
        <v>1.2184195833333376</v>
      </c>
      <c r="B115" s="20">
        <f t="shared" si="1"/>
        <v>1.1000000000000008</v>
      </c>
      <c r="C115" s="28"/>
      <c r="D115" s="26"/>
      <c r="E115" s="26"/>
      <c r="F115" s="26"/>
      <c r="G115" s="26"/>
      <c r="H115" s="4"/>
    </row>
    <row r="116" spans="1:8" ht="15.75" x14ac:dyDescent="0.25">
      <c r="A116" s="29">
        <f>(('Máxima eficiencia'!$C$8*B116)+('Máxima eficiencia'!$C$12*(B116^2)))^3/('Máxima eficiencia'!$C$8+(2*'Máxima eficiencia'!$C$12*B116))</f>
        <v>1.2704789018268636</v>
      </c>
      <c r="B116" s="20">
        <f t="shared" si="1"/>
        <v>1.1100000000000008</v>
      </c>
      <c r="C116" s="28"/>
      <c r="D116" s="26"/>
      <c r="E116" s="26"/>
      <c r="F116" s="26"/>
      <c r="G116" s="26"/>
      <c r="H116" s="4"/>
    </row>
    <row r="117" spans="1:8" ht="15.75" x14ac:dyDescent="0.25">
      <c r="A117" s="29">
        <f>(('Máxima eficiencia'!$C$8*B117)+('Máxima eficiencia'!$C$12*(B117^2)))^3/('Máxima eficiencia'!$C$8+(2*'Máxima eficiencia'!$C$12*B117))</f>
        <v>1.3242989517639387</v>
      </c>
      <c r="B117" s="20">
        <f t="shared" si="1"/>
        <v>1.1200000000000008</v>
      </c>
      <c r="C117" s="28"/>
      <c r="D117" s="26"/>
      <c r="E117" s="26"/>
      <c r="F117" s="26"/>
      <c r="G117" s="26"/>
      <c r="H117" s="4"/>
    </row>
    <row r="118" spans="1:8" ht="15.75" x14ac:dyDescent="0.25">
      <c r="A118" s="29">
        <f>(('Máxima eficiencia'!$C$8*B118)+('Máxima eficiencia'!$C$12*(B118^2)))^3/('Máxima eficiencia'!$C$8+(2*'Máxima eficiencia'!$C$12*B118))</f>
        <v>1.3799239306459394</v>
      </c>
      <c r="B118" s="20">
        <f t="shared" si="1"/>
        <v>1.1300000000000008</v>
      </c>
      <c r="C118" s="28"/>
      <c r="D118" s="26"/>
      <c r="E118" s="26"/>
      <c r="F118" s="26"/>
      <c r="G118" s="26"/>
      <c r="H118" s="4"/>
    </row>
    <row r="119" spans="1:8" ht="15.75" x14ac:dyDescent="0.25">
      <c r="A119" s="29">
        <f>(('Máxima eficiencia'!$C$8*B119)+('Máxima eficiencia'!$C$12*(B119^2)))^3/('Máxima eficiencia'!$C$8+(2*'Máxima eficiencia'!$C$12*B119))</f>
        <v>1.4373987679741984</v>
      </c>
      <c r="B119" s="20">
        <f t="shared" si="1"/>
        <v>1.1400000000000008</v>
      </c>
      <c r="C119" s="28"/>
      <c r="D119" s="26"/>
      <c r="E119" s="26"/>
      <c r="F119" s="26"/>
      <c r="G119" s="26"/>
      <c r="H119" s="4"/>
    </row>
    <row r="120" spans="1:8" ht="15.75" x14ac:dyDescent="0.25">
      <c r="A120" s="29">
        <f>(('Máxima eficiencia'!$C$8*B120)+('Máxima eficiencia'!$C$12*(B120^2)))^3/('Máxima eficiencia'!$C$8+(2*'Máxima eficiencia'!$C$12*B120))</f>
        <v>1.4967691312500047</v>
      </c>
      <c r="B120" s="20">
        <f t="shared" si="1"/>
        <v>1.1500000000000008</v>
      </c>
      <c r="C120" s="28"/>
      <c r="D120" s="26"/>
      <c r="E120" s="26"/>
      <c r="F120" s="26"/>
      <c r="G120" s="26"/>
      <c r="H120" s="4"/>
    </row>
    <row r="121" spans="1:8" ht="15.75" x14ac:dyDescent="0.25">
      <c r="A121" s="29">
        <f>(('Máxima eficiencia'!$C$8*B121)+('Máxima eficiencia'!$C$12*(B121^2)))^3/('Máxima eficiencia'!$C$8+(2*'Máxima eficiencia'!$C$12*B121))</f>
        <v>1.5580814319746084</v>
      </c>
      <c r="B121" s="20">
        <f t="shared" si="1"/>
        <v>1.1600000000000008</v>
      </c>
      <c r="C121" s="28"/>
      <c r="D121" s="26"/>
      <c r="E121" s="26"/>
      <c r="F121" s="26"/>
      <c r="G121" s="26"/>
      <c r="H121" s="4"/>
    </row>
    <row r="122" spans="1:8" ht="15.75" x14ac:dyDescent="0.25">
      <c r="A122" s="29">
        <f>(('Máxima eficiencia'!$C$8*B122)+('Máxima eficiencia'!$C$12*(B122^2)))^3/('Máxima eficiencia'!$C$8+(2*'Máxima eficiencia'!$C$12*B122))</f>
        <v>1.621382831649218</v>
      </c>
      <c r="B122" s="20">
        <f t="shared" si="1"/>
        <v>1.1700000000000008</v>
      </c>
      <c r="C122" s="28"/>
      <c r="D122" s="26"/>
      <c r="E122" s="26"/>
      <c r="F122" s="26"/>
      <c r="G122" s="26"/>
      <c r="H122" s="4"/>
    </row>
    <row r="123" spans="1:8" ht="15.75" x14ac:dyDescent="0.25">
      <c r="A123" s="29">
        <f>(('Máxima eficiencia'!$C$8*B123)+('Máxima eficiencia'!$C$12*(B123^2)))^3/('Máxima eficiencia'!$C$8+(2*'Máxima eficiencia'!$C$12*B123))</f>
        <v>1.6867212477750053</v>
      </c>
      <c r="B123" s="20">
        <f t="shared" si="1"/>
        <v>1.1800000000000008</v>
      </c>
      <c r="C123" s="28"/>
      <c r="D123" s="26"/>
      <c r="E123" s="26"/>
      <c r="F123" s="26"/>
      <c r="G123" s="26"/>
      <c r="H123" s="4"/>
    </row>
    <row r="124" spans="1:8" ht="15.75" x14ac:dyDescent="0.25">
      <c r="A124" s="29">
        <f>(('Máxima eficiencia'!$C$8*B124)+('Máxima eficiencia'!$C$12*(B124^2)))^3/('Máxima eficiencia'!$C$8+(2*'Máxima eficiencia'!$C$12*B124))</f>
        <v>1.7541453598531063</v>
      </c>
      <c r="B124" s="20">
        <f t="shared" si="1"/>
        <v>1.1900000000000008</v>
      </c>
      <c r="C124" s="28"/>
      <c r="D124" s="26"/>
      <c r="E124" s="26"/>
      <c r="F124" s="26"/>
      <c r="G124" s="26"/>
      <c r="H124" s="4"/>
    </row>
    <row r="125" spans="1:8" ht="15.75" x14ac:dyDescent="0.25">
      <c r="A125" s="29">
        <f>(('Máxima eficiencia'!$C$8*B125)+('Máxima eficiencia'!$C$12*(B125^2)))^3/('Máxima eficiencia'!$C$8+(2*'Máxima eficiencia'!$C$12*B125))</f>
        <v>1.823704615384621</v>
      </c>
      <c r="B125" s="20">
        <f t="shared" si="1"/>
        <v>1.2000000000000008</v>
      </c>
      <c r="C125" s="28"/>
      <c r="D125" s="26"/>
      <c r="E125" s="26"/>
      <c r="F125" s="26"/>
      <c r="G125" s="26"/>
      <c r="H125" s="4"/>
    </row>
    <row r="126" spans="1:8" ht="15.75" x14ac:dyDescent="0.25">
      <c r="A126" s="29">
        <f>(('Máxima eficiencia'!$C$8*B126)+('Máxima eficiencia'!$C$12*(B126^2)))^3/('Máxima eficiencia'!$C$8+(2*'Máxima eficiencia'!$C$12*B126))</f>
        <v>1.8954492358706165</v>
      </c>
      <c r="B126" s="20">
        <f t="shared" si="1"/>
        <v>1.2100000000000009</v>
      </c>
      <c r="C126" s="28"/>
      <c r="D126" s="26"/>
      <c r="E126" s="26"/>
      <c r="F126" s="26"/>
      <c r="G126" s="26"/>
      <c r="H126" s="4"/>
    </row>
    <row r="127" spans="1:8" ht="15.75" x14ac:dyDescent="0.25">
      <c r="A127" s="29">
        <f>(('Máxima eficiencia'!$C$8*B127)+('Máxima eficiencia'!$C$12*(B127^2)))^3/('Máxima eficiencia'!$C$8+(2*'Máxima eficiencia'!$C$12*B127))</f>
        <v>1.9694302228121279</v>
      </c>
      <c r="B127" s="20">
        <f t="shared" si="1"/>
        <v>1.2200000000000009</v>
      </c>
      <c r="C127" s="28"/>
      <c r="D127" s="26"/>
      <c r="E127" s="26"/>
      <c r="F127" s="26"/>
      <c r="G127" s="26"/>
      <c r="H127" s="4"/>
    </row>
    <row r="128" spans="1:8" ht="15.75" x14ac:dyDescent="0.25">
      <c r="A128" s="29">
        <f>(('Máxima eficiencia'!$C$8*B128)+('Máxima eficiencia'!$C$12*(B128^2)))^3/('Máxima eficiencia'!$C$8+(2*'Máxima eficiencia'!$C$12*B128))</f>
        <v>2.045699363710157</v>
      </c>
      <c r="B128" s="20">
        <f t="shared" si="1"/>
        <v>1.2300000000000009</v>
      </c>
      <c r="C128" s="28"/>
      <c r="D128" s="26"/>
      <c r="E128" s="26"/>
      <c r="F128" s="26"/>
      <c r="G128" s="26"/>
      <c r="H128" s="4"/>
    </row>
    <row r="129" spans="1:8" ht="15.75" x14ac:dyDescent="0.25">
      <c r="A129" s="29">
        <f>(('Máxima eficiencia'!$C$8*B129)+('Máxima eficiencia'!$C$12*(B129^2)))^3/('Máxima eficiencia'!$C$8+(2*'Máxima eficiencia'!$C$12*B129))</f>
        <v>2.1243092380656785</v>
      </c>
      <c r="B129" s="20">
        <f t="shared" si="1"/>
        <v>1.2400000000000009</v>
      </c>
      <c r="C129" s="28"/>
      <c r="D129" s="26"/>
      <c r="E129" s="26"/>
      <c r="F129" s="26"/>
      <c r="G129" s="26"/>
      <c r="H129" s="4"/>
    </row>
    <row r="130" spans="1:8" ht="15.75" x14ac:dyDescent="0.25">
      <c r="A130" s="29">
        <f>(('Máxima eficiencia'!$C$8*B130)+('Máxima eficiencia'!$C$12*(B130^2)))^3/('Máxima eficiencia'!$C$8+(2*'Máxima eficiencia'!$C$12*B130))</f>
        <v>2.2053132233796369</v>
      </c>
      <c r="B130" s="20">
        <f t="shared" si="1"/>
        <v>1.2500000000000009</v>
      </c>
      <c r="C130" s="28"/>
      <c r="D130" s="26"/>
      <c r="E130" s="26"/>
      <c r="F130" s="26"/>
      <c r="G130" s="26"/>
      <c r="H130" s="4"/>
    </row>
    <row r="131" spans="1:8" ht="15.75" x14ac:dyDescent="0.25">
      <c r="A131" s="29">
        <f>(('Máxima eficiencia'!$C$8*B131)+('Máxima eficiencia'!$C$12*(B131^2)))^3/('Máxima eficiencia'!$C$8+(2*'Máxima eficiencia'!$C$12*B131))</f>
        <v>2.2887655011529491</v>
      </c>
      <c r="B131" s="20">
        <f t="shared" si="1"/>
        <v>1.2600000000000009</v>
      </c>
      <c r="C131" s="28"/>
      <c r="D131" s="26"/>
      <c r="E131" s="26"/>
      <c r="F131" s="26"/>
      <c r="G131" s="26"/>
      <c r="H131" s="4"/>
    </row>
    <row r="132" spans="1:8" ht="15.75" x14ac:dyDescent="0.25">
      <c r="A132" s="29">
        <f>(('Máxima eficiencia'!$C$8*B132)+('Máxima eficiencia'!$C$12*(B132^2)))^3/('Máxima eficiencia'!$C$8+(2*'Máxima eficiencia'!$C$12*B132))</f>
        <v>2.3747210628865041</v>
      </c>
      <c r="B132" s="20">
        <f t="shared" si="1"/>
        <v>1.2700000000000009</v>
      </c>
      <c r="C132" s="28"/>
      <c r="D132" s="26"/>
      <c r="E132" s="26"/>
      <c r="F132" s="26"/>
      <c r="G132" s="26"/>
      <c r="H132" s="4"/>
    </row>
    <row r="133" spans="1:8" ht="15.75" x14ac:dyDescent="0.25">
      <c r="A133" s="29">
        <f>(('Máxima eficiencia'!$C$8*B133)+('Máxima eficiencia'!$C$12*(B133^2)))^3/('Máxima eficiencia'!$C$8+(2*'Máxima eficiencia'!$C$12*B133))</f>
        <v>2.4632357160811673</v>
      </c>
      <c r="B133" s="20">
        <f t="shared" si="1"/>
        <v>1.2800000000000009</v>
      </c>
      <c r="C133" s="28"/>
      <c r="D133" s="26"/>
      <c r="E133" s="26"/>
      <c r="F133" s="26"/>
      <c r="G133" s="26"/>
      <c r="H133" s="4"/>
    </row>
    <row r="134" spans="1:8" ht="15.75" x14ac:dyDescent="0.25">
      <c r="A134" s="29">
        <f>(('Máxima eficiencia'!$C$8*B134)+('Máxima eficiencia'!$C$12*(B134^2)))^3/('Máxima eficiencia'!$C$8+(2*'Máxima eficiencia'!$C$12*B134))</f>
        <v>2.5543660902377785</v>
      </c>
      <c r="B134" s="20">
        <f t="shared" si="1"/>
        <v>1.2900000000000009</v>
      </c>
      <c r="C134" s="28"/>
      <c r="D134" s="26"/>
      <c r="E134" s="26"/>
      <c r="F134" s="26"/>
      <c r="G134" s="26"/>
      <c r="H134" s="4"/>
    </row>
    <row r="135" spans="1:8" ht="15.75" x14ac:dyDescent="0.25">
      <c r="A135" s="29">
        <f>(('Máxima eficiencia'!$C$8*B135)+('Máxima eficiencia'!$C$12*(B135^2)))^3/('Máxima eficiencia'!$C$8+(2*'Máxima eficiencia'!$C$12*B135))</f>
        <v>2.6481696428571517</v>
      </c>
      <c r="B135" s="20">
        <f t="shared" ref="B135:B198" si="2">B134+0.01</f>
        <v>1.3000000000000009</v>
      </c>
      <c r="C135" s="28"/>
      <c r="D135" s="26"/>
      <c r="E135" s="26"/>
      <c r="F135" s="26"/>
      <c r="G135" s="26"/>
      <c r="H135" s="4"/>
    </row>
    <row r="136" spans="1:8" ht="15.75" x14ac:dyDescent="0.25">
      <c r="A136" s="29">
        <f>(('Máxima eficiencia'!$C$8*B136)+('Máxima eficiencia'!$C$12*(B136^2)))^3/('Máxima eficiencia'!$C$8+(2*'Máxima eficiencia'!$C$12*B136))</f>
        <v>2.74470466544008</v>
      </c>
      <c r="B136" s="20">
        <f t="shared" si="2"/>
        <v>1.3100000000000009</v>
      </c>
      <c r="C136" s="28"/>
      <c r="D136" s="26"/>
      <c r="E136" s="26"/>
      <c r="F136" s="26"/>
      <c r="G136" s="26"/>
      <c r="H136" s="4"/>
    </row>
    <row r="137" spans="1:8" ht="15.75" x14ac:dyDescent="0.25">
      <c r="A137" s="29">
        <f>(('Máxima eficiencia'!$C$8*B137)+('Máxima eficiencia'!$C$12*(B137^2)))^3/('Máxima eficiencia'!$C$8+(2*'Máxima eficiencia'!$C$12*B137))</f>
        <v>2.8440302894873337</v>
      </c>
      <c r="B137" s="20">
        <f t="shared" si="2"/>
        <v>1.320000000000001</v>
      </c>
      <c r="C137" s="28"/>
      <c r="D137" s="26"/>
      <c r="E137" s="26"/>
      <c r="F137" s="26"/>
      <c r="G137" s="26"/>
      <c r="H137" s="4"/>
    </row>
    <row r="138" spans="1:8" ht="15.75" x14ac:dyDescent="0.25">
      <c r="A138" s="29">
        <f>(('Máxima eficiencia'!$C$8*B138)+('Máxima eficiencia'!$C$12*(B138^2)))^3/('Máxima eficiencia'!$C$8+(2*'Máxima eficiencia'!$C$12*B138))</f>
        <v>2.9462064924996598</v>
      </c>
      <c r="B138" s="20">
        <f t="shared" si="2"/>
        <v>1.330000000000001</v>
      </c>
      <c r="C138" s="28"/>
      <c r="D138" s="26"/>
      <c r="E138" s="26"/>
      <c r="F138" s="26"/>
      <c r="G138" s="26"/>
      <c r="H138" s="4"/>
    </row>
    <row r="139" spans="1:8" ht="15.75" x14ac:dyDescent="0.25">
      <c r="A139" s="29">
        <f>(('Máxima eficiencia'!$C$8*B139)+('Máxima eficiencia'!$C$12*(B139^2)))^3/('Máxima eficiencia'!$C$8+(2*'Máxima eficiencia'!$C$12*B139))</f>
        <v>3.0512941039777877</v>
      </c>
      <c r="B139" s="20">
        <f t="shared" si="2"/>
        <v>1.340000000000001</v>
      </c>
      <c r="C139" s="28"/>
      <c r="D139" s="26"/>
      <c r="E139" s="26"/>
      <c r="F139" s="26"/>
      <c r="G139" s="26"/>
      <c r="H139" s="4"/>
    </row>
    <row r="140" spans="1:8" ht="15.75" x14ac:dyDescent="0.25">
      <c r="A140" s="29">
        <f>(('Máxima eficiencia'!$C$8*B140)+('Máxima eficiencia'!$C$12*(B140^2)))^3/('Máxima eficiencia'!$C$8+(2*'Máxima eficiencia'!$C$12*B140))</f>
        <v>3.1593548114224252</v>
      </c>
      <c r="B140" s="20">
        <f t="shared" si="2"/>
        <v>1.350000000000001</v>
      </c>
      <c r="C140" s="28"/>
      <c r="D140" s="26"/>
      <c r="E140" s="26"/>
      <c r="F140" s="26"/>
      <c r="G140" s="26"/>
      <c r="H140" s="4"/>
    </row>
    <row r="141" spans="1:8" ht="15.75" x14ac:dyDescent="0.25">
      <c r="A141" s="29">
        <f>(('Máxima eficiencia'!$C$8*B141)+('Máxima eficiencia'!$C$12*(B141^2)))^3/('Máxima eficiencia'!$C$8+(2*'Máxima eficiencia'!$C$12*B141))</f>
        <v>3.2704511663342566</v>
      </c>
      <c r="B141" s="20">
        <f t="shared" si="2"/>
        <v>1.360000000000001</v>
      </c>
      <c r="C141" s="28"/>
      <c r="D141" s="26"/>
      <c r="E141" s="26"/>
      <c r="F141" s="26"/>
      <c r="G141" s="26"/>
      <c r="H141" s="4"/>
    </row>
    <row r="142" spans="1:8" ht="15.75" x14ac:dyDescent="0.25">
      <c r="A142" s="29">
        <f>(('Máxima eficiencia'!$C$8*B142)+('Máxima eficiencia'!$C$12*(B142^2)))^3/('Máxima eficiencia'!$C$8+(2*'Máxima eficiencia'!$C$12*B142))</f>
        <v>3.384646590213956</v>
      </c>
      <c r="B142" s="20">
        <f t="shared" si="2"/>
        <v>1.370000000000001</v>
      </c>
      <c r="C142" s="28"/>
      <c r="D142" s="26"/>
      <c r="E142" s="26"/>
      <c r="F142" s="26"/>
      <c r="G142" s="26"/>
      <c r="H142" s="4"/>
    </row>
    <row r="143" spans="1:8" ht="15.75" x14ac:dyDescent="0.25">
      <c r="A143" s="29">
        <f>(('Máxima eficiencia'!$C$8*B143)+('Máxima eficiencia'!$C$12*(B143^2)))^3/('Máxima eficiencia'!$C$8+(2*'Máxima eficiencia'!$C$12*B143))</f>
        <v>3.5020053805621729</v>
      </c>
      <c r="B143" s="20">
        <f t="shared" si="2"/>
        <v>1.380000000000001</v>
      </c>
      <c r="C143" s="28"/>
      <c r="D143" s="26"/>
      <c r="E143" s="26"/>
      <c r="F143" s="26"/>
      <c r="G143" s="26"/>
      <c r="H143" s="4"/>
    </row>
    <row r="144" spans="1:8" ht="15.75" x14ac:dyDescent="0.25">
      <c r="A144" s="29">
        <f>(('Máxima eficiencia'!$C$8*B144)+('Máxima eficiencia'!$C$12*(B144^2)))^3/('Máxima eficiencia'!$C$8+(2*'Máxima eficiencia'!$C$12*B144))</f>
        <v>3.6225927168795415</v>
      </c>
      <c r="B144" s="20">
        <f t="shared" si="2"/>
        <v>1.390000000000001</v>
      </c>
      <c r="C144" s="28"/>
      <c r="D144" s="26"/>
      <c r="E144" s="26"/>
      <c r="F144" s="26"/>
      <c r="G144" s="26"/>
      <c r="H144" s="4"/>
    </row>
    <row r="145" spans="1:8" ht="15.75" x14ac:dyDescent="0.25">
      <c r="A145" s="29">
        <f>(('Máxima eficiencia'!$C$8*B145)+('Máxima eficiencia'!$C$12*(B145^2)))^3/('Máxima eficiencia'!$C$8+(2*'Máxima eficiencia'!$C$12*B145))</f>
        <v>3.7464746666666784</v>
      </c>
      <c r="B145" s="20">
        <f t="shared" si="2"/>
        <v>1.400000000000001</v>
      </c>
      <c r="C145" s="28"/>
      <c r="D145" s="26"/>
      <c r="E145" s="26"/>
      <c r="F145" s="26"/>
      <c r="G145" s="26"/>
      <c r="H145" s="4"/>
    </row>
    <row r="146" spans="1:8" ht="15.75" x14ac:dyDescent="0.25">
      <c r="A146" s="29">
        <f>(('Máxima eficiencia'!$C$8*B146)+('Máxima eficiencia'!$C$12*(B146^2)))^3/('Máxima eficiencia'!$C$8+(2*'Máxima eficiencia'!$C$12*B146))</f>
        <v>3.8737181914241843</v>
      </c>
      <c r="B146" s="20">
        <f t="shared" si="2"/>
        <v>1.410000000000001</v>
      </c>
      <c r="C146" s="28"/>
      <c r="D146" s="26"/>
      <c r="E146" s="26"/>
      <c r="F146" s="26"/>
      <c r="G146" s="26"/>
      <c r="H146" s="4"/>
    </row>
    <row r="147" spans="1:8" ht="15.75" x14ac:dyDescent="0.25">
      <c r="A147" s="29">
        <f>(('Máxima eficiencia'!$C$8*B147)+('Máxima eficiencia'!$C$12*(B147^2)))^3/('Máxima eficiencia'!$C$8+(2*'Máxima eficiencia'!$C$12*B147))</f>
        <v>4.0043911526526461</v>
      </c>
      <c r="B147" s="20">
        <f t="shared" si="2"/>
        <v>1.420000000000001</v>
      </c>
      <c r="C147" s="28"/>
      <c r="D147" s="26"/>
      <c r="E147" s="26"/>
      <c r="F147" s="26"/>
      <c r="G147" s="26"/>
      <c r="H147" s="4"/>
    </row>
    <row r="148" spans="1:8" ht="15.75" x14ac:dyDescent="0.25">
      <c r="A148" s="29">
        <f>(('Máxima eficiencia'!$C$8*B148)+('Máxima eficiencia'!$C$12*(B148^2)))^3/('Máxima eficiencia'!$C$8+(2*'Máxima eficiencia'!$C$12*B148))</f>
        <v>4.1385623178526263</v>
      </c>
      <c r="B148" s="20">
        <f t="shared" si="2"/>
        <v>1.430000000000001</v>
      </c>
      <c r="C148" s="28"/>
      <c r="D148" s="26"/>
      <c r="E148" s="26"/>
      <c r="F148" s="26"/>
      <c r="G148" s="26"/>
      <c r="H148" s="4"/>
    </row>
    <row r="149" spans="1:8" ht="15.75" x14ac:dyDescent="0.25">
      <c r="A149" s="29">
        <f>(('Máxima eficiencia'!$C$8*B149)+('Máxima eficiencia'!$C$12*(B149^2)))^3/('Máxima eficiencia'!$C$8+(2*'Máxima eficiencia'!$C$12*B149))</f>
        <v>4.2763013665246898</v>
      </c>
      <c r="B149" s="20">
        <f t="shared" si="2"/>
        <v>1.4400000000000011</v>
      </c>
      <c r="C149" s="28"/>
      <c r="D149" s="26"/>
      <c r="E149" s="26"/>
      <c r="F149" s="26"/>
      <c r="G149" s="26"/>
      <c r="H149" s="4"/>
    </row>
    <row r="150" spans="1:8" ht="15.75" x14ac:dyDescent="0.25">
      <c r="A150" s="29">
        <f>(('Máxima eficiencia'!$C$8*B150)+('Máxima eficiencia'!$C$12*(B150^2)))^3/('Máxima eficiencia'!$C$8+(2*'Máxima eficiencia'!$C$12*B150))</f>
        <v>4.4176788961693694</v>
      </c>
      <c r="B150" s="20">
        <f t="shared" si="2"/>
        <v>1.4500000000000011</v>
      </c>
      <c r="C150" s="28"/>
      <c r="D150" s="26"/>
      <c r="E150" s="26"/>
      <c r="F150" s="26"/>
      <c r="G150" s="26"/>
      <c r="H150" s="4"/>
    </row>
    <row r="151" spans="1:8" ht="15.75" x14ac:dyDescent="0.25">
      <c r="A151" s="29">
        <f>(('Máxima eficiencia'!$C$8*B151)+('Máxima eficiencia'!$C$12*(B151^2)))^3/('Máxima eficiencia'!$C$8+(2*'Máxima eficiencia'!$C$12*B151))</f>
        <v>4.5627664282871958</v>
      </c>
      <c r="B151" s="20">
        <f t="shared" si="2"/>
        <v>1.4600000000000011</v>
      </c>
      <c r="C151" s="28"/>
      <c r="D151" s="26"/>
      <c r="E151" s="26"/>
      <c r="F151" s="26"/>
      <c r="G151" s="26"/>
      <c r="H151" s="4"/>
    </row>
    <row r="152" spans="1:8" ht="15.75" x14ac:dyDescent="0.25">
      <c r="A152" s="29">
        <f>(('Máxima eficiencia'!$C$8*B152)+('Máxima eficiencia'!$C$12*(B152^2)))^3/('Máxima eficiencia'!$C$8+(2*'Máxima eficiencia'!$C$12*B152))</f>
        <v>4.7116364143786784</v>
      </c>
      <c r="B152" s="20">
        <f t="shared" si="2"/>
        <v>1.4700000000000011</v>
      </c>
      <c r="C152" s="28"/>
      <c r="D152" s="26"/>
      <c r="E152" s="26"/>
      <c r="F152" s="26"/>
      <c r="G152" s="26"/>
      <c r="H152" s="4"/>
    </row>
    <row r="153" spans="1:8" ht="15.75" x14ac:dyDescent="0.25">
      <c r="A153" s="29">
        <f>(('Máxima eficiencia'!$C$8*B153)+('Máxima eficiencia'!$C$12*(B153^2)))^3/('Máxima eficiencia'!$C$8+(2*'Máxima eficiencia'!$C$12*B153))</f>
        <v>4.8643622419443222</v>
      </c>
      <c r="B153" s="20">
        <f t="shared" si="2"/>
        <v>1.4800000000000011</v>
      </c>
      <c r="C153" s="28"/>
      <c r="D153" s="26"/>
      <c r="E153" s="26"/>
      <c r="F153" s="26"/>
      <c r="G153" s="26"/>
      <c r="H153" s="4"/>
    </row>
    <row r="154" spans="1:8" ht="15.75" x14ac:dyDescent="0.25">
      <c r="A154" s="29">
        <f>(('Máxima eficiencia'!$C$8*B154)+('Máxima eficiencia'!$C$12*(B154^2)))^3/('Máxima eficiencia'!$C$8+(2*'Máxima eficiencia'!$C$12*B154))</f>
        <v>5.0210182404846062</v>
      </c>
      <c r="B154" s="20">
        <f t="shared" si="2"/>
        <v>1.4900000000000011</v>
      </c>
      <c r="C154" s="28"/>
      <c r="D154" s="26"/>
      <c r="E154" s="26"/>
      <c r="F154" s="26"/>
      <c r="G154" s="26"/>
      <c r="H154" s="4"/>
    </row>
    <row r="155" spans="1:8" ht="15.75" x14ac:dyDescent="0.25">
      <c r="A155" s="29">
        <f>(('Máxima eficiencia'!$C$8*B155)+('Máxima eficiencia'!$C$12*(B155^2)))^3/('Máxima eficiencia'!$C$8+(2*'Máxima eficiencia'!$C$12*B155))</f>
        <v>5.1816796875000186</v>
      </c>
      <c r="B155" s="20">
        <f t="shared" si="2"/>
        <v>1.5000000000000011</v>
      </c>
      <c r="C155" s="28"/>
      <c r="D155" s="26"/>
      <c r="E155" s="26"/>
      <c r="F155" s="26"/>
      <c r="G155" s="26"/>
      <c r="H155" s="4"/>
    </row>
    <row r="156" spans="1:8" ht="15.75" x14ac:dyDescent="0.25">
      <c r="A156" s="29">
        <f>(('Máxima eficiencia'!$C$8*B156)+('Máxima eficiencia'!$C$12*(B156^2)))^3/('Máxima eficiencia'!$C$8+(2*'Máxima eficiencia'!$C$12*B156))</f>
        <v>5.3464228144910146</v>
      </c>
      <c r="B156" s="20">
        <f t="shared" si="2"/>
        <v>1.5100000000000011</v>
      </c>
      <c r="C156" s="28"/>
      <c r="D156" s="26"/>
      <c r="E156" s="26"/>
      <c r="F156" s="26"/>
      <c r="G156" s="26"/>
      <c r="H156" s="4"/>
    </row>
    <row r="157" spans="1:8" ht="15.75" x14ac:dyDescent="0.25">
      <c r="A157" s="29">
        <f>(('Máxima eficiencia'!$C$8*B157)+('Máxima eficiencia'!$C$12*(B157^2)))^3/('Máxima eficiencia'!$C$8+(2*'Máxima eficiencia'!$C$12*B157))</f>
        <v>5.5153248129580454</v>
      </c>
      <c r="B157" s="20">
        <f t="shared" si="2"/>
        <v>1.5200000000000011</v>
      </c>
      <c r="C157" s="28"/>
      <c r="D157" s="26"/>
      <c r="E157" s="26"/>
      <c r="F157" s="26"/>
      <c r="G157" s="26"/>
      <c r="H157" s="4"/>
    </row>
    <row r="158" spans="1:8" ht="15.75" x14ac:dyDescent="0.25">
      <c r="A158" s="29">
        <f>(('Máxima eficiencia'!$C$8*B158)+('Máxima eficiencia'!$C$12*(B158^2)))^3/('Máxima eficiencia'!$C$8+(2*'Máxima eficiencia'!$C$12*B158))</f>
        <v>5.6884638404015551</v>
      </c>
      <c r="B158" s="20">
        <f t="shared" si="2"/>
        <v>1.5300000000000011</v>
      </c>
      <c r="C158" s="28"/>
      <c r="D158" s="26"/>
      <c r="E158" s="26"/>
      <c r="F158" s="26"/>
      <c r="G158" s="26"/>
      <c r="H158" s="4"/>
    </row>
    <row r="159" spans="1:8" ht="15.75" x14ac:dyDescent="0.25">
      <c r="A159" s="29">
        <f>(('Máxima eficiencia'!$C$8*B159)+('Máxima eficiencia'!$C$12*(B159^2)))^3/('Máxima eficiencia'!$C$8+(2*'Máxima eficiencia'!$C$12*B159))</f>
        <v>5.865919026321972</v>
      </c>
      <c r="B159" s="20">
        <f t="shared" si="2"/>
        <v>1.5400000000000011</v>
      </c>
      <c r="C159" s="28"/>
      <c r="D159" s="26"/>
      <c r="E159" s="26"/>
      <c r="F159" s="26"/>
      <c r="G159" s="26"/>
      <c r="H159" s="4"/>
    </row>
    <row r="160" spans="1:8" ht="15.75" x14ac:dyDescent="0.25">
      <c r="A160" s="29">
        <f>(('Máxima eficiencia'!$C$8*B160)+('Máxima eficiencia'!$C$12*(B160^2)))^3/('Máxima eficiencia'!$C$8+(2*'Máxima eficiencia'!$C$12*B160))</f>
        <v>6.0477704782197179</v>
      </c>
      <c r="B160" s="20">
        <f t="shared" si="2"/>
        <v>1.5500000000000012</v>
      </c>
      <c r="C160" s="28"/>
      <c r="D160" s="26"/>
      <c r="E160" s="26"/>
      <c r="F160" s="26"/>
      <c r="G160" s="26"/>
      <c r="H160" s="4"/>
    </row>
    <row r="161" spans="1:8" ht="15.75" x14ac:dyDescent="0.25">
      <c r="A161" s="29">
        <f>(('Máxima eficiencia'!$C$8*B161)+('Máxima eficiencia'!$C$12*(B161^2)))^3/('Máxima eficiencia'!$C$8+(2*'Máxima eficiencia'!$C$12*B161))</f>
        <v>6.2340992875952033</v>
      </c>
      <c r="B161" s="20">
        <f t="shared" si="2"/>
        <v>1.5600000000000012</v>
      </c>
      <c r="C161" s="28"/>
      <c r="D161" s="26"/>
      <c r="E161" s="26"/>
      <c r="F161" s="26"/>
      <c r="G161" s="26"/>
      <c r="H161" s="4"/>
    </row>
    <row r="162" spans="1:8" ht="15.75" x14ac:dyDescent="0.25">
      <c r="A162" s="29">
        <f>(('Máxima eficiencia'!$C$8*B162)+('Máxima eficiencia'!$C$12*(B162^2)))^3/('Máxima eficiencia'!$C$8+(2*'Máxima eficiencia'!$C$12*B162))</f>
        <v>6.4249875359488238</v>
      </c>
      <c r="B162" s="20">
        <f t="shared" si="2"/>
        <v>1.5700000000000012</v>
      </c>
      <c r="C162" s="28"/>
      <c r="D162" s="26"/>
      <c r="E162" s="26"/>
      <c r="F162" s="26"/>
      <c r="G162" s="26"/>
      <c r="H162" s="4"/>
    </row>
    <row r="163" spans="1:8" ht="15.75" x14ac:dyDescent="0.25">
      <c r="A163" s="29">
        <f>(('Máxima eficiencia'!$C$8*B163)+('Máxima eficiencia'!$C$12*(B163^2)))^3/('Máxima eficiencia'!$C$8+(2*'Máxima eficiencia'!$C$12*B163))</f>
        <v>6.6205183007809776</v>
      </c>
      <c r="B163" s="20">
        <f t="shared" si="2"/>
        <v>1.5800000000000012</v>
      </c>
      <c r="C163" s="28"/>
      <c r="D163" s="26"/>
      <c r="E163" s="26"/>
      <c r="F163" s="26"/>
      <c r="G163" s="26"/>
      <c r="H163" s="4"/>
    </row>
    <row r="164" spans="1:8" ht="15.75" x14ac:dyDescent="0.25">
      <c r="A164" s="29">
        <f>(('Máxima eficiencia'!$C$8*B164)+('Máxima eficiencia'!$C$12*(B164^2)))^3/('Máxima eficiencia'!$C$8+(2*'Máxima eficiencia'!$C$12*B164))</f>
        <v>6.8207756615920365</v>
      </c>
      <c r="B164" s="20">
        <f t="shared" si="2"/>
        <v>1.5900000000000012</v>
      </c>
      <c r="C164" s="28"/>
      <c r="D164" s="26"/>
      <c r="E164" s="26"/>
      <c r="F164" s="26"/>
      <c r="G164" s="26"/>
      <c r="H164" s="4"/>
    </row>
    <row r="165" spans="1:8" ht="15.75" x14ac:dyDescent="0.25">
      <c r="A165" s="29">
        <f>(('Máxima eficiencia'!$C$8*B165)+('Máxima eficiencia'!$C$12*(B165^2)))^3/('Máxima eficiencia'!$C$8+(2*'Máxima eficiencia'!$C$12*B165))</f>
        <v>7.0258447058823785</v>
      </c>
      <c r="B165" s="20">
        <f t="shared" si="2"/>
        <v>1.6000000000000012</v>
      </c>
      <c r="C165" s="28"/>
      <c r="D165" s="26"/>
      <c r="E165" s="26"/>
      <c r="F165" s="26"/>
      <c r="G165" s="26"/>
      <c r="H165" s="4"/>
    </row>
    <row r="166" spans="1:8" ht="15.75" x14ac:dyDescent="0.25">
      <c r="A166" s="29">
        <f>(('Máxima eficiencia'!$C$8*B166)+('Máxima eficiencia'!$C$12*(B166^2)))^3/('Máxima eficiencia'!$C$8+(2*'Máxima eficiencia'!$C$12*B166))</f>
        <v>7.2358115351523624</v>
      </c>
      <c r="B166" s="20">
        <f t="shared" si="2"/>
        <v>1.6100000000000012</v>
      </c>
      <c r="C166" s="28"/>
      <c r="D166" s="26"/>
      <c r="E166" s="26"/>
      <c r="F166" s="26"/>
      <c r="G166" s="26"/>
      <c r="H166" s="4"/>
    </row>
    <row r="167" spans="1:8" ht="15.75" x14ac:dyDescent="0.25">
      <c r="A167" s="29">
        <f>(('Máxima eficiencia'!$C$8*B167)+('Máxima eficiencia'!$C$12*(B167^2)))^3/('Máxima eficiencia'!$C$8+(2*'Máxima eficiencia'!$C$12*B167))</f>
        <v>7.4507632709023532</v>
      </c>
      <c r="B167" s="20">
        <f t="shared" si="2"/>
        <v>1.6200000000000012</v>
      </c>
      <c r="C167" s="28"/>
      <c r="D167" s="26"/>
      <c r="E167" s="26"/>
      <c r="F167" s="26"/>
      <c r="G167" s="26"/>
      <c r="H167" s="4"/>
    </row>
    <row r="168" spans="1:8" ht="15.75" x14ac:dyDescent="0.25">
      <c r="A168" s="29">
        <f>(('Máxima eficiencia'!$C$8*B168)+('Máxima eficiencia'!$C$12*(B168^2)))^3/('Máxima eficiencia'!$C$8+(2*'Máxima eficiencia'!$C$12*B168))</f>
        <v>7.6707880606326873</v>
      </c>
      <c r="B168" s="20">
        <f t="shared" si="2"/>
        <v>1.6300000000000012</v>
      </c>
      <c r="C168" s="28"/>
      <c r="D168" s="26"/>
      <c r="E168" s="26"/>
      <c r="F168" s="26"/>
      <c r="G168" s="26"/>
      <c r="H168" s="4"/>
    </row>
    <row r="169" spans="1:8" ht="15.75" x14ac:dyDescent="0.25">
      <c r="A169" s="29">
        <f>(('Máxima eficiencia'!$C$8*B169)+('Máxima eficiencia'!$C$12*(B169^2)))^3/('Máxima eficiencia'!$C$8+(2*'Máxima eficiencia'!$C$12*B169))</f>
        <v>7.8959750838437053</v>
      </c>
      <c r="B169" s="20">
        <f t="shared" si="2"/>
        <v>1.6400000000000012</v>
      </c>
      <c r="C169" s="28"/>
      <c r="D169" s="26"/>
      <c r="E169" s="26"/>
      <c r="F169" s="26"/>
      <c r="G169" s="26"/>
      <c r="H169" s="4"/>
    </row>
    <row r="170" spans="1:8" ht="15.75" x14ac:dyDescent="0.25">
      <c r="A170" s="29">
        <f>(('Máxima eficiencia'!$C$8*B170)+('Máxima eficiencia'!$C$12*(B170^2)))^3/('Máxima eficiencia'!$C$8+(2*'Máxima eficiencia'!$C$12*B170))</f>
        <v>8.1264145580357461</v>
      </c>
      <c r="B170" s="20">
        <f t="shared" si="2"/>
        <v>1.6500000000000012</v>
      </c>
      <c r="C170" s="28"/>
      <c r="D170" s="26"/>
      <c r="E170" s="26"/>
      <c r="F170" s="26"/>
      <c r="G170" s="26"/>
      <c r="H170" s="4"/>
    </row>
    <row r="171" spans="1:8" ht="15.75" x14ac:dyDescent="0.25">
      <c r="A171" s="29">
        <f>(('Máxima eficiencia'!$C$8*B171)+('Máxima eficiencia'!$C$12*(B171^2)))^3/('Máxima eficiencia'!$C$8+(2*'Máxima eficiencia'!$C$12*B171))</f>
        <v>8.3621977447091211</v>
      </c>
      <c r="B171" s="20">
        <f t="shared" si="2"/>
        <v>1.6600000000000013</v>
      </c>
      <c r="C171" s="28"/>
      <c r="D171" s="26"/>
      <c r="E171" s="26"/>
      <c r="F171" s="26"/>
      <c r="G171" s="26"/>
      <c r="H171" s="4"/>
    </row>
    <row r="172" spans="1:8" ht="15.75" x14ac:dyDescent="0.25">
      <c r="A172" s="29">
        <f>(('Máxima eficiencia'!$C$8*B172)+('Máxima eficiencia'!$C$12*(B172^2)))^3/('Máxima eficiencia'!$C$8+(2*'Máxima eficiencia'!$C$12*B172))</f>
        <v>8.6034169553641586</v>
      </c>
      <c r="B172" s="20">
        <f t="shared" si="2"/>
        <v>1.6700000000000013</v>
      </c>
      <c r="C172" s="28"/>
      <c r="D172" s="26"/>
      <c r="E172" s="26"/>
      <c r="F172" s="26"/>
      <c r="G172" s="26"/>
      <c r="H172" s="4"/>
    </row>
    <row r="173" spans="1:8" ht="15.75" x14ac:dyDescent="0.25">
      <c r="A173" s="29">
        <f>(('Máxima eficiencia'!$C$8*B173)+('Máxima eficiencia'!$C$12*(B173^2)))^3/('Máxima eficiencia'!$C$8+(2*'Máxima eficiencia'!$C$12*B173))</f>
        <v>8.8501655575011551</v>
      </c>
      <c r="B173" s="20">
        <f t="shared" si="2"/>
        <v>1.6800000000000013</v>
      </c>
      <c r="C173" s="28"/>
      <c r="D173" s="26"/>
      <c r="E173" s="26"/>
      <c r="F173" s="26"/>
      <c r="G173" s="26"/>
      <c r="H173" s="4"/>
    </row>
    <row r="174" spans="1:8" ht="15.75" x14ac:dyDescent="0.25">
      <c r="A174" s="29">
        <f>(('Máxima eficiencia'!$C$8*B174)+('Máxima eficiencia'!$C$12*(B174^2)))^3/('Máxima eficiencia'!$C$8+(2*'Máxima eficiencia'!$C$12*B174))</f>
        <v>9.1025379806204274</v>
      </c>
      <c r="B174" s="20">
        <f t="shared" si="2"/>
        <v>1.6900000000000013</v>
      </c>
      <c r="C174" s="28"/>
      <c r="D174" s="26"/>
      <c r="E174" s="26"/>
      <c r="F174" s="26"/>
      <c r="G174" s="26"/>
      <c r="H174" s="4"/>
    </row>
    <row r="175" spans="1:8" ht="15.75" x14ac:dyDescent="0.25">
      <c r="A175" s="29">
        <f>(('Máxima eficiencia'!$C$8*B175)+('Máxima eficiencia'!$C$12*(B175^2)))^3/('Máxima eficiencia'!$C$8+(2*'Máxima eficiencia'!$C$12*B175))</f>
        <v>9.3606297222222583</v>
      </c>
      <c r="B175" s="20">
        <f t="shared" si="2"/>
        <v>1.7000000000000013</v>
      </c>
      <c r="C175" s="28"/>
      <c r="D175" s="26"/>
      <c r="E175" s="26"/>
      <c r="F175" s="26"/>
      <c r="G175" s="26"/>
      <c r="H175" s="4"/>
    </row>
    <row r="176" spans="1:8" ht="15.75" x14ac:dyDescent="0.25">
      <c r="A176" s="29">
        <f>(('Máxima eficiencia'!$C$8*B176)+('Máxima eficiencia'!$C$12*(B176^2)))^3/('Máxima eficiencia'!$C$8+(2*'Máxima eficiencia'!$C$12*B176))</f>
        <v>9.624537353806943</v>
      </c>
      <c r="B176" s="20">
        <f t="shared" si="2"/>
        <v>1.7100000000000013</v>
      </c>
      <c r="C176" s="28"/>
      <c r="D176" s="26"/>
      <c r="E176" s="26"/>
      <c r="F176" s="26"/>
      <c r="G176" s="26"/>
      <c r="H176" s="4"/>
    </row>
    <row r="177" spans="1:8" ht="15.75" x14ac:dyDescent="0.25">
      <c r="A177" s="29">
        <f>(('Máxima eficiencia'!$C$8*B177)+('Máxima eficiencia'!$C$12*(B177^2)))^3/('Máxima eficiencia'!$C$8+(2*'Máxima eficiencia'!$C$12*B177))</f>
        <v>9.8943585268747611</v>
      </c>
      <c r="B177" s="20">
        <f t="shared" si="2"/>
        <v>1.7200000000000013</v>
      </c>
      <c r="C177" s="28"/>
      <c r="D177" s="26"/>
      <c r="E177" s="26"/>
      <c r="F177" s="26"/>
      <c r="G177" s="26"/>
      <c r="H177" s="4"/>
    </row>
    <row r="178" spans="1:8" ht="15.75" x14ac:dyDescent="0.25">
      <c r="A178" s="29">
        <f>(('Máxima eficiencia'!$C$8*B178)+('Máxima eficiencia'!$C$12*(B178^2)))^3/('Máxima eficiencia'!$C$8+(2*'Máxima eficiencia'!$C$12*B178))</f>
        <v>10.170191978925995</v>
      </c>
      <c r="B178" s="20">
        <f t="shared" si="2"/>
        <v>1.7300000000000013</v>
      </c>
      <c r="C178" s="28"/>
      <c r="D178" s="26"/>
      <c r="E178" s="26"/>
      <c r="F178" s="26"/>
      <c r="G178" s="26"/>
      <c r="H178" s="4"/>
    </row>
    <row r="179" spans="1:8" ht="15.75" x14ac:dyDescent="0.25">
      <c r="A179" s="29">
        <f>(('Máxima eficiencia'!$C$8*B179)+('Máxima eficiencia'!$C$12*(B179^2)))^3/('Máxima eficiencia'!$C$8+(2*'Máxima eficiencia'!$C$12*B179))</f>
        <v>10.452137539460907</v>
      </c>
      <c r="B179" s="20">
        <f t="shared" si="2"/>
        <v>1.7400000000000013</v>
      </c>
      <c r="C179" s="28"/>
      <c r="D179" s="26"/>
      <c r="E179" s="26"/>
      <c r="F179" s="26"/>
      <c r="G179" s="26"/>
      <c r="H179" s="4"/>
    </row>
    <row r="180" spans="1:8" ht="15.75" x14ac:dyDescent="0.25">
      <c r="A180" s="29">
        <f>(('Máxima eficiencia'!$C$8*B180)+('Máxima eficiencia'!$C$12*(B180^2)))^3/('Máxima eficiencia'!$C$8+(2*'Máxima eficiencia'!$C$12*B180))</f>
        <v>10.740296135979769</v>
      </c>
      <c r="B180" s="20">
        <f t="shared" si="2"/>
        <v>1.7500000000000013</v>
      </c>
      <c r="C180" s="28"/>
      <c r="D180" s="26"/>
      <c r="E180" s="26"/>
      <c r="F180" s="26"/>
      <c r="G180" s="26"/>
      <c r="H180" s="4"/>
    </row>
    <row r="181" spans="1:8" ht="15.75" x14ac:dyDescent="0.25">
      <c r="A181" s="29">
        <f>(('Máxima eficiencia'!$C$8*B181)+('Máxima eficiencia'!$C$12*(B181^2)))^3/('Máxima eficiencia'!$C$8+(2*'Máxima eficiencia'!$C$12*B181))</f>
        <v>11.034769799982836</v>
      </c>
      <c r="B181" s="20">
        <f t="shared" si="2"/>
        <v>1.7600000000000013</v>
      </c>
      <c r="C181" s="28"/>
      <c r="D181" s="26"/>
      <c r="E181" s="26"/>
      <c r="F181" s="26"/>
      <c r="G181" s="26"/>
      <c r="H181" s="4"/>
    </row>
    <row r="182" spans="1:8" ht="15.75" x14ac:dyDescent="0.25">
      <c r="A182" s="29">
        <f>(('Máxima eficiencia'!$C$8*B182)+('Máxima eficiencia'!$C$12*(B182^2)))^3/('Máxima eficiencia'!$C$8+(2*'Máxima eficiencia'!$C$12*B182))</f>
        <v>11.335661672970359</v>
      </c>
      <c r="B182" s="20">
        <f t="shared" si="2"/>
        <v>1.7700000000000014</v>
      </c>
      <c r="C182" s="28"/>
      <c r="D182" s="26"/>
      <c r="E182" s="26"/>
      <c r="F182" s="26"/>
      <c r="G182" s="26"/>
      <c r="H182" s="4"/>
    </row>
    <row r="183" spans="1:8" ht="15.75" x14ac:dyDescent="0.25">
      <c r="A183" s="29">
        <f>(('Máxima eficiencia'!$C$8*B183)+('Máxima eficiencia'!$C$12*(B183^2)))^3/('Máxima eficiencia'!$C$8+(2*'Máxima eficiencia'!$C$12*B183))</f>
        <v>11.643076012442597</v>
      </c>
      <c r="B183" s="20">
        <f t="shared" si="2"/>
        <v>1.7800000000000014</v>
      </c>
      <c r="C183" s="28"/>
      <c r="D183" s="26"/>
      <c r="E183" s="26"/>
      <c r="F183" s="26"/>
      <c r="G183" s="26"/>
      <c r="H183" s="4"/>
    </row>
    <row r="184" spans="1:8" ht="15.75" x14ac:dyDescent="0.25">
      <c r="A184" s="29">
        <f>(('Máxima eficiencia'!$C$8*B184)+('Máxima eficiencia'!$C$12*(B184^2)))^3/('Máxima eficiencia'!$C$8+(2*'Máxima eficiencia'!$C$12*B184))</f>
        <v>11.95711819789978</v>
      </c>
      <c r="B184" s="20">
        <f t="shared" si="2"/>
        <v>1.7900000000000014</v>
      </c>
      <c r="C184" s="28"/>
      <c r="D184" s="26"/>
      <c r="E184" s="26"/>
      <c r="F184" s="26"/>
      <c r="G184" s="26"/>
      <c r="H184" s="4"/>
    </row>
    <row r="185" spans="1:8" ht="15.75" x14ac:dyDescent="0.25">
      <c r="A185" s="29">
        <f>(('Máxima eficiencia'!$C$8*B185)+('Máxima eficiencia'!$C$12*(B185^2)))^3/('Máxima eficiencia'!$C$8+(2*'Máxima eficiencia'!$C$12*B185))</f>
        <v>12.27789473684215</v>
      </c>
      <c r="B185" s="20">
        <f t="shared" si="2"/>
        <v>1.8000000000000014</v>
      </c>
      <c r="C185" s="28"/>
      <c r="D185" s="26"/>
      <c r="E185" s="26"/>
      <c r="F185" s="26"/>
      <c r="G185" s="26"/>
      <c r="H185" s="4"/>
    </row>
    <row r="186" spans="1:8" ht="15.75" x14ac:dyDescent="0.25">
      <c r="A186" s="29">
        <f>(('Máxima eficiencia'!$C$8*B186)+('Máxima eficiencia'!$C$12*(B186^2)))^3/('Máxima eficiencia'!$C$8+(2*'Máxima eficiencia'!$C$12*B186))</f>
        <v>12.605513270769938</v>
      </c>
      <c r="B186" s="20">
        <f t="shared" si="2"/>
        <v>1.8100000000000014</v>
      </c>
      <c r="C186" s="28"/>
      <c r="D186" s="26"/>
      <c r="E186" s="26"/>
      <c r="F186" s="26"/>
      <c r="G186" s="26"/>
      <c r="H186" s="4"/>
    </row>
    <row r="187" spans="1:8" ht="15.75" x14ac:dyDescent="0.25">
      <c r="A187" s="29">
        <f>(('Máxima eficiencia'!$C$8*B187)+('Máxima eficiencia'!$C$12*(B187^2)))^3/('Máxima eficiencia'!$C$8+(2*'Máxima eficiencia'!$C$12*B187))</f>
        <v>12.940082581183379</v>
      </c>
      <c r="B187" s="20">
        <f t="shared" si="2"/>
        <v>1.8200000000000014</v>
      </c>
      <c r="C187" s="28"/>
      <c r="D187" s="26"/>
      <c r="E187" s="26"/>
      <c r="F187" s="26"/>
      <c r="G187" s="26"/>
      <c r="H187" s="4"/>
    </row>
    <row r="188" spans="1:8" ht="15.75" x14ac:dyDescent="0.25">
      <c r="A188" s="29">
        <f>(('Máxima eficiencia'!$C$8*B188)+('Máxima eficiencia'!$C$12*(B188^2)))^3/('Máxima eficiencia'!$C$8+(2*'Máxima eficiencia'!$C$12*B188))</f>
        <v>13.281712595582691</v>
      </c>
      <c r="B188" s="20">
        <f t="shared" si="2"/>
        <v>1.8300000000000014</v>
      </c>
      <c r="C188" s="28"/>
      <c r="D188" s="26"/>
      <c r="E188" s="26"/>
      <c r="F188" s="26"/>
      <c r="G188" s="26"/>
      <c r="H188" s="4"/>
    </row>
    <row r="189" spans="1:8" ht="15.75" x14ac:dyDescent="0.25">
      <c r="A189" s="29">
        <f>(('Máxima eficiencia'!$C$8*B189)+('Máxima eficiencia'!$C$12*(B189^2)))^3/('Máxima eficiencia'!$C$8+(2*'Máxima eficiencia'!$C$12*B189))</f>
        <v>13.630514393468088</v>
      </c>
      <c r="B189" s="20">
        <f t="shared" si="2"/>
        <v>1.8400000000000014</v>
      </c>
      <c r="C189" s="28"/>
      <c r="D189" s="26"/>
      <c r="E189" s="26"/>
      <c r="F189" s="26"/>
      <c r="G189" s="26"/>
      <c r="H189" s="4"/>
    </row>
    <row r="190" spans="1:8" ht="15.75" x14ac:dyDescent="0.25">
      <c r="A190" s="29">
        <f>(('Máxima eficiencia'!$C$8*B190)+('Máxima eficiencia'!$C$12*(B190^2)))^3/('Máxima eficiencia'!$C$8+(2*'Máxima eficiencia'!$C$12*B190))</f>
        <v>13.986600212339797</v>
      </c>
      <c r="B190" s="20">
        <f t="shared" si="2"/>
        <v>1.8500000000000014</v>
      </c>
      <c r="C190" s="28"/>
      <c r="D190" s="26"/>
      <c r="E190" s="26"/>
      <c r="F190" s="26"/>
      <c r="G190" s="26"/>
      <c r="H190" s="4"/>
    </row>
    <row r="191" spans="1:8" ht="15.75" x14ac:dyDescent="0.25">
      <c r="A191" s="29">
        <f>(('Máxima eficiencia'!$C$8*B191)+('Máxima eficiencia'!$C$12*(B191^2)))^3/('Máxima eficiencia'!$C$8+(2*'Máxima eficiencia'!$C$12*B191))</f>
        <v>14.350083453698012</v>
      </c>
      <c r="B191" s="20">
        <f t="shared" si="2"/>
        <v>1.8600000000000014</v>
      </c>
      <c r="C191" s="28"/>
      <c r="D191" s="26"/>
      <c r="E191" s="26"/>
      <c r="F191" s="26"/>
      <c r="G191" s="26"/>
      <c r="H191" s="4"/>
    </row>
    <row r="192" spans="1:8" ht="15.75" x14ac:dyDescent="0.25">
      <c r="A192" s="29">
        <f>(('Máxima eficiencia'!$C$8*B192)+('Máxima eficiencia'!$C$12*(B192^2)))^3/('Máxima eficiencia'!$C$8+(2*'Máxima eficiencia'!$C$12*B192))</f>
        <v>14.721078689042951</v>
      </c>
      <c r="B192" s="20">
        <f t="shared" si="2"/>
        <v>1.8700000000000014</v>
      </c>
      <c r="C192" s="28"/>
      <c r="D192" s="26"/>
      <c r="E192" s="26"/>
      <c r="F192" s="26"/>
      <c r="G192" s="26"/>
      <c r="H192" s="4"/>
    </row>
    <row r="193" spans="1:8" ht="15.75" x14ac:dyDescent="0.25">
      <c r="A193" s="29">
        <f>(('Máxima eficiencia'!$C$8*B193)+('Máxima eficiencia'!$C$12*(B193^2)))^3/('Máxima eficiencia'!$C$8+(2*'Máxima eficiencia'!$C$12*B193))</f>
        <v>15.099701665874804</v>
      </c>
      <c r="B193" s="20">
        <f t="shared" si="2"/>
        <v>1.8800000000000014</v>
      </c>
      <c r="C193" s="28"/>
      <c r="D193" s="26"/>
      <c r="E193" s="26"/>
      <c r="F193" s="26"/>
      <c r="G193" s="26"/>
      <c r="H193" s="4"/>
    </row>
    <row r="194" spans="1:8" ht="15.75" x14ac:dyDescent="0.25">
      <c r="A194" s="29">
        <f>(('Máxima eficiencia'!$C$8*B194)+('Máxima eficiencia'!$C$12*(B194^2)))^3/('Máxima eficiencia'!$C$8+(2*'Máxima eficiencia'!$C$12*B194))</f>
        <v>15.486069313693779</v>
      </c>
      <c r="B194" s="20">
        <f t="shared" si="2"/>
        <v>1.8900000000000015</v>
      </c>
      <c r="C194" s="28"/>
      <c r="D194" s="26"/>
      <c r="E194" s="26"/>
      <c r="F194" s="26"/>
      <c r="G194" s="26"/>
      <c r="H194" s="4"/>
    </row>
    <row r="195" spans="1:8" ht="15.75" x14ac:dyDescent="0.25">
      <c r="A195" s="29">
        <f>(('Máxima eficiencia'!$C$8*B195)+('Máxima eficiencia'!$C$12*(B195^2)))^3/('Máxima eficiencia'!$C$8+(2*'Máxima eficiencia'!$C$12*B195))</f>
        <v>15.880299750000061</v>
      </c>
      <c r="B195" s="20">
        <f t="shared" si="2"/>
        <v>1.9000000000000015</v>
      </c>
      <c r="C195" s="28"/>
      <c r="D195" s="26"/>
      <c r="E195" s="26"/>
      <c r="F195" s="26"/>
      <c r="G195" s="26"/>
      <c r="H195" s="4"/>
    </row>
    <row r="196" spans="1:8" ht="15.75" x14ac:dyDescent="0.25">
      <c r="A196" s="29">
        <f>(('Máxima eficiencia'!$C$8*B196)+('Máxima eficiencia'!$C$12*(B196^2)))^3/('Máxima eficiencia'!$C$8+(2*'Máxima eficiencia'!$C$12*B196))</f>
        <v>16.282512286293844</v>
      </c>
      <c r="B196" s="20">
        <f t="shared" si="2"/>
        <v>1.9100000000000015</v>
      </c>
      <c r="C196" s="28"/>
      <c r="D196" s="26"/>
      <c r="E196" s="26"/>
      <c r="F196" s="26"/>
      <c r="G196" s="26"/>
      <c r="H196" s="4"/>
    </row>
    <row r="197" spans="1:8" ht="15.75" x14ac:dyDescent="0.25">
      <c r="A197" s="29">
        <f>(('Máxima eficiencia'!$C$8*B197)+('Máxima eficiencia'!$C$12*(B197^2)))^3/('Máxima eficiencia'!$C$8+(2*'Máxima eficiencia'!$C$12*B197))</f>
        <v>16.692827434075316</v>
      </c>
      <c r="B197" s="20">
        <f t="shared" si="2"/>
        <v>1.9200000000000015</v>
      </c>
      <c r="C197" s="28"/>
      <c r="D197" s="26"/>
      <c r="E197" s="26"/>
      <c r="F197" s="26"/>
      <c r="G197" s="26"/>
      <c r="H197" s="4"/>
    </row>
    <row r="198" spans="1:8" ht="15.75" x14ac:dyDescent="0.25">
      <c r="A198" s="29">
        <f>(('Máxima eficiencia'!$C$8*B198)+('Máxima eficiencia'!$C$12*(B198^2)))^3/('Máxima eficiencia'!$C$8+(2*'Máxima eficiencia'!$C$12*B198))</f>
        <v>17.111366910844644</v>
      </c>
      <c r="B198" s="20">
        <f t="shared" si="2"/>
        <v>1.9300000000000015</v>
      </c>
      <c r="C198" s="28"/>
      <c r="D198" s="26"/>
      <c r="E198" s="26"/>
      <c r="F198" s="26"/>
      <c r="G198" s="26"/>
      <c r="H198" s="4"/>
    </row>
    <row r="199" spans="1:8" ht="15.75" x14ac:dyDescent="0.25">
      <c r="A199" s="29">
        <f>(('Máxima eficiencia'!$C$8*B199)+('Máxima eficiencia'!$C$12*(B199^2)))^3/('Máxima eficiencia'!$C$8+(2*'Máxima eficiencia'!$C$12*B199))</f>
        <v>17.538253646102021</v>
      </c>
      <c r="B199" s="20">
        <f t="shared" ref="B199:B262" si="3">B198+0.01</f>
        <v>1.9400000000000015</v>
      </c>
      <c r="C199" s="28"/>
      <c r="D199" s="26"/>
      <c r="E199" s="26"/>
      <c r="F199" s="26"/>
      <c r="G199" s="26"/>
      <c r="H199" s="4"/>
    </row>
    <row r="200" spans="1:8" ht="15.75" x14ac:dyDescent="0.25">
      <c r="A200" s="29">
        <f>(('Máxima eficiencia'!$C$8*B200)+('Máxima eficiencia'!$C$12*(B200^2)))^3/('Máxima eficiencia'!$C$8+(2*'Máxima eficiencia'!$C$12*B200))</f>
        <v>17.973611787347625</v>
      </c>
      <c r="B200" s="20">
        <f t="shared" si="3"/>
        <v>1.9500000000000015</v>
      </c>
      <c r="C200" s="28"/>
      <c r="D200" s="26"/>
      <c r="E200" s="26"/>
      <c r="F200" s="26"/>
      <c r="G200" s="26"/>
      <c r="H200" s="4"/>
    </row>
    <row r="201" spans="1:8" ht="15.75" x14ac:dyDescent="0.25">
      <c r="A201" s="29">
        <f>(('Máxima eficiencia'!$C$8*B201)+('Máxima eficiencia'!$C$12*(B201^2)))^3/('Máxima eficiencia'!$C$8+(2*'Máxima eficiencia'!$C$12*B201))</f>
        <v>18.417566706081622</v>
      </c>
      <c r="B201" s="20">
        <f t="shared" si="3"/>
        <v>1.9600000000000015</v>
      </c>
      <c r="C201" s="28"/>
      <c r="D201" s="26"/>
      <c r="E201" s="26"/>
      <c r="F201" s="26"/>
      <c r="G201" s="26"/>
      <c r="H201" s="4"/>
    </row>
    <row r="202" spans="1:8" ht="15.75" x14ac:dyDescent="0.25">
      <c r="A202" s="29">
        <f>(('Máxima eficiencia'!$C$8*B202)+('Máxima eficiencia'!$C$12*(B202^2)))^3/('Máxima eficiencia'!$C$8+(2*'Máxima eficiencia'!$C$12*B202))</f>
        <v>18.870245003804179</v>
      </c>
      <c r="B202" s="20">
        <f t="shared" si="3"/>
        <v>1.9700000000000015</v>
      </c>
      <c r="C202" s="28"/>
      <c r="D202" s="26"/>
      <c r="E202" s="26"/>
      <c r="F202" s="26"/>
      <c r="G202" s="26"/>
      <c r="H202" s="4"/>
    </row>
    <row r="203" spans="1:8" ht="15.75" x14ac:dyDescent="0.25">
      <c r="A203" s="29">
        <f>(('Máxima eficiencia'!$C$8*B203)+('Máxima eficiencia'!$C$12*(B203^2)))^3/('Máxima eficiencia'!$C$8+(2*'Máxima eficiencia'!$C$12*B203))</f>
        <v>19.331774518015465</v>
      </c>
      <c r="B203" s="20">
        <f t="shared" si="3"/>
        <v>1.9800000000000015</v>
      </c>
      <c r="C203" s="28"/>
      <c r="D203" s="26"/>
      <c r="E203" s="26"/>
      <c r="F203" s="26"/>
      <c r="G203" s="26"/>
      <c r="H203" s="4"/>
    </row>
    <row r="204" spans="1:8" ht="15.75" x14ac:dyDescent="0.25">
      <c r="A204" s="29">
        <f>(('Máxima eficiencia'!$C$8*B204)+('Máxima eficiencia'!$C$12*(B204^2)))^3/('Máxima eficiencia'!$C$8+(2*'Máxima eficiencia'!$C$12*B204))</f>
        <v>19.802284328215624</v>
      </c>
      <c r="B204" s="20">
        <f t="shared" si="3"/>
        <v>1.9900000000000015</v>
      </c>
      <c r="C204" s="28"/>
      <c r="D204" s="26"/>
      <c r="E204" s="26"/>
      <c r="F204" s="26"/>
      <c r="G204" s="26"/>
      <c r="H204" s="4"/>
    </row>
    <row r="205" spans="1:8" ht="15.75" x14ac:dyDescent="0.25">
      <c r="A205" s="29">
        <f>(('Máxima eficiencia'!$C$8*B205)+('Máxima eficiencia'!$C$12*(B205^2)))^3/('Máxima eficiencia'!$C$8+(2*'Máxima eficiencia'!$C$12*B205))</f>
        <v>20.281904761904826</v>
      </c>
      <c r="B205" s="20">
        <f t="shared" si="3"/>
        <v>2.0000000000000013</v>
      </c>
      <c r="C205" s="28"/>
      <c r="D205" s="26"/>
      <c r="E205" s="26"/>
      <c r="F205" s="26"/>
      <c r="G205" s="26"/>
      <c r="H205" s="4"/>
    </row>
    <row r="206" spans="1:8" ht="15.75" x14ac:dyDescent="0.25">
      <c r="A206" s="29">
        <f>(('Máxima eficiencia'!$C$8*B206)+('Máxima eficiencia'!$C$12*(B206^2)))^3/('Máxima eficiencia'!$C$8+(2*'Máxima eficiencia'!$C$12*B206))</f>
        <v>20.770767400583228</v>
      </c>
      <c r="B206" s="20">
        <f t="shared" si="3"/>
        <v>2.0100000000000011</v>
      </c>
      <c r="C206" s="28"/>
      <c r="D206" s="26"/>
      <c r="E206" s="26"/>
      <c r="F206" s="26"/>
      <c r="G206" s="26"/>
      <c r="H206" s="4"/>
    </row>
    <row r="207" spans="1:8" ht="15.75" x14ac:dyDescent="0.25">
      <c r="A207" s="29">
        <f>(('Máxima eficiencia'!$C$8*B207)+('Máxima eficiencia'!$C$12*(B207^2)))^3/('Máxima eficiencia'!$C$8+(2*'Máxima eficiencia'!$C$12*B207))</f>
        <v>21.269005085750983</v>
      </c>
      <c r="B207" s="20">
        <f t="shared" si="3"/>
        <v>2.0200000000000009</v>
      </c>
      <c r="C207" s="28"/>
      <c r="D207" s="26"/>
      <c r="E207" s="26"/>
      <c r="F207" s="26"/>
      <c r="G207" s="26"/>
      <c r="H207" s="4"/>
    </row>
    <row r="208" spans="1:8" ht="15.75" x14ac:dyDescent="0.25">
      <c r="A208" s="29">
        <f>(('Máxima eficiencia'!$C$8*B208)+('Máxima eficiencia'!$C$12*(B208^2)))^3/('Máxima eficiencia'!$C$8+(2*'Máxima eficiencia'!$C$12*B208))</f>
        <v>21.77675192490825</v>
      </c>
      <c r="B208" s="20">
        <f t="shared" si="3"/>
        <v>2.0300000000000007</v>
      </c>
      <c r="C208" s="28"/>
      <c r="D208" s="26"/>
      <c r="E208" s="26"/>
      <c r="F208" s="26"/>
      <c r="G208" s="26"/>
      <c r="H208" s="4"/>
    </row>
    <row r="209" spans="1:8" ht="15.75" x14ac:dyDescent="0.25">
      <c r="A209" s="29">
        <f>(('Máxima eficiencia'!$C$8*B209)+('Máxima eficiencia'!$C$12*(B209^2)))^3/('Máxima eficiencia'!$C$8+(2*'Máxima eficiencia'!$C$12*B209))</f>
        <v>22.294143297555163</v>
      </c>
      <c r="B209" s="20">
        <f t="shared" si="3"/>
        <v>2.0400000000000005</v>
      </c>
      <c r="C209" s="28"/>
      <c r="D209" s="26"/>
      <c r="E209" s="26"/>
      <c r="F209" s="26"/>
      <c r="G209" s="26"/>
      <c r="H209" s="4"/>
    </row>
    <row r="210" spans="1:8" ht="15.75" x14ac:dyDescent="0.25">
      <c r="A210" s="29">
        <f>(('Máxima eficiencia'!$C$8*B210)+('Máxima eficiencia'!$C$12*(B210^2)))^3/('Máxima eficiencia'!$C$8+(2*'Máxima eficiencia'!$C$12*B210))</f>
        <v>22.821315861191884</v>
      </c>
      <c r="B210" s="20">
        <f t="shared" si="3"/>
        <v>2.0500000000000003</v>
      </c>
      <c r="C210" s="28"/>
      <c r="D210" s="26"/>
      <c r="E210" s="26"/>
      <c r="F210" s="26"/>
      <c r="G210" s="26"/>
      <c r="H210" s="4"/>
    </row>
    <row r="211" spans="1:8" ht="15.75" x14ac:dyDescent="0.25">
      <c r="A211" s="29">
        <f>(('Máxima eficiencia'!$C$8*B211)+('Máxima eficiencia'!$C$12*(B211^2)))^3/('Máxima eficiencia'!$C$8+(2*'Máxima eficiencia'!$C$12*B211))</f>
        <v>23.358407557318511</v>
      </c>
      <c r="B211" s="20">
        <f t="shared" si="3"/>
        <v>2.06</v>
      </c>
      <c r="C211" s="28"/>
      <c r="D211" s="26"/>
      <c r="E211" s="26"/>
      <c r="F211" s="26"/>
      <c r="G211" s="26"/>
      <c r="H211" s="4"/>
    </row>
    <row r="212" spans="1:8" ht="15.75" x14ac:dyDescent="0.25">
      <c r="A212" s="29">
        <f>(('Máxima eficiencia'!$C$8*B212)+('Máxima eficiencia'!$C$12*(B212^2)))^3/('Máxima eficiencia'!$C$8+(2*'Máxima eficiencia'!$C$12*B212))</f>
        <v>23.905557617435246</v>
      </c>
      <c r="B212" s="20">
        <f t="shared" si="3"/>
        <v>2.0699999999999998</v>
      </c>
      <c r="C212" s="28"/>
      <c r="D212" s="26"/>
      <c r="E212" s="26"/>
      <c r="F212" s="26"/>
      <c r="G212" s="26"/>
      <c r="H212" s="4"/>
    </row>
    <row r="213" spans="1:8" ht="15.75" x14ac:dyDescent="0.25">
      <c r="A213" s="29">
        <f>(('Máxima eficiencia'!$C$8*B213)+('Máxima eficiencia'!$C$12*(B213^2)))^3/('Máxima eficiencia'!$C$8+(2*'Máxima eficiencia'!$C$12*B213))</f>
        <v>24.462906569042179</v>
      </c>
      <c r="B213" s="20">
        <f t="shared" si="3"/>
        <v>2.0799999999999996</v>
      </c>
      <c r="C213" s="28"/>
      <c r="D213" s="26"/>
      <c r="E213" s="26"/>
      <c r="F213" s="26"/>
      <c r="G213" s="26"/>
      <c r="H213" s="4"/>
    </row>
    <row r="214" spans="1:8" ht="15.75" x14ac:dyDescent="0.25">
      <c r="A214" s="29">
        <f>(('Máxima eficiencia'!$C$8*B214)+('Máxima eficiencia'!$C$12*(B214^2)))^3/('Máxima eficiencia'!$C$8+(2*'Máxima eficiencia'!$C$12*B214))</f>
        <v>25.030596241639465</v>
      </c>
      <c r="B214" s="20">
        <f t="shared" si="3"/>
        <v>2.0899999999999994</v>
      </c>
      <c r="C214" s="28"/>
      <c r="D214" s="26"/>
      <c r="E214" s="26"/>
      <c r="F214" s="26"/>
      <c r="G214" s="26"/>
      <c r="H214" s="4"/>
    </row>
    <row r="215" spans="1:8" ht="15.75" x14ac:dyDescent="0.25">
      <c r="A215" s="29">
        <f>(('Máxima eficiencia'!$C$8*B215)+('Máxima eficiencia'!$C$12*(B215^2)))^3/('Máxima eficiencia'!$C$8+(2*'Máxima eficiencia'!$C$12*B215))</f>
        <v>25.608769772727225</v>
      </c>
      <c r="B215" s="20">
        <f t="shared" si="3"/>
        <v>2.0999999999999992</v>
      </c>
      <c r="C215" s="28"/>
      <c r="D215" s="26"/>
      <c r="E215" s="26"/>
      <c r="F215" s="26"/>
      <c r="G215" s="26"/>
      <c r="H215" s="4"/>
    </row>
    <row r="216" spans="1:8" ht="15.75" x14ac:dyDescent="0.25">
      <c r="A216" s="29">
        <f>(('Máxima eficiencia'!$C$8*B216)+('Máxima eficiencia'!$C$12*(B216^2)))^3/('Máxima eficiencia'!$C$8+(2*'Máxima eficiencia'!$C$12*B216))</f>
        <v>26.197571613805586</v>
      </c>
      <c r="B216" s="20">
        <f t="shared" si="3"/>
        <v>2.109999999999999</v>
      </c>
      <c r="C216" s="28"/>
      <c r="D216" s="26"/>
      <c r="E216" s="26"/>
      <c r="F216" s="26"/>
      <c r="G216" s="26"/>
      <c r="H216" s="4"/>
    </row>
    <row r="217" spans="1:8" ht="15.75" x14ac:dyDescent="0.25">
      <c r="A217" s="29">
        <f>(('Máxima eficiencia'!$C$8*B217)+('Máxima eficiencia'!$C$12*(B217^2)))^3/('Máxima eficiencia'!$C$8+(2*'Máxima eficiencia'!$C$12*B217))</f>
        <v>26.797147536374688</v>
      </c>
      <c r="B217" s="20">
        <f t="shared" si="3"/>
        <v>2.1199999999999988</v>
      </c>
      <c r="C217" s="28"/>
      <c r="D217" s="26"/>
      <c r="E217" s="26"/>
      <c r="F217" s="26"/>
      <c r="G217" s="26"/>
      <c r="H217" s="4"/>
    </row>
    <row r="218" spans="1:8" ht="15.75" x14ac:dyDescent="0.25">
      <c r="A218" s="29">
        <f>(('Máxima eficiencia'!$C$8*B218)+('Máxima eficiencia'!$C$12*(B218^2)))^3/('Máxima eficiencia'!$C$8+(2*'Máxima eficiencia'!$C$12*B218))</f>
        <v>27.40764463793467</v>
      </c>
      <c r="B218" s="20">
        <f t="shared" si="3"/>
        <v>2.1299999999999986</v>
      </c>
      <c r="C218" s="28"/>
      <c r="D218" s="26"/>
      <c r="E218" s="26"/>
      <c r="F218" s="26"/>
      <c r="G218" s="26"/>
      <c r="H218" s="4"/>
    </row>
    <row r="219" spans="1:8" ht="15.75" x14ac:dyDescent="0.25">
      <c r="A219" s="29">
        <f>(('Máxima eficiencia'!$C$8*B219)+('Máxima eficiencia'!$C$12*(B219^2)))^3/('Máxima eficiencia'!$C$8+(2*'Máxima eficiencia'!$C$12*B219))</f>
        <v>28.029211347985616</v>
      </c>
      <c r="B219" s="20">
        <f t="shared" si="3"/>
        <v>2.1399999999999983</v>
      </c>
      <c r="C219" s="28"/>
      <c r="D219" s="26"/>
      <c r="E219" s="26"/>
      <c r="F219" s="26"/>
      <c r="G219" s="26"/>
      <c r="H219" s="4"/>
    </row>
    <row r="220" spans="1:8" ht="15.75" x14ac:dyDescent="0.25">
      <c r="A220" s="29">
        <f>(('Máxima eficiencia'!$C$8*B220)+('Máxima eficiencia'!$C$12*(B220^2)))^3/('Máxima eficiencia'!$C$8+(2*'Máxima eficiencia'!$C$12*B220))</f>
        <v>28.661997434027647</v>
      </c>
      <c r="B220" s="20">
        <f t="shared" si="3"/>
        <v>2.1499999999999981</v>
      </c>
      <c r="C220" s="28"/>
      <c r="D220" s="26"/>
      <c r="E220" s="26"/>
      <c r="F220" s="26"/>
      <c r="G220" s="26"/>
      <c r="H220" s="4"/>
    </row>
    <row r="221" spans="1:8" ht="15.75" x14ac:dyDescent="0.25">
      <c r="A221" s="29">
        <f>(('Máxima eficiencia'!$C$8*B221)+('Máxima eficiencia'!$C$12*(B221^2)))^3/('Máxima eficiencia'!$C$8+(2*'Máxima eficiencia'!$C$12*B221))</f>
        <v>29.306154007560913</v>
      </c>
      <c r="B221" s="20">
        <f t="shared" si="3"/>
        <v>2.1599999999999979</v>
      </c>
      <c r="C221" s="28"/>
      <c r="D221" s="26"/>
      <c r="E221" s="26"/>
      <c r="F221" s="26"/>
      <c r="G221" s="26"/>
      <c r="H221" s="4"/>
    </row>
    <row r="222" spans="1:8" ht="15.75" x14ac:dyDescent="0.25">
      <c r="A222" s="29">
        <f>(('Máxima eficiencia'!$C$8*B222)+('Máxima eficiencia'!$C$12*(B222^2)))^3/('Máxima eficiencia'!$C$8+(2*'Máxima eficiencia'!$C$12*B222))</f>
        <v>29.961833530085528</v>
      </c>
      <c r="B222" s="20">
        <f t="shared" si="3"/>
        <v>2.1699999999999977</v>
      </c>
      <c r="C222" s="28"/>
      <c r="D222" s="26"/>
      <c r="E222" s="26"/>
      <c r="F222" s="26"/>
      <c r="G222" s="26"/>
      <c r="H222" s="4"/>
    </row>
    <row r="223" spans="1:8" ht="15.75" x14ac:dyDescent="0.25">
      <c r="A223" s="29">
        <f>(('Máxima eficiencia'!$C$8*B223)+('Máxima eficiencia'!$C$12*(B223^2)))^3/('Máxima eficiencia'!$C$8+(2*'Máxima eficiencia'!$C$12*B223))</f>
        <v>30.629189819101594</v>
      </c>
      <c r="B223" s="20">
        <f t="shared" si="3"/>
        <v>2.1799999999999975</v>
      </c>
      <c r="C223" s="28"/>
      <c r="D223" s="26"/>
      <c r="E223" s="26"/>
      <c r="F223" s="26"/>
      <c r="G223" s="26"/>
      <c r="H223" s="4"/>
    </row>
    <row r="224" spans="1:8" ht="15.75" x14ac:dyDescent="0.25">
      <c r="A224" s="29">
        <f>(('Máxima eficiencia'!$C$8*B224)+('Máxima eficiencia'!$C$12*(B224^2)))^3/('Máxima eficiencia'!$C$8+(2*'Máxima eficiencia'!$C$12*B224))</f>
        <v>31.308378054109209</v>
      </c>
      <c r="B224" s="20">
        <f t="shared" si="3"/>
        <v>2.1899999999999973</v>
      </c>
      <c r="C224" s="28"/>
      <c r="D224" s="26"/>
      <c r="E224" s="26"/>
      <c r="F224" s="26"/>
      <c r="G224" s="26"/>
      <c r="H224" s="4"/>
    </row>
    <row r="225" spans="1:8" ht="15.75" x14ac:dyDescent="0.25">
      <c r="A225" s="29">
        <f>(('Máxima eficiencia'!$C$8*B225)+('Máxima eficiencia'!$C$12*(B225^2)))^3/('Máxima eficiencia'!$C$8+(2*'Máxima eficiencia'!$C$12*B225))</f>
        <v>31.999554782608499</v>
      </c>
      <c r="B225" s="20">
        <f t="shared" si="3"/>
        <v>2.1999999999999971</v>
      </c>
      <c r="C225" s="28"/>
      <c r="D225" s="26"/>
      <c r="E225" s="26"/>
      <c r="F225" s="26"/>
      <c r="G225" s="26"/>
      <c r="H225" s="4"/>
    </row>
    <row r="226" spans="1:8" ht="15.75" x14ac:dyDescent="0.25">
      <c r="A226" s="29">
        <f>(('Máxima eficiencia'!$C$8*B226)+('Máxima eficiencia'!$C$12*(B226^2)))^3/('Máxima eficiencia'!$C$8+(2*'Máxima eficiencia'!$C$12*B226))</f>
        <v>32.702877926099553</v>
      </c>
      <c r="B226" s="20">
        <f t="shared" si="3"/>
        <v>2.2099999999999969</v>
      </c>
      <c r="C226" s="28"/>
      <c r="D226" s="26"/>
      <c r="E226" s="26"/>
      <c r="F226" s="26"/>
      <c r="G226" s="26"/>
      <c r="H226" s="4"/>
    </row>
    <row r="227" spans="1:8" ht="15.75" x14ac:dyDescent="0.25">
      <c r="A227" s="29">
        <f>(('Máxima eficiencia'!$C$8*B227)+('Máxima eficiencia'!$C$12*(B227^2)))^3/('Máxima eficiencia'!$C$8+(2*'Máxima eficiencia'!$C$12*B227))</f>
        <v>33.418506786082503</v>
      </c>
      <c r="B227" s="20">
        <f t="shared" si="3"/>
        <v>2.2199999999999966</v>
      </c>
      <c r="C227" s="28"/>
      <c r="D227" s="26"/>
      <c r="E227" s="26"/>
      <c r="F227" s="26"/>
      <c r="G227" s="26"/>
      <c r="H227" s="4"/>
    </row>
    <row r="228" spans="1:8" ht="15.75" x14ac:dyDescent="0.25">
      <c r="A228" s="29">
        <f>(('Máxima eficiencia'!$C$8*B228)+('Máxima eficiencia'!$C$12*(B228^2)))^3/('Máxima eficiencia'!$C$8+(2*'Máxima eficiencia'!$C$12*B228))</f>
        <v>34.14660205005746</v>
      </c>
      <c r="B228" s="20">
        <f t="shared" si="3"/>
        <v>2.2299999999999964</v>
      </c>
      <c r="C228" s="28"/>
      <c r="D228" s="26"/>
      <c r="E228" s="26"/>
      <c r="F228" s="26"/>
      <c r="G228" s="26"/>
      <c r="H228" s="4"/>
    </row>
    <row r="229" spans="1:8" ht="15.75" x14ac:dyDescent="0.25">
      <c r="A229" s="29">
        <f>(('Máxima eficiencia'!$C$8*B229)+('Máxima eficiencia'!$C$12*(B229^2)))^3/('Máxima eficiencia'!$C$8+(2*'Máxima eficiencia'!$C$12*B229))</f>
        <v>34.887325797524504</v>
      </c>
      <c r="B229" s="20">
        <f t="shared" si="3"/>
        <v>2.2399999999999962</v>
      </c>
      <c r="C229" s="28"/>
      <c r="D229" s="26"/>
      <c r="E229" s="26"/>
      <c r="F229" s="26"/>
      <c r="G229" s="26"/>
      <c r="H229" s="4"/>
    </row>
    <row r="230" spans="1:8" ht="15.75" x14ac:dyDescent="0.25">
      <c r="A230" s="29">
        <f>(('Máxima eficiencia'!$C$8*B230)+('Máxima eficiencia'!$C$12*(B230^2)))^3/('Máxima eficiencia'!$C$8+(2*'Máxima eficiencia'!$C$12*B230))</f>
        <v>35.640841505983744</v>
      </c>
      <c r="B230" s="20">
        <f t="shared" si="3"/>
        <v>2.249999999999996</v>
      </c>
      <c r="C230" s="28"/>
      <c r="D230" s="26"/>
      <c r="E230" s="26"/>
      <c r="F230" s="26"/>
      <c r="G230" s="26"/>
      <c r="H230" s="4"/>
    </row>
    <row r="231" spans="1:8" ht="15.75" x14ac:dyDescent="0.25">
      <c r="A231" s="29">
        <f>(('Máxima eficiencia'!$C$8*B231)+('Máxima eficiencia'!$C$12*(B231^2)))^3/('Máxima eficiencia'!$C$8+(2*'Máxima eficiencia'!$C$12*B231))</f>
        <v>36.407314056935263</v>
      </c>
      <c r="B231" s="20">
        <f t="shared" si="3"/>
        <v>2.2599999999999958</v>
      </c>
      <c r="C231" s="28"/>
      <c r="D231" s="26"/>
      <c r="E231" s="26"/>
      <c r="F231" s="26"/>
      <c r="G231" s="26"/>
      <c r="H231" s="4"/>
    </row>
    <row r="232" spans="1:8" ht="15.75" x14ac:dyDescent="0.25">
      <c r="A232" s="29">
        <f>(('Máxima eficiencia'!$C$8*B232)+('Máxima eficiencia'!$C$12*(B232^2)))^3/('Máxima eficiencia'!$C$8+(2*'Máxima eficiencia'!$C$12*B232))</f>
        <v>37.186909741879191</v>
      </c>
      <c r="B232" s="20">
        <f t="shared" si="3"/>
        <v>2.2699999999999956</v>
      </c>
      <c r="C232" s="28"/>
      <c r="D232" s="26"/>
      <c r="E232" s="26"/>
      <c r="F232" s="26"/>
      <c r="G232" s="26"/>
      <c r="H232" s="4"/>
    </row>
    <row r="233" spans="1:8" ht="15.75" x14ac:dyDescent="0.25">
      <c r="A233" s="29">
        <f>(('Máxima eficiencia'!$C$8*B233)+('Máxima eficiencia'!$C$12*(B233^2)))^3/('Máxima eficiencia'!$C$8+(2*'Máxima eficiencia'!$C$12*B233))</f>
        <v>37.979796268315589</v>
      </c>
      <c r="B233" s="20">
        <f t="shared" si="3"/>
        <v>2.2799999999999954</v>
      </c>
      <c r="C233" s="28"/>
      <c r="D233" s="26"/>
      <c r="E233" s="26"/>
      <c r="F233" s="26"/>
      <c r="G233" s="26"/>
      <c r="H233" s="4"/>
    </row>
    <row r="234" spans="1:8" ht="15.75" x14ac:dyDescent="0.25">
      <c r="A234" s="29">
        <f>(('Máxima eficiencia'!$C$8*B234)+('Máxima eficiencia'!$C$12*(B234^2)))^3/('Máxima eficiencia'!$C$8+(2*'Máxima eficiencia'!$C$12*B234))</f>
        <v>38.786142765744593</v>
      </c>
      <c r="B234" s="20">
        <f t="shared" si="3"/>
        <v>2.2899999999999952</v>
      </c>
      <c r="C234" s="28"/>
      <c r="D234" s="26"/>
      <c r="E234" s="26"/>
      <c r="F234" s="26"/>
      <c r="G234" s="26"/>
      <c r="H234" s="4"/>
    </row>
    <row r="235" spans="1:8" ht="15.75" x14ac:dyDescent="0.25">
      <c r="A235" s="29">
        <f>(('Máxima eficiencia'!$C$8*B235)+('Máxima eficiencia'!$C$12*(B235^2)))^3/('Máxima eficiencia'!$C$8+(2*'Máxima eficiencia'!$C$12*B235))</f>
        <v>39.606119791666252</v>
      </c>
      <c r="B235" s="20">
        <f t="shared" si="3"/>
        <v>2.2999999999999949</v>
      </c>
      <c r="C235" s="28"/>
      <c r="D235" s="26"/>
      <c r="E235" s="26"/>
      <c r="F235" s="26"/>
      <c r="G235" s="26"/>
      <c r="H235" s="4"/>
    </row>
    <row r="236" spans="1:8" ht="15.75" x14ac:dyDescent="0.25">
      <c r="A236" s="29">
        <f>(('Máxima eficiencia'!$C$8*B236)+('Máxima eficiencia'!$C$12*(B236^2)))^3/('Máxima eficiencia'!$C$8+(2*'Máxima eficiencia'!$C$12*B236))</f>
        <v>40.439899337580663</v>
      </c>
      <c r="B236" s="20">
        <f t="shared" si="3"/>
        <v>2.3099999999999947</v>
      </c>
      <c r="C236" s="28"/>
      <c r="D236" s="26"/>
      <c r="E236" s="26"/>
      <c r="F236" s="26"/>
      <c r="G236" s="26"/>
      <c r="H236" s="4"/>
    </row>
    <row r="237" spans="1:8" ht="15.75" x14ac:dyDescent="0.25">
      <c r="A237" s="29">
        <f>(('Máxima eficiencia'!$C$8*B237)+('Máxima eficiencia'!$C$12*(B237^2)))^3/('Máxima eficiencia'!$C$8+(2*'Máxima eficiencia'!$C$12*B237))</f>
        <v>41.287654834987954</v>
      </c>
      <c r="B237" s="20">
        <f t="shared" si="3"/>
        <v>2.3199999999999945</v>
      </c>
      <c r="C237" s="28"/>
      <c r="D237" s="26"/>
      <c r="E237" s="26"/>
      <c r="F237" s="26"/>
      <c r="G237" s="26"/>
      <c r="H237" s="4"/>
    </row>
    <row r="238" spans="1:8" ht="15.75" x14ac:dyDescent="0.25">
      <c r="A238" s="29">
        <f>(('Máxima eficiencia'!$C$8*B238)+('Máxima eficiencia'!$C$12*(B238^2)))^3/('Máxima eficiencia'!$C$8+(2*'Máxima eficiencia'!$C$12*B238))</f>
        <v>42.149561161388206</v>
      </c>
      <c r="B238" s="20">
        <f t="shared" si="3"/>
        <v>2.3299999999999943</v>
      </c>
      <c r="C238" s="28"/>
      <c r="D238" s="26"/>
      <c r="E238" s="26"/>
      <c r="F238" s="26"/>
      <c r="G238" s="26"/>
      <c r="H238" s="4"/>
    </row>
    <row r="239" spans="1:8" ht="15.75" x14ac:dyDescent="0.25">
      <c r="A239" s="29">
        <f>(('Máxima eficiencia'!$C$8*B239)+('Máxima eficiencia'!$C$12*(B239^2)))^3/('Máxima eficiencia'!$C$8+(2*'Máxima eficiencia'!$C$12*B239))</f>
        <v>43.025794646281447</v>
      </c>
      <c r="B239" s="20">
        <f t="shared" si="3"/>
        <v>2.3399999999999941</v>
      </c>
      <c r="C239" s="28"/>
      <c r="D239" s="26"/>
      <c r="E239" s="26"/>
      <c r="F239" s="26"/>
      <c r="G239" s="26"/>
      <c r="H239" s="4"/>
    </row>
    <row r="240" spans="1:8" ht="15.75" x14ac:dyDescent="0.25">
      <c r="A240" s="29">
        <f>(('Máxima eficiencia'!$C$8*B240)+('Máxima eficiencia'!$C$12*(B240^2)))^3/('Máxima eficiencia'!$C$8+(2*'Máxima eficiencia'!$C$12*B240))</f>
        <v>43.916533077167834</v>
      </c>
      <c r="B240" s="20">
        <f t="shared" si="3"/>
        <v>2.3499999999999939</v>
      </c>
      <c r="C240" s="28"/>
      <c r="D240" s="26"/>
      <c r="E240" s="26"/>
      <c r="F240" s="26"/>
      <c r="G240" s="26"/>
      <c r="H240" s="4"/>
    </row>
    <row r="241" spans="1:8" ht="15.75" x14ac:dyDescent="0.25">
      <c r="A241" s="29">
        <f>(('Máxima eficiencia'!$C$8*B241)+('Máxima eficiencia'!$C$12*(B241^2)))^3/('Máxima eficiencia'!$C$8+(2*'Máxima eficiencia'!$C$12*B241))</f>
        <v>44.821955705547389</v>
      </c>
      <c r="B241" s="20">
        <f t="shared" si="3"/>
        <v>2.3599999999999937</v>
      </c>
      <c r="C241" s="28"/>
      <c r="D241" s="26"/>
      <c r="E241" s="26"/>
      <c r="F241" s="26"/>
      <c r="G241" s="26"/>
      <c r="H241" s="4"/>
    </row>
    <row r="242" spans="1:8" ht="15.75" x14ac:dyDescent="0.25">
      <c r="A242" s="29">
        <f>(('Máxima eficiencia'!$C$8*B242)+('Máxima eficiencia'!$C$12*(B242^2)))^3/('Máxima eficiencia'!$C$8+(2*'Máxima eficiencia'!$C$12*B242))</f>
        <v>45.74224325292024</v>
      </c>
      <c r="B242" s="20">
        <f t="shared" si="3"/>
        <v>2.3699999999999934</v>
      </c>
      <c r="C242" s="28"/>
      <c r="D242" s="26"/>
      <c r="E242" s="26"/>
      <c r="F242" s="26"/>
      <c r="G242" s="26"/>
      <c r="H242" s="4"/>
    </row>
    <row r="243" spans="1:8" ht="15.75" x14ac:dyDescent="0.25">
      <c r="A243" s="29">
        <f>(('Máxima eficiencia'!$C$8*B243)+('Máxima eficiencia'!$C$12*(B243^2)))^3/('Máxima eficiencia'!$C$8+(2*'Máxima eficiencia'!$C$12*B243))</f>
        <v>46.677577916786447</v>
      </c>
      <c r="B243" s="20">
        <f t="shared" si="3"/>
        <v>2.3799999999999932</v>
      </c>
      <c r="C243" s="28"/>
      <c r="D243" s="26"/>
      <c r="E243" s="26"/>
      <c r="F243" s="26"/>
      <c r="G243" s="26"/>
      <c r="H243" s="4"/>
    </row>
    <row r="244" spans="1:8" ht="15.75" x14ac:dyDescent="0.25">
      <c r="A244" s="29">
        <f>(('Máxima eficiencia'!$C$8*B244)+('Máxima eficiencia'!$C$12*(B244^2)))^3/('Máxima eficiencia'!$C$8+(2*'Máxima eficiencia'!$C$12*B244))</f>
        <v>47.628143376646129</v>
      </c>
      <c r="B244" s="20">
        <f t="shared" si="3"/>
        <v>2.389999999999993</v>
      </c>
      <c r="C244" s="28"/>
      <c r="D244" s="26"/>
      <c r="E244" s="26"/>
      <c r="F244" s="26"/>
      <c r="G244" s="26"/>
      <c r="H244" s="4"/>
    </row>
    <row r="245" spans="1:8" ht="15.75" x14ac:dyDescent="0.25">
      <c r="A245" s="29">
        <f>(('Máxima eficiencia'!$C$8*B245)+('Máxima eficiencia'!$C$12*(B245^2)))^3/('Máxima eficiencia'!$C$8+(2*'Máxima eficiencia'!$C$12*B245))</f>
        <v>48.594124799999292</v>
      </c>
      <c r="B245" s="20">
        <f t="shared" si="3"/>
        <v>2.3999999999999928</v>
      </c>
      <c r="C245" s="28"/>
      <c r="D245" s="26"/>
      <c r="E245" s="26"/>
      <c r="F245" s="26"/>
      <c r="G245" s="26"/>
      <c r="H245" s="4"/>
    </row>
    <row r="246" spans="1:8" ht="15.75" x14ac:dyDescent="0.25">
      <c r="A246" s="29">
        <f>(('Máxima eficiencia'!$C$8*B246)+('Máxima eficiencia'!$C$12*(B246^2)))^3/('Máxima eficiencia'!$C$8+(2*'Máxima eficiencia'!$C$12*B246))</f>
        <v>49.575708848346068</v>
      </c>
      <c r="B246" s="20">
        <f t="shared" si="3"/>
        <v>2.4099999999999926</v>
      </c>
      <c r="C246" s="28"/>
      <c r="D246" s="26"/>
      <c r="E246" s="26"/>
      <c r="F246" s="26"/>
      <c r="G246" s="26"/>
      <c r="H246" s="4"/>
    </row>
    <row r="247" spans="1:8" ht="15.75" x14ac:dyDescent="0.25">
      <c r="A247" s="29">
        <f>(('Máxima eficiencia'!$C$8*B247)+('Máxima eficiencia'!$C$12*(B247^2)))^3/('Máxima eficiencia'!$C$8+(2*'Máxima eficiencia'!$C$12*B247))</f>
        <v>50.573083683186532</v>
      </c>
      <c r="B247" s="20">
        <f t="shared" si="3"/>
        <v>2.4199999999999924</v>
      </c>
      <c r="C247" s="28"/>
      <c r="D247" s="26"/>
      <c r="E247" s="26"/>
      <c r="F247" s="26"/>
      <c r="G247" s="26"/>
      <c r="H247" s="4"/>
    </row>
    <row r="248" spans="1:8" ht="15.75" x14ac:dyDescent="0.25">
      <c r="A248" s="29">
        <f>(('Máxima eficiencia'!$C$8*B248)+('Máxima eficiencia'!$C$12*(B248^2)))^3/('Máxima eficiencia'!$C$8+(2*'Máxima eficiencia'!$C$12*B248))</f>
        <v>51.586438972020758</v>
      </c>
      <c r="B248" s="20">
        <f t="shared" si="3"/>
        <v>2.4299999999999922</v>
      </c>
      <c r="C248" s="28"/>
      <c r="D248" s="26"/>
      <c r="E248" s="26"/>
      <c r="F248" s="26"/>
      <c r="G248" s="26"/>
      <c r="H248" s="4"/>
    </row>
    <row r="249" spans="1:8" ht="15.75" x14ac:dyDescent="0.25">
      <c r="A249" s="29">
        <f>(('Máxima eficiencia'!$C$8*B249)+('Máxima eficiencia'!$C$12*(B249^2)))^3/('Máxima eficiencia'!$C$8+(2*'Máxima eficiencia'!$C$12*B249))</f>
        <v>52.615965894348768</v>
      </c>
      <c r="B249" s="20">
        <f t="shared" si="3"/>
        <v>2.439999999999992</v>
      </c>
      <c r="C249" s="28"/>
      <c r="D249" s="26"/>
      <c r="E249" s="26"/>
      <c r="F249" s="26"/>
      <c r="G249" s="26"/>
      <c r="H249" s="4"/>
    </row>
    <row r="250" spans="1:8" ht="15.75" x14ac:dyDescent="0.25">
      <c r="A250" s="29">
        <f>(('Máxima eficiencia'!$C$8*B250)+('Máxima eficiencia'!$C$12*(B250^2)))^3/('Máxima eficiencia'!$C$8+(2*'Máxima eficiencia'!$C$12*B250))</f>
        <v>53.661857147670702</v>
      </c>
      <c r="B250" s="20">
        <f t="shared" si="3"/>
        <v>2.4499999999999917</v>
      </c>
      <c r="C250" s="28"/>
      <c r="D250" s="26"/>
      <c r="E250" s="26"/>
      <c r="F250" s="26"/>
      <c r="G250" s="26"/>
      <c r="H250" s="4"/>
    </row>
    <row r="251" spans="1:8" ht="15.75" x14ac:dyDescent="0.25">
      <c r="A251" s="29">
        <f>(('Máxima eficiencia'!$C$8*B251)+('Máxima eficiencia'!$C$12*(B251^2)))^3/('Máxima eficiencia'!$C$8+(2*'Máxima eficiencia'!$C$12*B251))</f>
        <v>54.724306953486582</v>
      </c>
      <c r="B251" s="20">
        <f t="shared" si="3"/>
        <v>2.4599999999999915</v>
      </c>
      <c r="C251" s="28"/>
      <c r="D251" s="26"/>
      <c r="E251" s="26"/>
      <c r="F251" s="26"/>
      <c r="G251" s="26"/>
      <c r="H251" s="4"/>
    </row>
    <row r="252" spans="1:8" ht="15.75" x14ac:dyDescent="0.25">
      <c r="A252" s="29">
        <f>(('Máxima eficiencia'!$C$8*B252)+('Máxima eficiencia'!$C$12*(B252^2)))^3/('Máxima eficiencia'!$C$8+(2*'Máxima eficiencia'!$C$12*B252))</f>
        <v>55.803511063296511</v>
      </c>
      <c r="B252" s="20">
        <f t="shared" si="3"/>
        <v>2.4699999999999913</v>
      </c>
      <c r="C252" s="28"/>
      <c r="D252" s="26"/>
      <c r="E252" s="26"/>
      <c r="F252" s="26"/>
      <c r="G252" s="26"/>
      <c r="H252" s="4"/>
    </row>
    <row r="253" spans="1:8" ht="15.75" x14ac:dyDescent="0.25">
      <c r="A253" s="29">
        <f>(('Máxima eficiencia'!$C$8*B253)+('Máxima eficiencia'!$C$12*(B253^2)))^3/('Máxima eficiencia'!$C$8+(2*'Máxima eficiencia'!$C$12*B253))</f>
        <v>56.89966676460056</v>
      </c>
      <c r="B253" s="20">
        <f t="shared" si="3"/>
        <v>2.4799999999999911</v>
      </c>
      <c r="C253" s="28"/>
      <c r="D253" s="26"/>
      <c r="E253" s="26"/>
      <c r="F253" s="26"/>
      <c r="G253" s="26"/>
      <c r="H253" s="4"/>
    </row>
    <row r="254" spans="1:8" ht="15.75" x14ac:dyDescent="0.25">
      <c r="A254" s="29">
        <f>(('Máxima eficiencia'!$C$8*B254)+('Máxima eficiencia'!$C$12*(B254^2)))^3/('Máxima eficiencia'!$C$8+(2*'Máxima eficiencia'!$C$12*B254))</f>
        <v>58.012972886898787</v>
      </c>
      <c r="B254" s="20">
        <f t="shared" si="3"/>
        <v>2.4899999999999909</v>
      </c>
      <c r="C254" s="28"/>
      <c r="D254" s="26"/>
      <c r="E254" s="26"/>
      <c r="F254" s="26"/>
      <c r="G254" s="26"/>
      <c r="H254" s="4"/>
    </row>
    <row r="255" spans="1:8" ht="15.75" x14ac:dyDescent="0.25">
      <c r="A255" s="29">
        <f>(('Máxima eficiencia'!$C$8*B255)+('Máxima eficiencia'!$C$12*(B255^2)))^3/('Máxima eficiencia'!$C$8+(2*'Máxima eficiencia'!$C$12*B255))</f>
        <v>59.143629807691262</v>
      </c>
      <c r="B255" s="20">
        <f t="shared" si="3"/>
        <v>2.4999999999999907</v>
      </c>
      <c r="C255" s="28"/>
      <c r="D255" s="26"/>
      <c r="E255" s="26"/>
      <c r="F255" s="26"/>
      <c r="G255" s="26"/>
      <c r="H255" s="4"/>
    </row>
    <row r="256" spans="1:8" ht="15.75" x14ac:dyDescent="0.25">
      <c r="A256" s="29">
        <f>(('Máxima eficiencia'!$C$8*B256)+('Máxima eficiencia'!$C$12*(B256^2)))^3/('Máxima eficiencia'!$C$8+(2*'Máxima eficiencia'!$C$12*B256))</f>
        <v>60.29183945847803</v>
      </c>
      <c r="B256" s="20">
        <f t="shared" si="3"/>
        <v>2.5099999999999905</v>
      </c>
      <c r="C256" s="28"/>
      <c r="D256" s="26"/>
      <c r="E256" s="26"/>
      <c r="F256" s="26"/>
      <c r="G256" s="26"/>
      <c r="H256" s="4"/>
    </row>
    <row r="257" spans="1:8" ht="15.75" x14ac:dyDescent="0.25">
      <c r="A257" s="29">
        <f>(('Máxima eficiencia'!$C$8*B257)+('Máxima eficiencia'!$C$12*(B257^2)))^3/('Máxima eficiencia'!$C$8+(2*'Máxima eficiencia'!$C$12*B257))</f>
        <v>61.45780533075915</v>
      </c>
      <c r="B257" s="20">
        <f t="shared" si="3"/>
        <v>2.5199999999999902</v>
      </c>
      <c r="C257" s="28"/>
      <c r="D257" s="26"/>
      <c r="E257" s="26"/>
      <c r="F257" s="26"/>
      <c r="G257" s="26"/>
      <c r="H257" s="4"/>
    </row>
    <row r="258" spans="1:8" ht="15.75" x14ac:dyDescent="0.25">
      <c r="A258" s="29">
        <f>(('Máxima eficiencia'!$C$8*B258)+('Máxima eficiencia'!$C$12*(B258^2)))^3/('Máxima eficiencia'!$C$8+(2*'Máxima eficiencia'!$C$12*B258))</f>
        <v>62.641732482034726</v>
      </c>
      <c r="B258" s="20">
        <f t="shared" si="3"/>
        <v>2.52999999999999</v>
      </c>
      <c r="C258" s="28"/>
      <c r="D258" s="26"/>
      <c r="E258" s="26"/>
      <c r="F258" s="26"/>
      <c r="G258" s="26"/>
      <c r="H258" s="4"/>
    </row>
    <row r="259" spans="1:8" ht="15.75" x14ac:dyDescent="0.25">
      <c r="A259" s="29">
        <f>(('Máxima eficiencia'!$C$8*B259)+('Máxima eficiencia'!$C$12*(B259^2)))^3/('Máxima eficiencia'!$C$8+(2*'Máxima eficiencia'!$C$12*B259))</f>
        <v>63.843827541804835</v>
      </c>
      <c r="B259" s="20">
        <f t="shared" si="3"/>
        <v>2.5399999999999898</v>
      </c>
      <c r="C259" s="28"/>
      <c r="D259" s="26"/>
      <c r="E259" s="26"/>
      <c r="F259" s="26"/>
      <c r="G259" s="26"/>
      <c r="H259" s="4"/>
    </row>
    <row r="260" spans="1:8" ht="15.75" x14ac:dyDescent="0.25">
      <c r="A260" s="29">
        <f>(('Máxima eficiencia'!$C$8*B260)+('Máxima eficiencia'!$C$12*(B260^2)))^3/('Máxima eficiencia'!$C$8+(2*'Máxima eficiencia'!$C$12*B260))</f>
        <v>65.064298717569486</v>
      </c>
      <c r="B260" s="20">
        <f t="shared" si="3"/>
        <v>2.5499999999999896</v>
      </c>
      <c r="C260" s="28"/>
      <c r="D260" s="26"/>
      <c r="E260" s="26"/>
      <c r="F260" s="26"/>
      <c r="G260" s="26"/>
      <c r="H260" s="4"/>
    </row>
    <row r="261" spans="1:8" ht="15.75" x14ac:dyDescent="0.25">
      <c r="A261" s="29">
        <f>(('Máxima eficiencia'!$C$8*B261)+('Máxima eficiencia'!$C$12*(B261^2)))^3/('Máxima eficiencia'!$C$8+(2*'Máxima eficiencia'!$C$12*B261))</f>
        <v>66.303355800828754</v>
      </c>
      <c r="B261" s="20">
        <f t="shared" si="3"/>
        <v>2.5599999999999894</v>
      </c>
      <c r="C261" s="28"/>
      <c r="D261" s="26"/>
      <c r="E261" s="26"/>
      <c r="F261" s="26"/>
      <c r="G261" s="26"/>
      <c r="H261" s="4"/>
    </row>
    <row r="262" spans="1:8" ht="15.75" x14ac:dyDescent="0.25">
      <c r="A262" s="29">
        <f>(('Máxima eficiencia'!$C$8*B262)+('Máxima eficiencia'!$C$12*(B262^2)))^3/('Máxima eficiencia'!$C$8+(2*'Máxima eficiencia'!$C$12*B262))</f>
        <v>67.561210173082713</v>
      </c>
      <c r="B262" s="20">
        <f t="shared" si="3"/>
        <v>2.5699999999999892</v>
      </c>
      <c r="C262" s="28"/>
      <c r="D262" s="26"/>
      <c r="E262" s="26"/>
      <c r="F262" s="26"/>
      <c r="G262" s="26"/>
      <c r="H262" s="4"/>
    </row>
    <row r="263" spans="1:8" ht="15.75" x14ac:dyDescent="0.25">
      <c r="A263" s="29">
        <f>(('Máxima eficiencia'!$C$8*B263)+('Máxima eficiencia'!$C$12*(B263^2)))^3/('Máxima eficiencia'!$C$8+(2*'Máxima eficiencia'!$C$12*B263))</f>
        <v>68.838074811831419</v>
      </c>
      <c r="B263" s="20">
        <f t="shared" ref="B263:B310" si="4">B262+0.01</f>
        <v>2.579999999999989</v>
      </c>
      <c r="C263" s="28"/>
      <c r="D263" s="26"/>
      <c r="E263" s="26"/>
      <c r="F263" s="26"/>
      <c r="G263" s="26"/>
      <c r="H263" s="4"/>
    </row>
    <row r="264" spans="1:8" ht="15.75" x14ac:dyDescent="0.25">
      <c r="A264" s="29">
        <f>(('Máxima eficiencia'!$C$8*B264)+('Máxima eficiencia'!$C$12*(B264^2)))^3/('Máxima eficiencia'!$C$8+(2*'Máxima eficiencia'!$C$12*B264))</f>
        <v>70.134164296574909</v>
      </c>
      <c r="B264" s="20">
        <f t="shared" si="4"/>
        <v>2.5899999999999888</v>
      </c>
      <c r="C264" s="28"/>
      <c r="D264" s="26"/>
      <c r="E264" s="26"/>
      <c r="F264" s="26"/>
      <c r="G264" s="26"/>
      <c r="H264" s="4"/>
    </row>
    <row r="265" spans="1:8" ht="15.75" x14ac:dyDescent="0.25">
      <c r="A265" s="29">
        <f>(('Máxima eficiencia'!$C$8*B265)+('Máxima eficiencia'!$C$12*(B265^2)))^3/('Máxima eficiencia'!$C$8+(2*'Máxima eficiencia'!$C$12*B265))</f>
        <v>71.449694814813299</v>
      </c>
      <c r="B265" s="20">
        <f t="shared" si="4"/>
        <v>2.5999999999999885</v>
      </c>
      <c r="C265" s="28"/>
      <c r="D265" s="26"/>
      <c r="E265" s="26"/>
      <c r="F265" s="26"/>
      <c r="G265" s="26"/>
      <c r="H265" s="4"/>
    </row>
    <row r="266" spans="1:8" ht="15.75" x14ac:dyDescent="0.25">
      <c r="A266" s="29">
        <f>(('Máxima eficiencia'!$C$8*B266)+('Máxima eficiencia'!$C$12*(B266^2)))^3/('Máxima eficiencia'!$C$8+(2*'Máxima eficiencia'!$C$12*B266))</f>
        <v>72.784884168046574</v>
      </c>
      <c r="B266" s="20">
        <f t="shared" si="4"/>
        <v>2.6099999999999883</v>
      </c>
      <c r="C266" s="28"/>
      <c r="D266" s="26"/>
      <c r="E266" s="26"/>
      <c r="F266" s="26"/>
      <c r="G266" s="26"/>
      <c r="H266" s="4"/>
    </row>
    <row r="267" spans="1:8" ht="15.75" x14ac:dyDescent="0.25">
      <c r="A267" s="29">
        <f>(('Máxima eficiencia'!$C$8*B267)+('Máxima eficiencia'!$C$12*(B267^2)))^3/('Máxima eficiencia'!$C$8+(2*'Máxima eficiencia'!$C$12*B267))</f>
        <v>74.13995177777484</v>
      </c>
      <c r="B267" s="20">
        <f t="shared" si="4"/>
        <v>2.6199999999999881</v>
      </c>
      <c r="C267" s="28"/>
      <c r="D267" s="26"/>
      <c r="E267" s="26"/>
      <c r="F267" s="26"/>
      <c r="G267" s="26"/>
      <c r="H267" s="4"/>
    </row>
    <row r="268" spans="1:8" ht="15.75" x14ac:dyDescent="0.25">
      <c r="A268" s="29">
        <f>(('Máxima eficiencia'!$C$8*B268)+('Máxima eficiencia'!$C$12*(B268^2)))^3/('Máxima eficiencia'!$C$8+(2*'Máxima eficiencia'!$C$12*B268))</f>
        <v>75.515118691498131</v>
      </c>
      <c r="B268" s="20">
        <f t="shared" si="4"/>
        <v>2.6299999999999879</v>
      </c>
      <c r="C268" s="28"/>
      <c r="D268" s="26"/>
      <c r="E268" s="26"/>
      <c r="F268" s="26"/>
      <c r="G268" s="26"/>
      <c r="H268" s="4"/>
    </row>
    <row r="269" spans="1:8" ht="15.75" x14ac:dyDescent="0.25">
      <c r="A269" s="29">
        <f>(('Máxima eficiencia'!$C$8*B269)+('Máxima eficiencia'!$C$12*(B269^2)))^3/('Máxima eficiencia'!$C$8+(2*'Máxima eficiencia'!$C$12*B269))</f>
        <v>76.910607588716516</v>
      </c>
      <c r="B269" s="20">
        <f t="shared" si="4"/>
        <v>2.6399999999999877</v>
      </c>
      <c r="C269" s="28"/>
      <c r="D269" s="26"/>
      <c r="E269" s="26"/>
      <c r="F269" s="26"/>
      <c r="G269" s="26"/>
      <c r="H269" s="4"/>
    </row>
    <row r="270" spans="1:8" ht="15.75" x14ac:dyDescent="0.25">
      <c r="A270" s="29">
        <f>(('Máxima eficiencia'!$C$8*B270)+('Máxima eficiencia'!$C$12*(B270^2)))^3/('Máxima eficiencia'!$C$8+(2*'Máxima eficiencia'!$C$12*B270))</f>
        <v>78.326642786930023</v>
      </c>
      <c r="B270" s="20">
        <f t="shared" si="4"/>
        <v>2.6499999999999875</v>
      </c>
      <c r="C270" s="28"/>
      <c r="D270" s="26"/>
      <c r="E270" s="26"/>
      <c r="F270" s="26"/>
      <c r="G270" s="26"/>
      <c r="H270" s="4"/>
    </row>
    <row r="271" spans="1:8" ht="15.75" x14ac:dyDescent="0.25">
      <c r="A271" s="29">
        <f>(('Máxima eficiencia'!$C$8*B271)+('Máxima eficiencia'!$C$12*(B271^2)))^3/('Máxima eficiencia'!$C$8+(2*'Máxima eficiencia'!$C$12*B271))</f>
        <v>79.76345024763873</v>
      </c>
      <c r="B271" s="20">
        <f t="shared" si="4"/>
        <v>2.6599999999999873</v>
      </c>
      <c r="C271" s="28"/>
      <c r="D271" s="26"/>
      <c r="E271" s="26"/>
      <c r="F271" s="26"/>
      <c r="G271" s="26"/>
      <c r="H271" s="4"/>
    </row>
    <row r="272" spans="1:8" ht="15.75" x14ac:dyDescent="0.25">
      <c r="A272" s="29">
        <f>(('Máxima eficiencia'!$C$8*B272)+('Máxima eficiencia'!$C$12*(B272^2)))^3/('Máxima eficiencia'!$C$8+(2*'Máxima eficiencia'!$C$12*B272))</f>
        <v>81.221257582342659</v>
      </c>
      <c r="B272" s="20">
        <f t="shared" si="4"/>
        <v>2.6699999999999871</v>
      </c>
      <c r="C272" s="28"/>
      <c r="D272" s="26"/>
      <c r="E272" s="26"/>
      <c r="F272" s="26"/>
      <c r="G272" s="26"/>
      <c r="H272" s="4"/>
    </row>
    <row r="273" spans="1:8" ht="15.75" x14ac:dyDescent="0.25">
      <c r="A273" s="29">
        <f>(('Máxima eficiencia'!$C$8*B273)+('Máxima eficiencia'!$C$12*(B273^2)))^3/('Máxima eficiencia'!$C$8+(2*'Máxima eficiencia'!$C$12*B273))</f>
        <v>82.7002940585419</v>
      </c>
      <c r="B273" s="20">
        <f t="shared" si="4"/>
        <v>2.6799999999999868</v>
      </c>
      <c r="C273" s="28"/>
      <c r="D273" s="26"/>
      <c r="E273" s="26"/>
      <c r="F273" s="26"/>
      <c r="G273" s="26"/>
      <c r="H273" s="4"/>
    </row>
    <row r="274" spans="1:8" ht="15.75" x14ac:dyDescent="0.25">
      <c r="A274" s="29">
        <f>(('Máxima eficiencia'!$C$8*B274)+('Máxima eficiencia'!$C$12*(B274^2)))^3/('Máxima eficiencia'!$C$8+(2*'Máxima eficiencia'!$C$12*B274))</f>
        <v>84.200790605736543</v>
      </c>
      <c r="B274" s="20">
        <f t="shared" si="4"/>
        <v>2.6899999999999866</v>
      </c>
      <c r="C274" s="28"/>
      <c r="D274" s="26"/>
      <c r="E274" s="26"/>
      <c r="F274" s="26"/>
      <c r="G274" s="26"/>
      <c r="H274" s="4"/>
    </row>
    <row r="275" spans="1:8" ht="15.75" x14ac:dyDescent="0.25">
      <c r="A275" s="29">
        <f>(('Máxima eficiencia'!$C$8*B275)+('Máxima eficiencia'!$C$12*(B275^2)))^3/('Máxima eficiencia'!$C$8+(2*'Máxima eficiencia'!$C$12*B275))</f>
        <v>85.722979821426478</v>
      </c>
      <c r="B275" s="20">
        <f t="shared" si="4"/>
        <v>2.6999999999999864</v>
      </c>
      <c r="C275" s="28"/>
      <c r="D275" s="26"/>
      <c r="E275" s="26"/>
      <c r="F275" s="26"/>
      <c r="G275" s="26"/>
      <c r="H275" s="4"/>
    </row>
    <row r="276" spans="1:8" ht="15.75" x14ac:dyDescent="0.25">
      <c r="A276" s="29">
        <f>(('Máxima eficiencia'!$C$8*B276)+('Máxima eficiencia'!$C$12*(B276^2)))^3/('Máxima eficiencia'!$C$8+(2*'Máxima eficiencia'!$C$12*B276))</f>
        <v>87.267095977111921</v>
      </c>
      <c r="B276" s="20">
        <f t="shared" si="4"/>
        <v>2.7099999999999862</v>
      </c>
      <c r="C276" s="28"/>
      <c r="D276" s="26"/>
      <c r="E276" s="26"/>
      <c r="F276" s="26"/>
      <c r="G276" s="26"/>
      <c r="H276" s="4"/>
    </row>
    <row r="277" spans="1:8" ht="15.75" x14ac:dyDescent="0.25">
      <c r="A277" s="29">
        <f>(('Máxima eficiencia'!$C$8*B277)+('Máxima eficiencia'!$C$12*(B277^2)))^3/('Máxima eficiencia'!$C$8+(2*'Máxima eficiencia'!$C$12*B277))</f>
        <v>88.833375024292835</v>
      </c>
      <c r="B277" s="20">
        <f t="shared" si="4"/>
        <v>2.719999999999986</v>
      </c>
      <c r="C277" s="28"/>
      <c r="D277" s="26"/>
      <c r="E277" s="26"/>
      <c r="F277" s="26"/>
      <c r="G277" s="26"/>
      <c r="H277" s="4"/>
    </row>
    <row r="278" spans="1:8" ht="15.75" x14ac:dyDescent="0.25">
      <c r="A278" s="29">
        <f>(('Máxima eficiencia'!$C$8*B278)+('Máxima eficiencia'!$C$12*(B278^2)))^3/('Máxima eficiencia'!$C$8+(2*'Máxima eficiencia'!$C$12*B278))</f>
        <v>90.422054600469266</v>
      </c>
      <c r="B278" s="20">
        <f t="shared" si="4"/>
        <v>2.7299999999999858</v>
      </c>
      <c r="C278" s="28"/>
      <c r="D278" s="26"/>
      <c r="E278" s="26"/>
      <c r="F278" s="26"/>
      <c r="G278" s="26"/>
      <c r="H278" s="4"/>
    </row>
    <row r="279" spans="1:8" ht="15.75" x14ac:dyDescent="0.25">
      <c r="A279" s="29">
        <f>(('Máxima eficiencia'!$C$8*B279)+('Máxima eficiencia'!$C$12*(B279^2)))^3/('Máxima eficiencia'!$C$8+(2*'Máxima eficiencia'!$C$12*B279))</f>
        <v>92.033374035141321</v>
      </c>
      <c r="B279" s="20">
        <f t="shared" si="4"/>
        <v>2.7399999999999856</v>
      </c>
      <c r="C279" s="28"/>
      <c r="D279" s="26"/>
      <c r="E279" s="26"/>
      <c r="F279" s="26"/>
      <c r="G279" s="26"/>
      <c r="H279" s="4"/>
    </row>
    <row r="280" spans="1:8" ht="15.75" x14ac:dyDescent="0.25">
      <c r="A280" s="29">
        <f>(('Máxima eficiencia'!$C$8*B280)+('Máxima eficiencia'!$C$12*(B280^2)))^3/('Máxima eficiencia'!$C$8+(2*'Máxima eficiencia'!$C$12*B280))</f>
        <v>93.667574355808952</v>
      </c>
      <c r="B280" s="20">
        <f t="shared" si="4"/>
        <v>2.7499999999999853</v>
      </c>
      <c r="C280" s="28"/>
      <c r="D280" s="26"/>
      <c r="E280" s="26"/>
      <c r="F280" s="26"/>
      <c r="G280" s="26"/>
      <c r="H280" s="4"/>
    </row>
    <row r="281" spans="1:8" ht="15.75" x14ac:dyDescent="0.25">
      <c r="A281" s="29">
        <f>(('Máxima eficiencia'!$C$8*B281)+('Máxima eficiencia'!$C$12*(B281^2)))^3/('Máxima eficiencia'!$C$8+(2*'Máxima eficiencia'!$C$12*B281))</f>
        <v>95.324898293972353</v>
      </c>
      <c r="B281" s="20">
        <f t="shared" si="4"/>
        <v>2.7599999999999851</v>
      </c>
      <c r="C281" s="28"/>
      <c r="D281" s="26"/>
      <c r="E281" s="26"/>
      <c r="F281" s="26"/>
      <c r="G281" s="26"/>
      <c r="H281" s="4"/>
    </row>
    <row r="282" spans="1:8" ht="15.75" x14ac:dyDescent="0.25">
      <c r="A282" s="29">
        <f>(('Máxima eficiencia'!$C$8*B282)+('Máxima eficiencia'!$C$12*(B282^2)))^3/('Máxima eficiencia'!$C$8+(2*'Máxima eficiencia'!$C$12*B282))</f>
        <v>97.005590291131412</v>
      </c>
      <c r="B282" s="20">
        <f t="shared" si="4"/>
        <v>2.7699999999999849</v>
      </c>
      <c r="C282" s="28"/>
      <c r="D282" s="26"/>
      <c r="E282" s="26"/>
      <c r="F282" s="26"/>
      <c r="G282" s="26"/>
      <c r="H282" s="4"/>
    </row>
    <row r="283" spans="1:8" ht="15.75" x14ac:dyDescent="0.25">
      <c r="A283" s="29">
        <f>(('Máxima eficiencia'!$C$8*B283)+('Máxima eficiencia'!$C$12*(B283^2)))^3/('Máxima eficiencia'!$C$8+(2*'Máxima eficiencia'!$C$12*B283))</f>
        <v>98.709896504786272</v>
      </c>
      <c r="B283" s="20">
        <f t="shared" si="4"/>
        <v>2.7799999999999847</v>
      </c>
      <c r="C283" s="28"/>
      <c r="D283" s="26"/>
      <c r="E283" s="26"/>
      <c r="F283" s="26"/>
      <c r="G283" s="26"/>
      <c r="H283" s="4"/>
    </row>
    <row r="284" spans="1:8" ht="15.75" x14ac:dyDescent="0.25">
      <c r="A284" s="29">
        <f>(('Máxima eficiencia'!$C$8*B284)+('Máxima eficiencia'!$C$12*(B284^2)))^3/('Máxima eficiencia'!$C$8+(2*'Máxima eficiencia'!$C$12*B284))</f>
        <v>100.43806481443688</v>
      </c>
      <c r="B284" s="20">
        <f t="shared" si="4"/>
        <v>2.7899999999999845</v>
      </c>
      <c r="C284" s="28"/>
      <c r="D284" s="26"/>
      <c r="E284" s="26"/>
      <c r="F284" s="26"/>
      <c r="G284" s="26"/>
      <c r="H284" s="4"/>
    </row>
    <row r="285" spans="1:8" ht="15.75" x14ac:dyDescent="0.25">
      <c r="A285" s="29">
        <f>(('Máxima eficiencia'!$C$8*B285)+('Máxima eficiencia'!$C$12*(B285^2)))^3/('Máxima eficiencia'!$C$8+(2*'Máxima eficiencia'!$C$12*B285))</f>
        <v>102.1903448275834</v>
      </c>
      <c r="B285" s="20">
        <f t="shared" si="4"/>
        <v>2.7999999999999843</v>
      </c>
      <c r="C285" s="28"/>
      <c r="D285" s="26"/>
      <c r="E285" s="26"/>
      <c r="F285" s="26"/>
      <c r="G285" s="26"/>
      <c r="H285" s="4"/>
    </row>
    <row r="286" spans="1:8" ht="15.75" x14ac:dyDescent="0.25">
      <c r="A286" s="29">
        <f>(('Máxima eficiencia'!$C$8*B286)+('Máxima eficiencia'!$C$12*(B286^2)))^3/('Máxima eficiencia'!$C$8+(2*'Máxima eficiencia'!$C$12*B286))</f>
        <v>103.96698788572586</v>
      </c>
      <c r="B286" s="20">
        <f t="shared" si="4"/>
        <v>2.8099999999999841</v>
      </c>
      <c r="C286" s="28"/>
      <c r="D286" s="26"/>
      <c r="E286" s="26"/>
      <c r="F286" s="26"/>
      <c r="G286" s="26"/>
      <c r="H286" s="4"/>
    </row>
    <row r="287" spans="1:8" ht="15.75" x14ac:dyDescent="0.25">
      <c r="A287" s="29">
        <f>(('Máxima eficiencia'!$C$8*B287)+('Máxima eficiencia'!$C$12*(B287^2)))^3/('Máxima eficiencia'!$C$8+(2*'Máxima eficiencia'!$C$12*B287))</f>
        <v>105.76824707036423</v>
      </c>
      <c r="B287" s="20">
        <f t="shared" si="4"/>
        <v>2.8199999999999839</v>
      </c>
      <c r="C287" s="28"/>
      <c r="D287" s="26"/>
      <c r="E287" s="26"/>
      <c r="F287" s="26"/>
      <c r="G287" s="26"/>
      <c r="H287" s="4"/>
    </row>
    <row r="288" spans="1:8" ht="15.75" x14ac:dyDescent="0.25">
      <c r="A288" s="29">
        <f>(('Máxima eficiencia'!$C$8*B288)+('Máxima eficiencia'!$C$12*(B288^2)))^3/('Máxima eficiencia'!$C$8+(2*'Máxima eficiencia'!$C$12*B288))</f>
        <v>107.59437720899858</v>
      </c>
      <c r="B288" s="20">
        <f t="shared" si="4"/>
        <v>2.8299999999999836</v>
      </c>
      <c r="C288" s="28"/>
      <c r="D288" s="26"/>
      <c r="E288" s="26"/>
      <c r="F288" s="26"/>
      <c r="G288" s="26"/>
      <c r="H288" s="4"/>
    </row>
    <row r="289" spans="1:8" ht="15.75" x14ac:dyDescent="0.25">
      <c r="A289" s="29">
        <f>(('Máxima eficiencia'!$C$8*B289)+('Máxima eficiencia'!$C$12*(B289^2)))^3/('Máxima eficiencia'!$C$8+(2*'Máxima eficiencia'!$C$12*B289))</f>
        <v>109.44563488112887</v>
      </c>
      <c r="B289" s="20">
        <f t="shared" si="4"/>
        <v>2.8399999999999834</v>
      </c>
      <c r="C289" s="28"/>
      <c r="D289" s="26"/>
      <c r="E289" s="26"/>
      <c r="F289" s="26"/>
      <c r="G289" s="26"/>
      <c r="H289" s="4"/>
    </row>
    <row r="290" spans="1:8" ht="15.75" x14ac:dyDescent="0.25">
      <c r="A290" s="29">
        <f>(('Máxima eficiencia'!$C$8*B290)+('Máxima eficiencia'!$C$12*(B290^2)))^3/('Máxima eficiencia'!$C$8+(2*'Máxima eficiencia'!$C$12*B290))</f>
        <v>111.3222784242553</v>
      </c>
      <c r="B290" s="20">
        <f t="shared" si="4"/>
        <v>2.8499999999999832</v>
      </c>
      <c r="C290" s="28"/>
      <c r="D290" s="26"/>
      <c r="E290" s="26"/>
      <c r="F290" s="26"/>
      <c r="G290" s="26"/>
      <c r="H290" s="4"/>
    </row>
    <row r="291" spans="1:8" ht="15.75" x14ac:dyDescent="0.25">
      <c r="A291" s="29">
        <f>(('Máxima eficiencia'!$C$8*B291)+('Máxima eficiencia'!$C$12*(B291^2)))^3/('Máxima eficiencia'!$C$8+(2*'Máxima eficiencia'!$C$12*B291))</f>
        <v>113.22456793987786</v>
      </c>
      <c r="B291" s="20">
        <f t="shared" si="4"/>
        <v>2.859999999999983</v>
      </c>
      <c r="C291" s="28"/>
      <c r="D291" s="26"/>
      <c r="E291" s="26"/>
      <c r="F291" s="26"/>
      <c r="G291" s="26"/>
      <c r="H291" s="4"/>
    </row>
    <row r="292" spans="1:8" ht="15.75" x14ac:dyDescent="0.25">
      <c r="A292" s="29">
        <f>(('Máxima eficiencia'!$C$8*B292)+('Máxima eficiencia'!$C$12*(B292^2)))^3/('Máxima eficiencia'!$C$8+(2*'Máxima eficiencia'!$C$12*B292))</f>
        <v>115.15276529949647</v>
      </c>
      <c r="B292" s="20">
        <f t="shared" si="4"/>
        <v>2.8699999999999828</v>
      </c>
      <c r="C292" s="28"/>
      <c r="D292" s="26"/>
      <c r="E292" s="26"/>
      <c r="F292" s="26"/>
      <c r="G292" s="26"/>
      <c r="H292" s="4"/>
    </row>
    <row r="293" spans="1:8" ht="15.75" x14ac:dyDescent="0.25">
      <c r="A293" s="29">
        <f>(('Máxima eficiencia'!$C$8*B293)+('Máxima eficiencia'!$C$12*(B293^2)))^3/('Máxima eficiencia'!$C$8+(2*'Máxima eficiencia'!$C$12*B293))</f>
        <v>117.10713415061137</v>
      </c>
      <c r="B293" s="20">
        <f t="shared" si="4"/>
        <v>2.8799999999999826</v>
      </c>
      <c r="C293" s="28"/>
      <c r="D293" s="26"/>
      <c r="E293" s="26"/>
      <c r="F293" s="26"/>
      <c r="G293" s="26"/>
      <c r="H293" s="4"/>
    </row>
    <row r="294" spans="1:8" ht="15.75" x14ac:dyDescent="0.25">
      <c r="A294" s="29">
        <f>(('Máxima eficiencia'!$C$8*B294)+('Máxima eficiencia'!$C$12*(B294^2)))^3/('Máxima eficiencia'!$C$8+(2*'Máxima eficiencia'!$C$12*B294))</f>
        <v>119.08793992272241</v>
      </c>
      <c r="B294" s="20">
        <f t="shared" si="4"/>
        <v>2.8899999999999824</v>
      </c>
      <c r="C294" s="28"/>
      <c r="D294" s="26"/>
      <c r="E294" s="26"/>
      <c r="F294" s="26"/>
      <c r="G294" s="26"/>
      <c r="H294" s="4"/>
    </row>
    <row r="295" spans="1:8" ht="15.75" x14ac:dyDescent="0.25">
      <c r="A295" s="29">
        <f>(('Máxima eficiencia'!$C$8*B295)+('Máxima eficiencia'!$C$12*(B295^2)))^3/('Máxima eficiencia'!$C$8+(2*'Máxima eficiencia'!$C$12*B295))</f>
        <v>121.09544983332975</v>
      </c>
      <c r="B295" s="20">
        <f t="shared" si="4"/>
        <v>2.8999999999999821</v>
      </c>
      <c r="C295" s="28"/>
      <c r="D295" s="26"/>
      <c r="E295" s="26"/>
      <c r="F295" s="26"/>
      <c r="G295" s="26"/>
      <c r="H295" s="4"/>
    </row>
    <row r="296" spans="1:8" ht="15.75" x14ac:dyDescent="0.25">
      <c r="A296" s="29">
        <f>(('Máxima eficiencia'!$C$8*B296)+('Máxima eficiencia'!$C$12*(B296^2)))^3/('Máxima eficiencia'!$C$8+(2*'Máxima eficiencia'!$C$12*B296))</f>
        <v>123.12993289393337</v>
      </c>
      <c r="B296" s="20">
        <f t="shared" si="4"/>
        <v>2.9099999999999819</v>
      </c>
      <c r="C296" s="28"/>
      <c r="D296" s="26"/>
      <c r="E296" s="26"/>
      <c r="F296" s="26"/>
      <c r="G296" s="26"/>
      <c r="H296" s="4"/>
    </row>
    <row r="297" spans="1:8" ht="15.75" x14ac:dyDescent="0.25">
      <c r="A297" s="29">
        <f>(('Máxima eficiencia'!$C$8*B297)+('Máxima eficiencia'!$C$12*(B297^2)))^3/('Máxima eficiencia'!$C$8+(2*'Máxima eficiencia'!$C$12*B297))</f>
        <v>125.1916599160333</v>
      </c>
      <c r="B297" s="20">
        <f t="shared" si="4"/>
        <v>2.9199999999999817</v>
      </c>
      <c r="C297" s="28"/>
      <c r="D297" s="26"/>
      <c r="E297" s="26"/>
      <c r="F297" s="26"/>
      <c r="G297" s="26"/>
      <c r="H297" s="4"/>
    </row>
    <row r="298" spans="1:8" ht="15.75" x14ac:dyDescent="0.25">
      <c r="A298" s="29">
        <f>(('Máxima eficiencia'!$C$8*B298)+('Máxima eficiencia'!$C$12*(B298^2)))^3/('Máxima eficiencia'!$C$8+(2*'Máxima eficiencia'!$C$12*B298))</f>
        <v>127.2809035171296</v>
      </c>
      <c r="B298" s="20">
        <f t="shared" si="4"/>
        <v>2.9299999999999815</v>
      </c>
      <c r="C298" s="28"/>
      <c r="D298" s="26"/>
      <c r="E298" s="26"/>
      <c r="F298" s="26"/>
      <c r="G298" s="26"/>
      <c r="H298" s="4"/>
    </row>
    <row r="299" spans="1:8" ht="15.75" x14ac:dyDescent="0.25">
      <c r="A299" s="29">
        <f>(('Máxima eficiencia'!$C$8*B299)+('Máxima eficiencia'!$C$12*(B299^2)))^3/('Máxima eficiencia'!$C$8+(2*'Máxima eficiencia'!$C$12*B299))</f>
        <v>129.39793812672227</v>
      </c>
      <c r="B299" s="20">
        <f t="shared" si="4"/>
        <v>2.9399999999999813</v>
      </c>
      <c r="C299" s="28"/>
      <c r="D299" s="26"/>
      <c r="E299" s="26"/>
      <c r="F299" s="26"/>
      <c r="G299" s="26"/>
      <c r="H299" s="4"/>
    </row>
    <row r="300" spans="1:8" ht="15.75" x14ac:dyDescent="0.25">
      <c r="A300" s="29">
        <f>(('Máxima eficiencia'!$C$8*B300)+('Máxima eficiencia'!$C$12*(B300^2)))^3/('Máxima eficiencia'!$C$8+(2*'Máxima eficiencia'!$C$12*B300))</f>
        <v>131.54303999231149</v>
      </c>
      <c r="B300" s="20">
        <f t="shared" si="4"/>
        <v>2.9499999999999811</v>
      </c>
      <c r="C300" s="28"/>
      <c r="D300" s="26"/>
      <c r="E300" s="26"/>
      <c r="F300" s="26"/>
      <c r="G300" s="26"/>
      <c r="H300" s="4"/>
    </row>
    <row r="301" spans="1:8" ht="15.75" x14ac:dyDescent="0.25">
      <c r="A301" s="29">
        <f>(('Máxima eficiencia'!$C$8*B301)+('Máxima eficiencia'!$C$12*(B301^2)))^3/('Máxima eficiencia'!$C$8+(2*'Máxima eficiencia'!$C$12*B301))</f>
        <v>133.71648718539711</v>
      </c>
      <c r="B301" s="20">
        <f t="shared" si="4"/>
        <v>2.9599999999999809</v>
      </c>
      <c r="C301" s="28"/>
      <c r="D301" s="26"/>
      <c r="E301" s="26"/>
      <c r="F301" s="26"/>
      <c r="G301" s="26"/>
      <c r="H301" s="4"/>
    </row>
    <row r="302" spans="1:8" ht="15.75" x14ac:dyDescent="0.25">
      <c r="A302" s="29">
        <f>(('Máxima eficiencia'!$C$8*B302)+('Máxima eficiencia'!$C$12*(B302^2)))^3/('Máxima eficiencia'!$C$8+(2*'Máxima eficiencia'!$C$12*B302))</f>
        <v>135.91855960747921</v>
      </c>
      <c r="B302" s="20">
        <f t="shared" si="4"/>
        <v>2.9699999999999807</v>
      </c>
      <c r="C302" s="28"/>
      <c r="D302" s="26"/>
      <c r="E302" s="26"/>
      <c r="F302" s="26"/>
      <c r="G302" s="26"/>
      <c r="H302" s="4"/>
    </row>
    <row r="303" spans="1:8" ht="15.75" x14ac:dyDescent="0.25">
      <c r="A303" s="29">
        <f>(('Máxima eficiencia'!$C$8*B303)+('Máxima eficiencia'!$C$12*(B303^2)))^3/('Máxima eficiencia'!$C$8+(2*'Máxima eficiencia'!$C$12*B303))</f>
        <v>138.14953899605791</v>
      </c>
      <c r="B303" s="20">
        <f t="shared" si="4"/>
        <v>2.9799999999999804</v>
      </c>
      <c r="C303" s="28"/>
      <c r="D303" s="26"/>
      <c r="E303" s="26"/>
      <c r="F303" s="26"/>
      <c r="G303" s="26"/>
      <c r="H303" s="4"/>
    </row>
    <row r="304" spans="1:8" ht="15.75" x14ac:dyDescent="0.25">
      <c r="A304" s="29">
        <f>(('Máxima eficiencia'!$C$8*B304)+('Máxima eficiencia'!$C$12*(B304^2)))^3/('Máxima eficiencia'!$C$8+(2*'Máxima eficiencia'!$C$12*B304))</f>
        <v>140.40970893063317</v>
      </c>
      <c r="B304" s="20">
        <f t="shared" si="4"/>
        <v>2.9899999999999802</v>
      </c>
      <c r="C304" s="28"/>
      <c r="D304" s="26"/>
      <c r="E304" s="26"/>
      <c r="F304" s="26"/>
      <c r="G304" s="26"/>
      <c r="H304" s="4"/>
    </row>
    <row r="305" spans="1:8" ht="15.75" x14ac:dyDescent="0.25">
      <c r="A305" s="29">
        <f>(('Máxima eficiencia'!$C$8*B305)+('Máxima eficiencia'!$C$12*(B305^2)))^3/('Máxima eficiencia'!$C$8+(2*'Máxima eficiencia'!$C$12*B305))</f>
        <v>142.69935483870503</v>
      </c>
      <c r="B305" s="20">
        <f t="shared" si="4"/>
        <v>2.99999999999998</v>
      </c>
      <c r="C305" s="28"/>
      <c r="D305" s="28"/>
      <c r="E305" s="28"/>
      <c r="F305" s="28"/>
      <c r="G305" s="26"/>
      <c r="H305" s="4"/>
    </row>
    <row r="306" spans="1:8" ht="15.75" x14ac:dyDescent="0.25">
      <c r="A306" s="29">
        <f>(('Máxima eficiencia'!$C$8*B306)+('Máxima eficiencia'!$C$12*(B306^2)))^3/('Máxima eficiencia'!$C$8+(2*'Máxima eficiencia'!$C$12*B306))</f>
        <v>145.01876400177358</v>
      </c>
      <c r="B306" s="20">
        <f t="shared" si="4"/>
        <v>3.0099999999999798</v>
      </c>
      <c r="C306" s="28"/>
      <c r="D306" s="28"/>
      <c r="E306" s="28"/>
      <c r="F306" s="28"/>
      <c r="G306" s="26"/>
      <c r="H306" s="4"/>
    </row>
    <row r="307" spans="1:8" ht="15.75" x14ac:dyDescent="0.25">
      <c r="A307" s="29">
        <f>(('Máxima eficiencia'!$C$8*B307)+('Máxima eficiencia'!$C$12*(B307^2)))^3/('Máxima eficiencia'!$C$8+(2*'Máxima eficiencia'!$C$12*B307))</f>
        <v>147.36822556133879</v>
      </c>
      <c r="B307" s="20">
        <f t="shared" si="4"/>
        <v>3.0199999999999796</v>
      </c>
      <c r="C307" s="28"/>
      <c r="D307" s="28"/>
      <c r="E307" s="28"/>
      <c r="F307" s="28"/>
      <c r="G307" s="26"/>
      <c r="H307" s="4"/>
    </row>
    <row r="308" spans="1:8" ht="15.75" x14ac:dyDescent="0.25">
      <c r="A308" s="29">
        <f>(('Máxima eficiencia'!$C$8*B308)+('Máxima eficiencia'!$C$12*(B308^2)))^3/('Máxima eficiencia'!$C$8+(2*'Máxima eficiencia'!$C$12*B308))</f>
        <v>149.74803052490066</v>
      </c>
      <c r="B308" s="20">
        <f t="shared" si="4"/>
        <v>3.0299999999999794</v>
      </c>
      <c r="C308" s="28"/>
      <c r="D308" s="28"/>
      <c r="E308" s="28"/>
      <c r="F308" s="28"/>
      <c r="G308" s="26"/>
      <c r="H308" s="4"/>
    </row>
    <row r="309" spans="1:8" ht="15.75" x14ac:dyDescent="0.25">
      <c r="A309" s="29">
        <f>(('Máxima eficiencia'!$C$8*B309)+('Máxima eficiencia'!$C$12*(B309^2)))^3/('Máxima eficiencia'!$C$8+(2*'Máxima eficiencia'!$C$12*B309))</f>
        <v>152.15847177195928</v>
      </c>
      <c r="B309" s="20">
        <f t="shared" si="4"/>
        <v>3.0399999999999792</v>
      </c>
      <c r="C309" s="28"/>
      <c r="D309" s="28"/>
      <c r="E309" s="28"/>
      <c r="F309" s="28"/>
      <c r="G309" s="26"/>
      <c r="H309" s="4"/>
    </row>
    <row r="310" spans="1:8" ht="15.75" x14ac:dyDescent="0.25">
      <c r="A310" s="29">
        <f>(('Máxima eficiencia'!$C$8*B310)+('Máxima eficiencia'!$C$12*(B310^2)))^3/('Máxima eficiencia'!$C$8+(2*'Máxima eficiencia'!$C$12*B310))</f>
        <v>154.5998440600147</v>
      </c>
      <c r="B310" s="20">
        <f t="shared" si="4"/>
        <v>3.049999999999979</v>
      </c>
      <c r="C310" s="28"/>
      <c r="D310" s="28"/>
      <c r="E310" s="28"/>
      <c r="F310" s="28"/>
      <c r="G310" s="26"/>
      <c r="H310" s="4"/>
    </row>
    <row r="311" spans="1:8" ht="15.75" thickBot="1" x14ac:dyDescent="0.3">
      <c r="A311" s="29"/>
      <c r="B311" s="14"/>
      <c r="C311" s="14"/>
      <c r="D311" s="14"/>
      <c r="E311" s="14"/>
      <c r="F311" s="14"/>
      <c r="G311" s="14"/>
      <c r="H311" s="15"/>
    </row>
  </sheetData>
  <mergeCells count="1">
    <mergeCell ref="A1:H1"/>
  </mergeCells>
  <conditionalFormatting sqref="B5:B310">
    <cfRule type="cellIs" dxfId="11" priority="3" operator="equal">
      <formula>$F$15</formula>
    </cfRule>
    <cfRule type="cellIs" dxfId="10" priority="4" operator="equal">
      <formula>$F$14</formula>
    </cfRule>
  </conditionalFormatting>
  <conditionalFormatting sqref="A5:A311">
    <cfRule type="cellIs" dxfId="9" priority="1" operator="equal">
      <formula>$F$15</formula>
    </cfRule>
    <cfRule type="cellIs" dxfId="8" priority="2" operator="equal">
      <formula>$F$14</formula>
    </cfRule>
  </conditionalFormatting>
  <dataValidations count="1">
    <dataValidation type="decimal" allowBlank="1" showInputMessage="1" showErrorMessage="1" errorTitle="Error" error="Valor no permitido" promptTitle="Atención" prompt="Ingrese un valor adecuado acorde al rango permitido" sqref="E7">
      <formula1>A5</formula1>
      <formula2>#REF!</formula2>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00B0F0"/>
  </sheetPr>
  <dimension ref="A1:J23"/>
  <sheetViews>
    <sheetView showGridLines="0" zoomScale="80" zoomScaleNormal="80" workbookViewId="0">
      <selection activeCell="Q20" sqref="Q20"/>
    </sheetView>
  </sheetViews>
  <sheetFormatPr baseColWidth="10" defaultRowHeight="15" x14ac:dyDescent="0.25"/>
  <cols>
    <col min="1" max="1" width="6.7109375" customWidth="1"/>
    <col min="2" max="2" width="2.28515625" style="36" bestFit="1" customWidth="1"/>
    <col min="3" max="3" width="12.7109375" style="41" bestFit="1" customWidth="1"/>
    <col min="4" max="4" width="11.42578125" style="36"/>
    <col min="5" max="5" width="12.7109375" bestFit="1" customWidth="1"/>
    <col min="10" max="11" width="11.85546875" bestFit="1" customWidth="1"/>
  </cols>
  <sheetData>
    <row r="1" spans="1:10" ht="18.75" x14ac:dyDescent="0.3">
      <c r="A1" s="83" t="s">
        <v>74</v>
      </c>
    </row>
    <row r="2" spans="1:10" ht="15.75" thickBot="1" x14ac:dyDescent="0.3">
      <c r="A2" s="82"/>
    </row>
    <row r="3" spans="1:10" x14ac:dyDescent="0.25">
      <c r="A3" s="356" t="s">
        <v>38</v>
      </c>
      <c r="B3" s="357"/>
      <c r="C3" s="358"/>
    </row>
    <row r="4" spans="1:10" x14ac:dyDescent="0.25">
      <c r="A4" s="349" t="s">
        <v>14</v>
      </c>
      <c r="B4" s="350"/>
      <c r="C4" s="40">
        <v>19</v>
      </c>
    </row>
    <row r="5" spans="1:10" x14ac:dyDescent="0.25">
      <c r="A5" s="353" t="s">
        <v>15</v>
      </c>
      <c r="B5" s="78" t="s">
        <v>6</v>
      </c>
      <c r="C5" s="40">
        <v>1.5</v>
      </c>
    </row>
    <row r="6" spans="1:10" x14ac:dyDescent="0.25">
      <c r="A6" s="353"/>
      <c r="B6" s="78" t="s">
        <v>7</v>
      </c>
      <c r="C6" s="43">
        <v>1</v>
      </c>
    </row>
    <row r="7" spans="1:10" x14ac:dyDescent="0.25">
      <c r="A7" s="349" t="s">
        <v>16</v>
      </c>
      <c r="B7" s="350"/>
      <c r="C7" s="40">
        <v>3</v>
      </c>
    </row>
    <row r="8" spans="1:10" x14ac:dyDescent="0.25">
      <c r="A8" s="349" t="s">
        <v>17</v>
      </c>
      <c r="B8" s="350"/>
      <c r="C8" s="40">
        <v>2.6</v>
      </c>
    </row>
    <row r="9" spans="1:10" x14ac:dyDescent="0.25">
      <c r="A9" s="349" t="s">
        <v>64</v>
      </c>
      <c r="B9" s="350"/>
      <c r="C9" s="79">
        <v>1.2999999999999999E-2</v>
      </c>
    </row>
    <row r="10" spans="1:10" ht="15.75" thickBot="1" x14ac:dyDescent="0.3">
      <c r="A10" s="373" t="s">
        <v>67</v>
      </c>
      <c r="B10" s="374"/>
      <c r="C10" s="80">
        <v>1.6000000000000001E-3</v>
      </c>
    </row>
    <row r="11" spans="1:10" ht="15.75" thickBot="1" x14ac:dyDescent="0.3">
      <c r="A11" s="370" t="s">
        <v>72</v>
      </c>
      <c r="B11" s="371"/>
      <c r="C11" s="372"/>
    </row>
    <row r="12" spans="1:10" ht="15.75" thickBot="1" x14ac:dyDescent="0.3">
      <c r="A12" s="368" t="s">
        <v>13</v>
      </c>
      <c r="B12" s="369"/>
      <c r="C12" s="81">
        <f>ROUND(C15*((1/C9)*(C17^(2/3))*((C10^(1/2)))),2)</f>
        <v>70.72</v>
      </c>
    </row>
    <row r="13" spans="1:10" ht="15.75" thickBot="1" x14ac:dyDescent="0.3">
      <c r="A13" s="370" t="s">
        <v>39</v>
      </c>
      <c r="B13" s="371"/>
      <c r="C13" s="372"/>
      <c r="D13" s="303" t="s">
        <v>40</v>
      </c>
      <c r="E13" s="304"/>
      <c r="F13" s="305" t="s">
        <v>41</v>
      </c>
      <c r="G13" s="306"/>
      <c r="H13" s="306"/>
      <c r="I13" s="306"/>
      <c r="J13" s="307"/>
    </row>
    <row r="14" spans="1:10" x14ac:dyDescent="0.25">
      <c r="A14" s="354" t="s">
        <v>15</v>
      </c>
      <c r="B14" s="355"/>
      <c r="C14" s="47">
        <f>C5/C6</f>
        <v>1.5</v>
      </c>
      <c r="D14" s="50" t="s">
        <v>31</v>
      </c>
      <c r="E14" s="52">
        <f>'Yc (2)'!E3</f>
        <v>2.5690821281199705</v>
      </c>
      <c r="F14" s="53" t="s">
        <v>26</v>
      </c>
      <c r="G14" s="54" t="s">
        <v>8</v>
      </c>
      <c r="H14" s="54" t="s">
        <v>27</v>
      </c>
      <c r="I14" s="54" t="s">
        <v>28</v>
      </c>
      <c r="J14" s="55" t="s">
        <v>29</v>
      </c>
    </row>
    <row r="15" spans="1:10" x14ac:dyDescent="0.25">
      <c r="A15" s="351" t="s">
        <v>8</v>
      </c>
      <c r="B15" s="352"/>
      <c r="C15" s="48">
        <f>ROUND((($C$7*$C$8)+($C$14*($C$8^2))),2)</f>
        <v>17.940000000000001</v>
      </c>
      <c r="D15" s="45" t="s">
        <v>32</v>
      </c>
      <c r="E15" s="69">
        <f>ROUND((($C$7*$E$14)+($C$14*($E$14^2))),2)</f>
        <v>17.61</v>
      </c>
      <c r="F15" s="62">
        <f t="shared" ref="F15:F17" si="0">F16-0.5</f>
        <v>1</v>
      </c>
      <c r="G15" s="38">
        <f t="shared" ref="G15:G23" si="1">ROUND((($C$7*F15)+($C$14*(F15^2))),2)</f>
        <v>4.5</v>
      </c>
      <c r="H15" s="56">
        <f t="shared" ref="H15:H23" si="2">ROUND(($C$12/G15),2)</f>
        <v>15.72</v>
      </c>
      <c r="I15" s="56">
        <f t="shared" ref="I15:I17" si="3">ROUND((H15^2)/(2*9.81),2)</f>
        <v>12.6</v>
      </c>
      <c r="J15" s="34">
        <f t="shared" ref="J15:J17" si="4">F15+I15</f>
        <v>13.6</v>
      </c>
    </row>
    <row r="16" spans="1:10" x14ac:dyDescent="0.25">
      <c r="A16" s="351" t="s">
        <v>19</v>
      </c>
      <c r="B16" s="352"/>
      <c r="C16" s="48">
        <f>ROUND(($C$7+(2*$C$8*(SQRT(1+($C$14^2))))),2)</f>
        <v>12.37</v>
      </c>
      <c r="D16" s="45" t="s">
        <v>33</v>
      </c>
      <c r="E16" s="69">
        <f>ROUND(($C$7+(2*$E$14*(SQRT(1+($C$14^2))))),2)</f>
        <v>12.26</v>
      </c>
      <c r="F16" s="62">
        <f t="shared" si="0"/>
        <v>1.5</v>
      </c>
      <c r="G16" s="38">
        <f t="shared" si="1"/>
        <v>7.88</v>
      </c>
      <c r="H16" s="56">
        <f t="shared" si="2"/>
        <v>8.9700000000000006</v>
      </c>
      <c r="I16" s="56">
        <f t="shared" si="3"/>
        <v>4.0999999999999996</v>
      </c>
      <c r="J16" s="34">
        <f t="shared" si="4"/>
        <v>5.6</v>
      </c>
    </row>
    <row r="17" spans="1:10" x14ac:dyDescent="0.25">
      <c r="A17" s="351" t="s">
        <v>20</v>
      </c>
      <c r="B17" s="352"/>
      <c r="C17" s="48">
        <f>ROUND((($C$7*$C$8)+($C$14*($C$8^2)))/($C$7+(2*$C$8*(SQRT(1+($C$14^2))))),2)</f>
        <v>1.45</v>
      </c>
      <c r="D17" s="45" t="s">
        <v>34</v>
      </c>
      <c r="E17" s="69">
        <f>ROUND((($C$7*$E$14)+($C$14*($E$14^2)))/($C$7+(2*$E$14*(SQRT(1+($C$14^2))))),2)</f>
        <v>1.44</v>
      </c>
      <c r="F17" s="62">
        <f t="shared" si="0"/>
        <v>2</v>
      </c>
      <c r="G17" s="38">
        <f t="shared" si="1"/>
        <v>12</v>
      </c>
      <c r="H17" s="56">
        <f t="shared" si="2"/>
        <v>5.89</v>
      </c>
      <c r="I17" s="56">
        <f t="shared" si="3"/>
        <v>1.77</v>
      </c>
      <c r="J17" s="34">
        <f t="shared" si="4"/>
        <v>3.77</v>
      </c>
    </row>
    <row r="18" spans="1:10" x14ac:dyDescent="0.25">
      <c r="A18" s="351" t="s">
        <v>21</v>
      </c>
      <c r="B18" s="352"/>
      <c r="C18" s="48">
        <f>ROUND($C$7+(2*$C$14*$C$8),2)</f>
        <v>10.8</v>
      </c>
      <c r="D18" s="45" t="s">
        <v>35</v>
      </c>
      <c r="E18" s="69">
        <f>ROUND($C$7+(2*$C$14*$E$14),2)</f>
        <v>10.71</v>
      </c>
      <c r="F18" s="62">
        <f>F19-0.5</f>
        <v>2.5</v>
      </c>
      <c r="G18" s="38">
        <f t="shared" si="1"/>
        <v>16.88</v>
      </c>
      <c r="H18" s="56">
        <f t="shared" si="2"/>
        <v>4.1900000000000004</v>
      </c>
      <c r="I18" s="56">
        <f t="shared" ref="I18:I20" si="5">ROUND((H18^2)/(2*9.81),2)</f>
        <v>0.89</v>
      </c>
      <c r="J18" s="34">
        <f t="shared" ref="J18:J20" si="6">F18+I18</f>
        <v>3.39</v>
      </c>
    </row>
    <row r="19" spans="1:10" x14ac:dyDescent="0.25">
      <c r="A19" s="351" t="s">
        <v>22</v>
      </c>
      <c r="B19" s="352"/>
      <c r="C19" s="48">
        <f>ROUND((($C$7*$C$8)+($C$14*($C$8^2)))/($C$7+(2*$C$14*$C$8)),2)</f>
        <v>1.66</v>
      </c>
      <c r="D19" s="45" t="s">
        <v>36</v>
      </c>
      <c r="E19" s="69">
        <f>ROUND((($C$7*$E$14)+($C$14*($E$14^2)))/($C$7+(2*$C$14*$E$14)),2)</f>
        <v>1.64</v>
      </c>
      <c r="F19" s="63">
        <v>3</v>
      </c>
      <c r="G19" s="66">
        <f t="shared" si="1"/>
        <v>22.5</v>
      </c>
      <c r="H19" s="67">
        <f t="shared" si="2"/>
        <v>3.14</v>
      </c>
      <c r="I19" s="67">
        <f t="shared" si="5"/>
        <v>0.5</v>
      </c>
      <c r="J19" s="68">
        <f t="shared" si="6"/>
        <v>3.5</v>
      </c>
    </row>
    <row r="20" spans="1:10" x14ac:dyDescent="0.25">
      <c r="A20" s="351" t="s">
        <v>25</v>
      </c>
      <c r="B20" s="352"/>
      <c r="C20" s="48">
        <f>ROUND(($C$12/$C$15),2)</f>
        <v>3.94</v>
      </c>
      <c r="D20" s="45" t="s">
        <v>37</v>
      </c>
      <c r="E20" s="69">
        <f>ROUND(($C$12/$E$15),2)</f>
        <v>4.0199999999999996</v>
      </c>
      <c r="F20" s="62">
        <f>F19+0.5</f>
        <v>3.5</v>
      </c>
      <c r="G20" s="38">
        <f t="shared" si="1"/>
        <v>28.88</v>
      </c>
      <c r="H20" s="56">
        <f t="shared" si="2"/>
        <v>2.4500000000000002</v>
      </c>
      <c r="I20" s="56">
        <f t="shared" si="5"/>
        <v>0.31</v>
      </c>
      <c r="J20" s="34">
        <f t="shared" si="6"/>
        <v>3.81</v>
      </c>
    </row>
    <row r="21" spans="1:10" x14ac:dyDescent="0.25">
      <c r="A21" s="351" t="s">
        <v>18</v>
      </c>
      <c r="B21" s="352"/>
      <c r="C21" s="51">
        <f>'Viscocidad c (3)'!E13</f>
        <v>1.02E-6</v>
      </c>
      <c r="D21" s="45" t="s">
        <v>18</v>
      </c>
      <c r="E21" s="70">
        <f>'Viscocidad c'!$E$13</f>
        <v>1.24E-6</v>
      </c>
      <c r="F21" s="62">
        <f t="shared" ref="F21:F23" si="7">F20+0.5</f>
        <v>4</v>
      </c>
      <c r="G21" s="38">
        <f t="shared" si="1"/>
        <v>36</v>
      </c>
      <c r="H21" s="56">
        <f t="shared" si="2"/>
        <v>1.96</v>
      </c>
      <c r="I21" s="56">
        <f t="shared" ref="I21:I23" si="8">ROUND((H21^2)/(2*9.81),2)</f>
        <v>0.2</v>
      </c>
      <c r="J21" s="34">
        <f t="shared" ref="J21:J23" si="9">F21+I21</f>
        <v>4.2</v>
      </c>
    </row>
    <row r="22" spans="1:10" x14ac:dyDescent="0.25">
      <c r="A22" s="351" t="s">
        <v>23</v>
      </c>
      <c r="B22" s="352"/>
      <c r="C22" s="48">
        <f>ROUND((4*$C$20*$C$17)/$C$21,2)</f>
        <v>22403921.57</v>
      </c>
      <c r="D22" s="45" t="s">
        <v>23</v>
      </c>
      <c r="E22" s="69">
        <f>ROUND((4*$E$20*$E$17)/$E$21,2)</f>
        <v>18673548.390000001</v>
      </c>
      <c r="F22" s="62">
        <f t="shared" si="7"/>
        <v>4.5</v>
      </c>
      <c r="G22" s="38">
        <f t="shared" si="1"/>
        <v>43.88</v>
      </c>
      <c r="H22" s="56">
        <f t="shared" si="2"/>
        <v>1.61</v>
      </c>
      <c r="I22" s="56">
        <f t="shared" si="8"/>
        <v>0.13</v>
      </c>
      <c r="J22" s="34">
        <f t="shared" si="9"/>
        <v>4.63</v>
      </c>
    </row>
    <row r="23" spans="1:10" ht="15.75" thickBot="1" x14ac:dyDescent="0.3">
      <c r="A23" s="345" t="s">
        <v>24</v>
      </c>
      <c r="B23" s="346"/>
      <c r="C23" s="49">
        <f>ROUND($C$20/SQRT(9.81*$C$19),2)</f>
        <v>0.98</v>
      </c>
      <c r="D23" s="46" t="s">
        <v>24</v>
      </c>
      <c r="E23" s="71">
        <f>ROUND($E$20/SQRT(9.81*$E$19),2)</f>
        <v>1</v>
      </c>
      <c r="F23" s="65">
        <f t="shared" si="7"/>
        <v>5</v>
      </c>
      <c r="G23" s="60">
        <f t="shared" si="1"/>
        <v>52.5</v>
      </c>
      <c r="H23" s="61">
        <f t="shared" si="2"/>
        <v>1.35</v>
      </c>
      <c r="I23" s="61">
        <f t="shared" si="8"/>
        <v>0.09</v>
      </c>
      <c r="J23" s="35">
        <f t="shared" si="9"/>
        <v>5.09</v>
      </c>
    </row>
  </sheetData>
  <mergeCells count="22">
    <mergeCell ref="A23:B23"/>
    <mergeCell ref="A9:B9"/>
    <mergeCell ref="A10:B10"/>
    <mergeCell ref="A17:B17"/>
    <mergeCell ref="A18:B18"/>
    <mergeCell ref="A19:B19"/>
    <mergeCell ref="A20:B20"/>
    <mergeCell ref="A21:B21"/>
    <mergeCell ref="A22:B22"/>
    <mergeCell ref="A13:C13"/>
    <mergeCell ref="D13:E13"/>
    <mergeCell ref="F13:J13"/>
    <mergeCell ref="A14:B14"/>
    <mergeCell ref="A15:B15"/>
    <mergeCell ref="A16:B16"/>
    <mergeCell ref="A3:C3"/>
    <mergeCell ref="A12:B12"/>
    <mergeCell ref="A4:B4"/>
    <mergeCell ref="A5:A6"/>
    <mergeCell ref="A7:B7"/>
    <mergeCell ref="A8:B8"/>
    <mergeCell ref="A11:C11"/>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00B0F0"/>
  </sheetPr>
  <dimension ref="A1:I3040"/>
  <sheetViews>
    <sheetView workbookViewId="0">
      <selection activeCell="D5" sqref="D5"/>
    </sheetView>
  </sheetViews>
  <sheetFormatPr baseColWidth="10" defaultRowHeight="15" x14ac:dyDescent="0.25"/>
  <cols>
    <col min="1" max="1" width="15.7109375" bestFit="1" customWidth="1"/>
  </cols>
  <sheetData>
    <row r="1" spans="1:9" x14ac:dyDescent="0.25">
      <c r="A1" s="364" t="s">
        <v>30</v>
      </c>
      <c r="B1" s="365"/>
      <c r="C1" s="365"/>
      <c r="D1" s="365"/>
      <c r="E1" s="365"/>
      <c r="F1" s="365"/>
      <c r="G1" s="365"/>
      <c r="H1" s="365"/>
      <c r="I1" s="26"/>
    </row>
    <row r="2" spans="1:9" ht="15.75" thickBot="1" x14ac:dyDescent="0.3">
      <c r="A2" s="3"/>
      <c r="B2" s="26"/>
      <c r="C2" s="26"/>
      <c r="D2" s="26"/>
      <c r="E2" s="26"/>
      <c r="F2" s="26"/>
      <c r="G2" s="26"/>
      <c r="H2" s="26"/>
      <c r="I2" s="26"/>
    </row>
    <row r="3" spans="1:9" ht="15.75" thickBot="1" x14ac:dyDescent="0.3">
      <c r="A3" s="3"/>
      <c r="B3" s="26"/>
      <c r="C3" s="26"/>
      <c r="D3" s="17" t="s">
        <v>9</v>
      </c>
      <c r="E3" s="18">
        <f>E14</f>
        <v>2.5690821281199705</v>
      </c>
      <c r="F3" s="26"/>
      <c r="G3" s="26"/>
      <c r="H3" s="26"/>
      <c r="I3" s="26"/>
    </row>
    <row r="4" spans="1:9" ht="16.5" thickBot="1" x14ac:dyDescent="0.3">
      <c r="A4" s="27" t="s">
        <v>1</v>
      </c>
      <c r="B4" s="6" t="s">
        <v>2</v>
      </c>
      <c r="C4" s="28"/>
      <c r="D4" s="19" t="s">
        <v>10</v>
      </c>
      <c r="E4" s="19" t="s">
        <v>11</v>
      </c>
      <c r="F4" s="32" t="s">
        <v>12</v>
      </c>
      <c r="G4" s="26"/>
      <c r="H4" s="26"/>
      <c r="I4" s="26"/>
    </row>
    <row r="5" spans="1:9" ht="16.5" thickBot="1" x14ac:dyDescent="0.3">
      <c r="A5" s="29">
        <f>((Gasto!$C$7*B5)+(Gasto!$C$14*(B5^2)))^3/(Gasto!$C$7+(2*Gasto!$C$14*B5))</f>
        <v>0</v>
      </c>
      <c r="B5" s="20">
        <v>0</v>
      </c>
      <c r="C5" s="28"/>
      <c r="D5" s="21">
        <f>ROUND(((Gasto!C12^2)/9.81),2)</f>
        <v>509.82</v>
      </c>
      <c r="E5" s="77">
        <f>((Gasto!$C$7*E3)+(Gasto!$C$14*(E3^2)))^3/(Gasto!$C$7+(2*Gasto!$C$14*E3))</f>
        <v>509.81996416079727</v>
      </c>
      <c r="F5" s="28"/>
      <c r="G5" s="26"/>
      <c r="H5" s="26"/>
      <c r="I5" s="26"/>
    </row>
    <row r="6" spans="1:9" ht="15.75" x14ac:dyDescent="0.25">
      <c r="A6" s="29">
        <f>((Gasto!$C$7*B6)+(Gasto!$C$14*(B6^2)))^3/(Gasto!$C$7+(2*Gasto!$C$14*B6))</f>
        <v>9.0045022488761241E-9</v>
      </c>
      <c r="B6" s="20">
        <f>B5+0.001</f>
        <v>1E-3</v>
      </c>
      <c r="C6" s="28"/>
      <c r="D6" s="26"/>
      <c r="E6" s="26"/>
      <c r="F6" s="30"/>
      <c r="G6" s="26"/>
      <c r="H6" s="26"/>
      <c r="I6" s="26"/>
    </row>
    <row r="7" spans="1:9" ht="15.75" x14ac:dyDescent="0.25">
      <c r="A7" s="29">
        <f>((Gasto!$C$7*B7)+(Gasto!$C$14*(B7^2)))^3/(Gasto!$C$7+(2*Gasto!$C$14*B7))</f>
        <v>7.2072071928143715E-8</v>
      </c>
      <c r="B7" s="20">
        <f t="shared" ref="B7:B70" si="0">B6+0.001</f>
        <v>2E-3</v>
      </c>
      <c r="C7" s="28"/>
      <c r="D7" s="8" t="s">
        <v>1</v>
      </c>
      <c r="E7" s="22">
        <f>D5</f>
        <v>509.82</v>
      </c>
      <c r="F7" s="28"/>
      <c r="G7" s="26"/>
      <c r="H7" s="26"/>
      <c r="I7" s="26"/>
    </row>
    <row r="8" spans="1:9" ht="15.75" x14ac:dyDescent="0.25">
      <c r="A8" s="29">
        <f>((Gasto!$C$7*B8)+(Gasto!$C$14*(B8^2)))^3/(Gasto!$C$7+(2*Gasto!$C$14*B8))</f>
        <v>2.4336504593232807E-7</v>
      </c>
      <c r="B8" s="20">
        <f t="shared" si="0"/>
        <v>3.0000000000000001E-3</v>
      </c>
      <c r="C8" s="28"/>
      <c r="D8" s="8" t="s">
        <v>3</v>
      </c>
      <c r="E8" s="23">
        <f>INDEX(A5:A3040,MATCH(E7,A5:A3040,1))</f>
        <v>509.75531357002728</v>
      </c>
      <c r="F8" s="28"/>
      <c r="G8" s="26"/>
      <c r="H8" s="26"/>
      <c r="I8" s="26"/>
    </row>
    <row r="9" spans="1:9" ht="15.75" x14ac:dyDescent="0.25">
      <c r="A9" s="29">
        <f>((Gasto!$C$7*B9)+(Gasto!$C$14*(B9^2)))^3/(Gasto!$C$7+(2*Gasto!$C$14*B9))</f>
        <v>5.7715429941035854E-7</v>
      </c>
      <c r="B9" s="20">
        <f t="shared" si="0"/>
        <v>4.0000000000000001E-3</v>
      </c>
      <c r="C9" s="28"/>
      <c r="D9" s="8" t="str">
        <f>IF(E9="","","x₁")</f>
        <v>x₁</v>
      </c>
      <c r="E9" s="23">
        <f>IF(E7=E8,"",INDEX(A5:A3040,MATCH(E7,A5:A3040,1)+1))</f>
        <v>510.54294184960685</v>
      </c>
      <c r="F9" s="28"/>
      <c r="G9" s="26"/>
      <c r="H9" s="26"/>
      <c r="I9" s="26"/>
    </row>
    <row r="10" spans="1:9" ht="15.75" x14ac:dyDescent="0.25">
      <c r="A10" s="29">
        <f>((Gasto!$C$7*B10)+(Gasto!$C$14*(B10^2)))^3/(Gasto!$C$7+(2*Gasto!$C$14*B10))</f>
        <v>1.127819513759328E-6</v>
      </c>
      <c r="B10" s="20">
        <f t="shared" si="0"/>
        <v>5.0000000000000001E-3</v>
      </c>
      <c r="C10" s="28"/>
      <c r="D10" s="8" t="s">
        <v>4</v>
      </c>
      <c r="E10" s="23">
        <f>INDEX(B5:B3040,MATCH(E8,A5:A3040,0))</f>
        <v>2.5689999999998281</v>
      </c>
      <c r="F10" s="28"/>
      <c r="G10" s="26"/>
      <c r="H10" s="26"/>
      <c r="I10" s="26"/>
    </row>
    <row r="11" spans="1:9" ht="15.75" x14ac:dyDescent="0.25">
      <c r="A11" s="29">
        <f>((Gasto!$C$7*B11)+(Gasto!$C$14*(B11^2)))^3/(Gasto!$C$7+(2*Gasto!$C$14*B11))</f>
        <v>1.9498494438250497E-6</v>
      </c>
      <c r="B11" s="20">
        <f t="shared" si="0"/>
        <v>6.0000000000000001E-3</v>
      </c>
      <c r="C11" s="28"/>
      <c r="D11" s="8" t="str">
        <f>IF(E11="","","y₁")</f>
        <v>y₁</v>
      </c>
      <c r="E11" s="23">
        <f>IF(E9="","",INDEX(B5:B3040,MATCH(E9,A5:A3040,0)))</f>
        <v>2.569999999999828</v>
      </c>
      <c r="F11" s="28"/>
      <c r="G11" s="26"/>
      <c r="H11" s="26"/>
      <c r="I11" s="26"/>
    </row>
    <row r="12" spans="1:9" ht="15.75" x14ac:dyDescent="0.25">
      <c r="A12" s="29">
        <f>((Gasto!$C$7*B12)+(Gasto!$C$14*(B12^2)))^3/(Gasto!$C$7+(2*Gasto!$C$14*B12))</f>
        <v>3.0978421843149213E-6</v>
      </c>
      <c r="B12" s="20">
        <f t="shared" si="0"/>
        <v>7.0000000000000001E-3</v>
      </c>
      <c r="C12" s="28"/>
      <c r="D12" s="28"/>
      <c r="E12" s="28"/>
      <c r="F12" s="26"/>
      <c r="G12" s="26"/>
      <c r="H12" s="26"/>
      <c r="I12" s="26"/>
    </row>
    <row r="13" spans="1:9" ht="15.75" x14ac:dyDescent="0.25">
      <c r="A13" s="29">
        <f>((Gasto!$C$7*B13)+(Gasto!$C$14*(B13^2)))^3/(Gasto!$C$7+(2*Gasto!$C$14*B13))</f>
        <v>4.6265054354285707E-6</v>
      </c>
      <c r="B13" s="20">
        <f t="shared" si="0"/>
        <v>8.0000000000000002E-3</v>
      </c>
      <c r="C13" s="28"/>
      <c r="D13" s="31" t="s">
        <v>5</v>
      </c>
      <c r="E13" s="28"/>
      <c r="F13" s="28"/>
      <c r="G13" s="26"/>
      <c r="H13" s="26"/>
      <c r="I13" s="26"/>
    </row>
    <row r="14" spans="1:9" ht="15.75" x14ac:dyDescent="0.25">
      <c r="A14" s="29">
        <f>((Gasto!$C$7*B14)+(Gasto!$C$14*(B14^2)))^3/(Gasto!$C$7+(2*Gasto!$C$14*B14))</f>
        <v>6.590656767711721E-6</v>
      </c>
      <c r="B14" s="20">
        <f t="shared" si="0"/>
        <v>9.0000000000000011E-3</v>
      </c>
      <c r="C14" s="28"/>
      <c r="D14" s="12" t="str">
        <f>IF(E11="","y₀ = y","y")</f>
        <v>y</v>
      </c>
      <c r="E14" s="24">
        <f>IF(E11="",E10,E10+(E11-E10)*(E7-E8)/(E9-E8))</f>
        <v>2.5690821281199705</v>
      </c>
      <c r="F14" s="28"/>
      <c r="G14" s="26"/>
      <c r="H14" s="26"/>
      <c r="I14" s="26"/>
    </row>
    <row r="15" spans="1:9" ht="15.75" x14ac:dyDescent="0.25">
      <c r="A15" s="29">
        <f>((Gasto!$C$7*B15)+(Gasto!$C$14*(B15^2)))^3/(Gasto!$C$7+(2*Gasto!$C$14*B15))</f>
        <v>9.045223886138621E-6</v>
      </c>
      <c r="B15" s="20">
        <f t="shared" si="0"/>
        <v>1.0000000000000002E-2</v>
      </c>
      <c r="C15" s="28"/>
      <c r="D15" s="26"/>
      <c r="E15" s="26"/>
      <c r="F15" s="28"/>
      <c r="G15" s="26"/>
      <c r="H15" s="26"/>
      <c r="I15" s="26"/>
    </row>
    <row r="16" spans="1:9" ht="15.75" x14ac:dyDescent="0.25">
      <c r="A16" s="29">
        <f>((Gasto!$C$7*B16)+(Gasto!$C$14*(B16^2)))^3/(Gasto!$C$7+(2*Gasto!$C$14*B16))</f>
        <v>1.2045244893428423E-5</v>
      </c>
      <c r="B16" s="20">
        <f t="shared" si="0"/>
        <v>1.1000000000000003E-2</v>
      </c>
      <c r="C16" s="28"/>
      <c r="D16" s="26"/>
      <c r="E16" s="26"/>
      <c r="F16" s="26"/>
      <c r="G16" s="26"/>
      <c r="H16" s="26"/>
      <c r="I16" s="26"/>
    </row>
    <row r="17" spans="1:9" ht="15.75" x14ac:dyDescent="0.25">
      <c r="A17" s="29">
        <f>((Gasto!$C$7*B17)+(Gasto!$C$14*(B17^2)))^3/(Gasto!$C$7+(2*Gasto!$C$14*B17))</f>
        <v>1.5645868552600806E-5</v>
      </c>
      <c r="B17" s="20">
        <f t="shared" si="0"/>
        <v>1.2000000000000004E-2</v>
      </c>
      <c r="C17" s="28"/>
      <c r="D17" s="26"/>
      <c r="E17" s="26"/>
      <c r="F17" s="26"/>
      <c r="G17" s="26"/>
      <c r="H17" s="26"/>
      <c r="I17" s="26"/>
    </row>
    <row r="18" spans="1:9" ht="15.75" x14ac:dyDescent="0.25">
      <c r="A18" s="29">
        <f>((Gasto!$C$7*B18)+(Gasto!$C$14*(B18^2)))^3/(Gasto!$C$7+(2*Gasto!$C$14*B18))</f>
        <v>1.9902354548776053E-5</v>
      </c>
      <c r="B18" s="20">
        <f t="shared" si="0"/>
        <v>1.3000000000000005E-2</v>
      </c>
      <c r="C18" s="28"/>
      <c r="D18" s="26"/>
      <c r="E18" s="26"/>
      <c r="F18" s="26"/>
      <c r="G18" s="26"/>
      <c r="H18" s="26"/>
      <c r="I18" s="26"/>
    </row>
    <row r="19" spans="1:9" ht="15.75" x14ac:dyDescent="0.25">
      <c r="A19" s="29">
        <f>((Gasto!$C$7*B19)+(Gasto!$C$14*(B19^2)))^3/(Gasto!$C$7+(2*Gasto!$C$14*B19))</f>
        <v>2.4870073750224888E-5</v>
      </c>
      <c r="B19" s="20">
        <f t="shared" si="0"/>
        <v>1.4000000000000005E-2</v>
      </c>
      <c r="C19" s="28"/>
      <c r="D19" s="28"/>
      <c r="E19" s="28"/>
      <c r="F19" s="26"/>
      <c r="G19" s="26"/>
      <c r="H19" s="26"/>
      <c r="I19" s="26"/>
    </row>
    <row r="20" spans="1:9" ht="15.75" x14ac:dyDescent="0.25">
      <c r="A20" s="29">
        <f>((Gasto!$C$7*B20)+(Gasto!$C$14*(B20^2)))^3/(Gasto!$C$7+(2*Gasto!$C$14*B20))</f>
        <v>3.0604508468673064E-5</v>
      </c>
      <c r="B20" s="20">
        <f t="shared" si="0"/>
        <v>1.5000000000000006E-2</v>
      </c>
      <c r="C20" s="28"/>
      <c r="D20" s="26"/>
      <c r="E20" s="26"/>
      <c r="F20" s="26"/>
      <c r="G20" s="26"/>
      <c r="H20" s="26"/>
      <c r="I20" s="26"/>
    </row>
    <row r="21" spans="1:9" ht="15.75" x14ac:dyDescent="0.25">
      <c r="A21" s="29">
        <f>((Gasto!$C$7*B21)+(Gasto!$C$14*(B21^2)))^3/(Gasto!$C$7+(2*Gasto!$C$14*B21))</f>
        <v>3.7161252718866191E-5</v>
      </c>
      <c r="B21" s="20">
        <f t="shared" si="0"/>
        <v>1.6000000000000007E-2</v>
      </c>
      <c r="C21" s="28"/>
      <c r="D21" s="26"/>
      <c r="E21" s="26"/>
      <c r="F21" s="26"/>
      <c r="G21" s="26"/>
      <c r="H21" s="26"/>
      <c r="I21" s="26"/>
    </row>
    <row r="22" spans="1:9" ht="15.75" x14ac:dyDescent="0.25">
      <c r="A22" s="29">
        <f>((Gasto!$C$7*B22)+(Gasto!$C$14*(B22^2)))^3/(Gasto!$C$7+(2*Gasto!$C$14*B22))</f>
        <v>4.4596012477399408E-5</v>
      </c>
      <c r="B22" s="20">
        <f t="shared" si="0"/>
        <v>1.7000000000000008E-2</v>
      </c>
      <c r="C22" s="28"/>
      <c r="D22" s="26"/>
      <c r="E22" s="26"/>
      <c r="F22" s="26"/>
      <c r="G22" s="26"/>
      <c r="H22" s="26"/>
      <c r="I22" s="26"/>
    </row>
    <row r="23" spans="1:9" ht="15.75" x14ac:dyDescent="0.25">
      <c r="A23" s="29">
        <f>((Gasto!$C$7*B23)+(Gasto!$C$14*(B23^2)))^3/(Gasto!$C$7+(2*Gasto!$C$14*B23))</f>
        <v>5.2964605940817375E-5</v>
      </c>
      <c r="B23" s="20">
        <f t="shared" si="0"/>
        <v>1.8000000000000009E-2</v>
      </c>
      <c r="C23" s="28"/>
      <c r="D23" s="26"/>
      <c r="E23" s="26"/>
      <c r="F23" s="26"/>
      <c r="G23" s="26"/>
      <c r="H23" s="26"/>
      <c r="I23" s="26"/>
    </row>
    <row r="24" spans="1:9" ht="15.75" x14ac:dyDescent="0.25">
      <c r="A24" s="29">
        <f>((Gasto!$C$7*B24)+(Gasto!$C$14*(B24^2)))^3/(Gasto!$C$7+(2*Gasto!$C$14*B24))</f>
        <v>6.2322963782989428E-5</v>
      </c>
      <c r="B24" s="20">
        <f t="shared" si="0"/>
        <v>1.900000000000001E-2</v>
      </c>
      <c r="C24" s="28"/>
      <c r="D24" s="26"/>
      <c r="E24" s="26"/>
      <c r="F24" s="26"/>
      <c r="G24" s="26"/>
      <c r="H24" s="26"/>
      <c r="I24" s="26"/>
    </row>
    <row r="25" spans="1:9" ht="15.75" x14ac:dyDescent="0.25">
      <c r="A25" s="29">
        <f>((Gasto!$C$7*B25)+(Gasto!$C$14*(B25^2)))^3/(Gasto!$C$7+(2*Gasto!$C$14*B25))</f>
        <v>7.272712941176483E-5</v>
      </c>
      <c r="B25" s="20">
        <f t="shared" si="0"/>
        <v>2.0000000000000011E-2</v>
      </c>
      <c r="C25" s="28"/>
      <c r="D25" s="26"/>
      <c r="E25" s="26"/>
      <c r="F25" s="26"/>
      <c r="G25" s="26"/>
      <c r="H25" s="26"/>
      <c r="I25" s="26"/>
    </row>
    <row r="26" spans="1:9" ht="15.75" x14ac:dyDescent="0.25">
      <c r="A26" s="29">
        <f>((Gasto!$C$7*B26)+(Gasto!$C$14*(B26^2)))^3/(Gasto!$C$7+(2*Gasto!$C$14*B26))</f>
        <v>8.4233259224913038E-5</v>
      </c>
      <c r="B26" s="20">
        <f t="shared" si="0"/>
        <v>2.1000000000000012E-2</v>
      </c>
      <c r="C26" s="28"/>
      <c r="D26" s="26"/>
      <c r="E26" s="26"/>
      <c r="F26" s="26"/>
      <c r="G26" s="26"/>
      <c r="H26" s="26"/>
      <c r="I26" s="26"/>
    </row>
    <row r="27" spans="1:9" ht="15.75" x14ac:dyDescent="0.25">
      <c r="A27" s="29">
        <f>((Gasto!$C$7*B27)+(Gasto!$C$14*(B27^2)))^3/(Gasto!$C$7+(2*Gasto!$C$14*B27))</f>
        <v>9.6897622865354364E-5</v>
      </c>
      <c r="B27" s="20">
        <f t="shared" si="0"/>
        <v>2.2000000000000013E-2</v>
      </c>
      <c r="C27" s="28"/>
      <c r="D27" s="26"/>
      <c r="E27" s="26"/>
      <c r="F27" s="26"/>
      <c r="G27" s="26"/>
      <c r="H27" s="26"/>
      <c r="I27" s="26"/>
    </row>
    <row r="28" spans="1:9" ht="15.75" x14ac:dyDescent="0.25">
      <c r="A28" s="29">
        <f>((Gasto!$C$7*B28)+(Gasto!$C$14*(B28^2)))^3/(Gasto!$C$7+(2*Gasto!$C$14*B28))</f>
        <v>1.1077660347568456E-4</v>
      </c>
      <c r="B28" s="20">
        <f t="shared" si="0"/>
        <v>2.3000000000000013E-2</v>
      </c>
      <c r="C28" s="28"/>
      <c r="D28" s="26"/>
      <c r="E28" s="26"/>
      <c r="F28" s="26"/>
      <c r="G28" s="26"/>
      <c r="H28" s="26"/>
      <c r="I28" s="26"/>
    </row>
    <row r="29" spans="1:9" ht="15.75" x14ac:dyDescent="0.25">
      <c r="A29" s="29">
        <f>((Gasto!$C$7*B29)+(Gasto!$C$14*(B29^2)))^3/(Gasto!$C$7+(2*Gasto!$C$14*B29))</f>
        <v>1.259266979520002E-4</v>
      </c>
      <c r="B29" s="20">
        <f t="shared" si="0"/>
        <v>2.4000000000000014E-2</v>
      </c>
      <c r="C29" s="28"/>
      <c r="D29" s="26"/>
      <c r="E29" s="26"/>
      <c r="F29" s="26"/>
      <c r="G29" s="26"/>
      <c r="H29" s="26"/>
      <c r="I29" s="26"/>
    </row>
    <row r="30" spans="1:9" ht="15.75" x14ac:dyDescent="0.25">
      <c r="A30" s="29">
        <f>((Gasto!$C$7*B30)+(Gasto!$C$14*(B30^2)))^3/(Gasto!$C$7+(2*Gasto!$C$14*B30))</f>
        <v>1.4240451719702769E-4</v>
      </c>
      <c r="B30" s="20">
        <f t="shared" si="0"/>
        <v>2.5000000000000015E-2</v>
      </c>
      <c r="C30" s="28"/>
      <c r="D30" s="26"/>
      <c r="E30" s="26"/>
      <c r="F30" s="26"/>
      <c r="G30" s="26"/>
      <c r="H30" s="26"/>
      <c r="I30" s="26"/>
    </row>
    <row r="31" spans="1:9" ht="15.75" x14ac:dyDescent="0.25">
      <c r="A31" s="29">
        <f>((Gasto!$C$7*B31)+(Gasto!$C$14*(B31^2)))^3/(Gasto!$C$7+(2*Gasto!$C$14*B31))</f>
        <v>1.6026678637256166E-4</v>
      </c>
      <c r="B31" s="20">
        <f t="shared" si="0"/>
        <v>2.6000000000000016E-2</v>
      </c>
      <c r="C31" s="28"/>
      <c r="D31" s="26"/>
      <c r="E31" s="26"/>
      <c r="F31" s="26"/>
      <c r="G31" s="26"/>
      <c r="H31" s="26"/>
      <c r="I31" s="26"/>
    </row>
    <row r="32" spans="1:9" ht="15.75" x14ac:dyDescent="0.25">
      <c r="A32" s="29">
        <f>((Gasto!$C$7*B32)+(Gasto!$C$14*(B32^2)))^3/(Gasto!$C$7+(2*Gasto!$C$14*B32))</f>
        <v>1.7957034515121752E-4</v>
      </c>
      <c r="B32" s="20">
        <f t="shared" si="0"/>
        <v>2.7000000000000017E-2</v>
      </c>
      <c r="C32" s="28"/>
      <c r="D32" s="26"/>
      <c r="E32" s="26"/>
      <c r="F32" s="26"/>
      <c r="G32" s="26"/>
      <c r="H32" s="26"/>
      <c r="I32" s="26"/>
    </row>
    <row r="33" spans="1:9" ht="15.75" x14ac:dyDescent="0.25">
      <c r="A33" s="29">
        <f>((Gasto!$C$7*B33)+(Gasto!$C$14*(B33^2)))^3/(Gasto!$C$7+(2*Gasto!$C$14*B33))</f>
        <v>2.0037214796750225E-4</v>
      </c>
      <c r="B33" s="20">
        <f t="shared" si="0"/>
        <v>2.8000000000000018E-2</v>
      </c>
      <c r="C33" s="28"/>
      <c r="D33" s="26"/>
      <c r="E33" s="26"/>
      <c r="F33" s="26"/>
      <c r="G33" s="26"/>
      <c r="H33" s="26"/>
      <c r="I33" s="26"/>
    </row>
    <row r="34" spans="1:9" ht="15.75" x14ac:dyDescent="0.25">
      <c r="A34" s="29">
        <f>((Gasto!$C$7*B34)+(Gasto!$C$14*(B34^2)))^3/(Gasto!$C$7+(2*Gasto!$C$14*B34))</f>
        <v>2.2272926426820846E-4</v>
      </c>
      <c r="B34" s="20">
        <f t="shared" si="0"/>
        <v>2.9000000000000019E-2</v>
      </c>
      <c r="C34" s="28"/>
      <c r="D34" s="26"/>
      <c r="E34" s="26"/>
      <c r="F34" s="26"/>
      <c r="G34" s="26"/>
      <c r="H34" s="26"/>
      <c r="I34" s="26"/>
    </row>
    <row r="35" spans="1:9" ht="15.75" x14ac:dyDescent="0.25">
      <c r="A35" s="29">
        <f>((Gasto!$C$7*B35)+(Gasto!$C$14*(B35^2)))^3/(Gasto!$C$7+(2*Gasto!$C$14*B35))</f>
        <v>2.4669887876213641E-4</v>
      </c>
      <c r="B35" s="20">
        <f t="shared" si="0"/>
        <v>3.000000000000002E-2</v>
      </c>
      <c r="C35" s="28"/>
      <c r="D35" s="26"/>
      <c r="E35" s="26"/>
      <c r="F35" s="26"/>
      <c r="G35" s="26"/>
      <c r="H35" s="26"/>
      <c r="I35" s="26"/>
    </row>
    <row r="36" spans="1:9" ht="15.75" x14ac:dyDescent="0.25">
      <c r="A36" s="29">
        <f>((Gasto!$C$7*B36)+(Gasto!$C$14*(B36^2)))^3/(Gasto!$C$7+(2*Gasto!$C$14*B36))</f>
        <v>2.7233829166914799E-4</v>
      </c>
      <c r="B36" s="20">
        <f t="shared" si="0"/>
        <v>3.1000000000000021E-2</v>
      </c>
      <c r="C36" s="28"/>
      <c r="D36" s="26"/>
      <c r="E36" s="26"/>
      <c r="F36" s="26"/>
      <c r="G36" s="26"/>
      <c r="H36" s="26"/>
      <c r="I36" s="26"/>
    </row>
    <row r="37" spans="1:9" ht="15.75" x14ac:dyDescent="0.25">
      <c r="A37" s="29">
        <f>((Gasto!$C$7*B37)+(Gasto!$C$14*(B37^2)))^3/(Gasto!$C$7+(2*Gasto!$C$14*B37))</f>
        <v>2.9970491896855861E-4</v>
      </c>
      <c r="B37" s="20">
        <f t="shared" si="0"/>
        <v>3.2000000000000021E-2</v>
      </c>
      <c r="C37" s="28"/>
      <c r="D37" s="26"/>
      <c r="E37" s="26"/>
      <c r="F37" s="26"/>
      <c r="G37" s="26"/>
      <c r="H37" s="26"/>
      <c r="I37" s="26"/>
    </row>
    <row r="38" spans="1:9" ht="15.75" x14ac:dyDescent="0.25">
      <c r="A38" s="29">
        <f>((Gasto!$C$7*B38)+(Gasto!$C$14*(B38^2)))^3/(Gasto!$C$7+(2*Gasto!$C$14*B38))</f>
        <v>3.2885629264686896E-4</v>
      </c>
      <c r="B38" s="20">
        <f t="shared" si="0"/>
        <v>3.3000000000000022E-2</v>
      </c>
      <c r="C38" s="28"/>
      <c r="D38" s="26"/>
      <c r="E38" s="26"/>
      <c r="F38" s="26"/>
      <c r="G38" s="26"/>
      <c r="H38" s="26"/>
      <c r="I38" s="26"/>
    </row>
    <row r="39" spans="1:9" ht="15.75" x14ac:dyDescent="0.25">
      <c r="A39" s="29">
        <f>((Gasto!$C$7*B39)+(Gasto!$C$14*(B39^2)))^3/(Gasto!$C$7+(2*Gasto!$C$14*B39))</f>
        <v>3.5985006094484394E-4</v>
      </c>
      <c r="B39" s="20">
        <f t="shared" si="0"/>
        <v>3.4000000000000023E-2</v>
      </c>
      <c r="C39" s="28"/>
      <c r="D39" s="26"/>
      <c r="E39" s="26"/>
      <c r="F39" s="26"/>
      <c r="G39" s="26"/>
      <c r="H39" s="26"/>
      <c r="I39" s="26"/>
    </row>
    <row r="40" spans="1:9" ht="15.75" x14ac:dyDescent="0.25">
      <c r="A40" s="29">
        <f>((Gasto!$C$7*B40)+(Gasto!$C$14*(B40^2)))^3/(Gasto!$C$7+(2*Gasto!$C$14*B40))</f>
        <v>3.9274398860394098E-4</v>
      </c>
      <c r="B40" s="20">
        <f t="shared" si="0"/>
        <v>3.5000000000000024E-2</v>
      </c>
      <c r="C40" s="28"/>
      <c r="D40" s="26"/>
      <c r="E40" s="26"/>
      <c r="F40" s="26"/>
      <c r="G40" s="26"/>
      <c r="H40" s="26"/>
      <c r="I40" s="26"/>
    </row>
    <row r="41" spans="1:9" ht="15.75" x14ac:dyDescent="0.25">
      <c r="A41" s="29">
        <f>((Gasto!$C$7*B41)+(Gasto!$C$14*(B41^2)))^3/(Gasto!$C$7+(2*Gasto!$C$14*B41))</f>
        <v>4.2759595711209348E-4</v>
      </c>
      <c r="B41" s="20">
        <f t="shared" si="0"/>
        <v>3.6000000000000025E-2</v>
      </c>
      <c r="C41" s="28"/>
      <c r="D41" s="26"/>
      <c r="E41" s="26"/>
      <c r="F41" s="26"/>
      <c r="G41" s="26"/>
      <c r="H41" s="26"/>
      <c r="I41" s="26"/>
    </row>
    <row r="42" spans="1:9" ht="15.75" x14ac:dyDescent="0.25">
      <c r="A42" s="29">
        <f>((Gasto!$C$7*B42)+(Gasto!$C$14*(B42^2)))^3/(Gasto!$C$7+(2*Gasto!$C$14*B42))</f>
        <v>4.6446396494885343E-4</v>
      </c>
      <c r="B42" s="20">
        <f t="shared" si="0"/>
        <v>3.7000000000000026E-2</v>
      </c>
      <c r="C42" s="28"/>
      <c r="D42" s="26"/>
      <c r="E42" s="26"/>
      <c r="F42" s="26"/>
      <c r="G42" s="26"/>
      <c r="H42" s="26"/>
      <c r="I42" s="26"/>
    </row>
    <row r="43" spans="1:9" ht="15.75" x14ac:dyDescent="0.25">
      <c r="A43" s="29">
        <f>((Gasto!$C$7*B43)+(Gasto!$C$14*(B43^2)))^3/(Gasto!$C$7+(2*Gasto!$C$14*B43))</f>
        <v>5.0340612782989692E-4</v>
      </c>
      <c r="B43" s="20">
        <f t="shared" si="0"/>
        <v>3.8000000000000027E-2</v>
      </c>
      <c r="C43" s="28"/>
      <c r="D43" s="26"/>
      <c r="E43" s="26"/>
      <c r="F43" s="26"/>
      <c r="G43" s="26"/>
      <c r="H43" s="26"/>
      <c r="I43" s="26"/>
    </row>
    <row r="44" spans="1:9" ht="15.75" x14ac:dyDescent="0.25">
      <c r="A44" s="29">
        <f>((Gasto!$C$7*B44)+(Gasto!$C$14*(B44^2)))^3/(Gasto!$C$7+(2*Gasto!$C$14*B44))</f>
        <v>5.4448067895089731E-4</v>
      </c>
      <c r="B44" s="20">
        <f t="shared" si="0"/>
        <v>3.9000000000000028E-2</v>
      </c>
      <c r="C44" s="28"/>
      <c r="D44" s="26"/>
      <c r="E44" s="26"/>
      <c r="F44" s="26"/>
      <c r="G44" s="26"/>
      <c r="H44" s="26"/>
      <c r="I44" s="26"/>
    </row>
    <row r="45" spans="1:9" ht="15.75" x14ac:dyDescent="0.25">
      <c r="A45" s="29">
        <f>((Gasto!$C$7*B45)+(Gasto!$C$14*(B45^2)))^3/(Gasto!$C$7+(2*Gasto!$C$14*B45))</f>
        <v>5.8774596923077038E-4</v>
      </c>
      <c r="B45" s="20">
        <f t="shared" si="0"/>
        <v>4.0000000000000029E-2</v>
      </c>
      <c r="C45" s="28"/>
      <c r="D45" s="26"/>
      <c r="E45" s="26"/>
      <c r="F45" s="26"/>
      <c r="G45" s="26"/>
      <c r="H45" s="26"/>
      <c r="I45" s="26"/>
    </row>
    <row r="46" spans="1:9" ht="15.75" x14ac:dyDescent="0.25">
      <c r="A46" s="29">
        <f>((Gasto!$C$7*B46)+(Gasto!$C$14*(B46^2)))^3/(Gasto!$C$7+(2*Gasto!$C$14*B46))</f>
        <v>6.3326046755429646E-4</v>
      </c>
      <c r="B46" s="20">
        <f t="shared" si="0"/>
        <v>4.1000000000000029E-2</v>
      </c>
      <c r="C46" s="28"/>
      <c r="D46" s="26"/>
      <c r="E46" s="26"/>
      <c r="F46" s="26"/>
      <c r="G46" s="26"/>
      <c r="H46" s="26"/>
      <c r="I46" s="26"/>
    </row>
    <row r="47" spans="1:9" ht="15.75" x14ac:dyDescent="0.25">
      <c r="A47" s="29">
        <f>((Gasto!$C$7*B47)+(Gasto!$C$14*(B47^2)))^3/(Gasto!$C$7+(2*Gasto!$C$14*B47))</f>
        <v>6.8108276101412049E-4</v>
      </c>
      <c r="B47" s="20">
        <f t="shared" si="0"/>
        <v>4.200000000000003E-2</v>
      </c>
      <c r="C47" s="28"/>
      <c r="D47" s="26"/>
      <c r="E47" s="26"/>
      <c r="F47" s="26"/>
      <c r="G47" s="26"/>
      <c r="H47" s="26"/>
      <c r="I47" s="26"/>
    </row>
    <row r="48" spans="1:9" ht="15.75" x14ac:dyDescent="0.25">
      <c r="A48" s="29">
        <f>((Gasto!$C$7*B48)+(Gasto!$C$14*(B48^2)))^3/(Gasto!$C$7+(2*Gasto!$C$14*B48))</f>
        <v>7.3127155515213989E-4</v>
      </c>
      <c r="B48" s="20">
        <f t="shared" si="0"/>
        <v>4.3000000000000031E-2</v>
      </c>
      <c r="C48" s="28"/>
      <c r="D48" s="26"/>
      <c r="E48" s="26"/>
      <c r="F48" s="26"/>
      <c r="G48" s="26"/>
      <c r="H48" s="26"/>
      <c r="I48" s="26"/>
    </row>
    <row r="49" spans="1:9" ht="15.75" x14ac:dyDescent="0.25">
      <c r="A49" s="29">
        <f>((Gasto!$C$7*B49)+(Gasto!$C$14*(B49^2)))^3/(Gasto!$C$7+(2*Gasto!$C$14*B49))</f>
        <v>7.8388567420027764E-4</v>
      </c>
      <c r="B49" s="20">
        <f t="shared" si="0"/>
        <v>4.4000000000000032E-2</v>
      </c>
      <c r="C49" s="28"/>
      <c r="D49" s="26"/>
      <c r="E49" s="26"/>
      <c r="F49" s="26"/>
      <c r="G49" s="26"/>
      <c r="H49" s="26"/>
      <c r="I49" s="26"/>
    </row>
    <row r="50" spans="1:9" ht="15.75" x14ac:dyDescent="0.25">
      <c r="A50" s="29">
        <f>((Gasto!$C$7*B50)+(Gasto!$C$14*(B50^2)))^3/(Gasto!$C$7+(2*Gasto!$C$14*B50))</f>
        <v>8.3898406132065046E-4</v>
      </c>
      <c r="B50" s="20">
        <f t="shared" si="0"/>
        <v>4.5000000000000033E-2</v>
      </c>
      <c r="C50" s="28"/>
      <c r="D50" s="26"/>
      <c r="E50" s="26"/>
      <c r="F50" s="26"/>
      <c r="G50" s="26"/>
      <c r="H50" s="26"/>
      <c r="I50" s="26"/>
    </row>
    <row r="51" spans="1:9" ht="15.75" x14ac:dyDescent="0.25">
      <c r="A51" s="29">
        <f>((Gasto!$C$7*B51)+(Gasto!$C$14*(B51^2)))^3/(Gasto!$C$7+(2*Gasto!$C$14*B51))</f>
        <v>8.9662577884513396E-4</v>
      </c>
      <c r="B51" s="20">
        <f t="shared" si="0"/>
        <v>4.6000000000000034E-2</v>
      </c>
      <c r="C51" s="28"/>
      <c r="D51" s="26"/>
      <c r="E51" s="26"/>
      <c r="F51" s="26"/>
      <c r="G51" s="26"/>
      <c r="H51" s="26"/>
      <c r="I51" s="26"/>
    </row>
    <row r="52" spans="1:9" ht="15.75" x14ac:dyDescent="0.25">
      <c r="A52" s="29">
        <f>((Gasto!$C$7*B52)+(Gasto!$C$14*(B52^2)))^3/(Gasto!$C$7+(2*Gasto!$C$14*B52))</f>
        <v>9.5687000851432387E-4</v>
      </c>
      <c r="B52" s="20">
        <f t="shared" si="0"/>
        <v>4.7000000000000035E-2</v>
      </c>
      <c r="C52" s="28"/>
      <c r="D52" s="26"/>
      <c r="E52" s="26"/>
      <c r="F52" s="26"/>
      <c r="G52" s="26"/>
      <c r="H52" s="26"/>
      <c r="I52" s="26"/>
    </row>
    <row r="53" spans="1:9" ht="15.75" x14ac:dyDescent="0.25">
      <c r="A53" s="29">
        <f>((Gasto!$C$7*B53)+(Gasto!$C$14*(B53^2)))^3/(Gasto!$C$7+(2*Gasto!$C$14*B53))</f>
        <v>1.0197760517159106E-3</v>
      </c>
      <c r="B53" s="20">
        <f t="shared" si="0"/>
        <v>4.8000000000000036E-2</v>
      </c>
      <c r="C53" s="28"/>
      <c r="D53" s="26"/>
      <c r="E53" s="26"/>
      <c r="F53" s="26"/>
      <c r="G53" s="26"/>
      <c r="H53" s="26"/>
      <c r="I53" s="26"/>
    </row>
    <row r="54" spans="1:9" ht="15.75" x14ac:dyDescent="0.25">
      <c r="A54" s="29">
        <f>((Gasto!$C$7*B54)+(Gasto!$C$14*(B54^2)))^3/(Gasto!$C$7+(2*Gasto!$C$14*B54))</f>
        <v>1.0854033297224533E-3</v>
      </c>
      <c r="B54" s="20">
        <f t="shared" si="0"/>
        <v>4.9000000000000037E-2</v>
      </c>
      <c r="C54" s="28"/>
      <c r="D54" s="26"/>
      <c r="E54" s="26"/>
      <c r="F54" s="26"/>
      <c r="G54" s="26"/>
      <c r="H54" s="26"/>
      <c r="I54" s="26"/>
    </row>
    <row r="55" spans="1:9" ht="15.75" x14ac:dyDescent="0.25">
      <c r="A55" s="29">
        <f>((Gasto!$C$7*B55)+(Gasto!$C$14*(B55^2)))^3/(Gasto!$C$7+(2*Gasto!$C$14*B55))</f>
        <v>1.1538113839285741E-3</v>
      </c>
      <c r="B55" s="20">
        <f t="shared" si="0"/>
        <v>5.0000000000000037E-2</v>
      </c>
      <c r="C55" s="28"/>
      <c r="D55" s="26"/>
      <c r="E55" s="26"/>
      <c r="F55" s="26"/>
      <c r="G55" s="26"/>
      <c r="H55" s="26"/>
      <c r="I55" s="26"/>
    </row>
    <row r="56" spans="1:9" ht="15.75" x14ac:dyDescent="0.25">
      <c r="A56" s="29">
        <f>((Gasto!$C$7*B56)+(Gasto!$C$14*(B56^2)))^3/(Gasto!$C$7+(2*Gasto!$C$14*B56))</f>
        <v>1.2250598760875629E-3</v>
      </c>
      <c r="B56" s="20">
        <f t="shared" si="0"/>
        <v>5.1000000000000038E-2</v>
      </c>
      <c r="C56" s="28"/>
      <c r="D56" s="26"/>
      <c r="E56" s="26"/>
      <c r="F56" s="26"/>
      <c r="G56" s="26"/>
      <c r="H56" s="26"/>
      <c r="I56" s="26"/>
    </row>
    <row r="57" spans="1:9" ht="15.75" x14ac:dyDescent="0.25">
      <c r="A57" s="29">
        <f>((Gasto!$C$7*B57)+(Gasto!$C$14*(B57^2)))^3/(Gasto!$C$7+(2*Gasto!$C$14*B57))</f>
        <v>1.2992085885474096E-3</v>
      </c>
      <c r="B57" s="20">
        <f t="shared" si="0"/>
        <v>5.2000000000000039E-2</v>
      </c>
      <c r="C57" s="28"/>
      <c r="D57" s="26"/>
      <c r="E57" s="26"/>
      <c r="F57" s="26"/>
      <c r="G57" s="26"/>
      <c r="H57" s="26"/>
      <c r="I57" s="26"/>
    </row>
    <row r="58" spans="1:9" ht="15.75" x14ac:dyDescent="0.25">
      <c r="A58" s="29">
        <f>((Gasto!$C$7*B58)+(Gasto!$C$14*(B58^2)))^3/(Gasto!$C$7+(2*Gasto!$C$14*B58))</f>
        <v>1.3763174244862519E-3</v>
      </c>
      <c r="B58" s="20">
        <f t="shared" si="0"/>
        <v>5.300000000000004E-2</v>
      </c>
      <c r="C58" s="28"/>
      <c r="D58" s="26"/>
      <c r="E58" s="26"/>
      <c r="F58" s="26"/>
      <c r="G58" s="26"/>
      <c r="H58" s="26"/>
      <c r="I58" s="26"/>
    </row>
    <row r="59" spans="1:9" ht="15.75" x14ac:dyDescent="0.25">
      <c r="A59" s="29">
        <f>((Gasto!$C$7*B59)+(Gasto!$C$14*(B59^2)))^3/(Gasto!$C$7+(2*Gasto!$C$14*B59))</f>
        <v>1.4564464081472598E-3</v>
      </c>
      <c r="B59" s="20">
        <f t="shared" si="0"/>
        <v>5.4000000000000041E-2</v>
      </c>
      <c r="C59" s="28"/>
      <c r="D59" s="26"/>
      <c r="E59" s="26"/>
      <c r="F59" s="26"/>
      <c r="G59" s="26"/>
      <c r="H59" s="26"/>
      <c r="I59" s="26"/>
    </row>
    <row r="60" spans="1:9" ht="15.75" x14ac:dyDescent="0.25">
      <c r="A60" s="29">
        <f>((Gasto!$C$7*B60)+(Gasto!$C$14*(B60^2)))^3/(Gasto!$C$7+(2*Gasto!$C$14*B60))</f>
        <v>1.5396556850729448E-3</v>
      </c>
      <c r="B60" s="20">
        <f t="shared" si="0"/>
        <v>5.5000000000000042E-2</v>
      </c>
      <c r="C60" s="28"/>
      <c r="D60" s="26"/>
      <c r="E60" s="26"/>
      <c r="F60" s="26"/>
      <c r="G60" s="26"/>
      <c r="H60" s="26"/>
      <c r="I60" s="26"/>
    </row>
    <row r="61" spans="1:9" ht="15.75" x14ac:dyDescent="0.25">
      <c r="A61" s="29">
        <f>((Gasto!$C$7*B61)+(Gasto!$C$14*(B61^2)))^3/(Gasto!$C$7+(2*Gasto!$C$14*B61))</f>
        <v>1.6260055223389128E-3</v>
      </c>
      <c r="B61" s="20">
        <f t="shared" si="0"/>
        <v>5.6000000000000043E-2</v>
      </c>
      <c r="C61" s="28"/>
      <c r="D61" s="26"/>
      <c r="E61" s="26"/>
      <c r="F61" s="26"/>
      <c r="G61" s="26"/>
      <c r="H61" s="26"/>
      <c r="I61" s="26"/>
    </row>
    <row r="62" spans="1:9" ht="15.75" x14ac:dyDescent="0.25">
      <c r="A62" s="29">
        <f>((Gasto!$C$7*B62)+(Gasto!$C$14*(B62^2)))^3/(Gasto!$C$7+(2*Gasto!$C$14*B62))</f>
        <v>1.7155563087870472E-3</v>
      </c>
      <c r="B62" s="20">
        <f t="shared" si="0"/>
        <v>5.7000000000000044E-2</v>
      </c>
      <c r="C62" s="28"/>
      <c r="D62" s="26"/>
      <c r="E62" s="26"/>
      <c r="F62" s="26"/>
      <c r="G62" s="26"/>
      <c r="H62" s="26"/>
      <c r="I62" s="26"/>
    </row>
    <row r="63" spans="1:9" ht="15.75" x14ac:dyDescent="0.25">
      <c r="A63" s="29">
        <f>((Gasto!$C$7*B63)+(Gasto!$C$14*(B63^2)))^3/(Gasto!$C$7+(2*Gasto!$C$14*B63))</f>
        <v>1.8083685552581434E-3</v>
      </c>
      <c r="B63" s="20">
        <f t="shared" si="0"/>
        <v>5.8000000000000045E-2</v>
      </c>
      <c r="C63" s="28"/>
      <c r="D63" s="26"/>
      <c r="E63" s="26"/>
      <c r="F63" s="26"/>
      <c r="G63" s="26"/>
      <c r="H63" s="26"/>
      <c r="I63" s="26"/>
    </row>
    <row r="64" spans="1:9" ht="15.75" x14ac:dyDescent="0.25">
      <c r="A64" s="29">
        <f>((Gasto!$C$7*B64)+(Gasto!$C$14*(B64^2)))^3/(Gasto!$C$7+(2*Gasto!$C$14*B64))</f>
        <v>1.9045028948239859E-3</v>
      </c>
      <c r="B64" s="20">
        <f t="shared" si="0"/>
        <v>5.9000000000000045E-2</v>
      </c>
      <c r="C64" s="28"/>
      <c r="D64" s="26"/>
      <c r="E64" s="26"/>
      <c r="F64" s="26"/>
      <c r="G64" s="26"/>
      <c r="H64" s="26"/>
      <c r="I64" s="26"/>
    </row>
    <row r="65" spans="1:9" ht="15.75" x14ac:dyDescent="0.25">
      <c r="A65" s="29">
        <f>((Gasto!$C$7*B65)+(Gasto!$C$14*(B65^2)))^3/(Gasto!$C$7+(2*Gasto!$C$14*B65))</f>
        <v>2.0040200830188726E-3</v>
      </c>
      <c r="B65" s="20">
        <f t="shared" si="0"/>
        <v>6.0000000000000046E-2</v>
      </c>
      <c r="C65" s="28"/>
      <c r="D65" s="26"/>
      <c r="E65" s="26"/>
      <c r="F65" s="26"/>
      <c r="G65" s="26"/>
      <c r="H65" s="26"/>
      <c r="I65" s="26"/>
    </row>
    <row r="66" spans="1:9" ht="15.75" x14ac:dyDescent="0.25">
      <c r="A66" s="29">
        <f>((Gasto!$C$7*B66)+(Gasto!$C$14*(B66^2)))^3/(Gasto!$C$7+(2*Gasto!$C$14*B66))</f>
        <v>2.1069809980706045E-3</v>
      </c>
      <c r="B66" s="20">
        <f t="shared" si="0"/>
        <v>6.1000000000000047E-2</v>
      </c>
      <c r="C66" s="28"/>
      <c r="D66" s="26"/>
      <c r="E66" s="26"/>
      <c r="F66" s="26"/>
      <c r="G66" s="26"/>
      <c r="H66" s="26"/>
      <c r="I66" s="26"/>
    </row>
    <row r="67" spans="1:9" ht="15.75" x14ac:dyDescent="0.25">
      <c r="A67" s="29">
        <f>((Gasto!$C$7*B67)+(Gasto!$C$14*(B67^2)))^3/(Gasto!$C$7+(2*Gasto!$C$14*B67))</f>
        <v>2.2134466411309209E-3</v>
      </c>
      <c r="B67" s="20">
        <f t="shared" si="0"/>
        <v>6.2000000000000048E-2</v>
      </c>
      <c r="C67" s="28"/>
      <c r="D67" s="26"/>
      <c r="E67" s="26"/>
      <c r="F67" s="26"/>
      <c r="G67" s="26"/>
      <c r="H67" s="26"/>
      <c r="I67" s="26"/>
    </row>
    <row r="68" spans="1:9" ht="15.75" x14ac:dyDescent="0.25">
      <c r="A68" s="29">
        <f>((Gasto!$C$7*B68)+(Gasto!$C$14*(B68^2)))^3/(Gasto!$C$7+(2*Gasto!$C$14*B68))</f>
        <v>2.3234781365053993E-3</v>
      </c>
      <c r="B68" s="20">
        <f t="shared" si="0"/>
        <v>6.3000000000000042E-2</v>
      </c>
      <c r="C68" s="28"/>
      <c r="D68" s="26"/>
      <c r="E68" s="26"/>
      <c r="F68" s="26"/>
      <c r="G68" s="26"/>
      <c r="H68" s="26"/>
      <c r="I68" s="26"/>
    </row>
    <row r="69" spans="1:9" ht="15.75" x14ac:dyDescent="0.25">
      <c r="A69" s="29">
        <f>((Gasto!$C$7*B69)+(Gasto!$C$14*(B69^2)))^3/(Gasto!$C$7+(2*Gasto!$C$14*B69))</f>
        <v>2.4371367318828316E-3</v>
      </c>
      <c r="B69" s="20">
        <f t="shared" si="0"/>
        <v>6.4000000000000043E-2</v>
      </c>
      <c r="C69" s="28"/>
      <c r="D69" s="26"/>
      <c r="E69" s="26"/>
      <c r="F69" s="26"/>
      <c r="G69" s="26"/>
      <c r="H69" s="26"/>
      <c r="I69" s="26"/>
    </row>
    <row r="70" spans="1:9" ht="15.75" x14ac:dyDescent="0.25">
      <c r="A70" s="29">
        <f>((Gasto!$C$7*B70)+(Gasto!$C$14*(B70^2)))^3/(Gasto!$C$7+(2*Gasto!$C$14*B70))</f>
        <v>2.5544837985640445E-3</v>
      </c>
      <c r="B70" s="20">
        <f t="shared" si="0"/>
        <v>6.5000000000000044E-2</v>
      </c>
      <c r="C70" s="28"/>
      <c r="D70" s="26"/>
      <c r="E70" s="26"/>
      <c r="F70" s="26"/>
      <c r="G70" s="26"/>
      <c r="H70" s="26"/>
      <c r="I70" s="26"/>
    </row>
    <row r="71" spans="1:9" ht="15.75" x14ac:dyDescent="0.25">
      <c r="A71" s="29">
        <f>((Gasto!$C$7*B71)+(Gasto!$C$14*(B71^2)))^3/(Gasto!$C$7+(2*Gasto!$C$14*B71))</f>
        <v>2.6755808316902192E-3</v>
      </c>
      <c r="B71" s="20">
        <f t="shared" ref="B71:B134" si="1">B70+0.001</f>
        <v>6.6000000000000045E-2</v>
      </c>
      <c r="C71" s="28"/>
      <c r="D71" s="26"/>
      <c r="E71" s="26"/>
      <c r="F71" s="26"/>
      <c r="G71" s="26"/>
      <c r="H71" s="26"/>
      <c r="I71" s="26"/>
    </row>
    <row r="72" spans="1:9" ht="15.75" x14ac:dyDescent="0.25">
      <c r="A72" s="29">
        <f>((Gasto!$C$7*B72)+(Gasto!$C$14*(B72^2)))^3/(Gasto!$C$7+(2*Gasto!$C$14*B72))</f>
        <v>2.800489450470661E-3</v>
      </c>
      <c r="B72" s="20">
        <f t="shared" si="1"/>
        <v>6.7000000000000046E-2</v>
      </c>
      <c r="C72" s="28"/>
      <c r="D72" s="26"/>
      <c r="E72" s="26"/>
      <c r="F72" s="26"/>
      <c r="G72" s="26"/>
      <c r="H72" s="26"/>
      <c r="I72" s="26"/>
    </row>
    <row r="73" spans="1:9" ht="15.75" x14ac:dyDescent="0.25">
      <c r="A73" s="29">
        <f>((Gasto!$C$7*B73)+(Gasto!$C$14*(B73^2)))^3/(Gasto!$C$7+(2*Gasto!$C$14*B73))</f>
        <v>2.9292713984100725E-3</v>
      </c>
      <c r="B73" s="20">
        <f t="shared" si="1"/>
        <v>6.8000000000000047E-2</v>
      </c>
      <c r="C73" s="28"/>
      <c r="D73" s="26"/>
      <c r="E73" s="26"/>
      <c r="F73" s="26"/>
      <c r="G73" s="26"/>
      <c r="H73" s="26"/>
      <c r="I73" s="26"/>
    </row>
    <row r="74" spans="1:9" ht="15.75" x14ac:dyDescent="0.25">
      <c r="A74" s="29">
        <f>((Gasto!$C$7*B74)+(Gasto!$C$14*(B74^2)))^3/(Gasto!$C$7+(2*Gasto!$C$14*B74))</f>
        <v>3.0619885435352874E-3</v>
      </c>
      <c r="B74" s="20">
        <f t="shared" si="1"/>
        <v>6.9000000000000047E-2</v>
      </c>
      <c r="C74" s="28"/>
      <c r="D74" s="26"/>
      <c r="E74" s="26"/>
      <c r="F74" s="26"/>
      <c r="G74" s="26"/>
      <c r="H74" s="26"/>
      <c r="I74" s="26"/>
    </row>
    <row r="75" spans="1:9" ht="15.75" x14ac:dyDescent="0.25">
      <c r="A75" s="29">
        <f>((Gasto!$C$7*B75)+(Gasto!$C$14*(B75^2)))^3/(Gasto!$C$7+(2*Gasto!$C$14*B75))</f>
        <v>3.1987028786215023E-3</v>
      </c>
      <c r="B75" s="20">
        <f t="shared" si="1"/>
        <v>7.0000000000000048E-2</v>
      </c>
      <c r="C75" s="28"/>
      <c r="D75" s="26"/>
      <c r="E75" s="26"/>
      <c r="F75" s="26"/>
      <c r="G75" s="26"/>
      <c r="H75" s="26"/>
      <c r="I75" s="26"/>
    </row>
    <row r="76" spans="1:9" ht="15.75" x14ac:dyDescent="0.25">
      <c r="A76" s="29">
        <f>((Gasto!$C$7*B76)+(Gasto!$C$14*(B76^2)))^3/(Gasto!$C$7+(2*Gasto!$C$14*B76))</f>
        <v>3.33947652141799E-3</v>
      </c>
      <c r="B76" s="20">
        <f t="shared" si="1"/>
        <v>7.1000000000000049E-2</v>
      </c>
      <c r="C76" s="28"/>
      <c r="D76" s="26"/>
      <c r="E76" s="26"/>
      <c r="F76" s="26"/>
      <c r="G76" s="26"/>
      <c r="H76" s="26"/>
      <c r="I76" s="26"/>
    </row>
    <row r="77" spans="1:9" ht="15.75" x14ac:dyDescent="0.25">
      <c r="A77" s="29">
        <f>((Gasto!$C$7*B77)+(Gasto!$C$14*(B77^2)))^3/(Gasto!$C$7+(2*Gasto!$C$14*B77))</f>
        <v>3.4843717148733198E-3</v>
      </c>
      <c r="B77" s="20">
        <f t="shared" si="1"/>
        <v>7.200000000000005E-2</v>
      </c>
      <c r="C77" s="28"/>
      <c r="D77" s="26"/>
      <c r="E77" s="26"/>
      <c r="F77" s="26"/>
      <c r="G77" s="26"/>
      <c r="H77" s="26"/>
      <c r="I77" s="26"/>
    </row>
    <row r="78" spans="1:9" ht="15.75" x14ac:dyDescent="0.25">
      <c r="A78" s="29">
        <f>((Gasto!$C$7*B78)+(Gasto!$C$14*(B78^2)))^3/(Gasto!$C$7+(2*Gasto!$C$14*B78))</f>
        <v>3.6334508273600493E-3</v>
      </c>
      <c r="B78" s="20">
        <f t="shared" si="1"/>
        <v>7.3000000000000051E-2</v>
      </c>
      <c r="C78" s="28"/>
      <c r="D78" s="26"/>
      <c r="E78" s="26"/>
      <c r="F78" s="26"/>
      <c r="G78" s="26"/>
      <c r="H78" s="26"/>
      <c r="I78" s="26"/>
    </row>
    <row r="79" spans="1:9" ht="15.75" x14ac:dyDescent="0.25">
      <c r="A79" s="29">
        <f>((Gasto!$C$7*B79)+(Gasto!$C$14*(B79^2)))^3/(Gasto!$C$7+(2*Gasto!$C$14*B79))</f>
        <v>3.7867763528989344E-3</v>
      </c>
      <c r="B79" s="20">
        <f t="shared" si="1"/>
        <v>7.4000000000000052E-2</v>
      </c>
      <c r="C79" s="28"/>
      <c r="D79" s="26"/>
      <c r="E79" s="26"/>
      <c r="F79" s="26"/>
      <c r="G79" s="26"/>
      <c r="H79" s="26"/>
      <c r="I79" s="26"/>
    </row>
    <row r="80" spans="1:9" ht="15.75" x14ac:dyDescent="0.25">
      <c r="A80" s="29">
        <f>((Gasto!$C$7*B80)+(Gasto!$C$14*(B80^2)))^3/(Gasto!$C$7+(2*Gasto!$C$14*B80))</f>
        <v>3.9444109113826384E-3</v>
      </c>
      <c r="B80" s="20">
        <f t="shared" si="1"/>
        <v>7.5000000000000053E-2</v>
      </c>
      <c r="C80" s="28"/>
      <c r="D80" s="26"/>
      <c r="E80" s="26"/>
      <c r="F80" s="26"/>
      <c r="G80" s="26"/>
      <c r="H80" s="26"/>
      <c r="I80" s="26"/>
    </row>
    <row r="81" spans="1:9" ht="15.75" x14ac:dyDescent="0.25">
      <c r="A81" s="29">
        <f>((Gasto!$C$7*B81)+(Gasto!$C$14*(B81^2)))^3/(Gasto!$C$7+(2*Gasto!$C$14*B81))</f>
        <v>4.1064172487989374E-3</v>
      </c>
      <c r="B81" s="20">
        <f t="shared" si="1"/>
        <v>7.6000000000000054E-2</v>
      </c>
      <c r="C81" s="28"/>
      <c r="D81" s="26"/>
      <c r="E81" s="26"/>
      <c r="F81" s="26"/>
      <c r="G81" s="26"/>
      <c r="H81" s="26"/>
      <c r="I81" s="26"/>
    </row>
    <row r="82" spans="1:9" ht="15.75" x14ac:dyDescent="0.25">
      <c r="A82" s="29">
        <f>((Gasto!$C$7*B82)+(Gasto!$C$14*(B82^2)))^3/(Gasto!$C$7+(2*Gasto!$C$14*B82))</f>
        <v>4.2728582374534432E-3</v>
      </c>
      <c r="B82" s="20">
        <f t="shared" si="1"/>
        <v>7.7000000000000055E-2</v>
      </c>
      <c r="C82" s="28"/>
      <c r="D82" s="26"/>
      <c r="E82" s="26"/>
      <c r="F82" s="26"/>
      <c r="G82" s="26"/>
      <c r="H82" s="26"/>
      <c r="I82" s="26"/>
    </row>
    <row r="83" spans="1:9" ht="15.75" x14ac:dyDescent="0.25">
      <c r="A83" s="29">
        <f>((Gasto!$C$7*B83)+(Gasto!$C$14*(B83^2)))^3/(Gasto!$C$7+(2*Gasto!$C$14*B83))</f>
        <v>4.4437968761918394E-3</v>
      </c>
      <c r="B83" s="20">
        <f t="shared" si="1"/>
        <v>7.8000000000000055E-2</v>
      </c>
      <c r="C83" s="28"/>
      <c r="D83" s="26"/>
      <c r="E83" s="26"/>
      <c r="F83" s="26"/>
      <c r="G83" s="26"/>
      <c r="H83" s="26"/>
      <c r="I83" s="26"/>
    </row>
    <row r="84" spans="1:9" ht="15.75" x14ac:dyDescent="0.25">
      <c r="A84" s="29">
        <f>((Gasto!$C$7*B84)+(Gasto!$C$14*(B84^2)))^3/(Gasto!$C$7+(2*Gasto!$C$14*B84))</f>
        <v>4.6192962906216137E-3</v>
      </c>
      <c r="B84" s="20">
        <f t="shared" si="1"/>
        <v>7.9000000000000056E-2</v>
      </c>
      <c r="C84" s="28"/>
      <c r="D84" s="26"/>
      <c r="E84" s="26"/>
      <c r="F84" s="26"/>
      <c r="G84" s="26"/>
      <c r="H84" s="26"/>
      <c r="I84" s="26"/>
    </row>
    <row r="85" spans="1:9" ht="15.75" x14ac:dyDescent="0.25">
      <c r="A85" s="29">
        <f>((Gasto!$C$7*B85)+(Gasto!$C$14*(B85^2)))^3/(Gasto!$C$7+(2*Gasto!$C$14*B85))</f>
        <v>4.7994197333333438E-3</v>
      </c>
      <c r="B85" s="20">
        <f t="shared" si="1"/>
        <v>8.0000000000000057E-2</v>
      </c>
      <c r="C85" s="28"/>
      <c r="D85" s="26"/>
      <c r="E85" s="26"/>
      <c r="F85" s="26"/>
      <c r="G85" s="26"/>
      <c r="H85" s="26"/>
      <c r="I85" s="26"/>
    </row>
    <row r="86" spans="1:9" ht="15.75" x14ac:dyDescent="0.25">
      <c r="A86" s="29">
        <f>((Gasto!$C$7*B86)+(Gasto!$C$14*(B86^2)))^3/(Gasto!$C$7+(2*Gasto!$C$14*B86))</f>
        <v>4.9842305841214622E-3</v>
      </c>
      <c r="B86" s="20">
        <f t="shared" si="1"/>
        <v>8.1000000000000058E-2</v>
      </c>
      <c r="C86" s="28"/>
      <c r="D86" s="26"/>
      <c r="E86" s="26"/>
      <c r="F86" s="26"/>
      <c r="G86" s="26"/>
      <c r="H86" s="26"/>
      <c r="I86" s="26"/>
    </row>
    <row r="87" spans="1:9" ht="15.75" x14ac:dyDescent="0.25">
      <c r="A87" s="29">
        <f>((Gasto!$C$7*B87)+(Gasto!$C$14*(B87^2)))^3/(Gasto!$C$7+(2*Gasto!$C$14*B87))</f>
        <v>5.1737923502045884E-3</v>
      </c>
      <c r="B87" s="20">
        <f t="shared" si="1"/>
        <v>8.2000000000000059E-2</v>
      </c>
      <c r="C87" s="28"/>
      <c r="D87" s="26"/>
      <c r="E87" s="26"/>
      <c r="F87" s="26"/>
      <c r="G87" s="26"/>
      <c r="H87" s="26"/>
      <c r="I87" s="26"/>
    </row>
    <row r="88" spans="1:9" ht="15.75" x14ac:dyDescent="0.25">
      <c r="A88" s="29">
        <f>((Gasto!$C$7*B88)+(Gasto!$C$14*(B88^2)))^3/(Gasto!$C$7+(2*Gasto!$C$14*B88))</f>
        <v>5.3681686664453386E-3</v>
      </c>
      <c r="B88" s="20">
        <f t="shared" si="1"/>
        <v>8.300000000000006E-2</v>
      </c>
      <c r="C88" s="28"/>
      <c r="D88" s="26"/>
      <c r="E88" s="26"/>
      <c r="F88" s="26"/>
      <c r="G88" s="26"/>
      <c r="H88" s="26"/>
      <c r="I88" s="26"/>
    </row>
    <row r="89" spans="1:9" ht="15.75" x14ac:dyDescent="0.25">
      <c r="A89" s="29">
        <f>((Gasto!$C$7*B89)+(Gasto!$C$14*(B89^2)))^3/(Gasto!$C$7+(2*Gasto!$C$14*B89))</f>
        <v>5.5674232955697251E-3</v>
      </c>
      <c r="B89" s="20">
        <f t="shared" si="1"/>
        <v>8.4000000000000061E-2</v>
      </c>
      <c r="C89" s="28"/>
      <c r="D89" s="26"/>
      <c r="E89" s="26"/>
      <c r="F89" s="26"/>
      <c r="G89" s="26"/>
      <c r="H89" s="26"/>
      <c r="I89" s="26"/>
    </row>
    <row r="90" spans="1:9" ht="15.75" x14ac:dyDescent="0.25">
      <c r="A90" s="29">
        <f>((Gasto!$C$7*B90)+(Gasto!$C$14*(B90^2)))^3/(Gasto!$C$7+(2*Gasto!$C$14*B90))</f>
        <v>5.7716201283860265E-3</v>
      </c>
      <c r="B90" s="20">
        <f t="shared" si="1"/>
        <v>8.5000000000000062E-2</v>
      </c>
      <c r="C90" s="28"/>
      <c r="D90" s="26"/>
      <c r="E90" s="26"/>
      <c r="F90" s="26"/>
      <c r="G90" s="26"/>
      <c r="H90" s="26"/>
      <c r="I90" s="26"/>
    </row>
    <row r="91" spans="1:9" ht="15.75" x14ac:dyDescent="0.25">
      <c r="A91" s="29">
        <f>((Gasto!$C$7*B91)+(Gasto!$C$14*(B91^2)))^3/(Gasto!$C$7+(2*Gasto!$C$14*B91))</f>
        <v>5.9808231840032594E-3</v>
      </c>
      <c r="B91" s="20">
        <f t="shared" si="1"/>
        <v>8.6000000000000063E-2</v>
      </c>
      <c r="C91" s="28"/>
      <c r="D91" s="26"/>
      <c r="E91" s="26"/>
      <c r="F91" s="26"/>
      <c r="G91" s="26"/>
      <c r="H91" s="26"/>
      <c r="I91" s="26"/>
    </row>
    <row r="92" spans="1:9" ht="15.75" x14ac:dyDescent="0.25">
      <c r="A92" s="29">
        <f>((Gasto!$C$7*B92)+(Gasto!$C$14*(B92^2)))^3/(Gasto!$C$7+(2*Gasto!$C$14*B92))</f>
        <v>6.1950966100491256E-3</v>
      </c>
      <c r="B92" s="20">
        <f t="shared" si="1"/>
        <v>8.7000000000000063E-2</v>
      </c>
      <c r="C92" s="28"/>
      <c r="D92" s="26"/>
      <c r="E92" s="26"/>
      <c r="F92" s="26"/>
      <c r="G92" s="26"/>
      <c r="H92" s="26"/>
      <c r="I92" s="26"/>
    </row>
    <row r="93" spans="1:9" ht="15.75" x14ac:dyDescent="0.25">
      <c r="A93" s="29">
        <f>((Gasto!$C$7*B93)+(Gasto!$C$14*(B93^2)))^3/(Gasto!$C$7+(2*Gasto!$C$14*B93))</f>
        <v>6.4145046828875422E-3</v>
      </c>
      <c r="B93" s="20">
        <f t="shared" si="1"/>
        <v>8.8000000000000064E-2</v>
      </c>
      <c r="C93" s="28"/>
      <c r="D93" s="26"/>
      <c r="E93" s="26"/>
      <c r="F93" s="26"/>
      <c r="G93" s="26"/>
      <c r="H93" s="26"/>
      <c r="I93" s="26"/>
    </row>
    <row r="94" spans="1:9" ht="15.75" x14ac:dyDescent="0.25">
      <c r="A94" s="29">
        <f>((Gasto!$C$7*B94)+(Gasto!$C$14*(B94^2)))^3/(Gasto!$C$7+(2*Gasto!$C$14*B94))</f>
        <v>6.6391118078357198E-3</v>
      </c>
      <c r="B94" s="20">
        <f t="shared" si="1"/>
        <v>8.9000000000000065E-2</v>
      </c>
      <c r="C94" s="28"/>
      <c r="D94" s="26"/>
      <c r="E94" s="26"/>
      <c r="F94" s="26"/>
      <c r="G94" s="26"/>
      <c r="H94" s="26"/>
      <c r="I94" s="26"/>
    </row>
    <row r="95" spans="1:9" ht="15.75" x14ac:dyDescent="0.25">
      <c r="A95" s="29">
        <f>((Gasto!$C$7*B95)+(Gasto!$C$14*(B95^2)))^3/(Gasto!$C$7+(2*Gasto!$C$14*B95))</f>
        <v>6.8689825193807468E-3</v>
      </c>
      <c r="B95" s="20">
        <f t="shared" si="1"/>
        <v>9.0000000000000066E-2</v>
      </c>
      <c r="C95" s="28"/>
      <c r="D95" s="26"/>
      <c r="E95" s="26"/>
      <c r="F95" s="26"/>
      <c r="G95" s="26"/>
      <c r="H95" s="26"/>
      <c r="I95" s="26"/>
    </row>
    <row r="96" spans="1:9" ht="15.75" x14ac:dyDescent="0.25">
      <c r="A96" s="29">
        <f>((Gasto!$C$7*B96)+(Gasto!$C$14*(B96^2)))^3/(Gasto!$C$7+(2*Gasto!$C$14*B96))</f>
        <v>7.1041814813957958E-3</v>
      </c>
      <c r="B96" s="20">
        <f t="shared" si="1"/>
        <v>9.1000000000000067E-2</v>
      </c>
      <c r="C96" s="28"/>
      <c r="D96" s="26"/>
      <c r="E96" s="26"/>
      <c r="F96" s="26"/>
      <c r="G96" s="26"/>
      <c r="H96" s="26"/>
      <c r="I96" s="26"/>
    </row>
    <row r="97" spans="1:9" ht="15.75" x14ac:dyDescent="0.25">
      <c r="A97" s="29">
        <f>((Gasto!$C$7*B97)+(Gasto!$C$14*(B97^2)))^3/(Gasto!$C$7+(2*Gasto!$C$14*B97))</f>
        <v>7.3447734873557978E-3</v>
      </c>
      <c r="B97" s="20">
        <f t="shared" si="1"/>
        <v>9.2000000000000068E-2</v>
      </c>
      <c r="C97" s="28"/>
      <c r="D97" s="26"/>
      <c r="E97" s="26"/>
      <c r="F97" s="26"/>
      <c r="G97" s="26"/>
      <c r="H97" s="26"/>
      <c r="I97" s="26"/>
    </row>
    <row r="98" spans="1:9" ht="15.75" x14ac:dyDescent="0.25">
      <c r="A98" s="29">
        <f>((Gasto!$C$7*B98)+(Gasto!$C$14*(B98^2)))^3/(Gasto!$C$7+(2*Gasto!$C$14*B98))</f>
        <v>7.5908234605527427E-3</v>
      </c>
      <c r="B98" s="20">
        <f t="shared" si="1"/>
        <v>9.3000000000000069E-2</v>
      </c>
      <c r="C98" s="28"/>
      <c r="D98" s="26"/>
      <c r="E98" s="26"/>
      <c r="F98" s="26"/>
      <c r="G98" s="26"/>
      <c r="H98" s="26"/>
      <c r="I98" s="26"/>
    </row>
    <row r="99" spans="1:9" ht="15.75" x14ac:dyDescent="0.25">
      <c r="A99" s="29">
        <f>((Gasto!$C$7*B99)+(Gasto!$C$14*(B99^2)))^3/(Gasto!$C$7+(2*Gasto!$C$14*B99))</f>
        <v>7.8423964543105212E-3</v>
      </c>
      <c r="B99" s="20">
        <f t="shared" si="1"/>
        <v>9.400000000000007E-2</v>
      </c>
      <c r="C99" s="28"/>
      <c r="D99" s="26"/>
      <c r="E99" s="26"/>
      <c r="F99" s="26"/>
      <c r="G99" s="26"/>
      <c r="H99" s="26"/>
      <c r="I99" s="26"/>
    </row>
    <row r="100" spans="1:9" ht="15.75" x14ac:dyDescent="0.25">
      <c r="A100" s="29">
        <f>((Gasto!$C$7*B100)+(Gasto!$C$14*(B100^2)))^3/(Gasto!$C$7+(2*Gasto!$C$14*B100))</f>
        <v>8.0995576521992914E-3</v>
      </c>
      <c r="B100" s="20">
        <f t="shared" si="1"/>
        <v>9.500000000000007E-2</v>
      </c>
      <c r="C100" s="28"/>
      <c r="D100" s="26"/>
      <c r="E100" s="26"/>
      <c r="F100" s="26"/>
      <c r="G100" s="26"/>
      <c r="H100" s="26"/>
      <c r="I100" s="26"/>
    </row>
    <row r="101" spans="1:9" ht="15.75" x14ac:dyDescent="0.25">
      <c r="A101" s="29">
        <f>((Gasto!$C$7*B101)+(Gasto!$C$14*(B101^2)))^3/(Gasto!$C$7+(2*Gasto!$C$14*B101))</f>
        <v>8.3623723682494759E-3</v>
      </c>
      <c r="B101" s="20">
        <f t="shared" si="1"/>
        <v>9.6000000000000071E-2</v>
      </c>
      <c r="C101" s="28"/>
      <c r="D101" s="26"/>
      <c r="E101" s="26"/>
      <c r="F101" s="26"/>
      <c r="G101" s="26"/>
      <c r="H101" s="26"/>
      <c r="I101" s="26"/>
    </row>
    <row r="102" spans="1:9" ht="15.75" x14ac:dyDescent="0.25">
      <c r="A102" s="29">
        <f>((Gasto!$C$7*B102)+(Gasto!$C$14*(B102^2)))^3/(Gasto!$C$7+(2*Gasto!$C$14*B102))</f>
        <v>8.6309060471652811E-3</v>
      </c>
      <c r="B102" s="20">
        <f t="shared" si="1"/>
        <v>9.7000000000000072E-2</v>
      </c>
      <c r="C102" s="28"/>
      <c r="D102" s="26"/>
      <c r="E102" s="26"/>
      <c r="F102" s="26"/>
      <c r="G102" s="26"/>
      <c r="H102" s="26"/>
      <c r="I102" s="26"/>
    </row>
    <row r="103" spans="1:9" ht="15.75" x14ac:dyDescent="0.25">
      <c r="A103" s="29">
        <f>((Gasto!$C$7*B103)+(Gasto!$C$14*(B103^2)))^3/(Gasto!$C$7+(2*Gasto!$C$14*B103))</f>
        <v>8.9052242645377908E-3</v>
      </c>
      <c r="B103" s="20">
        <f t="shared" si="1"/>
        <v>9.8000000000000073E-2</v>
      </c>
      <c r="C103" s="28"/>
      <c r="D103" s="26"/>
      <c r="E103" s="26"/>
      <c r="F103" s="26"/>
      <c r="G103" s="26"/>
      <c r="H103" s="26"/>
      <c r="I103" s="26"/>
    </row>
    <row r="104" spans="1:9" ht="15.75" x14ac:dyDescent="0.25">
      <c r="A104" s="29">
        <f>((Gasto!$C$7*B104)+(Gasto!$C$14*(B104^2)))^3/(Gasto!$C$7+(2*Gasto!$C$14*B104))</f>
        <v>9.1853927270576421E-3</v>
      </c>
      <c r="B104" s="20">
        <f t="shared" si="1"/>
        <v>9.9000000000000074E-2</v>
      </c>
      <c r="C104" s="28"/>
      <c r="D104" s="26"/>
      <c r="E104" s="26"/>
      <c r="F104" s="26"/>
      <c r="G104" s="26"/>
      <c r="H104" s="26"/>
      <c r="I104" s="26"/>
    </row>
    <row r="105" spans="1:9" ht="15.75" x14ac:dyDescent="0.25">
      <c r="A105" s="29">
        <f>((Gasto!$C$7*B105)+(Gasto!$C$14*(B105^2)))^3/(Gasto!$C$7+(2*Gasto!$C$14*B105))</f>
        <v>9.4714772727272929E-3</v>
      </c>
      <c r="B105" s="20">
        <f t="shared" si="1"/>
        <v>0.10000000000000007</v>
      </c>
      <c r="C105" s="28"/>
      <c r="D105" s="26"/>
      <c r="E105" s="26"/>
      <c r="F105" s="26"/>
      <c r="G105" s="26"/>
      <c r="H105" s="26"/>
      <c r="I105" s="26"/>
    </row>
    <row r="106" spans="1:9" ht="15.75" x14ac:dyDescent="0.25">
      <c r="A106" s="29">
        <f>((Gasto!$C$7*B106)+(Gasto!$C$14*(B106^2)))^3/(Gasto!$C$7+(2*Gasto!$C$14*B106))</f>
        <v>9.7635438710728419E-3</v>
      </c>
      <c r="B106" s="20">
        <f t="shared" si="1"/>
        <v>0.10100000000000008</v>
      </c>
      <c r="C106" s="28"/>
      <c r="D106" s="26"/>
      <c r="E106" s="26"/>
      <c r="F106" s="26"/>
      <c r="G106" s="26"/>
      <c r="H106" s="26"/>
      <c r="I106" s="26"/>
    </row>
    <row r="107" spans="1:9" ht="15.75" x14ac:dyDescent="0.25">
      <c r="A107" s="29">
        <f>((Gasto!$C$7*B107)+(Gasto!$C$14*(B107^2)))^3/(Gasto!$C$7+(2*Gasto!$C$14*B107))</f>
        <v>1.0061658623355441E-2</v>
      </c>
      <c r="B107" s="20">
        <f t="shared" si="1"/>
        <v>0.10200000000000008</v>
      </c>
      <c r="C107" s="28"/>
      <c r="D107" s="26"/>
      <c r="E107" s="26"/>
      <c r="F107" s="26"/>
      <c r="G107" s="26"/>
      <c r="H107" s="26"/>
      <c r="I107" s="26"/>
    </row>
    <row r="108" spans="1:9" ht="15.75" x14ac:dyDescent="0.25">
      <c r="A108" s="29">
        <f>((Gasto!$C$7*B108)+(Gasto!$C$14*(B108^2)))^3/(Gasto!$C$7+(2*Gasto!$C$14*B108))</f>
        <v>1.0365887762782295E-2</v>
      </c>
      <c r="B108" s="20">
        <f t="shared" si="1"/>
        <v>0.10300000000000008</v>
      </c>
      <c r="C108" s="28"/>
      <c r="D108" s="26"/>
      <c r="E108" s="26"/>
      <c r="F108" s="26"/>
      <c r="G108" s="26"/>
      <c r="H108" s="26"/>
      <c r="I108" s="26"/>
    </row>
    <row r="109" spans="1:9" ht="15.75" x14ac:dyDescent="0.25">
      <c r="A109" s="29">
        <f>((Gasto!$C$7*B109)+(Gasto!$C$14*(B109^2)))^3/(Gasto!$C$7+(2*Gasto!$C$14*B109))</f>
        <v>1.067629765471724E-2</v>
      </c>
      <c r="B109" s="20">
        <f t="shared" si="1"/>
        <v>0.10400000000000008</v>
      </c>
      <c r="C109" s="28"/>
      <c r="D109" s="26"/>
      <c r="E109" s="26"/>
      <c r="F109" s="26"/>
      <c r="G109" s="26"/>
      <c r="H109" s="26"/>
      <c r="I109" s="26"/>
    </row>
    <row r="110" spans="1:9" ht="15.75" x14ac:dyDescent="0.25">
      <c r="A110" s="29">
        <f>((Gasto!$C$7*B110)+(Gasto!$C$14*(B110^2)))^3/(Gasto!$C$7+(2*Gasto!$C$14*B110))</f>
        <v>1.0992954796890933E-2</v>
      </c>
      <c r="B110" s="20">
        <f t="shared" si="1"/>
        <v>0.10500000000000008</v>
      </c>
      <c r="C110" s="28"/>
      <c r="D110" s="26"/>
      <c r="E110" s="26"/>
      <c r="F110" s="26"/>
      <c r="G110" s="26"/>
      <c r="H110" s="26"/>
      <c r="I110" s="26"/>
    </row>
    <row r="111" spans="1:9" ht="15.75" x14ac:dyDescent="0.25">
      <c r="A111" s="29">
        <f>((Gasto!$C$7*B111)+(Gasto!$C$14*(B111^2)))^3/(Gasto!$C$7+(2*Gasto!$C$14*B111))</f>
        <v>1.1315925819610596E-2</v>
      </c>
      <c r="B111" s="20">
        <f t="shared" si="1"/>
        <v>0.10600000000000008</v>
      </c>
      <c r="C111" s="28"/>
      <c r="D111" s="26"/>
      <c r="E111" s="26"/>
      <c r="F111" s="26"/>
      <c r="G111" s="26"/>
      <c r="H111" s="26"/>
      <c r="I111" s="26"/>
    </row>
    <row r="112" spans="1:9" ht="15.75" x14ac:dyDescent="0.25">
      <c r="A112" s="29">
        <f>((Gasto!$C$7*B112)+(Gasto!$C$14*(B112^2)))^3/(Gasto!$C$7+(2*Gasto!$C$14*B112))</f>
        <v>1.1645277485969382E-2</v>
      </c>
      <c r="B112" s="20">
        <f t="shared" si="1"/>
        <v>0.10700000000000008</v>
      </c>
      <c r="C112" s="28"/>
      <c r="D112" s="26"/>
      <c r="E112" s="26"/>
      <c r="F112" s="26"/>
      <c r="G112" s="26"/>
      <c r="H112" s="26"/>
      <c r="I112" s="26"/>
    </row>
    <row r="113" spans="1:9" ht="15.75" x14ac:dyDescent="0.25">
      <c r="A113" s="29">
        <f>((Gasto!$C$7*B113)+(Gasto!$C$14*(B113^2)))^3/(Gasto!$C$7+(2*Gasto!$C$14*B113))</f>
        <v>1.1981076692055359E-2</v>
      </c>
      <c r="B113" s="20">
        <f t="shared" si="1"/>
        <v>0.10800000000000008</v>
      </c>
      <c r="C113" s="28"/>
      <c r="D113" s="26"/>
      <c r="E113" s="26"/>
      <c r="F113" s="26"/>
      <c r="G113" s="26"/>
      <c r="H113" s="26"/>
      <c r="I113" s="26"/>
    </row>
    <row r="114" spans="1:9" ht="15.75" x14ac:dyDescent="0.25">
      <c r="A114" s="29">
        <f>((Gasto!$C$7*B114)+(Gasto!$C$14*(B114^2)))^3/(Gasto!$C$7+(2*Gasto!$C$14*B114))</f>
        <v>1.2323390467160035E-2</v>
      </c>
      <c r="B114" s="20">
        <f t="shared" si="1"/>
        <v>0.10900000000000008</v>
      </c>
      <c r="C114" s="28"/>
      <c r="D114" s="26"/>
      <c r="E114" s="26"/>
      <c r="F114" s="26"/>
      <c r="G114" s="26"/>
      <c r="H114" s="26"/>
      <c r="I114" s="26"/>
    </row>
    <row r="115" spans="1:9" ht="15.75" x14ac:dyDescent="0.25">
      <c r="A115" s="29">
        <f>((Gasto!$C$7*B115)+(Gasto!$C$14*(B115^2)))^3/(Gasto!$C$7+(2*Gasto!$C$14*B115))</f>
        <v>1.2672285973986518E-2</v>
      </c>
      <c r="B115" s="20">
        <f t="shared" si="1"/>
        <v>0.11000000000000008</v>
      </c>
      <c r="C115" s="28"/>
      <c r="D115" s="26"/>
      <c r="E115" s="26"/>
      <c r="F115" s="26"/>
      <c r="G115" s="26"/>
      <c r="H115" s="26"/>
      <c r="I115" s="26"/>
    </row>
    <row r="116" spans="1:9" ht="15.75" x14ac:dyDescent="0.25">
      <c r="A116" s="29">
        <f>((Gasto!$C$7*B116)+(Gasto!$C$14*(B116^2)))^3/(Gasto!$C$7+(2*Gasto!$C$14*B116))</f>
        <v>1.3027830508857304E-2</v>
      </c>
      <c r="B116" s="20">
        <f t="shared" si="1"/>
        <v>0.11100000000000008</v>
      </c>
      <c r="C116" s="28"/>
      <c r="D116" s="26"/>
      <c r="E116" s="26"/>
      <c r="F116" s="26"/>
      <c r="G116" s="26"/>
      <c r="H116" s="26"/>
      <c r="I116" s="26"/>
    </row>
    <row r="117" spans="1:9" ht="15.75" x14ac:dyDescent="0.25">
      <c r="A117" s="29">
        <f>((Gasto!$C$7*B117)+(Gasto!$C$14*(B117^2)))^3/(Gasto!$C$7+(2*Gasto!$C$14*B117))</f>
        <v>1.3390091501921638E-2</v>
      </c>
      <c r="B117" s="20">
        <f t="shared" si="1"/>
        <v>0.11200000000000009</v>
      </c>
      <c r="C117" s="28"/>
      <c r="D117" s="26"/>
      <c r="E117" s="26"/>
      <c r="F117" s="26"/>
      <c r="G117" s="26"/>
      <c r="H117" s="26"/>
      <c r="I117" s="26"/>
    </row>
    <row r="118" spans="1:9" ht="15.75" x14ac:dyDescent="0.25">
      <c r="A118" s="29">
        <f>((Gasto!$C$7*B118)+(Gasto!$C$14*(B118^2)))^3/(Gasto!$C$7+(2*Gasto!$C$14*B118))</f>
        <v>1.3759136517362505E-2</v>
      </c>
      <c r="B118" s="20">
        <f t="shared" si="1"/>
        <v>0.11300000000000009</v>
      </c>
      <c r="C118" s="28"/>
      <c r="D118" s="26"/>
      <c r="E118" s="26"/>
      <c r="F118" s="26"/>
      <c r="G118" s="26"/>
      <c r="H118" s="26"/>
      <c r="I118" s="26"/>
    </row>
    <row r="119" spans="1:9" ht="15.75" x14ac:dyDescent="0.25">
      <c r="A119" s="29">
        <f>((Gasto!$C$7*B119)+(Gasto!$C$14*(B119^2)))^3/(Gasto!$C$7+(2*Gasto!$C$14*B119))</f>
        <v>1.4135033253603197E-2</v>
      </c>
      <c r="B119" s="20">
        <f t="shared" si="1"/>
        <v>0.11400000000000009</v>
      </c>
      <c r="C119" s="28"/>
      <c r="D119" s="26"/>
      <c r="E119" s="26"/>
      <c r="F119" s="26"/>
      <c r="G119" s="26"/>
      <c r="H119" s="26"/>
      <c r="I119" s="26"/>
    </row>
    <row r="120" spans="1:9" ht="15.75" x14ac:dyDescent="0.25">
      <c r="A120" s="29">
        <f>((Gasto!$C$7*B120)+(Gasto!$C$14*(B120^2)))^3/(Gasto!$C$7+(2*Gasto!$C$14*B120))</f>
        <v>1.4517849543513553E-2</v>
      </c>
      <c r="B120" s="20">
        <f t="shared" si="1"/>
        <v>0.11500000000000009</v>
      </c>
      <c r="C120" s="28"/>
      <c r="D120" s="26"/>
      <c r="E120" s="26"/>
      <c r="F120" s="26"/>
      <c r="G120" s="26"/>
      <c r="H120" s="26"/>
      <c r="I120" s="26"/>
    </row>
    <row r="121" spans="1:9" ht="15.75" x14ac:dyDescent="0.25">
      <c r="A121" s="29">
        <f>((Gasto!$C$7*B121)+(Gasto!$C$14*(B121^2)))^3/(Gasto!$C$7+(2*Gasto!$C$14*B121))</f>
        <v>1.4907653354615776E-2</v>
      </c>
      <c r="B121" s="20">
        <f t="shared" si="1"/>
        <v>0.11600000000000009</v>
      </c>
      <c r="C121" s="28"/>
      <c r="D121" s="26"/>
      <c r="E121" s="26"/>
      <c r="F121" s="26"/>
      <c r="G121" s="26"/>
      <c r="H121" s="26"/>
      <c r="I121" s="26"/>
    </row>
    <row r="122" spans="1:9" ht="15.75" x14ac:dyDescent="0.25">
      <c r="A122" s="29">
        <f>((Gasto!$C$7*B122)+(Gasto!$C$14*(B122^2)))^3/(Gasto!$C$7+(2*Gasto!$C$14*B122))</f>
        <v>1.5304512789289865E-2</v>
      </c>
      <c r="B122" s="20">
        <f t="shared" si="1"/>
        <v>0.11700000000000009</v>
      </c>
      <c r="C122" s="28"/>
      <c r="D122" s="26"/>
      <c r="E122" s="26"/>
      <c r="F122" s="26"/>
      <c r="G122" s="26"/>
      <c r="H122" s="26"/>
      <c r="I122" s="26"/>
    </row>
    <row r="123" spans="1:9" ht="15.75" x14ac:dyDescent="0.25">
      <c r="A123" s="29">
        <f>((Gasto!$C$7*B123)+(Gasto!$C$14*(B123^2)))^3/(Gasto!$C$7+(2*Gasto!$C$14*B123))</f>
        <v>1.5708496084978704E-2</v>
      </c>
      <c r="B123" s="20">
        <f t="shared" si="1"/>
        <v>0.11800000000000009</v>
      </c>
      <c r="C123" s="28"/>
      <c r="D123" s="26"/>
      <c r="E123" s="26"/>
      <c r="F123" s="26"/>
      <c r="G123" s="26"/>
      <c r="H123" s="26"/>
      <c r="I123" s="26"/>
    </row>
    <row r="124" spans="1:9" ht="15.75" x14ac:dyDescent="0.25">
      <c r="A124" s="29">
        <f>((Gasto!$C$7*B124)+(Gasto!$C$14*(B124^2)))^3/(Gasto!$C$7+(2*Gasto!$C$14*B124))</f>
        <v>1.6119671614392744E-2</v>
      </c>
      <c r="B124" s="20">
        <f t="shared" si="1"/>
        <v>0.11900000000000009</v>
      </c>
      <c r="C124" s="28"/>
      <c r="D124" s="26"/>
      <c r="E124" s="26"/>
      <c r="F124" s="26"/>
      <c r="G124" s="26"/>
      <c r="H124" s="26"/>
      <c r="I124" s="26"/>
    </row>
    <row r="125" spans="1:9" ht="15.75" x14ac:dyDescent="0.25">
      <c r="A125" s="29">
        <f>((Gasto!$C$7*B125)+(Gasto!$C$14*(B125^2)))^3/(Gasto!$C$7+(2*Gasto!$C$14*B125))</f>
        <v>1.6538107885714318E-2</v>
      </c>
      <c r="B125" s="20">
        <f t="shared" si="1"/>
        <v>0.12000000000000009</v>
      </c>
      <c r="C125" s="28"/>
      <c r="D125" s="26"/>
      <c r="E125" s="26"/>
      <c r="F125" s="26"/>
      <c r="G125" s="26"/>
      <c r="H125" s="26"/>
      <c r="I125" s="26"/>
    </row>
    <row r="126" spans="1:9" ht="15.75" x14ac:dyDescent="0.25">
      <c r="A126" s="29">
        <f>((Gasto!$C$7*B126)+(Gasto!$C$14*(B126^2)))^3/(Gasto!$C$7+(2*Gasto!$C$14*B126))</f>
        <v>1.6963873542801607E-2</v>
      </c>
      <c r="B126" s="20">
        <f t="shared" si="1"/>
        <v>0.12100000000000009</v>
      </c>
      <c r="C126" s="28"/>
      <c r="D126" s="26"/>
      <c r="E126" s="26"/>
      <c r="F126" s="26"/>
      <c r="G126" s="26"/>
      <c r="H126" s="26"/>
      <c r="I126" s="26"/>
    </row>
    <row r="127" spans="1:9" ht="15.75" x14ac:dyDescent="0.25">
      <c r="A127" s="29">
        <f>((Gasto!$C$7*B127)+(Gasto!$C$14*(B127^2)))^3/(Gasto!$C$7+(2*Gasto!$C$14*B127))</f>
        <v>1.7397037365392186E-2</v>
      </c>
      <c r="B127" s="20">
        <f t="shared" si="1"/>
        <v>0.12200000000000009</v>
      </c>
      <c r="C127" s="28"/>
      <c r="D127" s="26"/>
      <c r="E127" s="26"/>
      <c r="F127" s="26"/>
      <c r="G127" s="26"/>
      <c r="H127" s="26"/>
      <c r="I127" s="26"/>
    </row>
    <row r="128" spans="1:9" ht="15.75" x14ac:dyDescent="0.25">
      <c r="A128" s="29">
        <f>((Gasto!$C$7*B128)+(Gasto!$C$14*(B128^2)))^3/(Gasto!$C$7+(2*Gasto!$C$14*B128))</f>
        <v>1.7837668269306276E-2</v>
      </c>
      <c r="B128" s="20">
        <f t="shared" si="1"/>
        <v>0.1230000000000001</v>
      </c>
      <c r="C128" s="28"/>
      <c r="D128" s="26"/>
      <c r="E128" s="26"/>
      <c r="F128" s="26"/>
      <c r="G128" s="26"/>
      <c r="H128" s="26"/>
      <c r="I128" s="26"/>
    </row>
    <row r="129" spans="1:9" ht="15.75" x14ac:dyDescent="0.25">
      <c r="A129" s="29">
        <f>((Gasto!$C$7*B129)+(Gasto!$C$14*(B129^2)))^3/(Gasto!$C$7+(2*Gasto!$C$14*B129))</f>
        <v>1.828583530664955E-2</v>
      </c>
      <c r="B129" s="20">
        <f t="shared" si="1"/>
        <v>0.1240000000000001</v>
      </c>
      <c r="C129" s="28"/>
      <c r="D129" s="26"/>
      <c r="E129" s="26"/>
      <c r="F129" s="26"/>
      <c r="G129" s="26"/>
      <c r="H129" s="26"/>
      <c r="I129" s="26"/>
    </row>
    <row r="130" spans="1:9" ht="15.75" x14ac:dyDescent="0.25">
      <c r="A130" s="29">
        <f>((Gasto!$C$7*B130)+(Gasto!$C$14*(B130^2)))^3/(Gasto!$C$7+(2*Gasto!$C$14*B130))</f>
        <v>1.8741607666015667E-2</v>
      </c>
      <c r="B130" s="20">
        <f t="shared" si="1"/>
        <v>0.12500000000000008</v>
      </c>
      <c r="C130" s="28"/>
      <c r="D130" s="26"/>
      <c r="E130" s="26"/>
      <c r="F130" s="26"/>
      <c r="G130" s="26"/>
      <c r="H130" s="26"/>
      <c r="I130" s="26"/>
    </row>
    <row r="131" spans="1:9" ht="15.75" x14ac:dyDescent="0.25">
      <c r="A131" s="29">
        <f>((Gasto!$C$7*B131)+(Gasto!$C$14*(B131^2)))^3/(Gasto!$C$7+(2*Gasto!$C$14*B131))</f>
        <v>1.9205054672688363E-2</v>
      </c>
      <c r="B131" s="20">
        <f t="shared" si="1"/>
        <v>0.12600000000000008</v>
      </c>
      <c r="C131" s="28"/>
      <c r="D131" s="26"/>
      <c r="E131" s="26"/>
      <c r="F131" s="26"/>
      <c r="G131" s="26"/>
      <c r="H131" s="26"/>
      <c r="I131" s="26"/>
    </row>
    <row r="132" spans="1:9" ht="15.75" x14ac:dyDescent="0.25">
      <c r="A132" s="29">
        <f>((Gasto!$C$7*B132)+(Gasto!$C$14*(B132^2)))^3/(Gasto!$C$7+(2*Gasto!$C$14*B132))</f>
        <v>1.9676245788843225E-2</v>
      </c>
      <c r="B132" s="20">
        <f t="shared" si="1"/>
        <v>0.12700000000000009</v>
      </c>
      <c r="C132" s="28"/>
      <c r="D132" s="26"/>
      <c r="E132" s="26"/>
      <c r="F132" s="26"/>
      <c r="G132" s="26"/>
      <c r="H132" s="26"/>
      <c r="I132" s="26"/>
    </row>
    <row r="133" spans="1:9" ht="15.75" x14ac:dyDescent="0.25">
      <c r="A133" s="29">
        <f>((Gasto!$C$7*B133)+(Gasto!$C$14*(B133^2)))^3/(Gasto!$C$7+(2*Gasto!$C$14*B133))</f>
        <v>2.0155250613749141E-2</v>
      </c>
      <c r="B133" s="20">
        <f t="shared" si="1"/>
        <v>0.12800000000000009</v>
      </c>
      <c r="C133" s="28"/>
      <c r="D133" s="26"/>
      <c r="E133" s="26"/>
      <c r="F133" s="26"/>
      <c r="G133" s="26"/>
      <c r="H133" s="26"/>
      <c r="I133" s="26"/>
    </row>
    <row r="134" spans="1:9" ht="15.75" x14ac:dyDescent="0.25">
      <c r="A134" s="29">
        <f>((Gasto!$C$7*B134)+(Gasto!$C$14*(B134^2)))^3/(Gasto!$C$7+(2*Gasto!$C$14*B134))</f>
        <v>2.0642138883969308E-2</v>
      </c>
      <c r="B134" s="20">
        <f t="shared" si="1"/>
        <v>0.12900000000000009</v>
      </c>
      <c r="C134" s="28"/>
      <c r="D134" s="26"/>
      <c r="E134" s="26"/>
      <c r="F134" s="26"/>
      <c r="G134" s="26"/>
      <c r="H134" s="26"/>
      <c r="I134" s="26"/>
    </row>
    <row r="135" spans="1:9" ht="15.75" x14ac:dyDescent="0.25">
      <c r="A135" s="29">
        <f>((Gasto!$C$7*B135)+(Gasto!$C$14*(B135^2)))^3/(Gasto!$C$7+(2*Gasto!$C$14*B135))</f>
        <v>2.1136980473561988E-2</v>
      </c>
      <c r="B135" s="20">
        <f t="shared" ref="B135:B198" si="2">B134+0.001</f>
        <v>0.13000000000000009</v>
      </c>
      <c r="C135" s="28"/>
      <c r="D135" s="26"/>
      <c r="E135" s="26"/>
      <c r="F135" s="26"/>
      <c r="G135" s="26"/>
      <c r="H135" s="26"/>
      <c r="I135" s="26"/>
    </row>
    <row r="136" spans="1:9" ht="15.75" x14ac:dyDescent="0.25">
      <c r="A136" s="29">
        <f>((Gasto!$C$7*B136)+(Gasto!$C$14*(B136^2)))^3/(Gasto!$C$7+(2*Gasto!$C$14*B136))</f>
        <v>2.1639845394280825E-2</v>
      </c>
      <c r="B136" s="20">
        <f t="shared" si="2"/>
        <v>0.13100000000000009</v>
      </c>
      <c r="C136" s="28"/>
      <c r="D136" s="26"/>
      <c r="E136" s="26"/>
      <c r="F136" s="26"/>
      <c r="G136" s="26"/>
      <c r="H136" s="26"/>
      <c r="I136" s="26"/>
    </row>
    <row r="137" spans="1:9" ht="15.75" x14ac:dyDescent="0.25">
      <c r="A137" s="29">
        <f>((Gasto!$C$7*B137)+(Gasto!$C$14*(B137^2)))^3/(Gasto!$C$7+(2*Gasto!$C$14*B137))</f>
        <v>2.2150803795774908E-2</v>
      </c>
      <c r="B137" s="20">
        <f t="shared" si="2"/>
        <v>0.13200000000000009</v>
      </c>
      <c r="C137" s="28"/>
      <c r="D137" s="26"/>
      <c r="E137" s="26"/>
      <c r="F137" s="26"/>
      <c r="G137" s="26"/>
      <c r="H137" s="26"/>
      <c r="I137" s="26"/>
    </row>
    <row r="138" spans="1:9" ht="15.75" x14ac:dyDescent="0.25">
      <c r="A138" s="29">
        <f>((Gasto!$C$7*B138)+(Gasto!$C$14*(B138^2)))^3/(Gasto!$C$7+(2*Gasto!$C$14*B138))</f>
        <v>2.2669925965788432E-2</v>
      </c>
      <c r="B138" s="20">
        <f t="shared" si="2"/>
        <v>0.13300000000000009</v>
      </c>
      <c r="C138" s="28"/>
      <c r="D138" s="26"/>
      <c r="E138" s="26"/>
      <c r="F138" s="26"/>
      <c r="G138" s="26"/>
      <c r="H138" s="26"/>
      <c r="I138" s="26"/>
    </row>
    <row r="139" spans="1:9" ht="15.75" x14ac:dyDescent="0.25">
      <c r="A139" s="29">
        <f>((Gasto!$C$7*B139)+(Gasto!$C$14*(B139^2)))^3/(Gasto!$C$7+(2*Gasto!$C$14*B139))</f>
        <v>2.3197282330359979E-2</v>
      </c>
      <c r="B139" s="20">
        <f t="shared" si="2"/>
        <v>0.13400000000000009</v>
      </c>
      <c r="C139" s="28"/>
      <c r="D139" s="26"/>
      <c r="E139" s="26"/>
      <c r="F139" s="26"/>
      <c r="G139" s="26"/>
      <c r="H139" s="26"/>
      <c r="I139" s="26"/>
    </row>
    <row r="140" spans="1:9" ht="15.75" x14ac:dyDescent="0.25">
      <c r="A140" s="29">
        <f>((Gasto!$C$7*B140)+(Gasto!$C$14*(B140^2)))^3/(Gasto!$C$7+(2*Gasto!$C$14*B140))</f>
        <v>2.3732943454021587E-2</v>
      </c>
      <c r="B140" s="20">
        <f t="shared" si="2"/>
        <v>0.13500000000000009</v>
      </c>
      <c r="C140" s="28"/>
      <c r="D140" s="26"/>
      <c r="E140" s="26"/>
      <c r="F140" s="26"/>
      <c r="G140" s="26"/>
      <c r="H140" s="26"/>
      <c r="I140" s="26"/>
    </row>
    <row r="141" spans="1:9" ht="15.75" x14ac:dyDescent="0.25">
      <c r="A141" s="29">
        <f>((Gasto!$C$7*B141)+(Gasto!$C$14*(B141^2)))^3/(Gasto!$C$7+(2*Gasto!$C$14*B141))</f>
        <v>2.4276980039997342E-2</v>
      </c>
      <c r="B141" s="20">
        <f t="shared" si="2"/>
        <v>0.13600000000000009</v>
      </c>
      <c r="C141" s="28"/>
      <c r="D141" s="26"/>
      <c r="E141" s="26"/>
      <c r="F141" s="26"/>
      <c r="G141" s="26"/>
      <c r="H141" s="26"/>
      <c r="I141" s="26"/>
    </row>
    <row r="142" spans="1:9" ht="15.75" x14ac:dyDescent="0.25">
      <c r="A142" s="29">
        <f>((Gasto!$C$7*B142)+(Gasto!$C$14*(B142^2)))^3/(Gasto!$C$7+(2*Gasto!$C$14*B142))</f>
        <v>2.4829462930401707E-2</v>
      </c>
      <c r="B142" s="20">
        <f t="shared" si="2"/>
        <v>0.13700000000000009</v>
      </c>
      <c r="C142" s="28"/>
      <c r="D142" s="26"/>
      <c r="E142" s="26"/>
      <c r="F142" s="26"/>
      <c r="G142" s="26"/>
      <c r="H142" s="26"/>
      <c r="I142" s="26"/>
    </row>
    <row r="143" spans="1:9" ht="15.75" x14ac:dyDescent="0.25">
      <c r="A143" s="29">
        <f>((Gasto!$C$7*B143)+(Gasto!$C$14*(B143^2)))^3/(Gasto!$C$7+(2*Gasto!$C$14*B143))</f>
        <v>2.539046310643751E-2</v>
      </c>
      <c r="B143" s="20">
        <f t="shared" si="2"/>
        <v>0.13800000000000009</v>
      </c>
      <c r="C143" s="28"/>
      <c r="D143" s="26"/>
      <c r="E143" s="26"/>
      <c r="F143" s="26"/>
      <c r="G143" s="26"/>
      <c r="H143" s="26"/>
      <c r="I143" s="26"/>
    </row>
    <row r="144" spans="1:9" ht="15.75" x14ac:dyDescent="0.25">
      <c r="A144" s="29">
        <f>((Gasto!$C$7*B144)+(Gasto!$C$14*(B144^2)))^3/(Gasto!$C$7+(2*Gasto!$C$14*B144))</f>
        <v>2.59600516885936E-2</v>
      </c>
      <c r="B144" s="20">
        <f t="shared" si="2"/>
        <v>0.1390000000000001</v>
      </c>
      <c r="C144" s="28"/>
      <c r="D144" s="26"/>
      <c r="E144" s="26"/>
      <c r="F144" s="26"/>
      <c r="G144" s="26"/>
      <c r="H144" s="26"/>
      <c r="I144" s="26"/>
    </row>
    <row r="145" spans="1:9" ht="15.75" x14ac:dyDescent="0.25">
      <c r="A145" s="29">
        <f>((Gasto!$C$7*B145)+(Gasto!$C$14*(B145^2)))^3/(Gasto!$C$7+(2*Gasto!$C$14*B145))</f>
        <v>2.6538299936842154E-2</v>
      </c>
      <c r="B145" s="20">
        <f t="shared" si="2"/>
        <v>0.1400000000000001</v>
      </c>
      <c r="C145" s="28"/>
      <c r="D145" s="26"/>
      <c r="E145" s="26"/>
      <c r="F145" s="26"/>
      <c r="G145" s="26"/>
      <c r="H145" s="26"/>
      <c r="I145" s="26"/>
    </row>
    <row r="146" spans="1:9" ht="15.75" x14ac:dyDescent="0.25">
      <c r="A146" s="29">
        <f>((Gasto!$C$7*B146)+(Gasto!$C$14*(B146^2)))^3/(Gasto!$C$7+(2*Gasto!$C$14*B146))</f>
        <v>2.7125279250835681E-2</v>
      </c>
      <c r="B146" s="20">
        <f t="shared" si="2"/>
        <v>0.1410000000000001</v>
      </c>
      <c r="C146" s="28"/>
      <c r="D146" s="26"/>
      <c r="E146" s="26"/>
      <c r="F146" s="26"/>
      <c r="G146" s="26"/>
      <c r="H146" s="26"/>
      <c r="I146" s="26"/>
    </row>
    <row r="147" spans="1:9" ht="15.75" x14ac:dyDescent="0.25">
      <c r="A147" s="29">
        <f>((Gasto!$C$7*B147)+(Gasto!$C$14*(B147^2)))^3/(Gasto!$C$7+(2*Gasto!$C$14*B147))</f>
        <v>2.7721061170103655E-2</v>
      </c>
      <c r="B147" s="20">
        <f t="shared" si="2"/>
        <v>0.1420000000000001</v>
      </c>
      <c r="C147" s="28"/>
      <c r="D147" s="26"/>
      <c r="E147" s="26"/>
      <c r="F147" s="26"/>
      <c r="G147" s="26"/>
      <c r="H147" s="26"/>
      <c r="I147" s="26"/>
    </row>
    <row r="148" spans="1:9" ht="15.75" x14ac:dyDescent="0.25">
      <c r="A148" s="29">
        <f>((Gasto!$C$7*B148)+(Gasto!$C$14*(B148^2)))^3/(Gasto!$C$7+(2*Gasto!$C$14*B148))</f>
        <v>2.8325717374248917E-2</v>
      </c>
      <c r="B148" s="20">
        <f t="shared" si="2"/>
        <v>0.1430000000000001</v>
      </c>
      <c r="C148" s="28"/>
      <c r="D148" s="26"/>
      <c r="E148" s="26"/>
      <c r="F148" s="26"/>
      <c r="G148" s="26"/>
      <c r="H148" s="26"/>
      <c r="I148" s="26"/>
    </row>
    <row r="149" spans="1:9" ht="15.75" x14ac:dyDescent="0.25">
      <c r="A149" s="29">
        <f>((Gasto!$C$7*B149)+(Gasto!$C$14*(B149^2)))^3/(Gasto!$C$7+(2*Gasto!$C$14*B149))</f>
        <v>2.8939319683143661E-2</v>
      </c>
      <c r="B149" s="20">
        <f t="shared" si="2"/>
        <v>0.1440000000000001</v>
      </c>
      <c r="C149" s="28"/>
      <c r="D149" s="26"/>
      <c r="E149" s="26"/>
      <c r="F149" s="26"/>
      <c r="G149" s="26"/>
      <c r="H149" s="26"/>
      <c r="I149" s="26"/>
    </row>
    <row r="150" spans="1:9" ht="15.75" x14ac:dyDescent="0.25">
      <c r="A150" s="29">
        <f>((Gasto!$C$7*B150)+(Gasto!$C$14*(B150^2)))^3/(Gasto!$C$7+(2*Gasto!$C$14*B150))</f>
        <v>2.9561940057125122E-2</v>
      </c>
      <c r="B150" s="20">
        <f t="shared" si="2"/>
        <v>0.1450000000000001</v>
      </c>
      <c r="C150" s="28"/>
      <c r="D150" s="26"/>
      <c r="E150" s="26"/>
      <c r="F150" s="26"/>
      <c r="G150" s="26"/>
      <c r="H150" s="26"/>
      <c r="I150" s="26"/>
    </row>
    <row r="151" spans="1:9" ht="15.75" x14ac:dyDescent="0.25">
      <c r="A151" s="29">
        <f>((Gasto!$C$7*B151)+(Gasto!$C$14*(B151^2)))^3/(Gasto!$C$7+(2*Gasto!$C$14*B151))</f>
        <v>3.0193650597190994E-2</v>
      </c>
      <c r="B151" s="20">
        <f t="shared" si="2"/>
        <v>0.1460000000000001</v>
      </c>
      <c r="C151" s="28"/>
      <c r="D151" s="26"/>
      <c r="E151" s="26"/>
      <c r="F151" s="26"/>
      <c r="G151" s="26"/>
      <c r="H151" s="26"/>
      <c r="I151" s="26"/>
    </row>
    <row r="152" spans="1:9" ht="15.75" x14ac:dyDescent="0.25">
      <c r="A152" s="29">
        <f>((Gasto!$C$7*B152)+(Gasto!$C$14*(B152^2)))^3/(Gasto!$C$7+(2*Gasto!$C$14*B152))</f>
        <v>3.0834523545194455E-2</v>
      </c>
      <c r="B152" s="20">
        <f t="shared" si="2"/>
        <v>0.1470000000000001</v>
      </c>
      <c r="C152" s="28"/>
      <c r="D152" s="26"/>
      <c r="E152" s="26"/>
      <c r="F152" s="26"/>
      <c r="G152" s="26"/>
      <c r="H152" s="26"/>
      <c r="I152" s="26"/>
    </row>
    <row r="153" spans="1:9" ht="15.75" x14ac:dyDescent="0.25">
      <c r="A153" s="29">
        <f>((Gasto!$C$7*B153)+(Gasto!$C$14*(B153^2)))^3/(Gasto!$C$7+(2*Gasto!$C$14*B153))</f>
        <v>3.1484631284038979E-2</v>
      </c>
      <c r="B153" s="20">
        <f t="shared" si="2"/>
        <v>0.1480000000000001</v>
      </c>
      <c r="C153" s="28"/>
      <c r="D153" s="26"/>
      <c r="E153" s="26"/>
      <c r="F153" s="26"/>
      <c r="G153" s="26"/>
      <c r="H153" s="26"/>
      <c r="I153" s="26"/>
    </row>
    <row r="154" spans="1:9" ht="15.75" x14ac:dyDescent="0.25">
      <c r="A154" s="29">
        <f>((Gasto!$C$7*B154)+(Gasto!$C$14*(B154^2)))^3/(Gasto!$C$7+(2*Gasto!$C$14*B154))</f>
        <v>3.2144046337872718E-2</v>
      </c>
      <c r="B154" s="20">
        <f t="shared" si="2"/>
        <v>0.1490000000000001</v>
      </c>
      <c r="C154" s="28"/>
      <c r="D154" s="26"/>
      <c r="E154" s="26"/>
      <c r="F154" s="26"/>
      <c r="G154" s="26"/>
      <c r="H154" s="26"/>
      <c r="I154" s="26"/>
    </row>
    <row r="155" spans="1:9" ht="15.75" x14ac:dyDescent="0.25">
      <c r="A155" s="29">
        <f>((Gasto!$C$7*B155)+(Gasto!$C$14*(B155^2)))^3/(Gasto!$C$7+(2*Gasto!$C$14*B155))</f>
        <v>3.2812841372282679E-2</v>
      </c>
      <c r="B155" s="20">
        <f t="shared" si="2"/>
        <v>0.15000000000000011</v>
      </c>
      <c r="C155" s="28"/>
      <c r="D155" s="26"/>
      <c r="E155" s="26"/>
      <c r="F155" s="26"/>
      <c r="G155" s="26"/>
      <c r="H155" s="26"/>
      <c r="I155" s="26"/>
    </row>
    <row r="156" spans="1:9" ht="15.75" x14ac:dyDescent="0.25">
      <c r="A156" s="29">
        <f>((Gasto!$C$7*B156)+(Gasto!$C$14*(B156^2)))^3/(Gasto!$C$7+(2*Gasto!$C$14*B156))</f>
        <v>3.3491089194488517E-2</v>
      </c>
      <c r="B156" s="20">
        <f t="shared" si="2"/>
        <v>0.15100000000000011</v>
      </c>
      <c r="C156" s="28"/>
      <c r="D156" s="26"/>
      <c r="E156" s="26"/>
      <c r="F156" s="26"/>
      <c r="G156" s="26"/>
      <c r="H156" s="26"/>
      <c r="I156" s="26"/>
    </row>
    <row r="157" spans="1:9" ht="15.75" x14ac:dyDescent="0.25">
      <c r="A157" s="29">
        <f>((Gasto!$C$7*B157)+(Gasto!$C$14*(B157^2)))^3/(Gasto!$C$7+(2*Gasto!$C$14*B157))</f>
        <v>3.4178862753536064E-2</v>
      </c>
      <c r="B157" s="20">
        <f t="shared" si="2"/>
        <v>0.15200000000000011</v>
      </c>
      <c r="C157" s="28"/>
      <c r="D157" s="26"/>
      <c r="E157" s="26"/>
      <c r="F157" s="26"/>
      <c r="G157" s="26"/>
      <c r="H157" s="26"/>
      <c r="I157" s="26"/>
    </row>
    <row r="158" spans="1:9" ht="15.75" x14ac:dyDescent="0.25">
      <c r="A158" s="29">
        <f>((Gasto!$C$7*B158)+(Gasto!$C$14*(B158^2)))^3/(Gasto!$C$7+(2*Gasto!$C$14*B158))</f>
        <v>3.4876235140490562E-2</v>
      </c>
      <c r="B158" s="20">
        <f t="shared" si="2"/>
        <v>0.15300000000000011</v>
      </c>
      <c r="C158" s="28"/>
      <c r="D158" s="26"/>
      <c r="E158" s="26"/>
      <c r="F158" s="26"/>
      <c r="G158" s="26"/>
      <c r="H158" s="26"/>
      <c r="I158" s="26"/>
    </row>
    <row r="159" spans="1:9" ht="15.75" x14ac:dyDescent="0.25">
      <c r="A159" s="29">
        <f>((Gasto!$C$7*B159)+(Gasto!$C$14*(B159^2)))^3/(Gasto!$C$7+(2*Gasto!$C$14*B159))</f>
        <v>3.5583279588629543E-2</v>
      </c>
      <c r="B159" s="20">
        <f t="shared" si="2"/>
        <v>0.15400000000000011</v>
      </c>
      <c r="C159" s="28"/>
      <c r="D159" s="26"/>
      <c r="E159" s="26"/>
      <c r="F159" s="26"/>
      <c r="G159" s="26"/>
      <c r="H159" s="26"/>
      <c r="I159" s="26"/>
    </row>
    <row r="160" spans="1:9" ht="15.75" x14ac:dyDescent="0.25">
      <c r="A160" s="29">
        <f>((Gasto!$C$7*B160)+(Gasto!$C$14*(B160^2)))^3/(Gasto!$C$7+(2*Gasto!$C$14*B160))</f>
        <v>3.6300069473635427E-2</v>
      </c>
      <c r="B160" s="20">
        <f t="shared" si="2"/>
        <v>0.15500000000000011</v>
      </c>
      <c r="C160" s="28"/>
      <c r="D160" s="26"/>
      <c r="E160" s="26"/>
      <c r="F160" s="26"/>
      <c r="G160" s="26"/>
      <c r="H160" s="26"/>
      <c r="I160" s="26"/>
    </row>
    <row r="161" spans="1:9" ht="15.75" x14ac:dyDescent="0.25">
      <c r="A161" s="29">
        <f>((Gasto!$C$7*B161)+(Gasto!$C$14*(B161^2)))^3/(Gasto!$C$7+(2*Gasto!$C$14*B161))</f>
        <v>3.7026678313787878E-2</v>
      </c>
      <c r="B161" s="20">
        <f t="shared" si="2"/>
        <v>0.15600000000000011</v>
      </c>
      <c r="C161" s="28"/>
      <c r="D161" s="26"/>
      <c r="E161" s="26"/>
      <c r="F161" s="26"/>
      <c r="G161" s="26"/>
      <c r="H161" s="26"/>
      <c r="I161" s="26"/>
    </row>
    <row r="162" spans="1:9" ht="15.75" x14ac:dyDescent="0.25">
      <c r="A162" s="29">
        <f>((Gasto!$C$7*B162)+(Gasto!$C$14*(B162^2)))^3/(Gasto!$C$7+(2*Gasto!$C$14*B162))</f>
        <v>3.7763179770155773E-2</v>
      </c>
      <c r="B162" s="20">
        <f t="shared" si="2"/>
        <v>0.15700000000000011</v>
      </c>
      <c r="C162" s="28"/>
      <c r="D162" s="26"/>
      <c r="E162" s="26"/>
      <c r="F162" s="26"/>
      <c r="G162" s="26"/>
      <c r="H162" s="26"/>
      <c r="I162" s="26"/>
    </row>
    <row r="163" spans="1:9" ht="15.75" x14ac:dyDescent="0.25">
      <c r="A163" s="29">
        <f>((Gasto!$C$7*B163)+(Gasto!$C$14*(B163^2)))^3/(Gasto!$C$7+(2*Gasto!$C$14*B163))</f>
        <v>3.8509647646788957E-2</v>
      </c>
      <c r="B163" s="20">
        <f t="shared" si="2"/>
        <v>0.15800000000000011</v>
      </c>
      <c r="C163" s="28"/>
      <c r="D163" s="26"/>
      <c r="E163" s="26"/>
      <c r="F163" s="26"/>
      <c r="G163" s="26"/>
      <c r="H163" s="26"/>
      <c r="I163" s="26"/>
    </row>
    <row r="164" spans="1:9" ht="15.75" x14ac:dyDescent="0.25">
      <c r="A164" s="29">
        <f>((Gasto!$C$7*B164)+(Gasto!$C$14*(B164^2)))^3/(Gasto!$C$7+(2*Gasto!$C$14*B164))</f>
        <v>3.9266155890909635E-2</v>
      </c>
      <c r="B164" s="20">
        <f t="shared" si="2"/>
        <v>0.15900000000000011</v>
      </c>
      <c r="C164" s="28"/>
      <c r="D164" s="26"/>
      <c r="E164" s="26"/>
      <c r="F164" s="26"/>
      <c r="G164" s="26"/>
      <c r="H164" s="26"/>
      <c r="I164" s="26"/>
    </row>
    <row r="165" spans="1:9" ht="15.75" x14ac:dyDescent="0.25">
      <c r="A165" s="29">
        <f>((Gasto!$C$7*B165)+(Gasto!$C$14*(B165^2)))^3/(Gasto!$C$7+(2*Gasto!$C$14*B165))</f>
        <v>4.0032778593103537E-2</v>
      </c>
      <c r="B165" s="20">
        <f t="shared" si="2"/>
        <v>0.16000000000000011</v>
      </c>
      <c r="C165" s="28"/>
      <c r="D165" s="26"/>
      <c r="E165" s="26"/>
      <c r="F165" s="26"/>
      <c r="G165" s="26"/>
      <c r="H165" s="26"/>
      <c r="I165" s="26"/>
    </row>
    <row r="166" spans="1:9" ht="15.75" x14ac:dyDescent="0.25">
      <c r="A166" s="29">
        <f>((Gasto!$C$7*B166)+(Gasto!$C$14*(B166^2)))^3/(Gasto!$C$7+(2*Gasto!$C$14*B166))</f>
        <v>4.0809589987510698E-2</v>
      </c>
      <c r="B166" s="20">
        <f t="shared" si="2"/>
        <v>0.16100000000000012</v>
      </c>
      <c r="C166" s="28"/>
      <c r="D166" s="26"/>
      <c r="E166" s="26"/>
      <c r="F166" s="26"/>
      <c r="G166" s="26"/>
      <c r="H166" s="26"/>
      <c r="I166" s="26"/>
    </row>
    <row r="167" spans="1:9" ht="15.75" x14ac:dyDescent="0.25">
      <c r="A167" s="29">
        <f>((Gasto!$C$7*B167)+(Gasto!$C$14*(B167^2)))^3/(Gasto!$C$7+(2*Gasto!$C$14*B167))</f>
        <v>4.1596664452016111E-2</v>
      </c>
      <c r="B167" s="20">
        <f t="shared" si="2"/>
        <v>0.16200000000000012</v>
      </c>
      <c r="C167" s="28"/>
      <c r="D167" s="26"/>
      <c r="E167" s="26"/>
      <c r="F167" s="26"/>
      <c r="G167" s="26"/>
      <c r="H167" s="26"/>
      <c r="I167" s="26"/>
    </row>
    <row r="168" spans="1:9" ht="15.75" x14ac:dyDescent="0.25">
      <c r="A168" s="29">
        <f>((Gasto!$C$7*B168)+(Gasto!$C$14*(B168^2)))^3/(Gasto!$C$7+(2*Gasto!$C$14*B168))</f>
        <v>4.2394076508439918E-2</v>
      </c>
      <c r="B168" s="20">
        <f t="shared" si="2"/>
        <v>0.16300000000000012</v>
      </c>
      <c r="C168" s="28"/>
      <c r="D168" s="26"/>
      <c r="E168" s="26"/>
      <c r="F168" s="26"/>
      <c r="G168" s="26"/>
      <c r="H168" s="26"/>
      <c r="I168" s="26"/>
    </row>
    <row r="169" spans="1:9" ht="15.75" x14ac:dyDescent="0.25">
      <c r="A169" s="29">
        <f>((Gasto!$C$7*B169)+(Gasto!$C$14*(B169^2)))^3/(Gasto!$C$7+(2*Gasto!$C$14*B169))</f>
        <v>4.3201900822727346E-2</v>
      </c>
      <c r="B169" s="20">
        <f t="shared" si="2"/>
        <v>0.16400000000000012</v>
      </c>
      <c r="C169" s="28"/>
      <c r="D169" s="26"/>
      <c r="E169" s="26"/>
      <c r="F169" s="26"/>
      <c r="G169" s="26"/>
      <c r="H169" s="26"/>
      <c r="I169" s="26"/>
    </row>
    <row r="170" spans="1:9" ht="15.75" x14ac:dyDescent="0.25">
      <c r="A170" s="29">
        <f>((Gasto!$C$7*B170)+(Gasto!$C$14*(B170^2)))^3/(Gasto!$C$7+(2*Gasto!$C$14*B170))</f>
        <v>4.4020212205138576E-2</v>
      </c>
      <c r="B170" s="20">
        <f t="shared" si="2"/>
        <v>0.16500000000000012</v>
      </c>
      <c r="C170" s="28"/>
      <c r="D170" s="26"/>
      <c r="E170" s="26"/>
      <c r="F170" s="26"/>
      <c r="G170" s="26"/>
      <c r="H170" s="26"/>
      <c r="I170" s="26"/>
    </row>
    <row r="171" spans="1:9" ht="15.75" x14ac:dyDescent="0.25">
      <c r="A171" s="29">
        <f>((Gasto!$C$7*B171)+(Gasto!$C$14*(B171^2)))^3/(Gasto!$C$7+(2*Gasto!$C$14*B171))</f>
        <v>4.4849085610437989E-2</v>
      </c>
      <c r="B171" s="20">
        <f t="shared" si="2"/>
        <v>0.16600000000000012</v>
      </c>
      <c r="C171" s="28"/>
      <c r="D171" s="26"/>
      <c r="E171" s="26"/>
      <c r="F171" s="26"/>
      <c r="G171" s="26"/>
      <c r="H171" s="26"/>
      <c r="I171" s="26"/>
    </row>
    <row r="172" spans="1:9" ht="15.75" x14ac:dyDescent="0.25">
      <c r="A172" s="29">
        <f>((Gasto!$C$7*B172)+(Gasto!$C$14*(B172^2)))^3/(Gasto!$C$7+(2*Gasto!$C$14*B172))</f>
        <v>4.5688596138083362E-2</v>
      </c>
      <c r="B172" s="20">
        <f t="shared" si="2"/>
        <v>0.16700000000000012</v>
      </c>
      <c r="C172" s="28"/>
      <c r="D172" s="26"/>
      <c r="E172" s="26"/>
      <c r="F172" s="26"/>
      <c r="G172" s="26"/>
      <c r="H172" s="26"/>
      <c r="I172" s="26"/>
    </row>
    <row r="173" spans="1:9" ht="15.75" x14ac:dyDescent="0.25">
      <c r="A173" s="29">
        <f>((Gasto!$C$7*B173)+(Gasto!$C$14*(B173^2)))^3/(Gasto!$C$7+(2*Gasto!$C$14*B173))</f>
        <v>4.6538819032414774E-2</v>
      </c>
      <c r="B173" s="20">
        <f t="shared" si="2"/>
        <v>0.16800000000000012</v>
      </c>
      <c r="C173" s="28"/>
      <c r="D173" s="26"/>
      <c r="E173" s="26"/>
      <c r="F173" s="26"/>
      <c r="G173" s="26"/>
      <c r="H173" s="26"/>
      <c r="I173" s="26"/>
    </row>
    <row r="174" spans="1:9" ht="15.75" x14ac:dyDescent="0.25">
      <c r="A174" s="29">
        <f>((Gasto!$C$7*B174)+(Gasto!$C$14*(B174^2)))^3/(Gasto!$C$7+(2*Gasto!$C$14*B174))</f>
        <v>4.7399829682843168E-2</v>
      </c>
      <c r="B174" s="20">
        <f t="shared" si="2"/>
        <v>0.16900000000000012</v>
      </c>
      <c r="C174" s="28"/>
      <c r="D174" s="26"/>
      <c r="E174" s="26"/>
      <c r="F174" s="26"/>
      <c r="G174" s="26"/>
      <c r="H174" s="26"/>
      <c r="I174" s="26"/>
    </row>
    <row r="175" spans="1:9" ht="15.75" x14ac:dyDescent="0.25">
      <c r="A175" s="29">
        <f>((Gasto!$C$7*B175)+(Gasto!$C$14*(B175^2)))^3/(Gasto!$C$7+(2*Gasto!$C$14*B175))</f>
        <v>4.8271703624038584E-2</v>
      </c>
      <c r="B175" s="20">
        <f t="shared" si="2"/>
        <v>0.17000000000000012</v>
      </c>
      <c r="C175" s="28"/>
      <c r="D175" s="26"/>
      <c r="E175" s="26"/>
      <c r="F175" s="26"/>
      <c r="G175" s="26"/>
      <c r="H175" s="26"/>
      <c r="I175" s="26"/>
    </row>
    <row r="176" spans="1:9" ht="15.75" x14ac:dyDescent="0.25">
      <c r="A176" s="29">
        <f>((Gasto!$C$7*B176)+(Gasto!$C$14*(B176^2)))^3/(Gasto!$C$7+(2*Gasto!$C$14*B176))</f>
        <v>4.9154516536118249E-2</v>
      </c>
      <c r="B176" s="20">
        <f t="shared" si="2"/>
        <v>0.17100000000000012</v>
      </c>
      <c r="C176" s="28"/>
      <c r="D176" s="26"/>
      <c r="E176" s="26"/>
      <c r="F176" s="26"/>
      <c r="G176" s="26"/>
      <c r="H176" s="26"/>
      <c r="I176" s="26"/>
    </row>
    <row r="177" spans="1:9" ht="15.75" x14ac:dyDescent="0.25">
      <c r="A177" s="29">
        <f>((Gasto!$C$7*B177)+(Gasto!$C$14*(B177^2)))^3/(Gasto!$C$7+(2*Gasto!$C$14*B177))</f>
        <v>5.0048344244834404E-2</v>
      </c>
      <c r="B177" s="20">
        <f t="shared" si="2"/>
        <v>0.17200000000000013</v>
      </c>
      <c r="C177" s="28"/>
      <c r="D177" s="26"/>
      <c r="E177" s="26"/>
      <c r="F177" s="26"/>
      <c r="G177" s="26"/>
      <c r="H177" s="26"/>
      <c r="I177" s="26"/>
    </row>
    <row r="178" spans="1:9" ht="15.75" x14ac:dyDescent="0.25">
      <c r="A178" s="29">
        <f>((Gasto!$C$7*B178)+(Gasto!$C$14*(B178^2)))^3/(Gasto!$C$7+(2*Gasto!$C$14*B178))</f>
        <v>5.0953262721761691E-2</v>
      </c>
      <c r="B178" s="20">
        <f t="shared" si="2"/>
        <v>0.17300000000000013</v>
      </c>
      <c r="C178" s="28"/>
      <c r="D178" s="26"/>
      <c r="E178" s="26"/>
      <c r="F178" s="26"/>
      <c r="G178" s="26"/>
      <c r="H178" s="26"/>
      <c r="I178" s="26"/>
    </row>
    <row r="179" spans="1:9" ht="15.75" x14ac:dyDescent="0.25">
      <c r="A179" s="29">
        <f>((Gasto!$C$7*B179)+(Gasto!$C$14*(B179^2)))^3/(Gasto!$C$7+(2*Gasto!$C$14*B179))</f>
        <v>5.1869348084484485E-2</v>
      </c>
      <c r="B179" s="20">
        <f t="shared" si="2"/>
        <v>0.17400000000000013</v>
      </c>
      <c r="C179" s="28"/>
      <c r="D179" s="26"/>
      <c r="E179" s="26"/>
      <c r="F179" s="26"/>
      <c r="G179" s="26"/>
      <c r="H179" s="26"/>
      <c r="I179" s="26"/>
    </row>
    <row r="180" spans="1:9" ht="15.75" x14ac:dyDescent="0.25">
      <c r="A180" s="29">
        <f>((Gasto!$C$7*B180)+(Gasto!$C$14*(B180^2)))^3/(Gasto!$C$7+(2*Gasto!$C$14*B180))</f>
        <v>5.2796676596783693E-2</v>
      </c>
      <c r="B180" s="20">
        <f t="shared" si="2"/>
        <v>0.17500000000000013</v>
      </c>
      <c r="C180" s="28"/>
      <c r="D180" s="26"/>
      <c r="E180" s="26"/>
      <c r="F180" s="26"/>
      <c r="G180" s="26"/>
      <c r="H180" s="26"/>
      <c r="I180" s="26"/>
    </row>
    <row r="181" spans="1:9" ht="15.75" x14ac:dyDescent="0.25">
      <c r="A181" s="29">
        <f>((Gasto!$C$7*B181)+(Gasto!$C$14*(B181^2)))^3/(Gasto!$C$7+(2*Gasto!$C$14*B181))</f>
        <v>5.3735324668823622E-2</v>
      </c>
      <c r="B181" s="20">
        <f t="shared" si="2"/>
        <v>0.17600000000000013</v>
      </c>
      <c r="C181" s="28"/>
      <c r="D181" s="26"/>
      <c r="E181" s="26"/>
      <c r="F181" s="26"/>
      <c r="G181" s="26"/>
      <c r="H181" s="26"/>
      <c r="I181" s="26"/>
    </row>
    <row r="182" spans="1:9" ht="15.75" x14ac:dyDescent="0.25">
      <c r="A182" s="29">
        <f>((Gasto!$C$7*B182)+(Gasto!$C$14*(B182^2)))^3/(Gasto!$C$7+(2*Gasto!$C$14*B182))</f>
        <v>5.468536885733831E-2</v>
      </c>
      <c r="B182" s="20">
        <f t="shared" si="2"/>
        <v>0.17700000000000013</v>
      </c>
      <c r="C182" s="28"/>
      <c r="D182" s="26"/>
      <c r="E182" s="26"/>
      <c r="F182" s="26"/>
      <c r="G182" s="26"/>
      <c r="H182" s="26"/>
      <c r="I182" s="26"/>
    </row>
    <row r="183" spans="1:9" ht="15.75" x14ac:dyDescent="0.25">
      <c r="A183" s="29">
        <f>((Gasto!$C$7*B183)+(Gasto!$C$14*(B183^2)))^3/(Gasto!$C$7+(2*Gasto!$C$14*B183))</f>
        <v>5.5646885865817772E-2</v>
      </c>
      <c r="B183" s="20">
        <f t="shared" si="2"/>
        <v>0.17800000000000013</v>
      </c>
      <c r="C183" s="28"/>
      <c r="D183" s="26"/>
      <c r="E183" s="26"/>
      <c r="F183" s="26"/>
      <c r="G183" s="26"/>
      <c r="H183" s="26"/>
      <c r="I183" s="26"/>
    </row>
    <row r="184" spans="1:9" ht="15.75" x14ac:dyDescent="0.25">
      <c r="A184" s="29">
        <f>((Gasto!$C$7*B184)+(Gasto!$C$14*(B184^2)))^3/(Gasto!$C$7+(2*Gasto!$C$14*B184))</f>
        <v>5.6619952544693757E-2</v>
      </c>
      <c r="B184" s="20">
        <f t="shared" si="2"/>
        <v>0.17900000000000013</v>
      </c>
      <c r="C184" s="28"/>
      <c r="D184" s="26"/>
      <c r="E184" s="26"/>
      <c r="F184" s="26"/>
      <c r="G184" s="26"/>
      <c r="H184" s="26"/>
      <c r="I184" s="26"/>
    </row>
    <row r="185" spans="1:9" ht="15.75" x14ac:dyDescent="0.25">
      <c r="A185" s="29">
        <f>((Gasto!$C$7*B185)+(Gasto!$C$14*(B185^2)))^3/(Gasto!$C$7+(2*Gasto!$C$14*B185))</f>
        <v>5.7604645891525558E-2</v>
      </c>
      <c r="B185" s="20">
        <f t="shared" si="2"/>
        <v>0.18000000000000013</v>
      </c>
      <c r="C185" s="28"/>
      <c r="D185" s="26"/>
      <c r="E185" s="26"/>
      <c r="F185" s="26"/>
      <c r="G185" s="26"/>
      <c r="H185" s="26"/>
      <c r="I185" s="26"/>
    </row>
    <row r="186" spans="1:9" ht="15.75" x14ac:dyDescent="0.25">
      <c r="A186" s="29">
        <f>((Gasto!$C$7*B186)+(Gasto!$C$14*(B186^2)))^3/(Gasto!$C$7+(2*Gasto!$C$14*B186))</f>
        <v>5.8601043051185318E-2</v>
      </c>
      <c r="B186" s="20">
        <f t="shared" si="2"/>
        <v>0.18100000000000013</v>
      </c>
      <c r="C186" s="28"/>
      <c r="D186" s="26"/>
      <c r="E186" s="26"/>
      <c r="F186" s="26"/>
      <c r="G186" s="26"/>
      <c r="H186" s="26"/>
      <c r="I186" s="26"/>
    </row>
    <row r="187" spans="1:9" ht="15.75" x14ac:dyDescent="0.25">
      <c r="A187" s="29">
        <f>((Gasto!$C$7*B187)+(Gasto!$C$14*(B187^2)))^3/(Gasto!$C$7+(2*Gasto!$C$14*B187))</f>
        <v>5.9609221316043244E-2</v>
      </c>
      <c r="B187" s="20">
        <f t="shared" si="2"/>
        <v>0.18200000000000013</v>
      </c>
      <c r="C187" s="28"/>
      <c r="D187" s="26"/>
      <c r="E187" s="26"/>
      <c r="F187" s="26"/>
      <c r="G187" s="26"/>
      <c r="H187" s="26"/>
      <c r="I187" s="26"/>
    </row>
    <row r="188" spans="1:9" ht="15.75" x14ac:dyDescent="0.25">
      <c r="A188" s="29">
        <f>((Gasto!$C$7*B188)+(Gasto!$C$14*(B188^2)))^3/(Gasto!$C$7+(2*Gasto!$C$14*B188))</f>
        <v>6.062925812615233E-2</v>
      </c>
      <c r="B188" s="20">
        <f t="shared" si="2"/>
        <v>0.18300000000000013</v>
      </c>
      <c r="C188" s="28"/>
      <c r="D188" s="26"/>
      <c r="E188" s="26"/>
      <c r="F188" s="26"/>
      <c r="G188" s="26"/>
      <c r="H188" s="26"/>
      <c r="I188" s="26"/>
    </row>
    <row r="189" spans="1:9" ht="15.75" x14ac:dyDescent="0.25">
      <c r="A189" s="29">
        <f>((Gasto!$C$7*B189)+(Gasto!$C$14*(B189^2)))^3/(Gasto!$C$7+(2*Gasto!$C$14*B189))</f>
        <v>6.1661231069433206E-2</v>
      </c>
      <c r="B189" s="20">
        <f t="shared" si="2"/>
        <v>0.18400000000000014</v>
      </c>
      <c r="C189" s="28"/>
      <c r="D189" s="26"/>
      <c r="E189" s="26"/>
      <c r="F189" s="26"/>
      <c r="G189" s="26"/>
      <c r="H189" s="26"/>
      <c r="I189" s="26"/>
    </row>
    <row r="190" spans="1:9" ht="15.75" x14ac:dyDescent="0.25">
      <c r="A190" s="29">
        <f>((Gasto!$C$7*B190)+(Gasto!$C$14*(B190^2)))^3/(Gasto!$C$7+(2*Gasto!$C$14*B190))</f>
        <v>6.2705217881858302E-2</v>
      </c>
      <c r="B190" s="20">
        <f t="shared" si="2"/>
        <v>0.18500000000000014</v>
      </c>
      <c r="C190" s="28"/>
      <c r="D190" s="26"/>
      <c r="E190" s="26"/>
      <c r="F190" s="26"/>
      <c r="G190" s="26"/>
      <c r="H190" s="26"/>
      <c r="I190" s="26"/>
    </row>
    <row r="191" spans="1:9" ht="15.75" x14ac:dyDescent="0.25">
      <c r="A191" s="29">
        <f>((Gasto!$C$7*B191)+(Gasto!$C$14*(B191^2)))^3/(Gasto!$C$7+(2*Gasto!$C$14*B191))</f>
        <v>6.3761296447636173E-2</v>
      </c>
      <c r="B191" s="20">
        <f t="shared" si="2"/>
        <v>0.18600000000000014</v>
      </c>
      <c r="C191" s="28"/>
      <c r="D191" s="26"/>
      <c r="E191" s="26"/>
      <c r="F191" s="26"/>
      <c r="G191" s="26"/>
      <c r="H191" s="26"/>
      <c r="I191" s="26"/>
    </row>
    <row r="192" spans="1:9" ht="15.75" x14ac:dyDescent="0.25">
      <c r="A192" s="29">
        <f>((Gasto!$C$7*B192)+(Gasto!$C$14*(B192^2)))^3/(Gasto!$C$7+(2*Gasto!$C$14*B192))</f>
        <v>6.4829544799395122E-2</v>
      </c>
      <c r="B192" s="20">
        <f t="shared" si="2"/>
        <v>0.18700000000000014</v>
      </c>
      <c r="C192" s="28"/>
      <c r="D192" s="26"/>
      <c r="E192" s="26"/>
      <c r="F192" s="26"/>
      <c r="G192" s="26"/>
      <c r="H192" s="26"/>
      <c r="I192" s="26"/>
    </row>
    <row r="193" spans="1:9" ht="15.75" x14ac:dyDescent="0.25">
      <c r="A193" s="29">
        <f>((Gasto!$C$7*B193)+(Gasto!$C$14*(B193^2)))^3/(Gasto!$C$7+(2*Gasto!$C$14*B193))</f>
        <v>6.5910041118367166E-2</v>
      </c>
      <c r="B193" s="20">
        <f t="shared" si="2"/>
        <v>0.18800000000000014</v>
      </c>
      <c r="C193" s="28"/>
      <c r="D193" s="26"/>
      <c r="E193" s="26"/>
      <c r="F193" s="26"/>
      <c r="G193" s="26"/>
      <c r="H193" s="26"/>
      <c r="I193" s="26"/>
    </row>
    <row r="194" spans="1:9" ht="15.75" x14ac:dyDescent="0.25">
      <c r="A194" s="29">
        <f>((Gasto!$C$7*B194)+(Gasto!$C$14*(B194^2)))^3/(Gasto!$C$7+(2*Gasto!$C$14*B194))</f>
        <v>6.7002863734571136E-2</v>
      </c>
      <c r="B194" s="20">
        <f t="shared" si="2"/>
        <v>0.18900000000000014</v>
      </c>
      <c r="C194" s="28"/>
      <c r="D194" s="26"/>
      <c r="E194" s="26"/>
      <c r="F194" s="26"/>
      <c r="G194" s="26"/>
      <c r="H194" s="26"/>
      <c r="I194" s="26"/>
    </row>
    <row r="195" spans="1:9" ht="15.75" x14ac:dyDescent="0.25">
      <c r="A195" s="29">
        <f>((Gasto!$C$7*B195)+(Gasto!$C$14*(B195^2)))^3/(Gasto!$C$7+(2*Gasto!$C$14*B195))</f>
        <v>6.8108091126995937E-2</v>
      </c>
      <c r="B195" s="20">
        <f t="shared" si="2"/>
        <v>0.19000000000000014</v>
      </c>
      <c r="C195" s="28"/>
      <c r="D195" s="26"/>
      <c r="E195" s="26"/>
      <c r="F195" s="26"/>
      <c r="G195" s="26"/>
      <c r="H195" s="26"/>
      <c r="I195" s="26"/>
    </row>
    <row r="196" spans="1:9" ht="15.75" x14ac:dyDescent="0.25">
      <c r="A196" s="29">
        <f>((Gasto!$C$7*B196)+(Gasto!$C$14*(B196^2)))^3/(Gasto!$C$7+(2*Gasto!$C$14*B196))</f>
        <v>6.9225801923783511E-2</v>
      </c>
      <c r="B196" s="20">
        <f t="shared" si="2"/>
        <v>0.19100000000000014</v>
      </c>
      <c r="C196" s="28"/>
      <c r="D196" s="26"/>
      <c r="E196" s="26"/>
      <c r="F196" s="26"/>
      <c r="G196" s="26"/>
      <c r="H196" s="26"/>
      <c r="I196" s="26"/>
    </row>
    <row r="197" spans="1:9" ht="15.75" x14ac:dyDescent="0.25">
      <c r="A197" s="29">
        <f>((Gasto!$C$7*B197)+(Gasto!$C$14*(B197^2)))^3/(Gasto!$C$7+(2*Gasto!$C$14*B197))</f>
        <v>7.0356074902411331E-2</v>
      </c>
      <c r="B197" s="20">
        <f t="shared" si="2"/>
        <v>0.19200000000000014</v>
      </c>
      <c r="C197" s="28"/>
      <c r="D197" s="26"/>
      <c r="E197" s="26"/>
      <c r="F197" s="26"/>
      <c r="G197" s="26"/>
      <c r="H197" s="26"/>
      <c r="I197" s="26"/>
    </row>
    <row r="198" spans="1:9" ht="15.75" x14ac:dyDescent="0.25">
      <c r="A198" s="29">
        <f>((Gasto!$C$7*B198)+(Gasto!$C$14*(B198^2)))^3/(Gasto!$C$7+(2*Gasto!$C$14*B198))</f>
        <v>7.1498988989874973E-2</v>
      </c>
      <c r="B198" s="20">
        <f t="shared" si="2"/>
        <v>0.19300000000000014</v>
      </c>
      <c r="C198" s="28"/>
      <c r="D198" s="26"/>
      <c r="E198" s="26"/>
      <c r="F198" s="26"/>
      <c r="G198" s="26"/>
      <c r="H198" s="26"/>
      <c r="I198" s="26"/>
    </row>
    <row r="199" spans="1:9" ht="15.75" x14ac:dyDescent="0.25">
      <c r="A199" s="29">
        <f>((Gasto!$C$7*B199)+(Gasto!$C$14*(B199^2)))^3/(Gasto!$C$7+(2*Gasto!$C$14*B199))</f>
        <v>7.2654623262870269E-2</v>
      </c>
      <c r="B199" s="20">
        <f t="shared" ref="B199:B262" si="3">B198+0.001</f>
        <v>0.19400000000000014</v>
      </c>
      <c r="C199" s="28"/>
      <c r="D199" s="26"/>
      <c r="E199" s="26"/>
      <c r="F199" s="26"/>
      <c r="G199" s="26"/>
      <c r="H199" s="26"/>
      <c r="I199" s="26"/>
    </row>
    <row r="200" spans="1:9" ht="15.75" x14ac:dyDescent="0.25">
      <c r="A200" s="29">
        <f>((Gasto!$C$7*B200)+(Gasto!$C$14*(B200^2)))^3/(Gasto!$C$7+(2*Gasto!$C$14*B200))</f>
        <v>7.3823056947975113E-2</v>
      </c>
      <c r="B200" s="20">
        <f t="shared" si="3"/>
        <v>0.19500000000000015</v>
      </c>
      <c r="C200" s="28"/>
      <c r="D200" s="26"/>
      <c r="E200" s="26"/>
      <c r="F200" s="26"/>
      <c r="G200" s="26"/>
      <c r="H200" s="26"/>
      <c r="I200" s="26"/>
    </row>
    <row r="201" spans="1:9" ht="15.75" x14ac:dyDescent="0.25">
      <c r="A201" s="29">
        <f>((Gasto!$C$7*B201)+(Gasto!$C$14*(B201^2)))^3/(Gasto!$C$7+(2*Gasto!$C$14*B201))</f>
        <v>7.5004369421831446E-2</v>
      </c>
      <c r="B201" s="20">
        <f t="shared" si="3"/>
        <v>0.19600000000000015</v>
      </c>
      <c r="C201" s="28"/>
      <c r="D201" s="26"/>
      <c r="E201" s="26"/>
      <c r="F201" s="26"/>
      <c r="G201" s="26"/>
      <c r="H201" s="26"/>
      <c r="I201" s="26"/>
    </row>
    <row r="202" spans="1:9" ht="15.75" x14ac:dyDescent="0.25">
      <c r="A202" s="29">
        <f>((Gasto!$C$7*B202)+(Gasto!$C$14*(B202^2)))^3/(Gasto!$C$7+(2*Gasto!$C$14*B202))</f>
        <v>7.619864021132644E-2</v>
      </c>
      <c r="B202" s="20">
        <f t="shared" si="3"/>
        <v>0.19700000000000015</v>
      </c>
      <c r="C202" s="28"/>
      <c r="D202" s="26"/>
      <c r="E202" s="26"/>
      <c r="F202" s="26"/>
      <c r="G202" s="26"/>
      <c r="H202" s="26"/>
      <c r="I202" s="26"/>
    </row>
    <row r="203" spans="1:9" ht="15.75" x14ac:dyDescent="0.25">
      <c r="A203" s="29">
        <f>((Gasto!$C$7*B203)+(Gasto!$C$14*(B203^2)))^3/(Gasto!$C$7+(2*Gasto!$C$14*B203))</f>
        <v>7.7405948993773871E-2</v>
      </c>
      <c r="B203" s="20">
        <f t="shared" si="3"/>
        <v>0.19800000000000015</v>
      </c>
      <c r="C203" s="28"/>
      <c r="D203" s="26"/>
      <c r="E203" s="26"/>
      <c r="F203" s="26"/>
      <c r="G203" s="26"/>
      <c r="H203" s="26"/>
      <c r="I203" s="26"/>
    </row>
    <row r="204" spans="1:9" ht="15.75" x14ac:dyDescent="0.25">
      <c r="A204" s="29">
        <f>((Gasto!$C$7*B204)+(Gasto!$C$14*(B204^2)))^3/(Gasto!$C$7+(2*Gasto!$C$14*B204))</f>
        <v>7.8626375597095177E-2</v>
      </c>
      <c r="B204" s="20">
        <f t="shared" si="3"/>
        <v>0.19900000000000015</v>
      </c>
      <c r="C204" s="28"/>
      <c r="D204" s="26"/>
      <c r="E204" s="26"/>
      <c r="F204" s="26"/>
      <c r="G204" s="26"/>
      <c r="H204" s="26"/>
      <c r="I204" s="26"/>
    </row>
    <row r="205" spans="1:9" ht="15.75" x14ac:dyDescent="0.25">
      <c r="A205" s="29">
        <f>((Gasto!$C$7*B205)+(Gasto!$C$14*(B205^2)))^3/(Gasto!$C$7+(2*Gasto!$C$14*B205))</f>
        <v>7.9860000000000167E-2</v>
      </c>
      <c r="B205" s="20">
        <f t="shared" si="3"/>
        <v>0.20000000000000015</v>
      </c>
      <c r="C205" s="28"/>
      <c r="D205" s="26"/>
      <c r="E205" s="26"/>
      <c r="F205" s="26"/>
      <c r="G205" s="26"/>
      <c r="H205" s="26"/>
      <c r="I205" s="26"/>
    </row>
    <row r="206" spans="1:9" ht="15.75" x14ac:dyDescent="0.25">
      <c r="A206" s="29">
        <f>((Gasto!$C$7*B206)+(Gasto!$C$14*(B206^2)))^3/(Gasto!$C$7+(2*Gasto!$C$14*B206))</f>
        <v>8.1106902332167621E-2</v>
      </c>
      <c r="B206" s="20">
        <f t="shared" si="3"/>
        <v>0.20100000000000015</v>
      </c>
      <c r="C206" s="28"/>
      <c r="D206" s="26"/>
      <c r="E206" s="26"/>
      <c r="F206" s="26"/>
      <c r="G206" s="26"/>
      <c r="H206" s="26"/>
      <c r="I206" s="26"/>
    </row>
    <row r="207" spans="1:9" ht="15.75" x14ac:dyDescent="0.25">
      <c r="A207" s="29">
        <f>((Gasto!$C$7*B207)+(Gasto!$C$14*(B207^2)))^3/(Gasto!$C$7+(2*Gasto!$C$14*B207))</f>
        <v>8.236716287442554E-2</v>
      </c>
      <c r="B207" s="20">
        <f t="shared" si="3"/>
        <v>0.20200000000000015</v>
      </c>
      <c r="C207" s="28"/>
      <c r="D207" s="26"/>
      <c r="E207" s="26"/>
      <c r="F207" s="26"/>
      <c r="G207" s="26"/>
      <c r="H207" s="26"/>
      <c r="I207" s="26"/>
    </row>
    <row r="208" spans="1:9" ht="15.75" x14ac:dyDescent="0.25">
      <c r="A208" s="29">
        <f>((Gasto!$C$7*B208)+(Gasto!$C$14*(B208^2)))^3/(Gasto!$C$7+(2*Gasto!$C$14*B208))</f>
        <v>8.3640862058931287E-2</v>
      </c>
      <c r="B208" s="20">
        <f t="shared" si="3"/>
        <v>0.20300000000000015</v>
      </c>
      <c r="C208" s="28"/>
      <c r="D208" s="26"/>
      <c r="E208" s="26"/>
      <c r="F208" s="26"/>
      <c r="G208" s="26"/>
      <c r="H208" s="26"/>
      <c r="I208" s="26"/>
    </row>
    <row r="209" spans="1:9" ht="15.75" x14ac:dyDescent="0.25">
      <c r="A209" s="29">
        <f>((Gasto!$C$7*B209)+(Gasto!$C$14*(B209^2)))^3/(Gasto!$C$7+(2*Gasto!$C$14*B209))</f>
        <v>8.4928080469351547E-2</v>
      </c>
      <c r="B209" s="20">
        <f t="shared" si="3"/>
        <v>0.20400000000000015</v>
      </c>
      <c r="C209" s="28"/>
      <c r="D209" s="26"/>
      <c r="E209" s="26"/>
      <c r="F209" s="26"/>
      <c r="G209" s="26"/>
      <c r="H209" s="26"/>
      <c r="I209" s="26"/>
    </row>
    <row r="210" spans="1:9" ht="15.75" x14ac:dyDescent="0.25">
      <c r="A210" s="29">
        <f>((Gasto!$C$7*B210)+(Gasto!$C$14*(B210^2)))^3/(Gasto!$C$7+(2*Gasto!$C$14*B210))</f>
        <v>8.6228898841041748E-2</v>
      </c>
      <c r="B210" s="20">
        <f t="shared" si="3"/>
        <v>0.20500000000000015</v>
      </c>
      <c r="C210" s="28"/>
      <c r="D210" s="26"/>
      <c r="E210" s="26"/>
      <c r="F210" s="26"/>
      <c r="G210" s="26"/>
      <c r="H210" s="26"/>
      <c r="I210" s="26"/>
    </row>
    <row r="211" spans="1:9" ht="15.75" x14ac:dyDescent="0.25">
      <c r="A211" s="29">
        <f>((Gasto!$C$7*B211)+(Gasto!$C$14*(B211^2)))^3/(Gasto!$C$7+(2*Gasto!$C$14*B211))</f>
        <v>8.7543398061225824E-2</v>
      </c>
      <c r="B211" s="20">
        <f t="shared" si="3"/>
        <v>0.20600000000000016</v>
      </c>
      <c r="C211" s="28"/>
      <c r="D211" s="26"/>
      <c r="E211" s="26"/>
      <c r="F211" s="26"/>
      <c r="G211" s="26"/>
      <c r="H211" s="26"/>
      <c r="I211" s="26"/>
    </row>
    <row r="212" spans="1:9" ht="15.75" x14ac:dyDescent="0.25">
      <c r="A212" s="29">
        <f>((Gasto!$C$7*B212)+(Gasto!$C$14*(B212^2)))^3/(Gasto!$C$7+(2*Gasto!$C$14*B212))</f>
        <v>8.8871659169175055E-2</v>
      </c>
      <c r="B212" s="20">
        <f t="shared" si="3"/>
        <v>0.20700000000000016</v>
      </c>
      <c r="C212" s="28"/>
      <c r="D212" s="26"/>
      <c r="E212" s="26"/>
      <c r="F212" s="26"/>
      <c r="G212" s="26"/>
      <c r="H212" s="26"/>
      <c r="I212" s="26"/>
    </row>
    <row r="213" spans="1:9" ht="15.75" x14ac:dyDescent="0.25">
      <c r="A213" s="29">
        <f>((Gasto!$C$7*B213)+(Gasto!$C$14*(B213^2)))^3/(Gasto!$C$7+(2*Gasto!$C$14*B213))</f>
        <v>9.0213763356387353E-2</v>
      </c>
      <c r="B213" s="20">
        <f t="shared" si="3"/>
        <v>0.20800000000000016</v>
      </c>
      <c r="C213" s="28"/>
      <c r="D213" s="26"/>
      <c r="E213" s="26"/>
      <c r="F213" s="26"/>
      <c r="G213" s="26"/>
      <c r="H213" s="26"/>
      <c r="I213" s="26"/>
    </row>
    <row r="214" spans="1:9" ht="15.75" x14ac:dyDescent="0.25">
      <c r="A214" s="29">
        <f>((Gasto!$C$7*B214)+(Gasto!$C$14*(B214^2)))^3/(Gasto!$C$7+(2*Gasto!$C$14*B214))</f>
        <v>9.1569791966765943E-2</v>
      </c>
      <c r="B214" s="20">
        <f t="shared" si="3"/>
        <v>0.20900000000000016</v>
      </c>
      <c r="C214" s="28"/>
      <c r="D214" s="26"/>
      <c r="E214" s="26"/>
      <c r="F214" s="26"/>
      <c r="G214" s="26"/>
      <c r="H214" s="26"/>
      <c r="I214" s="26"/>
    </row>
    <row r="215" spans="1:9" ht="15.75" x14ac:dyDescent="0.25">
      <c r="A215" s="29">
        <f>((Gasto!$C$7*B215)+(Gasto!$C$14*(B215^2)))^3/(Gasto!$C$7+(2*Gasto!$C$14*B215))</f>
        <v>9.2939826496797703E-2</v>
      </c>
      <c r="B215" s="20">
        <f t="shared" si="3"/>
        <v>0.21000000000000016</v>
      </c>
      <c r="C215" s="28"/>
      <c r="D215" s="26"/>
      <c r="E215" s="26"/>
      <c r="F215" s="26"/>
      <c r="G215" s="26"/>
      <c r="H215" s="26"/>
      <c r="I215" s="26"/>
    </row>
    <row r="216" spans="1:9" ht="15.75" x14ac:dyDescent="0.25">
      <c r="A216" s="29">
        <f>((Gasto!$C$7*B216)+(Gasto!$C$14*(B216^2)))^3/(Gasto!$C$7+(2*Gasto!$C$14*B216))</f>
        <v>9.4323948595731899E-2</v>
      </c>
      <c r="B216" s="20">
        <f t="shared" si="3"/>
        <v>0.21100000000000016</v>
      </c>
      <c r="C216" s="28"/>
      <c r="D216" s="26"/>
      <c r="E216" s="26"/>
      <c r="F216" s="26"/>
      <c r="G216" s="26"/>
      <c r="H216" s="26"/>
      <c r="I216" s="26"/>
    </row>
    <row r="217" spans="1:9" ht="15.75" x14ac:dyDescent="0.25">
      <c r="A217" s="29">
        <f>((Gasto!$C$7*B217)+(Gasto!$C$14*(B217^2)))^3/(Gasto!$C$7+(2*Gasto!$C$14*B217))</f>
        <v>9.572224006575801E-2</v>
      </c>
      <c r="B217" s="20">
        <f t="shared" si="3"/>
        <v>0.21200000000000016</v>
      </c>
      <c r="C217" s="28"/>
      <c r="D217" s="26"/>
      <c r="E217" s="26"/>
      <c r="F217" s="26"/>
      <c r="G217" s="26"/>
      <c r="H217" s="26"/>
      <c r="I217" s="26"/>
    </row>
    <row r="218" spans="1:9" ht="15.75" x14ac:dyDescent="0.25">
      <c r="A218" s="29">
        <f>((Gasto!$C$7*B218)+(Gasto!$C$14*(B218^2)))^3/(Gasto!$C$7+(2*Gasto!$C$14*B218))</f>
        <v>9.7134782862183619E-2</v>
      </c>
      <c r="B218" s="20">
        <f t="shared" si="3"/>
        <v>0.21300000000000016</v>
      </c>
      <c r="C218" s="28"/>
      <c r="D218" s="26"/>
      <c r="E218" s="26"/>
      <c r="F218" s="26"/>
      <c r="G218" s="26"/>
      <c r="H218" s="26"/>
      <c r="I218" s="26"/>
    </row>
    <row r="219" spans="1:9" ht="15.75" x14ac:dyDescent="0.25">
      <c r="A219" s="29">
        <f>((Gasto!$C$7*B219)+(Gasto!$C$14*(B219^2)))^3/(Gasto!$C$7+(2*Gasto!$C$14*B219))</f>
        <v>9.8561659093612364E-2</v>
      </c>
      <c r="B219" s="20">
        <f t="shared" si="3"/>
        <v>0.21400000000000016</v>
      </c>
      <c r="C219" s="28"/>
      <c r="D219" s="26"/>
      <c r="E219" s="26"/>
      <c r="F219" s="26"/>
      <c r="G219" s="26"/>
      <c r="H219" s="26"/>
      <c r="I219" s="26"/>
    </row>
    <row r="220" spans="1:9" ht="15.75" x14ac:dyDescent="0.25">
      <c r="A220" s="29">
        <f>((Gasto!$C$7*B220)+(Gasto!$C$14*(B220^2)))^3/(Gasto!$C$7+(2*Gasto!$C$14*B220))</f>
        <v>0.10000295102212114</v>
      </c>
      <c r="B220" s="20">
        <f t="shared" si="3"/>
        <v>0.21500000000000016</v>
      </c>
      <c r="C220" s="28"/>
      <c r="D220" s="26"/>
      <c r="E220" s="26"/>
      <c r="F220" s="26"/>
      <c r="G220" s="26"/>
      <c r="H220" s="26"/>
      <c r="I220" s="26"/>
    </row>
    <row r="221" spans="1:9" ht="15.75" x14ac:dyDescent="0.25">
      <c r="A221" s="29">
        <f>((Gasto!$C$7*B221)+(Gasto!$C$14*(B221^2)))^3/(Gasto!$C$7+(2*Gasto!$C$14*B221))</f>
        <v>0.10145874106343772</v>
      </c>
      <c r="B221" s="20">
        <f t="shared" si="3"/>
        <v>0.21600000000000016</v>
      </c>
      <c r="C221" s="28"/>
      <c r="D221" s="26"/>
      <c r="E221" s="26"/>
      <c r="F221" s="26"/>
      <c r="G221" s="26"/>
      <c r="H221" s="26"/>
      <c r="I221" s="26"/>
    </row>
    <row r="222" spans="1:9" ht="15.75" x14ac:dyDescent="0.25">
      <c r="A222" s="29">
        <f>((Gasto!$C$7*B222)+(Gasto!$C$14*(B222^2)))^3/(Gasto!$C$7+(2*Gasto!$C$14*B222))</f>
        <v>0.10292911178711731</v>
      </c>
      <c r="B222" s="20">
        <f t="shared" si="3"/>
        <v>0.21700000000000016</v>
      </c>
      <c r="C222" s="28"/>
      <c r="D222" s="26"/>
      <c r="E222" s="26"/>
      <c r="F222" s="26"/>
      <c r="G222" s="26"/>
      <c r="H222" s="26"/>
      <c r="I222" s="26"/>
    </row>
    <row r="223" spans="1:9" ht="15.75" x14ac:dyDescent="0.25">
      <c r="A223" s="29">
        <f>((Gasto!$C$7*B223)+(Gasto!$C$14*(B223^2)))^3/(Gasto!$C$7+(2*Gasto!$C$14*B223))</f>
        <v>0.10441414591671988</v>
      </c>
      <c r="B223" s="20">
        <f t="shared" si="3"/>
        <v>0.21800000000000017</v>
      </c>
      <c r="C223" s="28"/>
      <c r="D223" s="26"/>
      <c r="E223" s="26"/>
      <c r="F223" s="26"/>
      <c r="G223" s="26"/>
      <c r="H223" s="26"/>
      <c r="I223" s="26"/>
    </row>
    <row r="224" spans="1:9" ht="15.75" x14ac:dyDescent="0.25">
      <c r="A224" s="29">
        <f>((Gasto!$C$7*B224)+(Gasto!$C$14*(B224^2)))^3/(Gasto!$C$7+(2*Gasto!$C$14*B224))</f>
        <v>0.10591392632998671</v>
      </c>
      <c r="B224" s="20">
        <f t="shared" si="3"/>
        <v>0.21900000000000017</v>
      </c>
      <c r="C224" s="28"/>
      <c r="D224" s="26"/>
      <c r="E224" s="26"/>
      <c r="F224" s="26"/>
      <c r="G224" s="26"/>
      <c r="H224" s="26"/>
      <c r="I224" s="26"/>
    </row>
    <row r="225" spans="1:9" ht="15.75" x14ac:dyDescent="0.25">
      <c r="A225" s="29">
        <f>((Gasto!$C$7*B225)+(Gasto!$C$14*(B225^2)))^3/(Gasto!$C$7+(2*Gasto!$C$14*B225))</f>
        <v>0.10742853605901663</v>
      </c>
      <c r="B225" s="20">
        <f t="shared" si="3"/>
        <v>0.22000000000000017</v>
      </c>
      <c r="C225" s="28"/>
      <c r="D225" s="26"/>
      <c r="E225" s="26"/>
      <c r="F225" s="26"/>
      <c r="G225" s="26"/>
      <c r="H225" s="26"/>
      <c r="I225" s="26"/>
    </row>
    <row r="226" spans="1:9" ht="15.75" x14ac:dyDescent="0.25">
      <c r="A226" s="29">
        <f>((Gasto!$C$7*B226)+(Gasto!$C$14*(B226^2)))^3/(Gasto!$C$7+(2*Gasto!$C$14*B226))</f>
        <v>0.1089580582904425</v>
      </c>
      <c r="B226" s="20">
        <f t="shared" si="3"/>
        <v>0.22100000000000017</v>
      </c>
      <c r="C226" s="28"/>
      <c r="D226" s="26"/>
      <c r="E226" s="26"/>
      <c r="F226" s="26"/>
      <c r="G226" s="26"/>
      <c r="H226" s="26"/>
      <c r="I226" s="26"/>
    </row>
    <row r="227" spans="1:9" ht="15.75" x14ac:dyDescent="0.25">
      <c r="A227" s="29">
        <f>((Gasto!$C$7*B227)+(Gasto!$C$14*(B227^2)))^3/(Gasto!$C$7+(2*Gasto!$C$14*B227))</f>
        <v>0.11050257636560715</v>
      </c>
      <c r="B227" s="20">
        <f t="shared" si="3"/>
        <v>0.22200000000000017</v>
      </c>
      <c r="C227" s="28"/>
      <c r="D227" s="26"/>
      <c r="E227" s="26"/>
      <c r="F227" s="26"/>
      <c r="G227" s="26"/>
      <c r="H227" s="26"/>
      <c r="I227" s="26"/>
    </row>
    <row r="228" spans="1:9" ht="15.75" x14ac:dyDescent="0.25">
      <c r="A228" s="29">
        <f>((Gasto!$C$7*B228)+(Gasto!$C$14*(B228^2)))^3/(Gasto!$C$7+(2*Gasto!$C$14*B228))</f>
        <v>0.11206217378073914</v>
      </c>
      <c r="B228" s="20">
        <f t="shared" si="3"/>
        <v>0.22300000000000017</v>
      </c>
      <c r="C228" s="28"/>
      <c r="D228" s="26"/>
      <c r="E228" s="26"/>
      <c r="F228" s="26"/>
      <c r="G228" s="26"/>
      <c r="H228" s="26"/>
      <c r="I228" s="26"/>
    </row>
    <row r="229" spans="1:9" ht="15.75" x14ac:dyDescent="0.25">
      <c r="A229" s="29">
        <f>((Gasto!$C$7*B229)+(Gasto!$C$14*(B229^2)))^3/(Gasto!$C$7+(2*Gasto!$C$14*B229))</f>
        <v>0.11363693418712871</v>
      </c>
      <c r="B229" s="20">
        <f t="shared" si="3"/>
        <v>0.22400000000000017</v>
      </c>
      <c r="C229" s="28"/>
      <c r="D229" s="26"/>
      <c r="E229" s="26"/>
      <c r="F229" s="26"/>
      <c r="G229" s="26"/>
      <c r="H229" s="26"/>
      <c r="I229" s="26"/>
    </row>
    <row r="230" spans="1:9" ht="15.75" x14ac:dyDescent="0.25">
      <c r="A230" s="29">
        <f>((Gasto!$C$7*B230)+(Gasto!$C$14*(B230^2)))^3/(Gasto!$C$7+(2*Gasto!$C$14*B230))</f>
        <v>0.11522694139130285</v>
      </c>
      <c r="B230" s="20">
        <f t="shared" si="3"/>
        <v>0.22500000000000017</v>
      </c>
      <c r="C230" s="28"/>
      <c r="D230" s="26"/>
      <c r="E230" s="26"/>
      <c r="F230" s="26"/>
      <c r="G230" s="26"/>
      <c r="H230" s="26"/>
      <c r="I230" s="26"/>
    </row>
    <row r="231" spans="1:9" ht="15.75" x14ac:dyDescent="0.25">
      <c r="A231" s="29">
        <f>((Gasto!$C$7*B231)+(Gasto!$C$14*(B231^2)))^3/(Gasto!$C$7+(2*Gasto!$C$14*B231))</f>
        <v>0.11683227935520077</v>
      </c>
      <c r="B231" s="20">
        <f t="shared" si="3"/>
        <v>0.22600000000000017</v>
      </c>
      <c r="C231" s="28"/>
      <c r="D231" s="26"/>
      <c r="E231" s="26"/>
      <c r="F231" s="26"/>
      <c r="G231" s="26"/>
      <c r="H231" s="26"/>
      <c r="I231" s="26"/>
    </row>
    <row r="232" spans="1:9" ht="15.75" x14ac:dyDescent="0.25">
      <c r="A232" s="29">
        <f>((Gasto!$C$7*B232)+(Gasto!$C$14*(B232^2)))^3/(Gasto!$C$7+(2*Gasto!$C$14*B232))</f>
        <v>0.1184530321963489</v>
      </c>
      <c r="B232" s="20">
        <f t="shared" si="3"/>
        <v>0.22700000000000017</v>
      </c>
      <c r="C232" s="28"/>
      <c r="D232" s="26"/>
      <c r="E232" s="26"/>
      <c r="F232" s="26"/>
      <c r="G232" s="26"/>
      <c r="H232" s="26"/>
      <c r="I232" s="26"/>
    </row>
    <row r="233" spans="1:9" ht="15.75" x14ac:dyDescent="0.25">
      <c r="A233" s="29">
        <f>((Gasto!$C$7*B233)+(Gasto!$C$14*(B233^2)))^3/(Gasto!$C$7+(2*Gasto!$C$14*B233))</f>
        <v>0.12008928418803562</v>
      </c>
      <c r="B233" s="20">
        <f t="shared" si="3"/>
        <v>0.22800000000000017</v>
      </c>
      <c r="C233" s="28"/>
      <c r="D233" s="26"/>
      <c r="E233" s="26"/>
      <c r="F233" s="26"/>
      <c r="G233" s="26"/>
      <c r="H233" s="26"/>
      <c r="I233" s="26"/>
    </row>
    <row r="234" spans="1:9" ht="15.75" x14ac:dyDescent="0.25">
      <c r="A234" s="29">
        <f>((Gasto!$C$7*B234)+(Gasto!$C$14*(B234^2)))^3/(Gasto!$C$7+(2*Gasto!$C$14*B234))</f>
        <v>0.12174111975948616</v>
      </c>
      <c r="B234" s="20">
        <f t="shared" si="3"/>
        <v>0.22900000000000018</v>
      </c>
      <c r="C234" s="28"/>
      <c r="D234" s="26"/>
      <c r="E234" s="26"/>
      <c r="F234" s="26"/>
      <c r="G234" s="26"/>
      <c r="H234" s="26"/>
      <c r="I234" s="26"/>
    </row>
    <row r="235" spans="1:9" ht="15.75" x14ac:dyDescent="0.25">
      <c r="A235" s="29">
        <f>((Gasto!$C$7*B235)+(Gasto!$C$14*(B235^2)))^3/(Gasto!$C$7+(2*Gasto!$C$14*B235))</f>
        <v>0.12340862349603686</v>
      </c>
      <c r="B235" s="20">
        <f t="shared" si="3"/>
        <v>0.23000000000000018</v>
      </c>
      <c r="C235" s="28"/>
      <c r="D235" s="26"/>
      <c r="E235" s="26"/>
      <c r="F235" s="26"/>
      <c r="G235" s="26"/>
      <c r="H235" s="26"/>
      <c r="I235" s="26"/>
    </row>
    <row r="236" spans="1:9" ht="15.75" x14ac:dyDescent="0.25">
      <c r="A236" s="29">
        <f>((Gasto!$C$7*B236)+(Gasto!$C$14*(B236^2)))^3/(Gasto!$C$7+(2*Gasto!$C$14*B236))</f>
        <v>0.12509188013930955</v>
      </c>
      <c r="B236" s="20">
        <f t="shared" si="3"/>
        <v>0.23100000000000018</v>
      </c>
      <c r="C236" s="28"/>
      <c r="D236" s="26"/>
      <c r="E236" s="26"/>
      <c r="F236" s="26"/>
      <c r="G236" s="26"/>
      <c r="H236" s="26"/>
      <c r="I236" s="26"/>
    </row>
    <row r="237" spans="1:9" ht="15.75" x14ac:dyDescent="0.25">
      <c r="A237" s="29">
        <f>((Gasto!$C$7*B237)+(Gasto!$C$14*(B237^2)))^3/(Gasto!$C$7+(2*Gasto!$C$14*B237))</f>
        <v>0.12679097458738567</v>
      </c>
      <c r="B237" s="20">
        <f t="shared" si="3"/>
        <v>0.23200000000000018</v>
      </c>
      <c r="C237" s="28"/>
      <c r="D237" s="26"/>
      <c r="E237" s="26"/>
      <c r="F237" s="26"/>
      <c r="G237" s="26"/>
      <c r="H237" s="26"/>
      <c r="I237" s="26"/>
    </row>
    <row r="238" spans="1:9" ht="15.75" x14ac:dyDescent="0.25">
      <c r="A238" s="29">
        <f>((Gasto!$C$7*B238)+(Gasto!$C$14*(B238^2)))^3/(Gasto!$C$7+(2*Gasto!$C$14*B238))</f>
        <v>0.12850599189497983</v>
      </c>
      <c r="B238" s="20">
        <f t="shared" si="3"/>
        <v>0.23300000000000018</v>
      </c>
      <c r="C238" s="28"/>
      <c r="D238" s="26"/>
      <c r="E238" s="26"/>
      <c r="F238" s="26"/>
      <c r="G238" s="26"/>
      <c r="H238" s="26"/>
      <c r="I238" s="26"/>
    </row>
    <row r="239" spans="1:9" ht="15.75" x14ac:dyDescent="0.25">
      <c r="A239" s="29">
        <f>((Gasto!$C$7*B239)+(Gasto!$C$14*(B239^2)))^3/(Gasto!$C$7+(2*Gasto!$C$14*B239))</f>
        <v>0.13023701727361409</v>
      </c>
      <c r="B239" s="20">
        <f t="shared" si="3"/>
        <v>0.23400000000000018</v>
      </c>
      <c r="C239" s="28"/>
      <c r="D239" s="26"/>
      <c r="E239" s="26"/>
      <c r="F239" s="26"/>
      <c r="G239" s="26"/>
      <c r="H239" s="26"/>
      <c r="I239" s="26"/>
    </row>
    <row r="240" spans="1:9" ht="15.75" x14ac:dyDescent="0.25">
      <c r="A240" s="29">
        <f>((Gasto!$C$7*B240)+(Gasto!$C$14*(B240^2)))^3/(Gasto!$C$7+(2*Gasto!$C$14*B240))</f>
        <v>0.13198413609179085</v>
      </c>
      <c r="B240" s="20">
        <f t="shared" si="3"/>
        <v>0.23500000000000018</v>
      </c>
      <c r="C240" s="28"/>
      <c r="D240" s="26"/>
      <c r="E240" s="26"/>
      <c r="F240" s="26"/>
      <c r="G240" s="26"/>
      <c r="H240" s="26"/>
      <c r="I240" s="26"/>
    </row>
    <row r="241" spans="1:9" ht="15.75" x14ac:dyDescent="0.25">
      <c r="A241" s="29">
        <f>((Gasto!$C$7*B241)+(Gasto!$C$14*(B241^2)))^3/(Gasto!$C$7+(2*Gasto!$C$14*B241))</f>
        <v>0.13374743387516677</v>
      </c>
      <c r="B241" s="20">
        <f t="shared" si="3"/>
        <v>0.23600000000000018</v>
      </c>
      <c r="C241" s="28"/>
      <c r="D241" s="26"/>
      <c r="E241" s="26"/>
      <c r="F241" s="26"/>
      <c r="G241" s="26"/>
      <c r="H241" s="26"/>
      <c r="I241" s="26"/>
    </row>
    <row r="242" spans="1:9" ht="15.75" x14ac:dyDescent="0.25">
      <c r="A242" s="29">
        <f>((Gasto!$C$7*B242)+(Gasto!$C$14*(B242^2)))^3/(Gasto!$C$7+(2*Gasto!$C$14*B242))</f>
        <v>0.13552699630672538</v>
      </c>
      <c r="B242" s="20">
        <f t="shared" si="3"/>
        <v>0.23700000000000018</v>
      </c>
      <c r="C242" s="28"/>
      <c r="D242" s="26"/>
      <c r="E242" s="26"/>
      <c r="F242" s="26"/>
      <c r="G242" s="26"/>
      <c r="H242" s="26"/>
      <c r="I242" s="26"/>
    </row>
    <row r="243" spans="1:9" ht="15.75" x14ac:dyDescent="0.25">
      <c r="A243" s="29">
        <f>((Gasto!$C$7*B243)+(Gasto!$C$14*(B243^2)))^3/(Gasto!$C$7+(2*Gasto!$C$14*B243))</f>
        <v>0.1373229092269504</v>
      </c>
      <c r="B243" s="20">
        <f t="shared" si="3"/>
        <v>0.23800000000000018</v>
      </c>
      <c r="C243" s="28"/>
      <c r="D243" s="26"/>
      <c r="E243" s="26"/>
      <c r="F243" s="26"/>
      <c r="G243" s="26"/>
      <c r="H243" s="26"/>
      <c r="I243" s="26"/>
    </row>
    <row r="244" spans="1:9" ht="15.75" x14ac:dyDescent="0.25">
      <c r="A244" s="29">
        <f>((Gasto!$C$7*B244)+(Gasto!$C$14*(B244^2)))^3/(Gasto!$C$7+(2*Gasto!$C$14*B244))</f>
        <v>0.13913525863399842</v>
      </c>
      <c r="B244" s="20">
        <f t="shared" si="3"/>
        <v>0.23900000000000018</v>
      </c>
      <c r="C244" s="28"/>
      <c r="D244" s="26"/>
      <c r="E244" s="26"/>
      <c r="F244" s="26"/>
      <c r="G244" s="26"/>
      <c r="H244" s="26"/>
      <c r="I244" s="26"/>
    </row>
    <row r="245" spans="1:9" ht="15.75" x14ac:dyDescent="0.25">
      <c r="A245" s="29">
        <f>((Gasto!$C$7*B245)+(Gasto!$C$14*(B245^2)))^3/(Gasto!$C$7+(2*Gasto!$C$14*B245))</f>
        <v>0.14096413068387131</v>
      </c>
      <c r="B245" s="20">
        <f t="shared" si="3"/>
        <v>0.24000000000000019</v>
      </c>
      <c r="C245" s="28"/>
      <c r="D245" s="26"/>
      <c r="E245" s="26"/>
      <c r="F245" s="26"/>
      <c r="G245" s="26"/>
      <c r="H245" s="26"/>
      <c r="I245" s="26"/>
    </row>
    <row r="246" spans="1:9" ht="15.75" x14ac:dyDescent="0.25">
      <c r="A246" s="29">
        <f>((Gasto!$C$7*B246)+(Gasto!$C$14*(B246^2)))^3/(Gasto!$C$7+(2*Gasto!$C$14*B246))</f>
        <v>0.14280961169058884</v>
      </c>
      <c r="B246" s="20">
        <f t="shared" si="3"/>
        <v>0.24100000000000019</v>
      </c>
      <c r="C246" s="28"/>
      <c r="D246" s="26"/>
      <c r="E246" s="26"/>
      <c r="F246" s="26"/>
      <c r="G246" s="26"/>
      <c r="H246" s="26"/>
      <c r="I246" s="26"/>
    </row>
    <row r="247" spans="1:9" ht="15.75" x14ac:dyDescent="0.25">
      <c r="A247" s="29">
        <f>((Gasto!$C$7*B247)+(Gasto!$C$14*(B247^2)))^3/(Gasto!$C$7+(2*Gasto!$C$14*B247))</f>
        <v>0.14467178812636095</v>
      </c>
      <c r="B247" s="20">
        <f t="shared" si="3"/>
        <v>0.24200000000000019</v>
      </c>
      <c r="C247" s="28"/>
      <c r="D247" s="26"/>
      <c r="E247" s="26"/>
      <c r="F247" s="26"/>
      <c r="G247" s="26"/>
      <c r="H247" s="26"/>
      <c r="I247" s="26"/>
    </row>
    <row r="248" spans="1:9" ht="15.75" x14ac:dyDescent="0.25">
      <c r="A248" s="29">
        <f>((Gasto!$C$7*B248)+(Gasto!$C$14*(B248^2)))^3/(Gasto!$C$7+(2*Gasto!$C$14*B248))</f>
        <v>0.14655074662175957</v>
      </c>
      <c r="B248" s="20">
        <f t="shared" si="3"/>
        <v>0.24300000000000019</v>
      </c>
      <c r="C248" s="28"/>
      <c r="D248" s="26"/>
      <c r="E248" s="26"/>
      <c r="F248" s="26"/>
      <c r="G248" s="26"/>
      <c r="H248" s="26"/>
      <c r="I248" s="26"/>
    </row>
    <row r="249" spans="1:9" ht="15.75" x14ac:dyDescent="0.25">
      <c r="A249" s="29">
        <f>((Gasto!$C$7*B249)+(Gasto!$C$14*(B249^2)))^3/(Gasto!$C$7+(2*Gasto!$C$14*B249))</f>
        <v>0.14844657396589062</v>
      </c>
      <c r="B249" s="20">
        <f t="shared" si="3"/>
        <v>0.24400000000000019</v>
      </c>
      <c r="C249" s="28"/>
      <c r="D249" s="26"/>
      <c r="E249" s="26"/>
      <c r="F249" s="26"/>
      <c r="G249" s="26"/>
      <c r="H249" s="26"/>
      <c r="I249" s="26"/>
    </row>
    <row r="250" spans="1:9" ht="15.75" x14ac:dyDescent="0.25">
      <c r="A250" s="29">
        <f>((Gasto!$C$7*B250)+(Gasto!$C$14*(B250^2)))^3/(Gasto!$C$7+(2*Gasto!$C$14*B250))</f>
        <v>0.15035935710656567</v>
      </c>
      <c r="B250" s="20">
        <f t="shared" si="3"/>
        <v>0.24500000000000019</v>
      </c>
      <c r="C250" s="28"/>
      <c r="D250" s="26"/>
      <c r="E250" s="26"/>
      <c r="F250" s="26"/>
      <c r="G250" s="26"/>
      <c r="H250" s="26"/>
      <c r="I250" s="26"/>
    </row>
    <row r="251" spans="1:9" ht="15.75" x14ac:dyDescent="0.25">
      <c r="A251" s="29">
        <f>((Gasto!$C$7*B251)+(Gasto!$C$14*(B251^2)))^3/(Gasto!$C$7+(2*Gasto!$C$14*B251))</f>
        <v>0.15228918315047354</v>
      </c>
      <c r="B251" s="20">
        <f t="shared" si="3"/>
        <v>0.24600000000000019</v>
      </c>
      <c r="C251" s="28"/>
      <c r="D251" s="26"/>
      <c r="E251" s="26"/>
      <c r="F251" s="26"/>
      <c r="G251" s="26"/>
      <c r="H251" s="26"/>
      <c r="I251" s="26"/>
    </row>
    <row r="252" spans="1:9" ht="15.75" x14ac:dyDescent="0.25">
      <c r="A252" s="29">
        <f>((Gasto!$C$7*B252)+(Gasto!$C$14*(B252^2)))^3/(Gasto!$C$7+(2*Gasto!$C$14*B252))</f>
        <v>0.15423613936335157</v>
      </c>
      <c r="B252" s="20">
        <f t="shared" si="3"/>
        <v>0.24700000000000019</v>
      </c>
      <c r="C252" s="28"/>
      <c r="D252" s="26"/>
      <c r="E252" s="26"/>
      <c r="F252" s="26"/>
      <c r="G252" s="26"/>
      <c r="H252" s="26"/>
      <c r="I252" s="26"/>
    </row>
    <row r="253" spans="1:9" ht="15.75" x14ac:dyDescent="0.25">
      <c r="A253" s="29">
        <f>((Gasto!$C$7*B253)+(Gasto!$C$14*(B253^2)))^3/(Gasto!$C$7+(2*Gasto!$C$14*B253))</f>
        <v>0.15620031317015665</v>
      </c>
      <c r="B253" s="20">
        <f t="shared" si="3"/>
        <v>0.24800000000000019</v>
      </c>
      <c r="C253" s="28"/>
      <c r="D253" s="26"/>
      <c r="E253" s="26"/>
      <c r="F253" s="26"/>
      <c r="G253" s="26"/>
      <c r="H253" s="26"/>
      <c r="I253" s="26"/>
    </row>
    <row r="254" spans="1:9" ht="15.75" x14ac:dyDescent="0.25">
      <c r="A254" s="29">
        <f>((Gasto!$C$7*B254)+(Gasto!$C$14*(B254^2)))^3/(Gasto!$C$7+(2*Gasto!$C$14*B254))</f>
        <v>0.15818179215523656</v>
      </c>
      <c r="B254" s="20">
        <f t="shared" si="3"/>
        <v>0.24900000000000019</v>
      </c>
      <c r="C254" s="28"/>
      <c r="D254" s="26"/>
      <c r="E254" s="26"/>
      <c r="F254" s="26"/>
      <c r="G254" s="26"/>
      <c r="H254" s="26"/>
      <c r="I254" s="26"/>
    </row>
    <row r="255" spans="1:9" ht="15.75" x14ac:dyDescent="0.25">
      <c r="A255" s="29">
        <f>((Gasto!$C$7*B255)+(Gasto!$C$14*(B255^2)))^3/(Gasto!$C$7+(2*Gasto!$C$14*B255))</f>
        <v>0.16018066406250028</v>
      </c>
      <c r="B255" s="20">
        <f t="shared" si="3"/>
        <v>0.25000000000000017</v>
      </c>
      <c r="C255" s="28"/>
      <c r="D255" s="26"/>
      <c r="E255" s="26"/>
      <c r="F255" s="26"/>
      <c r="G255" s="26"/>
      <c r="H255" s="26"/>
      <c r="I255" s="26"/>
    </row>
    <row r="256" spans="1:9" ht="15.75" x14ac:dyDescent="0.25">
      <c r="A256" s="29">
        <f>((Gasto!$C$7*B256)+(Gasto!$C$14*(B256^2)))^3/(Gasto!$C$7+(2*Gasto!$C$14*B256))</f>
        <v>0.16219701679558937</v>
      </c>
      <c r="B256" s="20">
        <f t="shared" si="3"/>
        <v>0.25100000000000017</v>
      </c>
      <c r="C256" s="28"/>
      <c r="D256" s="26"/>
      <c r="E256" s="26"/>
      <c r="F256" s="26"/>
      <c r="G256" s="26"/>
      <c r="H256" s="26"/>
      <c r="I256" s="26"/>
    </row>
    <row r="257" spans="1:9" ht="15.75" x14ac:dyDescent="0.25">
      <c r="A257" s="29">
        <f>((Gasto!$C$7*B257)+(Gasto!$C$14*(B257^2)))^3/(Gasto!$C$7+(2*Gasto!$C$14*B257))</f>
        <v>0.16423093841804751</v>
      </c>
      <c r="B257" s="20">
        <f t="shared" si="3"/>
        <v>0.25200000000000017</v>
      </c>
      <c r="C257" s="28"/>
      <c r="D257" s="26"/>
      <c r="E257" s="26"/>
      <c r="F257" s="26"/>
      <c r="G257" s="26"/>
      <c r="H257" s="26"/>
      <c r="I257" s="26"/>
    </row>
    <row r="258" spans="1:9" ht="15.75" x14ac:dyDescent="0.25">
      <c r="A258" s="29">
        <f>((Gasto!$C$7*B258)+(Gasto!$C$14*(B258^2)))^3/(Gasto!$C$7+(2*Gasto!$C$14*B258))</f>
        <v>0.16628251715349165</v>
      </c>
      <c r="B258" s="20">
        <f t="shared" si="3"/>
        <v>0.25300000000000017</v>
      </c>
      <c r="C258" s="28"/>
      <c r="D258" s="26"/>
      <c r="E258" s="26"/>
      <c r="F258" s="26"/>
      <c r="G258" s="26"/>
      <c r="H258" s="26"/>
      <c r="I258" s="26"/>
    </row>
    <row r="259" spans="1:9" ht="15.75" x14ac:dyDescent="0.25">
      <c r="A259" s="29">
        <f>((Gasto!$C$7*B259)+(Gasto!$C$14*(B259^2)))^3/(Gasto!$C$7+(2*Gasto!$C$14*B259))</f>
        <v>0.16835184138578149</v>
      </c>
      <c r="B259" s="20">
        <f t="shared" si="3"/>
        <v>0.25400000000000017</v>
      </c>
      <c r="C259" s="28"/>
      <c r="D259" s="26"/>
      <c r="E259" s="26"/>
      <c r="F259" s="26"/>
      <c r="G259" s="26"/>
      <c r="H259" s="26"/>
      <c r="I259" s="26"/>
    </row>
    <row r="260" spans="1:9" ht="15.75" x14ac:dyDescent="0.25">
      <c r="A260" s="29">
        <f>((Gasto!$C$7*B260)+(Gasto!$C$14*(B260^2)))^3/(Gasto!$C$7+(2*Gasto!$C$14*B260))</f>
        <v>0.17043899965919021</v>
      </c>
      <c r="B260" s="20">
        <f t="shared" si="3"/>
        <v>0.25500000000000017</v>
      </c>
      <c r="C260" s="28"/>
      <c r="D260" s="26"/>
      <c r="E260" s="26"/>
      <c r="F260" s="26"/>
      <c r="G260" s="26"/>
      <c r="H260" s="26"/>
      <c r="I260" s="26"/>
    </row>
    <row r="261" spans="1:9" ht="15.75" x14ac:dyDescent="0.25">
      <c r="A261" s="29">
        <f>((Gasto!$C$7*B261)+(Gasto!$C$14*(B261^2)))^3/(Gasto!$C$7+(2*Gasto!$C$14*B261))</f>
        <v>0.17254408067857319</v>
      </c>
      <c r="B261" s="20">
        <f t="shared" si="3"/>
        <v>0.25600000000000017</v>
      </c>
      <c r="C261" s="28"/>
      <c r="D261" s="26"/>
      <c r="E261" s="26"/>
      <c r="F261" s="26"/>
      <c r="G261" s="26"/>
      <c r="H261" s="26"/>
      <c r="I261" s="26"/>
    </row>
    <row r="262" spans="1:9" ht="15.75" x14ac:dyDescent="0.25">
      <c r="A262" s="29">
        <f>((Gasto!$C$7*B262)+(Gasto!$C$14*(B262^2)))^3/(Gasto!$C$7+(2*Gasto!$C$14*B262))</f>
        <v>0.17466717330953888</v>
      </c>
      <c r="B262" s="20">
        <f t="shared" si="3"/>
        <v>0.25700000000000017</v>
      </c>
      <c r="C262" s="28"/>
      <c r="D262" s="26"/>
      <c r="E262" s="26"/>
      <c r="F262" s="26"/>
      <c r="G262" s="26"/>
      <c r="H262" s="26"/>
      <c r="I262" s="26"/>
    </row>
    <row r="263" spans="1:9" ht="15.75" x14ac:dyDescent="0.25">
      <c r="A263" s="29">
        <f>((Gasto!$C$7*B263)+(Gasto!$C$14*(B263^2)))^3/(Gasto!$C$7+(2*Gasto!$C$14*B263))</f>
        <v>0.17680836657861709</v>
      </c>
      <c r="B263" s="20">
        <f t="shared" ref="B263:B310" si="4">B262+0.001</f>
        <v>0.25800000000000017</v>
      </c>
      <c r="C263" s="28"/>
      <c r="D263" s="26"/>
      <c r="E263" s="26"/>
      <c r="F263" s="26"/>
      <c r="G263" s="26"/>
      <c r="H263" s="26"/>
      <c r="I263" s="26"/>
    </row>
    <row r="264" spans="1:9" ht="15.75" x14ac:dyDescent="0.25">
      <c r="A264" s="29">
        <f>((Gasto!$C$7*B264)+(Gasto!$C$14*(B264^2)))^3/(Gasto!$C$7+(2*Gasto!$C$14*B264))</f>
        <v>0.17896774967342952</v>
      </c>
      <c r="B264" s="20">
        <f t="shared" si="4"/>
        <v>0.25900000000000017</v>
      </c>
      <c r="C264" s="28"/>
      <c r="D264" s="26"/>
      <c r="E264" s="26"/>
      <c r="F264" s="26"/>
      <c r="G264" s="26"/>
      <c r="H264" s="26"/>
      <c r="I264" s="26"/>
    </row>
    <row r="265" spans="1:9" ht="15.75" x14ac:dyDescent="0.25">
      <c r="A265" s="29">
        <f>((Gasto!$C$7*B265)+(Gasto!$C$14*(B265^2)))^3/(Gasto!$C$7+(2*Gasto!$C$14*B265))</f>
        <v>0.18114541194285752</v>
      </c>
      <c r="B265" s="20">
        <f t="shared" si="4"/>
        <v>0.26000000000000018</v>
      </c>
      <c r="C265" s="28"/>
      <c r="D265" s="26"/>
      <c r="E265" s="26"/>
      <c r="F265" s="26"/>
      <c r="G265" s="26"/>
      <c r="H265" s="26"/>
      <c r="I265" s="26"/>
    </row>
    <row r="266" spans="1:9" ht="15.75" x14ac:dyDescent="0.25">
      <c r="A266" s="29">
        <f>((Gasto!$C$7*B266)+(Gasto!$C$14*(B266^2)))^3/(Gasto!$C$7+(2*Gasto!$C$14*B266))</f>
        <v>0.18334144289721238</v>
      </c>
      <c r="B266" s="20">
        <f t="shared" si="4"/>
        <v>0.26100000000000018</v>
      </c>
      <c r="C266" s="28"/>
      <c r="D266" s="26"/>
      <c r="E266" s="26"/>
      <c r="F266" s="26"/>
      <c r="G266" s="26"/>
      <c r="H266" s="26"/>
      <c r="I266" s="26"/>
    </row>
    <row r="267" spans="1:9" ht="15.75" x14ac:dyDescent="0.25">
      <c r="A267" s="29">
        <f>((Gasto!$C$7*B267)+(Gasto!$C$14*(B267^2)))^3/(Gasto!$C$7+(2*Gasto!$C$14*B267))</f>
        <v>0.18555593220840308</v>
      </c>
      <c r="B267" s="20">
        <f t="shared" si="4"/>
        <v>0.26200000000000018</v>
      </c>
      <c r="C267" s="28"/>
      <c r="D267" s="26"/>
      <c r="E267" s="26"/>
      <c r="F267" s="26"/>
      <c r="G267" s="26"/>
      <c r="H267" s="26"/>
      <c r="I267" s="26"/>
    </row>
    <row r="268" spans="1:9" ht="15.75" x14ac:dyDescent="0.25">
      <c r="A268" s="29">
        <f>((Gasto!$C$7*B268)+(Gasto!$C$14*(B268^2)))^3/(Gasto!$C$7+(2*Gasto!$C$14*B268))</f>
        <v>0.18778896971010597</v>
      </c>
      <c r="B268" s="20">
        <f t="shared" si="4"/>
        <v>0.26300000000000018</v>
      </c>
      <c r="C268" s="28"/>
      <c r="D268" s="26"/>
      <c r="E268" s="26"/>
      <c r="F268" s="26"/>
      <c r="G268" s="26"/>
      <c r="H268" s="26"/>
      <c r="I268" s="26"/>
    </row>
    <row r="269" spans="1:9" ht="15.75" x14ac:dyDescent="0.25">
      <c r="A269" s="29">
        <f>((Gasto!$C$7*B269)+(Gasto!$C$14*(B269^2)))^3/(Gasto!$C$7+(2*Gasto!$C$14*B269))</f>
        <v>0.19004064539793214</v>
      </c>
      <c r="B269" s="20">
        <f t="shared" si="4"/>
        <v>0.26400000000000018</v>
      </c>
      <c r="C269" s="28"/>
      <c r="D269" s="26"/>
      <c r="E269" s="26"/>
      <c r="F269" s="26"/>
      <c r="G269" s="26"/>
      <c r="H269" s="26"/>
      <c r="I269" s="26"/>
    </row>
    <row r="270" spans="1:9" ht="15.75" x14ac:dyDescent="0.25">
      <c r="A270" s="29">
        <f>((Gasto!$C$7*B270)+(Gasto!$C$14*(B270^2)))^3/(Gasto!$C$7+(2*Gasto!$C$14*B270))</f>
        <v>0.19231104942959681</v>
      </c>
      <c r="B270" s="20">
        <f t="shared" si="4"/>
        <v>0.26500000000000018</v>
      </c>
      <c r="C270" s="28"/>
      <c r="D270" s="26"/>
      <c r="E270" s="26"/>
      <c r="F270" s="26"/>
      <c r="G270" s="26"/>
      <c r="H270" s="26"/>
      <c r="I270" s="26"/>
    </row>
    <row r="271" spans="1:9" ht="15.75" x14ac:dyDescent="0.25">
      <c r="A271" s="29">
        <f>((Gasto!$C$7*B271)+(Gasto!$C$14*(B271^2)))^3/(Gasto!$C$7+(2*Gasto!$C$14*B271))</f>
        <v>0.19460027212508679</v>
      </c>
      <c r="B271" s="20">
        <f t="shared" si="4"/>
        <v>0.26600000000000018</v>
      </c>
      <c r="C271" s="28"/>
      <c r="D271" s="26"/>
      <c r="E271" s="26"/>
      <c r="F271" s="26"/>
      <c r="G271" s="26"/>
      <c r="H271" s="26"/>
      <c r="I271" s="26"/>
    </row>
    <row r="272" spans="1:9" ht="15.75" x14ac:dyDescent="0.25">
      <c r="A272" s="29">
        <f>((Gasto!$C$7*B272)+(Gasto!$C$14*(B272^2)))^3/(Gasto!$C$7+(2*Gasto!$C$14*B272))</f>
        <v>0.19690840396682888</v>
      </c>
      <c r="B272" s="20">
        <f t="shared" si="4"/>
        <v>0.26700000000000018</v>
      </c>
      <c r="C272" s="28"/>
      <c r="D272" s="26"/>
      <c r="E272" s="26"/>
      <c r="F272" s="26"/>
      <c r="G272" s="26"/>
      <c r="H272" s="26"/>
      <c r="I272" s="26"/>
    </row>
    <row r="273" spans="1:9" ht="15.75" x14ac:dyDescent="0.25">
      <c r="A273" s="29">
        <f>((Gasto!$C$7*B273)+(Gasto!$C$14*(B273^2)))^3/(Gasto!$C$7+(2*Gasto!$C$14*B273))</f>
        <v>0.19923553559985746</v>
      </c>
      <c r="B273" s="20">
        <f t="shared" si="4"/>
        <v>0.26800000000000018</v>
      </c>
      <c r="C273" s="28"/>
      <c r="D273" s="26"/>
      <c r="E273" s="26"/>
      <c r="F273" s="26"/>
      <c r="G273" s="26"/>
      <c r="H273" s="26"/>
      <c r="I273" s="26"/>
    </row>
    <row r="274" spans="1:9" ht="15.75" x14ac:dyDescent="0.25">
      <c r="A274" s="29">
        <f>((Gasto!$C$7*B274)+(Gasto!$C$14*(B274^2)))^3/(Gasto!$C$7+(2*Gasto!$C$14*B274))</f>
        <v>0.20158175783198268</v>
      </c>
      <c r="B274" s="20">
        <f t="shared" si="4"/>
        <v>0.26900000000000018</v>
      </c>
      <c r="C274" s="28"/>
      <c r="D274" s="26"/>
      <c r="E274" s="26"/>
      <c r="F274" s="26"/>
      <c r="G274" s="26"/>
      <c r="H274" s="26"/>
      <c r="I274" s="26"/>
    </row>
    <row r="275" spans="1:9" ht="15.75" x14ac:dyDescent="0.25">
      <c r="A275" s="29">
        <f>((Gasto!$C$7*B275)+(Gasto!$C$14*(B275^2)))^3/(Gasto!$C$7+(2*Gasto!$C$14*B275))</f>
        <v>0.20394716163395712</v>
      </c>
      <c r="B275" s="20">
        <f t="shared" si="4"/>
        <v>0.27000000000000018</v>
      </c>
      <c r="C275" s="28"/>
      <c r="D275" s="26"/>
      <c r="E275" s="26"/>
      <c r="F275" s="26"/>
      <c r="G275" s="26"/>
      <c r="H275" s="26"/>
      <c r="I275" s="26"/>
    </row>
    <row r="276" spans="1:9" ht="15.75" x14ac:dyDescent="0.25">
      <c r="A276" s="29">
        <f>((Gasto!$C$7*B276)+(Gasto!$C$14*(B276^2)))^3/(Gasto!$C$7+(2*Gasto!$C$14*B276))</f>
        <v>0.20633183813964445</v>
      </c>
      <c r="B276" s="20">
        <f t="shared" si="4"/>
        <v>0.27100000000000019</v>
      </c>
      <c r="C276" s="28"/>
      <c r="D276" s="26"/>
      <c r="E276" s="26"/>
      <c r="F276" s="26"/>
      <c r="G276" s="26"/>
      <c r="H276" s="26"/>
      <c r="I276" s="26"/>
    </row>
    <row r="277" spans="1:9" ht="15.75" x14ac:dyDescent="0.25">
      <c r="A277" s="29">
        <f>((Gasto!$C$7*B277)+(Gasto!$C$14*(B277^2)))^3/(Gasto!$C$7+(2*Gasto!$C$14*B277))</f>
        <v>0.20873587864618548</v>
      </c>
      <c r="B277" s="20">
        <f t="shared" si="4"/>
        <v>0.27200000000000019</v>
      </c>
      <c r="C277" s="28"/>
      <c r="D277" s="26"/>
      <c r="E277" s="26"/>
      <c r="F277" s="26"/>
      <c r="G277" s="26"/>
      <c r="H277" s="26"/>
      <c r="I277" s="26"/>
    </row>
    <row r="278" spans="1:9" ht="15.75" x14ac:dyDescent="0.25">
      <c r="A278" s="29">
        <f>((Gasto!$C$7*B278)+(Gasto!$C$14*(B278^2)))^3/(Gasto!$C$7+(2*Gasto!$C$14*B278))</f>
        <v>0.21115937461416609</v>
      </c>
      <c r="B278" s="20">
        <f t="shared" si="4"/>
        <v>0.27300000000000019</v>
      </c>
      <c r="C278" s="28"/>
      <c r="D278" s="26"/>
      <c r="E278" s="26"/>
      <c r="F278" s="26"/>
      <c r="G278" s="26"/>
      <c r="H278" s="26"/>
      <c r="I278" s="26"/>
    </row>
    <row r="279" spans="1:9" ht="15.75" x14ac:dyDescent="0.25">
      <c r="A279" s="29">
        <f>((Gasto!$C$7*B279)+(Gasto!$C$14*(B279^2)))^3/(Gasto!$C$7+(2*Gasto!$C$14*B279))</f>
        <v>0.21360241766778371</v>
      </c>
      <c r="B279" s="20">
        <f t="shared" si="4"/>
        <v>0.27400000000000019</v>
      </c>
      <c r="C279" s="28"/>
      <c r="D279" s="26"/>
      <c r="E279" s="26"/>
      <c r="F279" s="26"/>
      <c r="G279" s="26"/>
      <c r="H279" s="26"/>
      <c r="I279" s="26"/>
    </row>
    <row r="280" spans="1:9" ht="15.75" x14ac:dyDescent="0.25">
      <c r="A280" s="29">
        <f>((Gasto!$C$7*B280)+(Gasto!$C$14*(B280^2)))^3/(Gasto!$C$7+(2*Gasto!$C$14*B280))</f>
        <v>0.2160650995950143</v>
      </c>
      <c r="B280" s="20">
        <f t="shared" si="4"/>
        <v>0.27500000000000019</v>
      </c>
      <c r="C280" s="28"/>
      <c r="D280" s="26"/>
      <c r="E280" s="26"/>
      <c r="F280" s="26"/>
      <c r="G280" s="26"/>
      <c r="H280" s="26"/>
      <c r="I280" s="26"/>
    </row>
    <row r="281" spans="1:9" ht="15.75" x14ac:dyDescent="0.25">
      <c r="A281" s="29">
        <f>((Gasto!$C$7*B281)+(Gasto!$C$14*(B281^2)))^3/(Gasto!$C$7+(2*Gasto!$C$14*B281))</f>
        <v>0.21854751234777883</v>
      </c>
      <c r="B281" s="20">
        <f t="shared" si="4"/>
        <v>0.27600000000000019</v>
      </c>
      <c r="C281" s="28"/>
      <c r="D281" s="26"/>
      <c r="E281" s="26"/>
      <c r="F281" s="26"/>
      <c r="G281" s="26"/>
      <c r="H281" s="26"/>
      <c r="I281" s="26"/>
    </row>
    <row r="282" spans="1:9" ht="15.75" x14ac:dyDescent="0.25">
      <c r="A282" s="29">
        <f>((Gasto!$C$7*B282)+(Gasto!$C$14*(B282^2)))^3/(Gasto!$C$7+(2*Gasto!$C$14*B282))</f>
        <v>0.22104974804211039</v>
      </c>
      <c r="B282" s="20">
        <f t="shared" si="4"/>
        <v>0.27700000000000019</v>
      </c>
      <c r="C282" s="28"/>
      <c r="D282" s="26"/>
      <c r="E282" s="26"/>
      <c r="F282" s="26"/>
      <c r="G282" s="26"/>
      <c r="H282" s="26"/>
      <c r="I282" s="26"/>
    </row>
    <row r="283" spans="1:9" ht="15.75" x14ac:dyDescent="0.25">
      <c r="A283" s="29">
        <f>((Gasto!$C$7*B283)+(Gasto!$C$14*(B283^2)))^3/(Gasto!$C$7+(2*Gasto!$C$14*B283))</f>
        <v>0.22357189895831941</v>
      </c>
      <c r="B283" s="20">
        <f t="shared" si="4"/>
        <v>0.27800000000000019</v>
      </c>
      <c r="C283" s="28"/>
      <c r="D283" s="26"/>
      <c r="E283" s="26"/>
      <c r="F283" s="26"/>
      <c r="G283" s="26"/>
      <c r="H283" s="26"/>
      <c r="I283" s="26"/>
    </row>
    <row r="284" spans="1:9" ht="15.75" x14ac:dyDescent="0.25">
      <c r="A284" s="29">
        <f>((Gasto!$C$7*B284)+(Gasto!$C$14*(B284^2)))^3/(Gasto!$C$7+(2*Gasto!$C$14*B284))</f>
        <v>0.22611405754116112</v>
      </c>
      <c r="B284" s="20">
        <f t="shared" si="4"/>
        <v>0.27900000000000019</v>
      </c>
      <c r="C284" s="28"/>
      <c r="D284" s="26"/>
      <c r="E284" s="26"/>
      <c r="F284" s="26"/>
      <c r="G284" s="26"/>
      <c r="H284" s="26"/>
      <c r="I284" s="26"/>
    </row>
    <row r="285" spans="1:9" ht="15.75" x14ac:dyDescent="0.25">
      <c r="A285" s="29">
        <f>((Gasto!$C$7*B285)+(Gasto!$C$14*(B285^2)))^3/(Gasto!$C$7+(2*Gasto!$C$14*B285))</f>
        <v>0.22867631640000044</v>
      </c>
      <c r="B285" s="20">
        <f t="shared" si="4"/>
        <v>0.28000000000000019</v>
      </c>
      <c r="C285" s="28"/>
      <c r="D285" s="26"/>
      <c r="E285" s="26"/>
      <c r="F285" s="26"/>
      <c r="G285" s="26"/>
      <c r="H285" s="26"/>
      <c r="I285" s="26"/>
    </row>
    <row r="286" spans="1:9" ht="15.75" x14ac:dyDescent="0.25">
      <c r="A286" s="29">
        <f>((Gasto!$C$7*B286)+(Gasto!$C$14*(B286^2)))^3/(Gasto!$C$7+(2*Gasto!$C$14*B286))</f>
        <v>0.23125876830897918</v>
      </c>
      <c r="B286" s="20">
        <f t="shared" si="4"/>
        <v>0.28100000000000019</v>
      </c>
      <c r="C286" s="28"/>
      <c r="D286" s="26"/>
      <c r="E286" s="26"/>
      <c r="F286" s="26"/>
      <c r="G286" s="26"/>
      <c r="H286" s="26"/>
      <c r="I286" s="26"/>
    </row>
    <row r="287" spans="1:9" ht="15.75" x14ac:dyDescent="0.25">
      <c r="A287" s="29">
        <f>((Gasto!$C$7*B287)+(Gasto!$C$14*(B287^2)))^3/(Gasto!$C$7+(2*Gasto!$C$14*B287))</f>
        <v>0.23386150620718038</v>
      </c>
      <c r="B287" s="20">
        <f t="shared" si="4"/>
        <v>0.28200000000000019</v>
      </c>
      <c r="C287" s="28"/>
      <c r="D287" s="26"/>
      <c r="E287" s="26"/>
      <c r="F287" s="26"/>
      <c r="G287" s="26"/>
      <c r="H287" s="26"/>
      <c r="I287" s="26"/>
    </row>
    <row r="288" spans="1:9" ht="15.75" x14ac:dyDescent="0.25">
      <c r="A288" s="29">
        <f>((Gasto!$C$7*B288)+(Gasto!$C$14*(B288^2)))^3/(Gasto!$C$7+(2*Gasto!$C$14*B288))</f>
        <v>0.23648462319879501</v>
      </c>
      <c r="B288" s="20">
        <f t="shared" si="4"/>
        <v>0.2830000000000002</v>
      </c>
      <c r="C288" s="28"/>
      <c r="D288" s="26"/>
      <c r="E288" s="26"/>
      <c r="F288" s="26"/>
      <c r="G288" s="26"/>
      <c r="H288" s="26"/>
      <c r="I288" s="26"/>
    </row>
    <row r="289" spans="1:9" ht="15.75" x14ac:dyDescent="0.25">
      <c r="A289" s="29">
        <f>((Gasto!$C$7*B289)+(Gasto!$C$14*(B289^2)))^3/(Gasto!$C$7+(2*Gasto!$C$14*B289))</f>
        <v>0.23912821255328709</v>
      </c>
      <c r="B289" s="20">
        <f t="shared" si="4"/>
        <v>0.2840000000000002</v>
      </c>
      <c r="C289" s="28"/>
      <c r="D289" s="26"/>
      <c r="E289" s="26"/>
      <c r="F289" s="26"/>
      <c r="G289" s="26"/>
      <c r="H289" s="26"/>
      <c r="I289" s="26"/>
    </row>
    <row r="290" spans="1:9" ht="15.75" x14ac:dyDescent="0.25">
      <c r="A290" s="29">
        <f>((Gasto!$C$7*B290)+(Gasto!$C$14*(B290^2)))^3/(Gasto!$C$7+(2*Gasto!$C$14*B290))</f>
        <v>0.24179236770555901</v>
      </c>
      <c r="B290" s="20">
        <f t="shared" si="4"/>
        <v>0.2850000000000002</v>
      </c>
      <c r="C290" s="28"/>
      <c r="D290" s="26"/>
      <c r="E290" s="26"/>
      <c r="F290" s="26"/>
      <c r="G290" s="26"/>
      <c r="H290" s="26"/>
      <c r="I290" s="26"/>
    </row>
    <row r="291" spans="1:9" ht="15.75" x14ac:dyDescent="0.25">
      <c r="A291" s="29">
        <f>((Gasto!$C$7*B291)+(Gasto!$C$14*(B291^2)))^3/(Gasto!$C$7+(2*Gasto!$C$14*B291))</f>
        <v>0.2444771822561165</v>
      </c>
      <c r="B291" s="20">
        <f t="shared" si="4"/>
        <v>0.2860000000000002</v>
      </c>
      <c r="C291" s="28"/>
      <c r="D291" s="26"/>
      <c r="E291" s="26"/>
      <c r="F291" s="26"/>
      <c r="G291" s="26"/>
      <c r="H291" s="26"/>
      <c r="I291" s="26"/>
    </row>
    <row r="292" spans="1:9" ht="15.75" x14ac:dyDescent="0.25">
      <c r="A292" s="29">
        <f>((Gasto!$C$7*B292)+(Gasto!$C$14*(B292^2)))^3/(Gasto!$C$7+(2*Gasto!$C$14*B292))</f>
        <v>0.24718274997123435</v>
      </c>
      <c r="B292" s="20">
        <f t="shared" si="4"/>
        <v>0.2870000000000002</v>
      </c>
      <c r="C292" s="28"/>
      <c r="D292" s="26"/>
      <c r="E292" s="26"/>
      <c r="F292" s="26"/>
      <c r="G292" s="26"/>
      <c r="H292" s="26"/>
      <c r="I292" s="26"/>
    </row>
    <row r="293" spans="1:9" ht="15.75" x14ac:dyDescent="0.25">
      <c r="A293" s="29">
        <f>((Gasto!$C$7*B293)+(Gasto!$C$14*(B293^2)))^3/(Gasto!$C$7+(2*Gasto!$C$14*B293))</f>
        <v>0.24990916478312042</v>
      </c>
      <c r="B293" s="20">
        <f t="shared" si="4"/>
        <v>0.2880000000000002</v>
      </c>
      <c r="C293" s="28"/>
      <c r="D293" s="26"/>
      <c r="E293" s="26"/>
      <c r="F293" s="26"/>
      <c r="G293" s="26"/>
      <c r="H293" s="26"/>
      <c r="I293" s="26"/>
    </row>
    <row r="294" spans="1:9" ht="15.75" x14ac:dyDescent="0.25">
      <c r="A294" s="29">
        <f>((Gasto!$C$7*B294)+(Gasto!$C$14*(B294^2)))^3/(Gasto!$C$7+(2*Gasto!$C$14*B294))</f>
        <v>0.25265652079008144</v>
      </c>
      <c r="B294" s="20">
        <f t="shared" si="4"/>
        <v>0.2890000000000002</v>
      </c>
      <c r="C294" s="28"/>
      <c r="D294" s="26"/>
      <c r="E294" s="26"/>
      <c r="F294" s="26"/>
      <c r="G294" s="26"/>
      <c r="H294" s="26"/>
      <c r="I294" s="26"/>
    </row>
    <row r="295" spans="1:9" ht="15.75" x14ac:dyDescent="0.25">
      <c r="A295" s="29">
        <f>((Gasto!$C$7*B295)+(Gasto!$C$14*(B295^2)))^3/(Gasto!$C$7+(2*Gasto!$C$14*B295))</f>
        <v>0.25542491225668662</v>
      </c>
      <c r="B295" s="20">
        <f t="shared" si="4"/>
        <v>0.2900000000000002</v>
      </c>
      <c r="C295" s="28"/>
      <c r="D295" s="26"/>
      <c r="E295" s="26"/>
      <c r="F295" s="26"/>
      <c r="G295" s="26"/>
      <c r="H295" s="26"/>
      <c r="I295" s="26"/>
    </row>
    <row r="296" spans="1:9" ht="15.75" x14ac:dyDescent="0.25">
      <c r="A296" s="29">
        <f>((Gasto!$C$7*B296)+(Gasto!$C$14*(B296^2)))^3/(Gasto!$C$7+(2*Gasto!$C$14*B296))</f>
        <v>0.25821443361393293</v>
      </c>
      <c r="B296" s="20">
        <f t="shared" si="4"/>
        <v>0.2910000000000002</v>
      </c>
      <c r="C296" s="28"/>
      <c r="D296" s="26"/>
      <c r="E296" s="26"/>
      <c r="F296" s="26"/>
      <c r="G296" s="26"/>
      <c r="H296" s="26"/>
      <c r="I296" s="26"/>
    </row>
    <row r="297" spans="1:9" ht="15.75" x14ac:dyDescent="0.25">
      <c r="A297" s="29">
        <f>((Gasto!$C$7*B297)+(Gasto!$C$14*(B297^2)))^3/(Gasto!$C$7+(2*Gasto!$C$14*B297))</f>
        <v>0.26102517945940906</v>
      </c>
      <c r="B297" s="20">
        <f t="shared" si="4"/>
        <v>0.2920000000000002</v>
      </c>
      <c r="C297" s="28"/>
      <c r="D297" s="26"/>
      <c r="E297" s="26"/>
      <c r="F297" s="26"/>
      <c r="G297" s="26"/>
      <c r="H297" s="26"/>
      <c r="I297" s="26"/>
    </row>
    <row r="298" spans="1:9" ht="15.75" x14ac:dyDescent="0.25">
      <c r="A298" s="29">
        <f>((Gasto!$C$7*B298)+(Gasto!$C$14*(B298^2)))^3/(Gasto!$C$7+(2*Gasto!$C$14*B298))</f>
        <v>0.26385724455745968</v>
      </c>
      <c r="B298" s="20">
        <f t="shared" si="4"/>
        <v>0.2930000000000002</v>
      </c>
      <c r="C298" s="28"/>
      <c r="D298" s="26"/>
      <c r="E298" s="26"/>
      <c r="F298" s="26"/>
      <c r="G298" s="26"/>
      <c r="H298" s="26"/>
      <c r="I298" s="26"/>
    </row>
    <row r="299" spans="1:9" ht="15.75" x14ac:dyDescent="0.25">
      <c r="A299" s="29">
        <f>((Gasto!$C$7*B299)+(Gasto!$C$14*(B299^2)))^3/(Gasto!$C$7+(2*Gasto!$C$14*B299))</f>
        <v>0.26671072383934991</v>
      </c>
      <c r="B299" s="20">
        <f t="shared" si="4"/>
        <v>0.29400000000000021</v>
      </c>
      <c r="C299" s="28"/>
      <c r="D299" s="26"/>
      <c r="E299" s="26"/>
      <c r="F299" s="26"/>
      <c r="G299" s="26"/>
      <c r="H299" s="26"/>
      <c r="I299" s="26"/>
    </row>
    <row r="300" spans="1:9" ht="15.75" x14ac:dyDescent="0.25">
      <c r="A300" s="29">
        <f>((Gasto!$C$7*B300)+(Gasto!$C$14*(B300^2)))^3/(Gasto!$C$7+(2*Gasto!$C$14*B300))</f>
        <v>0.26958571240342882</v>
      </c>
      <c r="B300" s="20">
        <f t="shared" si="4"/>
        <v>0.29500000000000021</v>
      </c>
      <c r="C300" s="28"/>
      <c r="D300" s="26"/>
      <c r="E300" s="26"/>
      <c r="F300" s="26"/>
      <c r="G300" s="26"/>
      <c r="H300" s="26"/>
      <c r="I300" s="26"/>
    </row>
    <row r="301" spans="1:9" ht="15.75" x14ac:dyDescent="0.25">
      <c r="A301" s="29">
        <f>((Gasto!$C$7*B301)+(Gasto!$C$14*(B301^2)))^3/(Gasto!$C$7+(2*Gasto!$C$14*B301))</f>
        <v>0.27248230551529301</v>
      </c>
      <c r="B301" s="20">
        <f t="shared" si="4"/>
        <v>0.29600000000000021</v>
      </c>
      <c r="C301" s="28"/>
      <c r="D301" s="26"/>
      <c r="E301" s="26"/>
      <c r="F301" s="26"/>
      <c r="G301" s="26"/>
      <c r="H301" s="26"/>
      <c r="I301" s="26"/>
    </row>
    <row r="302" spans="1:9" ht="15.75" x14ac:dyDescent="0.25">
      <c r="A302" s="29">
        <f>((Gasto!$C$7*B302)+(Gasto!$C$14*(B302^2)))^3/(Gasto!$C$7+(2*Gasto!$C$14*B302))</f>
        <v>0.27540059860795152</v>
      </c>
      <c r="B302" s="20">
        <f t="shared" si="4"/>
        <v>0.29700000000000021</v>
      </c>
      <c r="C302" s="28"/>
      <c r="D302" s="26"/>
      <c r="E302" s="26"/>
      <c r="F302" s="26"/>
      <c r="G302" s="26"/>
      <c r="H302" s="26"/>
      <c r="I302" s="26"/>
    </row>
    <row r="303" spans="1:9" ht="15.75" x14ac:dyDescent="0.25">
      <c r="A303" s="29">
        <f>((Gasto!$C$7*B303)+(Gasto!$C$14*(B303^2)))^3/(Gasto!$C$7+(2*Gasto!$C$14*B303))</f>
        <v>0.27834068728198763</v>
      </c>
      <c r="B303" s="20">
        <f t="shared" si="4"/>
        <v>0.29800000000000021</v>
      </c>
      <c r="C303" s="28"/>
      <c r="D303" s="26"/>
      <c r="E303" s="26"/>
      <c r="F303" s="26"/>
      <c r="G303" s="26"/>
      <c r="H303" s="26"/>
      <c r="I303" s="26"/>
    </row>
    <row r="304" spans="1:9" ht="15.75" x14ac:dyDescent="0.25">
      <c r="A304" s="29">
        <f>((Gasto!$C$7*B304)+(Gasto!$C$14*(B304^2)))^3/(Gasto!$C$7+(2*Gasto!$C$14*B304))</f>
        <v>0.28130266730572423</v>
      </c>
      <c r="B304" s="20">
        <f t="shared" si="4"/>
        <v>0.29900000000000021</v>
      </c>
      <c r="C304" s="28"/>
      <c r="D304" s="26"/>
      <c r="E304" s="26"/>
      <c r="F304" s="26"/>
      <c r="G304" s="26"/>
      <c r="H304" s="26"/>
      <c r="I304" s="26"/>
    </row>
    <row r="305" spans="1:9" ht="15.75" x14ac:dyDescent="0.25">
      <c r="A305" s="29">
        <f>((Gasto!$C$7*B305)+(Gasto!$C$14*(B305^2)))^3/(Gasto!$C$7+(2*Gasto!$C$14*B305))</f>
        <v>0.28428663461538528</v>
      </c>
      <c r="B305" s="20">
        <f t="shared" si="4"/>
        <v>0.30000000000000021</v>
      </c>
      <c r="C305" s="28"/>
      <c r="D305" s="28"/>
      <c r="E305" s="28"/>
      <c r="F305" s="28"/>
      <c r="G305" s="26"/>
      <c r="H305" s="26"/>
      <c r="I305" s="26"/>
    </row>
    <row r="306" spans="1:9" ht="15.75" x14ac:dyDescent="0.25">
      <c r="A306" s="29">
        <f>((Gasto!$C$7*B306)+(Gasto!$C$14*(B306^2)))^3/(Gasto!$C$7+(2*Gasto!$C$14*B306))</f>
        <v>0.28729268531526009</v>
      </c>
      <c r="B306" s="20">
        <f t="shared" si="4"/>
        <v>0.30100000000000021</v>
      </c>
      <c r="C306" s="28"/>
      <c r="D306" s="28"/>
      <c r="E306" s="28"/>
      <c r="F306" s="28"/>
      <c r="G306" s="26"/>
      <c r="H306" s="26"/>
      <c r="I306" s="26"/>
    </row>
    <row r="307" spans="1:9" ht="15.75" x14ac:dyDescent="0.25">
      <c r="A307" s="29">
        <f>((Gasto!$C$7*B307)+(Gasto!$C$14*(B307^2)))^3/(Gasto!$C$7+(2*Gasto!$C$14*B307))</f>
        <v>0.29032091567786611</v>
      </c>
      <c r="B307" s="20">
        <f t="shared" si="4"/>
        <v>0.30200000000000021</v>
      </c>
      <c r="C307" s="28"/>
      <c r="D307" s="28"/>
      <c r="E307" s="28"/>
      <c r="F307" s="28"/>
      <c r="G307" s="26"/>
      <c r="H307" s="26"/>
      <c r="I307" s="26"/>
    </row>
    <row r="308" spans="1:9" ht="15.75" x14ac:dyDescent="0.25">
      <c r="A308" s="29">
        <f>((Gasto!$C$7*B308)+(Gasto!$C$14*(B308^2)))^3/(Gasto!$C$7+(2*Gasto!$C$14*B308))</f>
        <v>0.29337142214411199</v>
      </c>
      <c r="B308" s="20">
        <f t="shared" si="4"/>
        <v>0.30300000000000021</v>
      </c>
      <c r="C308" s="28"/>
      <c r="D308" s="28"/>
      <c r="E308" s="28"/>
      <c r="F308" s="28"/>
      <c r="G308" s="26"/>
      <c r="H308" s="26"/>
      <c r="I308" s="26"/>
    </row>
    <row r="309" spans="1:9" ht="15.75" x14ac:dyDescent="0.25">
      <c r="A309" s="29">
        <f>((Gasto!$C$7*B309)+(Gasto!$C$14*(B309^2)))^3/(Gasto!$C$7+(2*Gasto!$C$14*B309))</f>
        <v>0.29644430132345945</v>
      </c>
      <c r="B309" s="20">
        <f t="shared" si="4"/>
        <v>0.30400000000000021</v>
      </c>
      <c r="C309" s="28"/>
      <c r="D309" s="28"/>
      <c r="E309" s="28"/>
      <c r="F309" s="28"/>
      <c r="G309" s="26"/>
      <c r="H309" s="26"/>
      <c r="I309" s="26"/>
    </row>
    <row r="310" spans="1:9" ht="15.75" x14ac:dyDescent="0.25">
      <c r="A310" s="29">
        <f>((Gasto!$C$7*B310)+(Gasto!$C$14*(B310^2)))^3/(Gasto!$C$7+(2*Gasto!$C$14*B310))</f>
        <v>0.29953964999408733</v>
      </c>
      <c r="B310" s="20">
        <f t="shared" si="4"/>
        <v>0.30500000000000022</v>
      </c>
      <c r="C310" s="28"/>
      <c r="D310" s="28"/>
      <c r="E310" s="28"/>
      <c r="F310" s="28"/>
      <c r="G310" s="26"/>
      <c r="H310" s="26"/>
      <c r="I310" s="26"/>
    </row>
    <row r="311" spans="1:9" x14ac:dyDescent="0.25">
      <c r="A311" s="29">
        <f>((Gasto!$C$7*B311)+(Gasto!$C$14*(B311^2)))^3/(Gasto!$C$7+(2*Gasto!$C$14*B311))</f>
        <v>0.30265756510305325</v>
      </c>
      <c r="B311" s="20">
        <f t="shared" ref="B311:B374" si="5">B310+0.001</f>
        <v>0.30600000000000022</v>
      </c>
      <c r="C311" s="26"/>
      <c r="D311" s="26"/>
      <c r="E311" s="26"/>
      <c r="F311" s="26"/>
      <c r="G311" s="26"/>
      <c r="H311" s="26"/>
      <c r="I311" s="26"/>
    </row>
    <row r="312" spans="1:9" x14ac:dyDescent="0.25">
      <c r="A312" s="29">
        <f>((Gasto!$C$7*B312)+(Gasto!$C$14*(B312^2)))^3/(Gasto!$C$7+(2*Gasto!$C$14*B312))</f>
        <v>0.30579814376645642</v>
      </c>
      <c r="B312" s="20">
        <f t="shared" si="5"/>
        <v>0.30700000000000022</v>
      </c>
      <c r="C312" s="26"/>
      <c r="D312" s="26"/>
      <c r="E312" s="26"/>
      <c r="F312" s="26"/>
      <c r="G312" s="26"/>
      <c r="H312" s="26"/>
    </row>
    <row r="313" spans="1:9" x14ac:dyDescent="0.25">
      <c r="A313" s="29">
        <f>((Gasto!$C$7*B313)+(Gasto!$C$14*(B313^2)))^3/(Gasto!$C$7+(2*Gasto!$C$14*B313))</f>
        <v>0.3089614832695986</v>
      </c>
      <c r="B313" s="20">
        <f t="shared" si="5"/>
        <v>0.30800000000000022</v>
      </c>
      <c r="C313" s="26"/>
      <c r="D313" s="26"/>
      <c r="E313" s="26"/>
      <c r="F313" s="26"/>
      <c r="G313" s="26"/>
      <c r="H313" s="26"/>
    </row>
    <row r="314" spans="1:9" x14ac:dyDescent="0.25">
      <c r="A314" s="29">
        <f>((Gasto!$C$7*B314)+(Gasto!$C$14*(B314^2)))^3/(Gasto!$C$7+(2*Gasto!$C$14*B314))</f>
        <v>0.31214768106714857</v>
      </c>
      <c r="B314" s="20">
        <f t="shared" si="5"/>
        <v>0.30900000000000022</v>
      </c>
    </row>
    <row r="315" spans="1:9" x14ac:dyDescent="0.25">
      <c r="A315" s="29">
        <f>((Gasto!$C$7*B315)+(Gasto!$C$14*(B315^2)))^3/(Gasto!$C$7+(2*Gasto!$C$14*B315))</f>
        <v>0.31535683478330218</v>
      </c>
      <c r="B315" s="20">
        <f t="shared" si="5"/>
        <v>0.31000000000000022</v>
      </c>
    </row>
    <row r="316" spans="1:9" x14ac:dyDescent="0.25">
      <c r="A316" s="29">
        <f>((Gasto!$C$7*B316)+(Gasto!$C$14*(B316^2)))^3/(Gasto!$C$7+(2*Gasto!$C$14*B316))</f>
        <v>0.31858904221194539</v>
      </c>
      <c r="B316" s="20">
        <f t="shared" si="5"/>
        <v>0.31100000000000022</v>
      </c>
    </row>
    <row r="317" spans="1:9" x14ac:dyDescent="0.25">
      <c r="A317" s="29">
        <f>((Gasto!$C$7*B317)+(Gasto!$C$14*(B317^2)))^3/(Gasto!$C$7+(2*Gasto!$C$14*B317))</f>
        <v>0.32184440131681463</v>
      </c>
      <c r="B317" s="20">
        <f t="shared" si="5"/>
        <v>0.31200000000000022</v>
      </c>
    </row>
    <row r="318" spans="1:9" x14ac:dyDescent="0.25">
      <c r="A318" s="29">
        <f>((Gasto!$C$7*B318)+(Gasto!$C$14*(B318^2)))^3/(Gasto!$C$7+(2*Gasto!$C$14*B318))</f>
        <v>0.32512301023166101</v>
      </c>
      <c r="B318" s="20">
        <f t="shared" si="5"/>
        <v>0.31300000000000022</v>
      </c>
    </row>
    <row r="319" spans="1:9" x14ac:dyDescent="0.25">
      <c r="A319" s="29">
        <f>((Gasto!$C$7*B319)+(Gasto!$C$14*(B319^2)))^3/(Gasto!$C$7+(2*Gasto!$C$14*B319))</f>
        <v>0.32842496726040882</v>
      </c>
      <c r="B319" s="20">
        <f t="shared" si="5"/>
        <v>0.31400000000000022</v>
      </c>
    </row>
    <row r="320" spans="1:9" x14ac:dyDescent="0.25">
      <c r="A320" s="29">
        <f>((Gasto!$C$7*B320)+(Gasto!$C$14*(B320^2)))^3/(Gasto!$C$7+(2*Gasto!$C$14*B320))</f>
        <v>0.33175037087731923</v>
      </c>
      <c r="B320" s="20">
        <f t="shared" si="5"/>
        <v>0.31500000000000022</v>
      </c>
    </row>
    <row r="321" spans="1:2" x14ac:dyDescent="0.25">
      <c r="A321" s="29">
        <f>((Gasto!$C$7*B321)+(Gasto!$C$14*(B321^2)))^3/(Gasto!$C$7+(2*Gasto!$C$14*B321))</f>
        <v>0.33509931972715018</v>
      </c>
      <c r="B321" s="20">
        <f t="shared" si="5"/>
        <v>0.31600000000000023</v>
      </c>
    </row>
    <row r="322" spans="1:2" x14ac:dyDescent="0.25">
      <c r="A322" s="29">
        <f>((Gasto!$C$7*B322)+(Gasto!$C$14*(B322^2)))^3/(Gasto!$C$7+(2*Gasto!$C$14*B322))</f>
        <v>0.33847191262531884</v>
      </c>
      <c r="B322" s="20">
        <f t="shared" si="5"/>
        <v>0.31700000000000023</v>
      </c>
    </row>
    <row r="323" spans="1:2" x14ac:dyDescent="0.25">
      <c r="A323" s="29">
        <f>((Gasto!$C$7*B323)+(Gasto!$C$14*(B323^2)))^3/(Gasto!$C$7+(2*Gasto!$C$14*B323))</f>
        <v>0.34186824855806064</v>
      </c>
      <c r="B323" s="20">
        <f t="shared" si="5"/>
        <v>0.31800000000000023</v>
      </c>
    </row>
    <row r="324" spans="1:2" x14ac:dyDescent="0.25">
      <c r="A324" s="29">
        <f>((Gasto!$C$7*B324)+(Gasto!$C$14*(B324^2)))^3/(Gasto!$C$7+(2*Gasto!$C$14*B324))</f>
        <v>0.34528842668259291</v>
      </c>
      <c r="B324" s="20">
        <f t="shared" si="5"/>
        <v>0.31900000000000023</v>
      </c>
    </row>
    <row r="325" spans="1:2" x14ac:dyDescent="0.25">
      <c r="A325" s="29">
        <f>((Gasto!$C$7*B325)+(Gasto!$C$14*(B325^2)))^3/(Gasto!$C$7+(2*Gasto!$C$14*B325))</f>
        <v>0.34873254632727346</v>
      </c>
      <c r="B325" s="20">
        <f t="shared" si="5"/>
        <v>0.32000000000000023</v>
      </c>
    </row>
    <row r="326" spans="1:2" x14ac:dyDescent="0.25">
      <c r="A326" s="29">
        <f>((Gasto!$C$7*B326)+(Gasto!$C$14*(B326^2)))^3/(Gasto!$C$7+(2*Gasto!$C$14*B326))</f>
        <v>0.35220070699176231</v>
      </c>
      <c r="B326" s="20">
        <f t="shared" si="5"/>
        <v>0.32100000000000023</v>
      </c>
    </row>
    <row r="327" spans="1:2" x14ac:dyDescent="0.25">
      <c r="A327" s="29">
        <f>((Gasto!$C$7*B327)+(Gasto!$C$14*(B327^2)))^3/(Gasto!$C$7+(2*Gasto!$C$14*B327))</f>
        <v>0.35569300834718171</v>
      </c>
      <c r="B327" s="20">
        <f t="shared" si="5"/>
        <v>0.32200000000000023</v>
      </c>
    </row>
    <row r="328" spans="1:2" x14ac:dyDescent="0.25">
      <c r="A328" s="29">
        <f>((Gasto!$C$7*B328)+(Gasto!$C$14*(B328^2)))^3/(Gasto!$C$7+(2*Gasto!$C$14*B328))</f>
        <v>0.35920955023627749</v>
      </c>
      <c r="B328" s="20">
        <f t="shared" si="5"/>
        <v>0.32300000000000023</v>
      </c>
    </row>
    <row r="329" spans="1:2" x14ac:dyDescent="0.25">
      <c r="A329" s="29">
        <f>((Gasto!$C$7*B329)+(Gasto!$C$14*(B329^2)))^3/(Gasto!$C$7+(2*Gasto!$C$14*B329))</f>
        <v>0.3627504326735782</v>
      </c>
      <c r="B329" s="20">
        <f t="shared" si="5"/>
        <v>0.32400000000000023</v>
      </c>
    </row>
    <row r="330" spans="1:2" x14ac:dyDescent="0.25">
      <c r="A330" s="29">
        <f>((Gasto!$C$7*B330)+(Gasto!$C$14*(B330^2)))^3/(Gasto!$C$7+(2*Gasto!$C$14*B330))</f>
        <v>0.36631575584555659</v>
      </c>
      <c r="B330" s="20">
        <f t="shared" si="5"/>
        <v>0.32500000000000023</v>
      </c>
    </row>
    <row r="331" spans="1:2" x14ac:dyDescent="0.25">
      <c r="A331" s="29">
        <f>((Gasto!$C$7*B331)+(Gasto!$C$14*(B331^2)))^3/(Gasto!$C$7+(2*Gasto!$C$14*B331))</f>
        <v>0.36990562011078854</v>
      </c>
      <c r="B331" s="20">
        <f t="shared" si="5"/>
        <v>0.32600000000000023</v>
      </c>
    </row>
    <row r="332" spans="1:2" x14ac:dyDescent="0.25">
      <c r="A332" s="29">
        <f>((Gasto!$C$7*B332)+(Gasto!$C$14*(B332^2)))^3/(Gasto!$C$7+(2*Gasto!$C$14*B332))</f>
        <v>0.37352012600011453</v>
      </c>
      <c r="B332" s="20">
        <f t="shared" si="5"/>
        <v>0.32700000000000023</v>
      </c>
    </row>
    <row r="333" spans="1:2" x14ac:dyDescent="0.25">
      <c r="A333" s="29">
        <f>((Gasto!$C$7*B333)+(Gasto!$C$14*(B333^2)))^3/(Gasto!$C$7+(2*Gasto!$C$14*B333))</f>
        <v>0.37715937421679724</v>
      </c>
      <c r="B333" s="20">
        <f t="shared" si="5"/>
        <v>0.32800000000000024</v>
      </c>
    </row>
    <row r="334" spans="1:2" x14ac:dyDescent="0.25">
      <c r="A334" s="29">
        <f>((Gasto!$C$7*B334)+(Gasto!$C$14*(B334^2)))^3/(Gasto!$C$7+(2*Gasto!$C$14*B334))</f>
        <v>0.38082346563668451</v>
      </c>
      <c r="B334" s="20">
        <f t="shared" si="5"/>
        <v>0.32900000000000024</v>
      </c>
    </row>
    <row r="335" spans="1:2" x14ac:dyDescent="0.25">
      <c r="A335" s="29">
        <f>((Gasto!$C$7*B335)+(Gasto!$C$14*(B335^2)))^3/(Gasto!$C$7+(2*Gasto!$C$14*B335))</f>
        <v>0.38451250130836556</v>
      </c>
      <c r="B335" s="20">
        <f t="shared" si="5"/>
        <v>0.33000000000000024</v>
      </c>
    </row>
    <row r="336" spans="1:2" x14ac:dyDescent="0.25">
      <c r="A336" s="29">
        <f>((Gasto!$C$7*B336)+(Gasto!$C$14*(B336^2)))^3/(Gasto!$C$7+(2*Gasto!$C$14*B336))</f>
        <v>0.38822658245333347</v>
      </c>
      <c r="B336" s="20">
        <f t="shared" si="5"/>
        <v>0.33100000000000024</v>
      </c>
    </row>
    <row r="337" spans="1:2" x14ac:dyDescent="0.25">
      <c r="A337" s="29">
        <f>((Gasto!$C$7*B337)+(Gasto!$C$14*(B337^2)))^3/(Gasto!$C$7+(2*Gasto!$C$14*B337))</f>
        <v>0.39196581046614215</v>
      </c>
      <c r="B337" s="20">
        <f t="shared" si="5"/>
        <v>0.33200000000000024</v>
      </c>
    </row>
    <row r="338" spans="1:2" x14ac:dyDescent="0.25">
      <c r="A338" s="29">
        <f>((Gasto!$C$7*B338)+(Gasto!$C$14*(B338^2)))^3/(Gasto!$C$7+(2*Gasto!$C$14*B338))</f>
        <v>0.39573028691456863</v>
      </c>
      <c r="B338" s="20">
        <f t="shared" si="5"/>
        <v>0.33300000000000024</v>
      </c>
    </row>
    <row r="339" spans="1:2" x14ac:dyDescent="0.25">
      <c r="A339" s="29">
        <f>((Gasto!$C$7*B339)+(Gasto!$C$14*(B339^2)))^3/(Gasto!$C$7+(2*Gasto!$C$14*B339))</f>
        <v>0.39952011353976896</v>
      </c>
      <c r="B339" s="20">
        <f t="shared" si="5"/>
        <v>0.33400000000000024</v>
      </c>
    </row>
    <row r="340" spans="1:2" x14ac:dyDescent="0.25">
      <c r="A340" s="29">
        <f>((Gasto!$C$7*B340)+(Gasto!$C$14*(B340^2)))^3/(Gasto!$C$7+(2*Gasto!$C$14*B340))</f>
        <v>0.40333539225643966</v>
      </c>
      <c r="B340" s="20">
        <f t="shared" si="5"/>
        <v>0.33500000000000024</v>
      </c>
    </row>
    <row r="341" spans="1:2" x14ac:dyDescent="0.25">
      <c r="A341" s="29">
        <f>((Gasto!$C$7*B341)+(Gasto!$C$14*(B341^2)))^3/(Gasto!$C$7+(2*Gasto!$C$14*B341))</f>
        <v>0.40717622515297575</v>
      </c>
      <c r="B341" s="20">
        <f t="shared" si="5"/>
        <v>0.33600000000000024</v>
      </c>
    </row>
    <row r="342" spans="1:2" x14ac:dyDescent="0.25">
      <c r="A342" s="29">
        <f>((Gasto!$C$7*B342)+(Gasto!$C$14*(B342^2)))^3/(Gasto!$C$7+(2*Gasto!$C$14*B342))</f>
        <v>0.41104271449163055</v>
      </c>
      <c r="B342" s="20">
        <f t="shared" si="5"/>
        <v>0.33700000000000024</v>
      </c>
    </row>
    <row r="343" spans="1:2" x14ac:dyDescent="0.25">
      <c r="A343" s="29">
        <f>((Gasto!$C$7*B343)+(Gasto!$C$14*(B343^2)))^3/(Gasto!$C$7+(2*Gasto!$C$14*B343))</f>
        <v>0.41493496270867258</v>
      </c>
      <c r="B343" s="20">
        <f t="shared" si="5"/>
        <v>0.33800000000000024</v>
      </c>
    </row>
    <row r="344" spans="1:2" x14ac:dyDescent="0.25">
      <c r="A344" s="29">
        <f>((Gasto!$C$7*B344)+(Gasto!$C$14*(B344^2)))^3/(Gasto!$C$7+(2*Gasto!$C$14*B344))</f>
        <v>0.41885307241454656</v>
      </c>
      <c r="B344" s="20">
        <f t="shared" si="5"/>
        <v>0.33900000000000025</v>
      </c>
    </row>
    <row r="345" spans="1:2" x14ac:dyDescent="0.25">
      <c r="A345" s="29">
        <f>((Gasto!$C$7*B345)+(Gasto!$C$14*(B345^2)))^3/(Gasto!$C$7+(2*Gasto!$C$14*B345))</f>
        <v>0.42279714639403082</v>
      </c>
      <c r="B345" s="20">
        <f t="shared" si="5"/>
        <v>0.34000000000000025</v>
      </c>
    </row>
    <row r="346" spans="1:2" x14ac:dyDescent="0.25">
      <c r="A346" s="29">
        <f>((Gasto!$C$7*B346)+(Gasto!$C$14*(B346^2)))^3/(Gasto!$C$7+(2*Gasto!$C$14*B346))</f>
        <v>0.42676728760639532</v>
      </c>
      <c r="B346" s="20">
        <f t="shared" si="5"/>
        <v>0.34100000000000025</v>
      </c>
    </row>
    <row r="347" spans="1:2" x14ac:dyDescent="0.25">
      <c r="A347" s="29">
        <f>((Gasto!$C$7*B347)+(Gasto!$C$14*(B347^2)))^3/(Gasto!$C$7+(2*Gasto!$C$14*B347))</f>
        <v>0.4307635991855609</v>
      </c>
      <c r="B347" s="20">
        <f t="shared" si="5"/>
        <v>0.34200000000000025</v>
      </c>
    </row>
    <row r="348" spans="1:2" x14ac:dyDescent="0.25">
      <c r="A348" s="29">
        <f>((Gasto!$C$7*B348)+(Gasto!$C$14*(B348^2)))^3/(Gasto!$C$7+(2*Gasto!$C$14*B348))</f>
        <v>0.43478618444025752</v>
      </c>
      <c r="B348" s="20">
        <f t="shared" si="5"/>
        <v>0.34300000000000025</v>
      </c>
    </row>
    <row r="349" spans="1:2" x14ac:dyDescent="0.25">
      <c r="A349" s="29">
        <f>((Gasto!$C$7*B349)+(Gasto!$C$14*(B349^2)))^3/(Gasto!$C$7+(2*Gasto!$C$14*B349))</f>
        <v>0.43883514685418157</v>
      </c>
      <c r="B349" s="20">
        <f t="shared" si="5"/>
        <v>0.34400000000000025</v>
      </c>
    </row>
    <row r="350" spans="1:2" x14ac:dyDescent="0.25">
      <c r="A350" s="29">
        <f>((Gasto!$C$7*B350)+(Gasto!$C$14*(B350^2)))^3/(Gasto!$C$7+(2*Gasto!$C$14*B350))</f>
        <v>0.44291059008615491</v>
      </c>
      <c r="B350" s="20">
        <f t="shared" si="5"/>
        <v>0.34500000000000025</v>
      </c>
    </row>
    <row r="351" spans="1:2" x14ac:dyDescent="0.25">
      <c r="A351" s="29">
        <f>((Gasto!$C$7*B351)+(Gasto!$C$14*(B351^2)))^3/(Gasto!$C$7+(2*Gasto!$C$14*B351))</f>
        <v>0.44701261797028224</v>
      </c>
      <c r="B351" s="20">
        <f t="shared" si="5"/>
        <v>0.34600000000000025</v>
      </c>
    </row>
    <row r="352" spans="1:2" x14ac:dyDescent="0.25">
      <c r="A352" s="29">
        <f>((Gasto!$C$7*B352)+(Gasto!$C$14*(B352^2)))^3/(Gasto!$C$7+(2*Gasto!$C$14*B352))</f>
        <v>0.45114133451610899</v>
      </c>
      <c r="B352" s="20">
        <f t="shared" si="5"/>
        <v>0.34700000000000025</v>
      </c>
    </row>
    <row r="353" spans="1:2" x14ac:dyDescent="0.25">
      <c r="A353" s="29">
        <f>((Gasto!$C$7*B353)+(Gasto!$C$14*(B353^2)))^3/(Gasto!$C$7+(2*Gasto!$C$14*B353))</f>
        <v>0.45529684390877956</v>
      </c>
      <c r="B353" s="20">
        <f t="shared" si="5"/>
        <v>0.34800000000000025</v>
      </c>
    </row>
    <row r="354" spans="1:2" x14ac:dyDescent="0.25">
      <c r="A354" s="29">
        <f>((Gasto!$C$7*B354)+(Gasto!$C$14*(B354^2)))^3/(Gasto!$C$7+(2*Gasto!$C$14*B354))</f>
        <v>0.45947925050919453</v>
      </c>
      <c r="B354" s="20">
        <f t="shared" si="5"/>
        <v>0.34900000000000025</v>
      </c>
    </row>
    <row r="355" spans="1:2" x14ac:dyDescent="0.25">
      <c r="A355" s="29">
        <f>((Gasto!$C$7*B355)+(Gasto!$C$14*(B355^2)))^3/(Gasto!$C$7+(2*Gasto!$C$14*B355))</f>
        <v>0.46368865885416771</v>
      </c>
      <c r="B355" s="20">
        <f t="shared" si="5"/>
        <v>0.35000000000000026</v>
      </c>
    </row>
    <row r="356" spans="1:2" x14ac:dyDescent="0.25">
      <c r="A356" s="29">
        <f>((Gasto!$C$7*B356)+(Gasto!$C$14*(B356^2)))^3/(Gasto!$C$7+(2*Gasto!$C$14*B356))</f>
        <v>0.46792517365658515</v>
      </c>
      <c r="B356" s="20">
        <f t="shared" si="5"/>
        <v>0.35100000000000026</v>
      </c>
    </row>
    <row r="357" spans="1:2" x14ac:dyDescent="0.25">
      <c r="A357" s="29">
        <f>((Gasto!$C$7*B357)+(Gasto!$C$14*(B357^2)))^3/(Gasto!$C$7+(2*Gasto!$C$14*B357))</f>
        <v>0.47218889980556061</v>
      </c>
      <c r="B357" s="20">
        <f t="shared" si="5"/>
        <v>0.35200000000000026</v>
      </c>
    </row>
    <row r="358" spans="1:2" x14ac:dyDescent="0.25">
      <c r="A358" s="29">
        <f>((Gasto!$C$7*B358)+(Gasto!$C$14*(B358^2)))^3/(Gasto!$C$7+(2*Gasto!$C$14*B358))</f>
        <v>0.47647994236659463</v>
      </c>
      <c r="B358" s="20">
        <f t="shared" si="5"/>
        <v>0.35300000000000026</v>
      </c>
    </row>
    <row r="359" spans="1:2" x14ac:dyDescent="0.25">
      <c r="A359" s="29">
        <f>((Gasto!$C$7*B359)+(Gasto!$C$14*(B359^2)))^3/(Gasto!$C$7+(2*Gasto!$C$14*B359))</f>
        <v>0.48079840658172984</v>
      </c>
      <c r="B359" s="20">
        <f t="shared" si="5"/>
        <v>0.35400000000000026</v>
      </c>
    </row>
    <row r="360" spans="1:2" x14ac:dyDescent="0.25">
      <c r="A360" s="29">
        <f>((Gasto!$C$7*B360)+(Gasto!$C$14*(B360^2)))^3/(Gasto!$C$7+(2*Gasto!$C$14*B360))</f>
        <v>0.48514439786970981</v>
      </c>
      <c r="B360" s="20">
        <f t="shared" si="5"/>
        <v>0.35500000000000026</v>
      </c>
    </row>
    <row r="361" spans="1:2" x14ac:dyDescent="0.25">
      <c r="A361" s="29">
        <f>((Gasto!$C$7*B361)+(Gasto!$C$14*(B361^2)))^3/(Gasto!$C$7+(2*Gasto!$C$14*B361))</f>
        <v>0.48951802182613408</v>
      </c>
      <c r="B361" s="20">
        <f t="shared" si="5"/>
        <v>0.35600000000000026</v>
      </c>
    </row>
    <row r="362" spans="1:2" x14ac:dyDescent="0.25">
      <c r="A362" s="29">
        <f>((Gasto!$C$7*B362)+(Gasto!$C$14*(B362^2)))^3/(Gasto!$C$7+(2*Gasto!$C$14*B362))</f>
        <v>0.49391938422361747</v>
      </c>
      <c r="B362" s="20">
        <f t="shared" si="5"/>
        <v>0.35700000000000026</v>
      </c>
    </row>
    <row r="363" spans="1:2" x14ac:dyDescent="0.25">
      <c r="A363" s="29">
        <f>((Gasto!$C$7*B363)+(Gasto!$C$14*(B363^2)))^3/(Gasto!$C$7+(2*Gasto!$C$14*B363))</f>
        <v>0.49834859101194395</v>
      </c>
      <c r="B363" s="20">
        <f t="shared" si="5"/>
        <v>0.35800000000000026</v>
      </c>
    </row>
    <row r="364" spans="1:2" x14ac:dyDescent="0.25">
      <c r="A364" s="29">
        <f>((Gasto!$C$7*B364)+(Gasto!$C$14*(B364^2)))^3/(Gasto!$C$7+(2*Gasto!$C$14*B364))</f>
        <v>0.50280574831822633</v>
      </c>
      <c r="B364" s="20">
        <f t="shared" si="5"/>
        <v>0.35900000000000026</v>
      </c>
    </row>
    <row r="365" spans="1:2" x14ac:dyDescent="0.25">
      <c r="A365" s="29">
        <f>((Gasto!$C$7*B365)+(Gasto!$C$14*(B365^2)))^3/(Gasto!$C$7+(2*Gasto!$C$14*B365))</f>
        <v>0.50729096244705996</v>
      </c>
      <c r="B365" s="20">
        <f t="shared" si="5"/>
        <v>0.36000000000000026</v>
      </c>
    </row>
    <row r="366" spans="1:2" x14ac:dyDescent="0.25">
      <c r="A366" s="29">
        <f>((Gasto!$C$7*B366)+(Gasto!$C$14*(B366^2)))^3/(Gasto!$C$7+(2*Gasto!$C$14*B366))</f>
        <v>0.51180433988068175</v>
      </c>
      <c r="B366" s="20">
        <f t="shared" si="5"/>
        <v>0.36100000000000027</v>
      </c>
    </row>
    <row r="367" spans="1:2" x14ac:dyDescent="0.25">
      <c r="A367" s="29">
        <f>((Gasto!$C$7*B367)+(Gasto!$C$14*(B367^2)))^3/(Gasto!$C$7+(2*Gasto!$C$14*B367))</f>
        <v>0.51634598727912429</v>
      </c>
      <c r="B367" s="20">
        <f t="shared" si="5"/>
        <v>0.36200000000000027</v>
      </c>
    </row>
    <row r="368" spans="1:2" x14ac:dyDescent="0.25">
      <c r="A368" s="29">
        <f>((Gasto!$C$7*B368)+(Gasto!$C$14*(B368^2)))^3/(Gasto!$C$7+(2*Gasto!$C$14*B368))</f>
        <v>0.52091601148037459</v>
      </c>
      <c r="B368" s="20">
        <f t="shared" si="5"/>
        <v>0.36300000000000027</v>
      </c>
    </row>
    <row r="369" spans="1:2" x14ac:dyDescent="0.25">
      <c r="A369" s="29">
        <f>((Gasto!$C$7*B369)+(Gasto!$C$14*(B369^2)))^3/(Gasto!$C$7+(2*Gasto!$C$14*B369))</f>
        <v>0.52551451950052686</v>
      </c>
      <c r="B369" s="20">
        <f t="shared" si="5"/>
        <v>0.36400000000000027</v>
      </c>
    </row>
    <row r="370" spans="1:2" x14ac:dyDescent="0.25">
      <c r="A370" s="29">
        <f>((Gasto!$C$7*B370)+(Gasto!$C$14*(B370^2)))^3/(Gasto!$C$7+(2*Gasto!$C$14*B370))</f>
        <v>0.53014161853394282</v>
      </c>
      <c r="B370" s="20">
        <f t="shared" si="5"/>
        <v>0.36500000000000027</v>
      </c>
    </row>
    <row r="371" spans="1:2" x14ac:dyDescent="0.25">
      <c r="A371" s="29">
        <f>((Gasto!$C$7*B371)+(Gasto!$C$14*(B371^2)))^3/(Gasto!$C$7+(2*Gasto!$C$14*B371))</f>
        <v>0.5347974159534038</v>
      </c>
      <c r="B371" s="20">
        <f t="shared" si="5"/>
        <v>0.36600000000000027</v>
      </c>
    </row>
    <row r="372" spans="1:2" x14ac:dyDescent="0.25">
      <c r="A372" s="29">
        <f>((Gasto!$C$7*B372)+(Gasto!$C$14*(B372^2)))^3/(Gasto!$C$7+(2*Gasto!$C$14*B372))</f>
        <v>0.53948201931027018</v>
      </c>
      <c r="B372" s="20">
        <f t="shared" si="5"/>
        <v>0.36700000000000027</v>
      </c>
    </row>
    <row r="373" spans="1:2" x14ac:dyDescent="0.25">
      <c r="A373" s="29">
        <f>((Gasto!$C$7*B373)+(Gasto!$C$14*(B373^2)))^3/(Gasto!$C$7+(2*Gasto!$C$14*B373))</f>
        <v>0.5441955363346338</v>
      </c>
      <c r="B373" s="20">
        <f t="shared" si="5"/>
        <v>0.36800000000000027</v>
      </c>
    </row>
    <row r="374" spans="1:2" x14ac:dyDescent="0.25">
      <c r="A374" s="29">
        <f>((Gasto!$C$7*B374)+(Gasto!$C$14*(B374^2)))^3/(Gasto!$C$7+(2*Gasto!$C$14*B374))</f>
        <v>0.54893807493547597</v>
      </c>
      <c r="B374" s="20">
        <f t="shared" si="5"/>
        <v>0.36900000000000027</v>
      </c>
    </row>
    <row r="375" spans="1:2" x14ac:dyDescent="0.25">
      <c r="A375" s="29">
        <f>((Gasto!$C$7*B375)+(Gasto!$C$14*(B375^2)))^3/(Gasto!$C$7+(2*Gasto!$C$14*B375))</f>
        <v>0.55370974320082234</v>
      </c>
      <c r="B375" s="20">
        <f t="shared" ref="B375:B438" si="6">B374+0.001</f>
        <v>0.37000000000000027</v>
      </c>
    </row>
    <row r="376" spans="1:2" x14ac:dyDescent="0.25">
      <c r="A376" s="29">
        <f>((Gasto!$C$7*B376)+(Gasto!$C$14*(B376^2)))^3/(Gasto!$C$7+(2*Gasto!$C$14*B376))</f>
        <v>0.55851064939789929</v>
      </c>
      <c r="B376" s="20">
        <f t="shared" si="6"/>
        <v>0.37100000000000027</v>
      </c>
    </row>
    <row r="377" spans="1:2" x14ac:dyDescent="0.25">
      <c r="A377" s="29">
        <f>((Gasto!$C$7*B377)+(Gasto!$C$14*(B377^2)))^3/(Gasto!$C$7+(2*Gasto!$C$14*B377))</f>
        <v>0.56334090197328757</v>
      </c>
      <c r="B377" s="20">
        <f t="shared" si="6"/>
        <v>0.37200000000000027</v>
      </c>
    </row>
    <row r="378" spans="1:2" x14ac:dyDescent="0.25">
      <c r="A378" s="29">
        <f>((Gasto!$C$7*B378)+(Gasto!$C$14*(B378^2)))^3/(Gasto!$C$7+(2*Gasto!$C$14*B378))</f>
        <v>0.56820060955307994</v>
      </c>
      <c r="B378" s="20">
        <f t="shared" si="6"/>
        <v>0.37300000000000028</v>
      </c>
    </row>
    <row r="379" spans="1:2" x14ac:dyDescent="0.25">
      <c r="A379" s="29">
        <f>((Gasto!$C$7*B379)+(Gasto!$C$14*(B379^2)))^3/(Gasto!$C$7+(2*Gasto!$C$14*B379))</f>
        <v>0.57308988094303381</v>
      </c>
      <c r="B379" s="20">
        <f t="shared" si="6"/>
        <v>0.37400000000000028</v>
      </c>
    </row>
    <row r="380" spans="1:2" x14ac:dyDescent="0.25">
      <c r="A380" s="29">
        <f>((Gasto!$C$7*B380)+(Gasto!$C$14*(B380^2)))^3/(Gasto!$C$7+(2*Gasto!$C$14*B380))</f>
        <v>0.57800882512873031</v>
      </c>
      <c r="B380" s="20">
        <f t="shared" si="6"/>
        <v>0.37500000000000028</v>
      </c>
    </row>
    <row r="381" spans="1:2" x14ac:dyDescent="0.25">
      <c r="A381" s="29">
        <f>((Gasto!$C$7*B381)+(Gasto!$C$14*(B381^2)))^3/(Gasto!$C$7+(2*Gasto!$C$14*B381))</f>
        <v>0.58295755127572368</v>
      </c>
      <c r="B381" s="20">
        <f t="shared" si="6"/>
        <v>0.37600000000000028</v>
      </c>
    </row>
    <row r="382" spans="1:2" x14ac:dyDescent="0.25">
      <c r="A382" s="29">
        <f>((Gasto!$C$7*B382)+(Gasto!$C$14*(B382^2)))^3/(Gasto!$C$7+(2*Gasto!$C$14*B382))</f>
        <v>0.58793616872970289</v>
      </c>
      <c r="B382" s="20">
        <f t="shared" si="6"/>
        <v>0.37700000000000028</v>
      </c>
    </row>
    <row r="383" spans="1:2" x14ac:dyDescent="0.25">
      <c r="A383" s="29">
        <f>((Gasto!$C$7*B383)+(Gasto!$C$14*(B383^2)))^3/(Gasto!$C$7+(2*Gasto!$C$14*B383))</f>
        <v>0.59294478701664133</v>
      </c>
      <c r="B383" s="20">
        <f t="shared" si="6"/>
        <v>0.37800000000000028</v>
      </c>
    </row>
    <row r="384" spans="1:2" x14ac:dyDescent="0.25">
      <c r="A384" s="29">
        <f>((Gasto!$C$7*B384)+(Gasto!$C$14*(B384^2)))^3/(Gasto!$C$7+(2*Gasto!$C$14*B384))</f>
        <v>0.59798351584295484</v>
      </c>
      <c r="B384" s="20">
        <f t="shared" si="6"/>
        <v>0.37900000000000028</v>
      </c>
    </row>
    <row r="385" spans="1:2" x14ac:dyDescent="0.25">
      <c r="A385" s="29">
        <f>((Gasto!$C$7*B385)+(Gasto!$C$14*(B385^2)))^3/(Gasto!$C$7+(2*Gasto!$C$14*B385))</f>
        <v>0.60305246509565358</v>
      </c>
      <c r="B385" s="20">
        <f t="shared" si="6"/>
        <v>0.38000000000000028</v>
      </c>
    </row>
    <row r="386" spans="1:2" x14ac:dyDescent="0.25">
      <c r="A386" s="29">
        <f>((Gasto!$C$7*B386)+(Gasto!$C$14*(B386^2)))^3/(Gasto!$C$7+(2*Gasto!$C$14*B386))</f>
        <v>0.60815174484250045</v>
      </c>
      <c r="B386" s="20">
        <f t="shared" si="6"/>
        <v>0.38100000000000028</v>
      </c>
    </row>
    <row r="387" spans="1:2" x14ac:dyDescent="0.25">
      <c r="A387" s="29">
        <f>((Gasto!$C$7*B387)+(Gasto!$C$14*(B387^2)))^3/(Gasto!$C$7+(2*Gasto!$C$14*B387))</f>
        <v>0.6132814653321621</v>
      </c>
      <c r="B387" s="20">
        <f t="shared" si="6"/>
        <v>0.38200000000000028</v>
      </c>
    </row>
    <row r="388" spans="1:2" x14ac:dyDescent="0.25">
      <c r="A388" s="29">
        <f>((Gasto!$C$7*B388)+(Gasto!$C$14*(B388^2)))^3/(Gasto!$C$7+(2*Gasto!$C$14*B388))</f>
        <v>0.61844173699436622</v>
      </c>
      <c r="B388" s="20">
        <f t="shared" si="6"/>
        <v>0.38300000000000028</v>
      </c>
    </row>
    <row r="389" spans="1:2" x14ac:dyDescent="0.25">
      <c r="A389" s="29">
        <f>((Gasto!$C$7*B389)+(Gasto!$C$14*(B389^2)))^3/(Gasto!$C$7+(2*Gasto!$C$14*B389))</f>
        <v>0.62363267044005277</v>
      </c>
      <c r="B389" s="20">
        <f t="shared" si="6"/>
        <v>0.38400000000000029</v>
      </c>
    </row>
    <row r="390" spans="1:2" x14ac:dyDescent="0.25">
      <c r="A390" s="29">
        <f>((Gasto!$C$7*B390)+(Gasto!$C$14*(B390^2)))^3/(Gasto!$C$7+(2*Gasto!$C$14*B390))</f>
        <v>0.62885437646153264</v>
      </c>
      <c r="B390" s="20">
        <f t="shared" si="6"/>
        <v>0.38500000000000029</v>
      </c>
    </row>
    <row r="391" spans="1:2" x14ac:dyDescent="0.25">
      <c r="A391" s="29">
        <f>((Gasto!$C$7*B391)+(Gasto!$C$14*(B391^2)))^3/(Gasto!$C$7+(2*Gasto!$C$14*B391))</f>
        <v>0.63410696603263761</v>
      </c>
      <c r="B391" s="20">
        <f t="shared" si="6"/>
        <v>0.38600000000000029</v>
      </c>
    </row>
    <row r="392" spans="1:2" x14ac:dyDescent="0.25">
      <c r="A392" s="29">
        <f>((Gasto!$C$7*B392)+(Gasto!$C$14*(B392^2)))^3/(Gasto!$C$7+(2*Gasto!$C$14*B392))</f>
        <v>0.6393905503088777</v>
      </c>
      <c r="B392" s="20">
        <f t="shared" si="6"/>
        <v>0.38700000000000029</v>
      </c>
    </row>
    <row r="393" spans="1:2" x14ac:dyDescent="0.25">
      <c r="A393" s="29">
        <f>((Gasto!$C$7*B393)+(Gasto!$C$14*(B393^2)))^3/(Gasto!$C$7+(2*Gasto!$C$14*B393))</f>
        <v>0.64470524062759271</v>
      </c>
      <c r="B393" s="20">
        <f t="shared" si="6"/>
        <v>0.38800000000000029</v>
      </c>
    </row>
    <row r="394" spans="1:2" x14ac:dyDescent="0.25">
      <c r="A394" s="29">
        <f>((Gasto!$C$7*B394)+(Gasto!$C$14*(B394^2)))^3/(Gasto!$C$7+(2*Gasto!$C$14*B394))</f>
        <v>0.65005114850810897</v>
      </c>
      <c r="B394" s="20">
        <f t="shared" si="6"/>
        <v>0.38900000000000029</v>
      </c>
    </row>
    <row r="395" spans="1:2" x14ac:dyDescent="0.25">
      <c r="A395" s="29">
        <f>((Gasto!$C$7*B395)+(Gasto!$C$14*(B395^2)))^3/(Gasto!$C$7+(2*Gasto!$C$14*B395))</f>
        <v>0.65542838565188999</v>
      </c>
      <c r="B395" s="20">
        <f t="shared" si="6"/>
        <v>0.39000000000000029</v>
      </c>
    </row>
    <row r="396" spans="1:2" x14ac:dyDescent="0.25">
      <c r="A396" s="29">
        <f>((Gasto!$C$7*B396)+(Gasto!$C$14*(B396^2)))^3/(Gasto!$C$7+(2*Gasto!$C$14*B396))</f>
        <v>0.66083706394269393</v>
      </c>
      <c r="B396" s="20">
        <f t="shared" si="6"/>
        <v>0.39100000000000029</v>
      </c>
    </row>
    <row r="397" spans="1:2" x14ac:dyDescent="0.25">
      <c r="A397" s="29">
        <f>((Gasto!$C$7*B397)+(Gasto!$C$14*(B397^2)))^3/(Gasto!$C$7+(2*Gasto!$C$14*B397))</f>
        <v>0.66627729544672354</v>
      </c>
      <c r="B397" s="20">
        <f t="shared" si="6"/>
        <v>0.39200000000000029</v>
      </c>
    </row>
    <row r="398" spans="1:2" x14ac:dyDescent="0.25">
      <c r="A398" s="29">
        <f>((Gasto!$C$7*B398)+(Gasto!$C$14*(B398^2)))^3/(Gasto!$C$7+(2*Gasto!$C$14*B398))</f>
        <v>0.67174919241278419</v>
      </c>
      <c r="B398" s="20">
        <f t="shared" si="6"/>
        <v>0.39300000000000029</v>
      </c>
    </row>
    <row r="399" spans="1:2" x14ac:dyDescent="0.25">
      <c r="A399" s="29">
        <f>((Gasto!$C$7*B399)+(Gasto!$C$14*(B399^2)))^3/(Gasto!$C$7+(2*Gasto!$C$14*B399))</f>
        <v>0.67725286727243283</v>
      </c>
      <c r="B399" s="20">
        <f t="shared" si="6"/>
        <v>0.39400000000000029</v>
      </c>
    </row>
    <row r="400" spans="1:2" x14ac:dyDescent="0.25">
      <c r="A400" s="29">
        <f>((Gasto!$C$7*B400)+(Gasto!$C$14*(B400^2)))^3/(Gasto!$C$7+(2*Gasto!$C$14*B400))</f>
        <v>0.68278843264013533</v>
      </c>
      <c r="B400" s="20">
        <f t="shared" si="6"/>
        <v>0.3950000000000003</v>
      </c>
    </row>
    <row r="401" spans="1:2" x14ac:dyDescent="0.25">
      <c r="A401" s="29">
        <f>((Gasto!$C$7*B401)+(Gasto!$C$14*(B401^2)))^3/(Gasto!$C$7+(2*Gasto!$C$14*B401))</f>
        <v>0.6883560013134169</v>
      </c>
      <c r="B401" s="20">
        <f t="shared" si="6"/>
        <v>0.3960000000000003</v>
      </c>
    </row>
    <row r="402" spans="1:2" x14ac:dyDescent="0.25">
      <c r="A402" s="29">
        <f>((Gasto!$C$7*B402)+(Gasto!$C$14*(B402^2)))^3/(Gasto!$C$7+(2*Gasto!$C$14*B402))</f>
        <v>0.69395568627301885</v>
      </c>
      <c r="B402" s="20">
        <f t="shared" si="6"/>
        <v>0.3970000000000003</v>
      </c>
    </row>
    <row r="403" spans="1:2" x14ac:dyDescent="0.25">
      <c r="A403" s="29">
        <f>((Gasto!$C$7*B403)+(Gasto!$C$14*(B403^2)))^3/(Gasto!$C$7+(2*Gasto!$C$14*B403))</f>
        <v>0.69958760068304726</v>
      </c>
      <c r="B403" s="20">
        <f t="shared" si="6"/>
        <v>0.3980000000000003</v>
      </c>
    </row>
    <row r="404" spans="1:2" x14ac:dyDescent="0.25">
      <c r="A404" s="29">
        <f>((Gasto!$C$7*B404)+(Gasto!$C$14*(B404^2)))^3/(Gasto!$C$7+(2*Gasto!$C$14*B404))</f>
        <v>0.70525185789113154</v>
      </c>
      <c r="B404" s="20">
        <f t="shared" si="6"/>
        <v>0.3990000000000003</v>
      </c>
    </row>
    <row r="405" spans="1:2" x14ac:dyDescent="0.25">
      <c r="A405" s="29">
        <f>((Gasto!$C$7*B405)+(Gasto!$C$14*(B405^2)))^3/(Gasto!$C$7+(2*Gasto!$C$14*B405))</f>
        <v>0.71094857142857315</v>
      </c>
      <c r="B405" s="20">
        <f t="shared" si="6"/>
        <v>0.4000000000000003</v>
      </c>
    </row>
    <row r="406" spans="1:2" x14ac:dyDescent="0.25">
      <c r="A406" s="29">
        <f>((Gasto!$C$7*B406)+(Gasto!$C$14*(B406^2)))^3/(Gasto!$C$7+(2*Gasto!$C$14*B406))</f>
        <v>0.71667785501050085</v>
      </c>
      <c r="B406" s="20">
        <f t="shared" si="6"/>
        <v>0.4010000000000003</v>
      </c>
    </row>
    <row r="407" spans="1:2" x14ac:dyDescent="0.25">
      <c r="A407" s="29">
        <f>((Gasto!$C$7*B407)+(Gasto!$C$14*(B407^2)))^3/(Gasto!$C$7+(2*Gasto!$C$14*B407))</f>
        <v>0.72243982253602335</v>
      </c>
      <c r="B407" s="20">
        <f t="shared" si="6"/>
        <v>0.4020000000000003</v>
      </c>
    </row>
    <row r="408" spans="1:2" x14ac:dyDescent="0.25">
      <c r="A408" s="29">
        <f>((Gasto!$C$7*B408)+(Gasto!$C$14*(B408^2)))^3/(Gasto!$C$7+(2*Gasto!$C$14*B408))</f>
        <v>0.72823458808838171</v>
      </c>
      <c r="B408" s="20">
        <f t="shared" si="6"/>
        <v>0.4030000000000003</v>
      </c>
    </row>
    <row r="409" spans="1:2" x14ac:dyDescent="0.25">
      <c r="A409" s="29">
        <f>((Gasto!$C$7*B409)+(Gasto!$C$14*(B409^2)))^3/(Gasto!$C$7+(2*Gasto!$C$14*B409))</f>
        <v>0.73406226593510249</v>
      </c>
      <c r="B409" s="20">
        <f t="shared" si="6"/>
        <v>0.4040000000000003</v>
      </c>
    </row>
    <row r="410" spans="1:2" x14ac:dyDescent="0.25">
      <c r="A410" s="29">
        <f>((Gasto!$C$7*B410)+(Gasto!$C$14*(B410^2)))^3/(Gasto!$C$7+(2*Gasto!$C$14*B410))</f>
        <v>0.73992297052815048</v>
      </c>
      <c r="B410" s="20">
        <f t="shared" si="6"/>
        <v>0.4050000000000003</v>
      </c>
    </row>
    <row r="411" spans="1:2" x14ac:dyDescent="0.25">
      <c r="A411" s="29">
        <f>((Gasto!$C$7*B411)+(Gasto!$C$14*(B411^2)))^3/(Gasto!$C$7+(2*Gasto!$C$14*B411))</f>
        <v>0.74581681650408116</v>
      </c>
      <c r="B411" s="20">
        <f t="shared" si="6"/>
        <v>0.40600000000000031</v>
      </c>
    </row>
    <row r="412" spans="1:2" x14ac:dyDescent="0.25">
      <c r="A412" s="29">
        <f>((Gasto!$C$7*B412)+(Gasto!$C$14*(B412^2)))^3/(Gasto!$C$7+(2*Gasto!$C$14*B412))</f>
        <v>0.75174391868419399</v>
      </c>
      <c r="B412" s="20">
        <f t="shared" si="6"/>
        <v>0.40700000000000031</v>
      </c>
    </row>
    <row r="413" spans="1:2" x14ac:dyDescent="0.25">
      <c r="A413" s="29">
        <f>((Gasto!$C$7*B413)+(Gasto!$C$14*(B413^2)))^3/(Gasto!$C$7+(2*Gasto!$C$14*B413))</f>
        <v>0.75770439207468376</v>
      </c>
      <c r="B413" s="20">
        <f t="shared" si="6"/>
        <v>0.40800000000000031</v>
      </c>
    </row>
    <row r="414" spans="1:2" x14ac:dyDescent="0.25">
      <c r="A414" s="29">
        <f>((Gasto!$C$7*B414)+(Gasto!$C$14*(B414^2)))^3/(Gasto!$C$7+(2*Gasto!$C$14*B414))</f>
        <v>0.7636983518667948</v>
      </c>
      <c r="B414" s="20">
        <f t="shared" si="6"/>
        <v>0.40900000000000031</v>
      </c>
    </row>
    <row r="415" spans="1:2" x14ac:dyDescent="0.25">
      <c r="A415" s="29">
        <f>((Gasto!$C$7*B415)+(Gasto!$C$14*(B415^2)))^3/(Gasto!$C$7+(2*Gasto!$C$14*B415))</f>
        <v>0.76972591343696994</v>
      </c>
      <c r="B415" s="20">
        <f t="shared" si="6"/>
        <v>0.41000000000000031</v>
      </c>
    </row>
    <row r="416" spans="1:2" x14ac:dyDescent="0.25">
      <c r="A416" s="29">
        <f>((Gasto!$C$7*B416)+(Gasto!$C$14*(B416^2)))^3/(Gasto!$C$7+(2*Gasto!$C$14*B416))</f>
        <v>0.77578719234700755</v>
      </c>
      <c r="B416" s="20">
        <f t="shared" si="6"/>
        <v>0.41100000000000031</v>
      </c>
    </row>
    <row r="417" spans="1:2" x14ac:dyDescent="0.25">
      <c r="A417" s="29">
        <f>((Gasto!$C$7*B417)+(Gasto!$C$14*(B417^2)))^3/(Gasto!$C$7+(2*Gasto!$C$14*B417))</f>
        <v>0.7818823043442098</v>
      </c>
      <c r="B417" s="20">
        <f t="shared" si="6"/>
        <v>0.41200000000000031</v>
      </c>
    </row>
    <row r="418" spans="1:2" x14ac:dyDescent="0.25">
      <c r="A418" s="29">
        <f>((Gasto!$C$7*B418)+(Gasto!$C$14*(B418^2)))^3/(Gasto!$C$7+(2*Gasto!$C$14*B418))</f>
        <v>0.78801136536153704</v>
      </c>
      <c r="B418" s="20">
        <f t="shared" si="6"/>
        <v>0.41300000000000031</v>
      </c>
    </row>
    <row r="419" spans="1:2" x14ac:dyDescent="0.25">
      <c r="A419" s="29">
        <f>((Gasto!$C$7*B419)+(Gasto!$C$14*(B419^2)))^3/(Gasto!$C$7+(2*Gasto!$C$14*B419))</f>
        <v>0.79417449151775821</v>
      </c>
      <c r="B419" s="20">
        <f t="shared" si="6"/>
        <v>0.41400000000000031</v>
      </c>
    </row>
    <row r="420" spans="1:2" x14ac:dyDescent="0.25">
      <c r="A420" s="29">
        <f>((Gasto!$C$7*B420)+(Gasto!$C$14*(B420^2)))^3/(Gasto!$C$7+(2*Gasto!$C$14*B420))</f>
        <v>0.80037179911760492</v>
      </c>
      <c r="B420" s="20">
        <f t="shared" si="6"/>
        <v>0.41500000000000031</v>
      </c>
    </row>
    <row r="421" spans="1:2" x14ac:dyDescent="0.25">
      <c r="A421" s="29">
        <f>((Gasto!$C$7*B421)+(Gasto!$C$14*(B421^2)))^3/(Gasto!$C$7+(2*Gasto!$C$14*B421))</f>
        <v>0.80660340465192115</v>
      </c>
      <c r="B421" s="20">
        <f t="shared" si="6"/>
        <v>0.41600000000000031</v>
      </c>
    </row>
    <row r="422" spans="1:2" x14ac:dyDescent="0.25">
      <c r="A422" s="29">
        <f>((Gasto!$C$7*B422)+(Gasto!$C$14*(B422^2)))^3/(Gasto!$C$7+(2*Gasto!$C$14*B422))</f>
        <v>0.81286942479781665</v>
      </c>
      <c r="B422" s="20">
        <f t="shared" si="6"/>
        <v>0.41700000000000031</v>
      </c>
    </row>
    <row r="423" spans="1:2" x14ac:dyDescent="0.25">
      <c r="A423" s="29">
        <f>((Gasto!$C$7*B423)+(Gasto!$C$14*(B423^2)))^3/(Gasto!$C$7+(2*Gasto!$C$14*B423))</f>
        <v>0.81916997641881817</v>
      </c>
      <c r="B423" s="20">
        <f t="shared" si="6"/>
        <v>0.41800000000000032</v>
      </c>
    </row>
    <row r="424" spans="1:2" x14ac:dyDescent="0.25">
      <c r="A424" s="29">
        <f>((Gasto!$C$7*B424)+(Gasto!$C$14*(B424^2)))^3/(Gasto!$C$7+(2*Gasto!$C$14*B424))</f>
        <v>0.82550517656502098</v>
      </c>
      <c r="B424" s="20">
        <f t="shared" si="6"/>
        <v>0.41900000000000032</v>
      </c>
    </row>
    <row r="425" spans="1:2" x14ac:dyDescent="0.25">
      <c r="A425" s="29">
        <f>((Gasto!$C$7*B425)+(Gasto!$C$14*(B425^2)))^3/(Gasto!$C$7+(2*Gasto!$C$14*B425))</f>
        <v>0.83187514247324146</v>
      </c>
      <c r="B425" s="20">
        <f t="shared" si="6"/>
        <v>0.42000000000000032</v>
      </c>
    </row>
    <row r="426" spans="1:2" x14ac:dyDescent="0.25">
      <c r="A426" s="29">
        <f>((Gasto!$C$7*B426)+(Gasto!$C$14*(B426^2)))^3/(Gasto!$C$7+(2*Gasto!$C$14*B426))</f>
        <v>0.83827999156716715</v>
      </c>
      <c r="B426" s="20">
        <f t="shared" si="6"/>
        <v>0.42100000000000032</v>
      </c>
    </row>
    <row r="427" spans="1:2" x14ac:dyDescent="0.25">
      <c r="A427" s="29">
        <f>((Gasto!$C$7*B427)+(Gasto!$C$14*(B427^2)))^3/(Gasto!$C$7+(2*Gasto!$C$14*B427))</f>
        <v>0.84471984145750889</v>
      </c>
      <c r="B427" s="20">
        <f t="shared" si="6"/>
        <v>0.42200000000000032</v>
      </c>
    </row>
    <row r="428" spans="1:2" x14ac:dyDescent="0.25">
      <c r="A428" s="29">
        <f>((Gasto!$C$7*B428)+(Gasto!$C$14*(B428^2)))^3/(Gasto!$C$7+(2*Gasto!$C$14*B428))</f>
        <v>0.85119480994215369</v>
      </c>
      <c r="B428" s="20">
        <f t="shared" si="6"/>
        <v>0.42300000000000032</v>
      </c>
    </row>
    <row r="429" spans="1:2" x14ac:dyDescent="0.25">
      <c r="A429" s="29">
        <f>((Gasto!$C$7*B429)+(Gasto!$C$14*(B429^2)))^3/(Gasto!$C$7+(2*Gasto!$C$14*B429))</f>
        <v>0.85770501500631335</v>
      </c>
      <c r="B429" s="20">
        <f t="shared" si="6"/>
        <v>0.42400000000000032</v>
      </c>
    </row>
    <row r="430" spans="1:2" x14ac:dyDescent="0.25">
      <c r="A430" s="29">
        <f>((Gasto!$C$7*B430)+(Gasto!$C$14*(B430^2)))^3/(Gasto!$C$7+(2*Gasto!$C$14*B430))</f>
        <v>0.86425057482267909</v>
      </c>
      <c r="B430" s="20">
        <f t="shared" si="6"/>
        <v>0.42500000000000032</v>
      </c>
    </row>
    <row r="431" spans="1:2" x14ac:dyDescent="0.25">
      <c r="A431" s="29">
        <f>((Gasto!$C$7*B431)+(Gasto!$C$14*(B431^2)))^3/(Gasto!$C$7+(2*Gasto!$C$14*B431))</f>
        <v>0.87083160775156843</v>
      </c>
      <c r="B431" s="20">
        <f t="shared" si="6"/>
        <v>0.42600000000000032</v>
      </c>
    </row>
    <row r="432" spans="1:2" x14ac:dyDescent="0.25">
      <c r="A432" s="29">
        <f>((Gasto!$C$7*B432)+(Gasto!$C$14*(B432^2)))^3/(Gasto!$C$7+(2*Gasto!$C$14*B432))</f>
        <v>0.8774482323410806</v>
      </c>
      <c r="B432" s="20">
        <f t="shared" si="6"/>
        <v>0.42700000000000032</v>
      </c>
    </row>
    <row r="433" spans="1:2" x14ac:dyDescent="0.25">
      <c r="A433" s="29">
        <f>((Gasto!$C$7*B433)+(Gasto!$C$14*(B433^2)))^3/(Gasto!$C$7+(2*Gasto!$C$14*B433))</f>
        <v>0.88410056732724596</v>
      </c>
      <c r="B433" s="20">
        <f t="shared" si="6"/>
        <v>0.42800000000000032</v>
      </c>
    </row>
    <row r="434" spans="1:2" x14ac:dyDescent="0.25">
      <c r="A434" s="29">
        <f>((Gasto!$C$7*B434)+(Gasto!$C$14*(B434^2)))^3/(Gasto!$C$7+(2*Gasto!$C$14*B434))</f>
        <v>0.89078873163417605</v>
      </c>
      <c r="B434" s="20">
        <f t="shared" si="6"/>
        <v>0.42900000000000033</v>
      </c>
    </row>
    <row r="435" spans="1:2" x14ac:dyDescent="0.25">
      <c r="A435" s="29">
        <f>((Gasto!$C$7*B435)+(Gasto!$C$14*(B435^2)))^3/(Gasto!$C$7+(2*Gasto!$C$14*B435))</f>
        <v>0.89751284437421541</v>
      </c>
      <c r="B435" s="20">
        <f t="shared" si="6"/>
        <v>0.43000000000000033</v>
      </c>
    </row>
    <row r="436" spans="1:2" x14ac:dyDescent="0.25">
      <c r="A436" s="29">
        <f>((Gasto!$C$7*B436)+(Gasto!$C$14*(B436^2)))^3/(Gasto!$C$7+(2*Gasto!$C$14*B436))</f>
        <v>0.90427302484809369</v>
      </c>
      <c r="B436" s="20">
        <f t="shared" si="6"/>
        <v>0.43100000000000033</v>
      </c>
    </row>
    <row r="437" spans="1:2" x14ac:dyDescent="0.25">
      <c r="A437" s="29">
        <f>((Gasto!$C$7*B437)+(Gasto!$C$14*(B437^2)))^3/(Gasto!$C$7+(2*Gasto!$C$14*B437))</f>
        <v>0.91106939254507335</v>
      </c>
      <c r="B437" s="20">
        <f t="shared" si="6"/>
        <v>0.43200000000000033</v>
      </c>
    </row>
    <row r="438" spans="1:2" x14ac:dyDescent="0.25">
      <c r="A438" s="29">
        <f>((Gasto!$C$7*B438)+(Gasto!$C$14*(B438^2)))^3/(Gasto!$C$7+(2*Gasto!$C$14*B438))</f>
        <v>0.91790206714310463</v>
      </c>
      <c r="B438" s="20">
        <f t="shared" si="6"/>
        <v>0.43300000000000033</v>
      </c>
    </row>
    <row r="439" spans="1:2" x14ac:dyDescent="0.25">
      <c r="A439" s="29">
        <f>((Gasto!$C$7*B439)+(Gasto!$C$14*(B439^2)))^3/(Gasto!$C$7+(2*Gasto!$C$14*B439))</f>
        <v>0.92477116850897145</v>
      </c>
      <c r="B439" s="20">
        <f t="shared" ref="B439:B502" si="7">B438+0.001</f>
        <v>0.43400000000000033</v>
      </c>
    </row>
    <row r="440" spans="1:2" x14ac:dyDescent="0.25">
      <c r="A440" s="29">
        <f>((Gasto!$C$7*B440)+(Gasto!$C$14*(B440^2)))^3/(Gasto!$C$7+(2*Gasto!$C$14*B440))</f>
        <v>0.93167681669844649</v>
      </c>
      <c r="B440" s="20">
        <f t="shared" si="7"/>
        <v>0.43500000000000033</v>
      </c>
    </row>
    <row r="441" spans="1:2" x14ac:dyDescent="0.25">
      <c r="A441" s="29">
        <f>((Gasto!$C$7*B441)+(Gasto!$C$14*(B441^2)))^3/(Gasto!$C$7+(2*Gasto!$C$14*B441))</f>
        <v>0.93861913195643931</v>
      </c>
      <c r="B441" s="20">
        <f t="shared" si="7"/>
        <v>0.43600000000000033</v>
      </c>
    </row>
    <row r="442" spans="1:2" x14ac:dyDescent="0.25">
      <c r="A442" s="29">
        <f>((Gasto!$C$7*B442)+(Gasto!$C$14*(B442^2)))^3/(Gasto!$C$7+(2*Gasto!$C$14*B442))</f>
        <v>0.94559823471714621</v>
      </c>
      <c r="B442" s="20">
        <f t="shared" si="7"/>
        <v>0.43700000000000033</v>
      </c>
    </row>
    <row r="443" spans="1:2" x14ac:dyDescent="0.25">
      <c r="A443" s="29">
        <f>((Gasto!$C$7*B443)+(Gasto!$C$14*(B443^2)))^3/(Gasto!$C$7+(2*Gasto!$C$14*B443))</f>
        <v>0.95261424560420305</v>
      </c>
      <c r="B443" s="20">
        <f t="shared" si="7"/>
        <v>0.43800000000000033</v>
      </c>
    </row>
    <row r="444" spans="1:2" x14ac:dyDescent="0.25">
      <c r="A444" s="29">
        <f>((Gasto!$C$7*B444)+(Gasto!$C$14*(B444^2)))^3/(Gasto!$C$7+(2*Gasto!$C$14*B444))</f>
        <v>0.95966728543083446</v>
      </c>
      <c r="B444" s="20">
        <f t="shared" si="7"/>
        <v>0.43900000000000033</v>
      </c>
    </row>
    <row r="445" spans="1:2" x14ac:dyDescent="0.25">
      <c r="A445" s="29">
        <f>((Gasto!$C$7*B445)+(Gasto!$C$14*(B445^2)))^3/(Gasto!$C$7+(2*Gasto!$C$14*B445))</f>
        <v>0.9667574752000021</v>
      </c>
      <c r="B445" s="20">
        <f t="shared" si="7"/>
        <v>0.44000000000000034</v>
      </c>
    </row>
    <row r="446" spans="1:2" x14ac:dyDescent="0.25">
      <c r="A446" s="29">
        <f>((Gasto!$C$7*B446)+(Gasto!$C$14*(B446^2)))^3/(Gasto!$C$7+(2*Gasto!$C$14*B446))</f>
        <v>0.97388493610455951</v>
      </c>
      <c r="B446" s="20">
        <f t="shared" si="7"/>
        <v>0.44100000000000034</v>
      </c>
    </row>
    <row r="447" spans="1:2" x14ac:dyDescent="0.25">
      <c r="A447" s="29">
        <f>((Gasto!$C$7*B447)+(Gasto!$C$14*(B447^2)))^3/(Gasto!$C$7+(2*Gasto!$C$14*B447))</f>
        <v>0.98104978952739685</v>
      </c>
      <c r="B447" s="20">
        <f t="shared" si="7"/>
        <v>0.44200000000000034</v>
      </c>
    </row>
    <row r="448" spans="1:2" x14ac:dyDescent="0.25">
      <c r="A448" s="29">
        <f>((Gasto!$C$7*B448)+(Gasto!$C$14*(B448^2)))^3/(Gasto!$C$7+(2*Gasto!$C$14*B448))</f>
        <v>0.98825215704159652</v>
      </c>
      <c r="B448" s="20">
        <f t="shared" si="7"/>
        <v>0.44300000000000034</v>
      </c>
    </row>
    <row r="449" spans="1:2" x14ac:dyDescent="0.25">
      <c r="A449" s="29">
        <f>((Gasto!$C$7*B449)+(Gasto!$C$14*(B449^2)))^3/(Gasto!$C$7+(2*Gasto!$C$14*B449))</f>
        <v>0.99549216041057709</v>
      </c>
      <c r="B449" s="20">
        <f t="shared" si="7"/>
        <v>0.44400000000000034</v>
      </c>
    </row>
    <row r="450" spans="1:2" x14ac:dyDescent="0.25">
      <c r="A450" s="29">
        <f>((Gasto!$C$7*B450)+(Gasto!$C$14*(B450^2)))^3/(Gasto!$C$7+(2*Gasto!$C$14*B450))</f>
        <v>1.0027699215882502</v>
      </c>
      <c r="B450" s="20">
        <f t="shared" si="7"/>
        <v>0.44500000000000034</v>
      </c>
    </row>
    <row r="451" spans="1:2" x14ac:dyDescent="0.25">
      <c r="A451" s="29">
        <f>((Gasto!$C$7*B451)+(Gasto!$C$14*(B451^2)))^3/(Gasto!$C$7+(2*Gasto!$C$14*B451))</f>
        <v>1.0100855627191634</v>
      </c>
      <c r="B451" s="20">
        <f t="shared" si="7"/>
        <v>0.44600000000000034</v>
      </c>
    </row>
    <row r="452" spans="1:2" x14ac:dyDescent="0.25">
      <c r="A452" s="29">
        <f>((Gasto!$C$7*B452)+(Gasto!$C$14*(B452^2)))^3/(Gasto!$C$7+(2*Gasto!$C$14*B452))</f>
        <v>1.0174392061386572</v>
      </c>
      <c r="B452" s="20">
        <f t="shared" si="7"/>
        <v>0.44700000000000034</v>
      </c>
    </row>
    <row r="453" spans="1:2" x14ac:dyDescent="0.25">
      <c r="A453" s="29">
        <f>((Gasto!$C$7*B453)+(Gasto!$C$14*(B453^2)))^3/(Gasto!$C$7+(2*Gasto!$C$14*B453))</f>
        <v>1.0248309743730077</v>
      </c>
      <c r="B453" s="20">
        <f t="shared" si="7"/>
        <v>0.44800000000000034</v>
      </c>
    </row>
    <row r="454" spans="1:2" x14ac:dyDescent="0.25">
      <c r="A454" s="29">
        <f>((Gasto!$C$7*B454)+(Gasto!$C$14*(B454^2)))^3/(Gasto!$C$7+(2*Gasto!$C$14*B454))</f>
        <v>1.0322609901395825</v>
      </c>
      <c r="B454" s="20">
        <f t="shared" si="7"/>
        <v>0.44900000000000034</v>
      </c>
    </row>
    <row r="455" spans="1:2" x14ac:dyDescent="0.25">
      <c r="A455" s="29">
        <f>((Gasto!$C$7*B455)+(Gasto!$C$14*(B455^2)))^3/(Gasto!$C$7+(2*Gasto!$C$14*B455))</f>
        <v>1.039729376346985</v>
      </c>
      <c r="B455" s="20">
        <f t="shared" si="7"/>
        <v>0.45000000000000034</v>
      </c>
    </row>
    <row r="456" spans="1:2" x14ac:dyDescent="0.25">
      <c r="A456" s="29">
        <f>((Gasto!$C$7*B456)+(Gasto!$C$14*(B456^2)))^3/(Gasto!$C$7+(2*Gasto!$C$14*B456))</f>
        <v>1.04723625609521</v>
      </c>
      <c r="B456" s="20">
        <f t="shared" si="7"/>
        <v>0.45100000000000035</v>
      </c>
    </row>
    <row r="457" spans="1:2" x14ac:dyDescent="0.25">
      <c r="A457" s="29">
        <f>((Gasto!$C$7*B457)+(Gasto!$C$14*(B457^2)))^3/(Gasto!$C$7+(2*Gasto!$C$14*B457))</f>
        <v>1.0547817526757868</v>
      </c>
      <c r="B457" s="20">
        <f t="shared" si="7"/>
        <v>0.45200000000000035</v>
      </c>
    </row>
    <row r="458" spans="1:2" x14ac:dyDescent="0.25">
      <c r="A458" s="29">
        <f>((Gasto!$C$7*B458)+(Gasto!$C$14*(B458^2)))^3/(Gasto!$C$7+(2*Gasto!$C$14*B458))</f>
        <v>1.0623659895719333</v>
      </c>
      <c r="B458" s="20">
        <f t="shared" si="7"/>
        <v>0.45300000000000035</v>
      </c>
    </row>
    <row r="459" spans="1:2" x14ac:dyDescent="0.25">
      <c r="A459" s="29">
        <f>((Gasto!$C$7*B459)+(Gasto!$C$14*(B459^2)))^3/(Gasto!$C$7+(2*Gasto!$C$14*B459))</f>
        <v>1.0699890904587039</v>
      </c>
      <c r="B459" s="20">
        <f t="shared" si="7"/>
        <v>0.45400000000000035</v>
      </c>
    </row>
    <row r="460" spans="1:2" x14ac:dyDescent="0.25">
      <c r="A460" s="29">
        <f>((Gasto!$C$7*B460)+(Gasto!$C$14*(B460^2)))^3/(Gasto!$C$7+(2*Gasto!$C$14*B460))</f>
        <v>1.0776511792031402</v>
      </c>
      <c r="B460" s="20">
        <f t="shared" si="7"/>
        <v>0.45500000000000035</v>
      </c>
    </row>
    <row r="461" spans="1:2" x14ac:dyDescent="0.25">
      <c r="A461" s="29">
        <f>((Gasto!$C$7*B461)+(Gasto!$C$14*(B461^2)))^3/(Gasto!$C$7+(2*Gasto!$C$14*B461))</f>
        <v>1.0853523798644151</v>
      </c>
      <c r="B461" s="20">
        <f t="shared" si="7"/>
        <v>0.45600000000000035</v>
      </c>
    </row>
    <row r="462" spans="1:2" x14ac:dyDescent="0.25">
      <c r="A462" s="29">
        <f>((Gasto!$C$7*B462)+(Gasto!$C$14*(B462^2)))^3/(Gasto!$C$7+(2*Gasto!$C$14*B462))</f>
        <v>1.0930928166939915</v>
      </c>
      <c r="B462" s="20">
        <f t="shared" si="7"/>
        <v>0.45700000000000035</v>
      </c>
    </row>
    <row r="463" spans="1:2" x14ac:dyDescent="0.25">
      <c r="A463" s="29">
        <f>((Gasto!$C$7*B463)+(Gasto!$C$14*(B463^2)))^3/(Gasto!$C$7+(2*Gasto!$C$14*B463))</f>
        <v>1.1008726141357619</v>
      </c>
      <c r="B463" s="20">
        <f t="shared" si="7"/>
        <v>0.45800000000000035</v>
      </c>
    </row>
    <row r="464" spans="1:2" x14ac:dyDescent="0.25">
      <c r="A464" s="29">
        <f>((Gasto!$C$7*B464)+(Gasto!$C$14*(B464^2)))^3/(Gasto!$C$7+(2*Gasto!$C$14*B464))</f>
        <v>1.1086918968262029</v>
      </c>
      <c r="B464" s="20">
        <f t="shared" si="7"/>
        <v>0.45900000000000035</v>
      </c>
    </row>
    <row r="465" spans="1:2" x14ac:dyDescent="0.25">
      <c r="A465" s="29">
        <f>((Gasto!$C$7*B465)+(Gasto!$C$14*(B465^2)))^3/(Gasto!$C$7+(2*Gasto!$C$14*B465))</f>
        <v>1.116550789594523</v>
      </c>
      <c r="B465" s="20">
        <f t="shared" si="7"/>
        <v>0.46000000000000035</v>
      </c>
    </row>
    <row r="466" spans="1:2" x14ac:dyDescent="0.25">
      <c r="A466" s="29">
        <f>((Gasto!$C$7*B466)+(Gasto!$C$14*(B466^2)))^3/(Gasto!$C$7+(2*Gasto!$C$14*B466))</f>
        <v>1.124449417462813</v>
      </c>
      <c r="B466" s="20">
        <f t="shared" si="7"/>
        <v>0.46100000000000035</v>
      </c>
    </row>
    <row r="467" spans="1:2" x14ac:dyDescent="0.25">
      <c r="A467" s="29">
        <f>((Gasto!$C$7*B467)+(Gasto!$C$14*(B467^2)))^3/(Gasto!$C$7+(2*Gasto!$C$14*B467))</f>
        <v>1.132387905646191</v>
      </c>
      <c r="B467" s="20">
        <f t="shared" si="7"/>
        <v>0.46200000000000035</v>
      </c>
    </row>
    <row r="468" spans="1:2" x14ac:dyDescent="0.25">
      <c r="A468" s="29">
        <f>((Gasto!$C$7*B468)+(Gasto!$C$14*(B468^2)))^3/(Gasto!$C$7+(2*Gasto!$C$14*B468))</f>
        <v>1.1403663795529566</v>
      </c>
      <c r="B468" s="20">
        <f t="shared" si="7"/>
        <v>0.46300000000000036</v>
      </c>
    </row>
    <row r="469" spans="1:2" x14ac:dyDescent="0.25">
      <c r="A469" s="29">
        <f>((Gasto!$C$7*B469)+(Gasto!$C$14*(B469^2)))^3/(Gasto!$C$7+(2*Gasto!$C$14*B469))</f>
        <v>1.1483849647847348</v>
      </c>
      <c r="B469" s="20">
        <f t="shared" si="7"/>
        <v>0.46400000000000036</v>
      </c>
    </row>
    <row r="470" spans="1:2" x14ac:dyDescent="0.25">
      <c r="A470" s="29">
        <f>((Gasto!$C$7*B470)+(Gasto!$C$14*(B470^2)))^3/(Gasto!$C$7+(2*Gasto!$C$14*B470))</f>
        <v>1.1564437871366298</v>
      </c>
      <c r="B470" s="20">
        <f t="shared" si="7"/>
        <v>0.46500000000000036</v>
      </c>
    </row>
    <row r="471" spans="1:2" x14ac:dyDescent="0.25">
      <c r="A471" s="29">
        <f>((Gasto!$C$7*B471)+(Gasto!$C$14*(B471^2)))^3/(Gasto!$C$7+(2*Gasto!$C$14*B471))</f>
        <v>1.1645429725973673</v>
      </c>
      <c r="B471" s="20">
        <f t="shared" si="7"/>
        <v>0.46600000000000036</v>
      </c>
    </row>
    <row r="472" spans="1:2" x14ac:dyDescent="0.25">
      <c r="A472" s="29">
        <f>((Gasto!$C$7*B472)+(Gasto!$C$14*(B472^2)))^3/(Gasto!$C$7+(2*Gasto!$C$14*B472))</f>
        <v>1.1726826473494514</v>
      </c>
      <c r="B472" s="20">
        <f t="shared" si="7"/>
        <v>0.46700000000000036</v>
      </c>
    </row>
    <row r="473" spans="1:2" x14ac:dyDescent="0.25">
      <c r="A473" s="29">
        <f>((Gasto!$C$7*B473)+(Gasto!$C$14*(B473^2)))^3/(Gasto!$C$7+(2*Gasto!$C$14*B473))</f>
        <v>1.1808629377693047</v>
      </c>
      <c r="B473" s="20">
        <f t="shared" si="7"/>
        <v>0.46800000000000036</v>
      </c>
    </row>
    <row r="474" spans="1:2" x14ac:dyDescent="0.25">
      <c r="A474" s="29">
        <f>((Gasto!$C$7*B474)+(Gasto!$C$14*(B474^2)))^3/(Gasto!$C$7+(2*Gasto!$C$14*B474))</f>
        <v>1.1890839704274243</v>
      </c>
      <c r="B474" s="20">
        <f t="shared" si="7"/>
        <v>0.46900000000000036</v>
      </c>
    </row>
    <row r="475" spans="1:2" x14ac:dyDescent="0.25">
      <c r="A475" s="29">
        <f>((Gasto!$C$7*B475)+(Gasto!$C$14*(B475^2)))^3/(Gasto!$C$7+(2*Gasto!$C$14*B475))</f>
        <v>1.1973458720885231</v>
      </c>
      <c r="B475" s="20">
        <f t="shared" si="7"/>
        <v>0.47000000000000036</v>
      </c>
    </row>
    <row r="476" spans="1:2" x14ac:dyDescent="0.25">
      <c r="A476" s="29">
        <f>((Gasto!$C$7*B476)+(Gasto!$C$14*(B476^2)))^3/(Gasto!$C$7+(2*Gasto!$C$14*B476))</f>
        <v>1.2056487697116867</v>
      </c>
      <c r="B476" s="20">
        <f t="shared" si="7"/>
        <v>0.47100000000000036</v>
      </c>
    </row>
    <row r="477" spans="1:2" x14ac:dyDescent="0.25">
      <c r="A477" s="29">
        <f>((Gasto!$C$7*B477)+(Gasto!$C$14*(B477^2)))^3/(Gasto!$C$7+(2*Gasto!$C$14*B477))</f>
        <v>1.2139927904505128</v>
      </c>
      <c r="B477" s="20">
        <f t="shared" si="7"/>
        <v>0.47200000000000036</v>
      </c>
    </row>
    <row r="478" spans="1:2" x14ac:dyDescent="0.25">
      <c r="A478" s="29">
        <f>((Gasto!$C$7*B478)+(Gasto!$C$14*(B478^2)))^3/(Gasto!$C$7+(2*Gasto!$C$14*B478))</f>
        <v>1.2223780616532676</v>
      </c>
      <c r="B478" s="20">
        <f t="shared" si="7"/>
        <v>0.47300000000000036</v>
      </c>
    </row>
    <row r="479" spans="1:2" x14ac:dyDescent="0.25">
      <c r="A479" s="29">
        <f>((Gasto!$C$7*B479)+(Gasto!$C$14*(B479^2)))^3/(Gasto!$C$7+(2*Gasto!$C$14*B479))</f>
        <v>1.230804710863028</v>
      </c>
      <c r="B479" s="20">
        <f t="shared" si="7"/>
        <v>0.47400000000000037</v>
      </c>
    </row>
    <row r="480" spans="1:2" x14ac:dyDescent="0.25">
      <c r="A480" s="29">
        <f>((Gasto!$C$7*B480)+(Gasto!$C$14*(B480^2)))^3/(Gasto!$C$7+(2*Gasto!$C$14*B480))</f>
        <v>1.2392728658178327</v>
      </c>
      <c r="B480" s="20">
        <f t="shared" si="7"/>
        <v>0.47500000000000037</v>
      </c>
    </row>
    <row r="481" spans="1:2" x14ac:dyDescent="0.25">
      <c r="A481" s="29">
        <f>((Gasto!$C$7*B481)+(Gasto!$C$14*(B481^2)))^3/(Gasto!$C$7+(2*Gasto!$C$14*B481))</f>
        <v>1.2477826544508317</v>
      </c>
      <c r="B481" s="20">
        <f t="shared" si="7"/>
        <v>0.47600000000000037</v>
      </c>
    </row>
    <row r="482" spans="1:2" x14ac:dyDescent="0.25">
      <c r="A482" s="29">
        <f>((Gasto!$C$7*B482)+(Gasto!$C$14*(B482^2)))^3/(Gasto!$C$7+(2*Gasto!$C$14*B482))</f>
        <v>1.2563342048904307</v>
      </c>
      <c r="B482" s="20">
        <f t="shared" si="7"/>
        <v>0.47700000000000037</v>
      </c>
    </row>
    <row r="483" spans="1:2" x14ac:dyDescent="0.25">
      <c r="A483" s="29">
        <f>((Gasto!$C$7*B483)+(Gasto!$C$14*(B483^2)))^3/(Gasto!$C$7+(2*Gasto!$C$14*B483))</f>
        <v>1.2649276454604419</v>
      </c>
      <c r="B483" s="20">
        <f t="shared" si="7"/>
        <v>0.47800000000000037</v>
      </c>
    </row>
    <row r="484" spans="1:2" x14ac:dyDescent="0.25">
      <c r="A484" s="29">
        <f>((Gasto!$C$7*B484)+(Gasto!$C$14*(B484^2)))^3/(Gasto!$C$7+(2*Gasto!$C$14*B484))</f>
        <v>1.273563104680232</v>
      </c>
      <c r="B484" s="20">
        <f t="shared" si="7"/>
        <v>0.47900000000000037</v>
      </c>
    </row>
    <row r="485" spans="1:2" x14ac:dyDescent="0.25">
      <c r="A485" s="29">
        <f>((Gasto!$C$7*B485)+(Gasto!$C$14*(B485^2)))^3/(Gasto!$C$7+(2*Gasto!$C$14*B485))</f>
        <v>1.2822407112648679</v>
      </c>
      <c r="B485" s="20">
        <f t="shared" si="7"/>
        <v>0.48000000000000037</v>
      </c>
    </row>
    <row r="486" spans="1:2" x14ac:dyDescent="0.25">
      <c r="A486" s="29">
        <f>((Gasto!$C$7*B486)+(Gasto!$C$14*(B486^2)))^3/(Gasto!$C$7+(2*Gasto!$C$14*B486))</f>
        <v>1.2909605941252686</v>
      </c>
      <c r="B486" s="20">
        <f t="shared" si="7"/>
        <v>0.48100000000000037</v>
      </c>
    </row>
    <row r="487" spans="1:2" x14ac:dyDescent="0.25">
      <c r="A487" s="29">
        <f>((Gasto!$C$7*B487)+(Gasto!$C$14*(B487^2)))^3/(Gasto!$C$7+(2*Gasto!$C$14*B487))</f>
        <v>1.2997228823683482</v>
      </c>
      <c r="B487" s="20">
        <f t="shared" si="7"/>
        <v>0.48200000000000037</v>
      </c>
    </row>
    <row r="488" spans="1:2" x14ac:dyDescent="0.25">
      <c r="A488" s="29">
        <f>((Gasto!$C$7*B488)+(Gasto!$C$14*(B488^2)))^3/(Gasto!$C$7+(2*Gasto!$C$14*B488))</f>
        <v>1.3085277052971687</v>
      </c>
      <c r="B488" s="20">
        <f t="shared" si="7"/>
        <v>0.48300000000000037</v>
      </c>
    </row>
    <row r="489" spans="1:2" x14ac:dyDescent="0.25">
      <c r="A489" s="29">
        <f>((Gasto!$C$7*B489)+(Gasto!$C$14*(B489^2)))^3/(Gasto!$C$7+(2*Gasto!$C$14*B489))</f>
        <v>1.317375192411083</v>
      </c>
      <c r="B489" s="20">
        <f t="shared" si="7"/>
        <v>0.48400000000000037</v>
      </c>
    </row>
    <row r="490" spans="1:2" x14ac:dyDescent="0.25">
      <c r="A490" s="29">
        <f>((Gasto!$C$7*B490)+(Gasto!$C$14*(B490^2)))^3/(Gasto!$C$7+(2*Gasto!$C$14*B490))</f>
        <v>1.3262654734058867</v>
      </c>
      <c r="B490" s="20">
        <f t="shared" si="7"/>
        <v>0.48500000000000038</v>
      </c>
    </row>
    <row r="491" spans="1:2" x14ac:dyDescent="0.25">
      <c r="A491" s="29">
        <f>((Gasto!$C$7*B491)+(Gasto!$C$14*(B491^2)))^3/(Gasto!$C$7+(2*Gasto!$C$14*B491))</f>
        <v>1.335198678173962</v>
      </c>
      <c r="B491" s="20">
        <f t="shared" si="7"/>
        <v>0.48600000000000038</v>
      </c>
    </row>
    <row r="492" spans="1:2" x14ac:dyDescent="0.25">
      <c r="A492" s="29">
        <f>((Gasto!$C$7*B492)+(Gasto!$C$14*(B492^2)))^3/(Gasto!$C$7+(2*Gasto!$C$14*B492))</f>
        <v>1.34417493680443</v>
      </c>
      <c r="B492" s="20">
        <f t="shared" si="7"/>
        <v>0.48700000000000038</v>
      </c>
    </row>
    <row r="493" spans="1:2" x14ac:dyDescent="0.25">
      <c r="A493" s="29">
        <f>((Gasto!$C$7*B493)+(Gasto!$C$14*(B493^2)))^3/(Gasto!$C$7+(2*Gasto!$C$14*B493))</f>
        <v>1.3531943795832928</v>
      </c>
      <c r="B493" s="20">
        <f t="shared" si="7"/>
        <v>0.48800000000000038</v>
      </c>
    </row>
    <row r="494" spans="1:2" x14ac:dyDescent="0.25">
      <c r="A494" s="29">
        <f>((Gasto!$C$7*B494)+(Gasto!$C$14*(B494^2)))^3/(Gasto!$C$7+(2*Gasto!$C$14*B494))</f>
        <v>1.3622571369935865</v>
      </c>
      <c r="B494" s="20">
        <f t="shared" si="7"/>
        <v>0.48900000000000038</v>
      </c>
    </row>
    <row r="495" spans="1:2" x14ac:dyDescent="0.25">
      <c r="A495" s="29">
        <f>((Gasto!$C$7*B495)+(Gasto!$C$14*(B495^2)))^3/(Gasto!$C$7+(2*Gasto!$C$14*B495))</f>
        <v>1.3713633397155232</v>
      </c>
      <c r="B495" s="20">
        <f t="shared" si="7"/>
        <v>0.49000000000000038</v>
      </c>
    </row>
    <row r="496" spans="1:2" x14ac:dyDescent="0.25">
      <c r="A496" s="29">
        <f>((Gasto!$C$7*B496)+(Gasto!$C$14*(B496^2)))^3/(Gasto!$C$7+(2*Gasto!$C$14*B496))</f>
        <v>1.3805131186266437</v>
      </c>
      <c r="B496" s="20">
        <f t="shared" si="7"/>
        <v>0.49100000000000038</v>
      </c>
    </row>
    <row r="497" spans="1:2" x14ac:dyDescent="0.25">
      <c r="A497" s="29">
        <f>((Gasto!$C$7*B497)+(Gasto!$C$14*(B497^2)))^3/(Gasto!$C$7+(2*Gasto!$C$14*B497))</f>
        <v>1.3897066048019597</v>
      </c>
      <c r="B497" s="20">
        <f t="shared" si="7"/>
        <v>0.49200000000000038</v>
      </c>
    </row>
    <row r="498" spans="1:2" x14ac:dyDescent="0.25">
      <c r="A498" s="29">
        <f>((Gasto!$C$7*B498)+(Gasto!$C$14*(B498^2)))^3/(Gasto!$C$7+(2*Gasto!$C$14*B498))</f>
        <v>1.3989439295141064</v>
      </c>
      <c r="B498" s="20">
        <f t="shared" si="7"/>
        <v>0.49300000000000038</v>
      </c>
    </row>
    <row r="499" spans="1:2" x14ac:dyDescent="0.25">
      <c r="A499" s="29">
        <f>((Gasto!$C$7*B499)+(Gasto!$C$14*(B499^2)))^3/(Gasto!$C$7+(2*Gasto!$C$14*B499))</f>
        <v>1.4082252242334843</v>
      </c>
      <c r="B499" s="20">
        <f t="shared" si="7"/>
        <v>0.49400000000000038</v>
      </c>
    </row>
    <row r="500" spans="1:2" x14ac:dyDescent="0.25">
      <c r="A500" s="29">
        <f>((Gasto!$C$7*B500)+(Gasto!$C$14*(B500^2)))^3/(Gasto!$C$7+(2*Gasto!$C$14*B500))</f>
        <v>1.4175506206284121</v>
      </c>
      <c r="B500" s="20">
        <f t="shared" si="7"/>
        <v>0.49500000000000038</v>
      </c>
    </row>
    <row r="501" spans="1:2" x14ac:dyDescent="0.25">
      <c r="A501" s="29">
        <f>((Gasto!$C$7*B501)+(Gasto!$C$14*(B501^2)))^3/(Gasto!$C$7+(2*Gasto!$C$14*B501))</f>
        <v>1.4269202505652687</v>
      </c>
      <c r="B501" s="20">
        <f t="shared" si="7"/>
        <v>0.49600000000000039</v>
      </c>
    </row>
    <row r="502" spans="1:2" x14ac:dyDescent="0.25">
      <c r="A502" s="29">
        <f>((Gasto!$C$7*B502)+(Gasto!$C$14*(B502^2)))^3/(Gasto!$C$7+(2*Gasto!$C$14*B502))</f>
        <v>1.4363342461086439</v>
      </c>
      <c r="B502" s="20">
        <f t="shared" si="7"/>
        <v>0.49700000000000039</v>
      </c>
    </row>
    <row r="503" spans="1:2" x14ac:dyDescent="0.25">
      <c r="A503" s="29">
        <f>((Gasto!$C$7*B503)+(Gasto!$C$14*(B503^2)))^3/(Gasto!$C$7+(2*Gasto!$C$14*B503))</f>
        <v>1.4457927395214831</v>
      </c>
      <c r="B503" s="20">
        <f t="shared" ref="B503:B566" si="8">B502+0.001</f>
        <v>0.49800000000000039</v>
      </c>
    </row>
    <row r="504" spans="1:2" x14ac:dyDescent="0.25">
      <c r="A504" s="29">
        <f>((Gasto!$C$7*B504)+(Gasto!$C$14*(B504^2)))^3/(Gasto!$C$7+(2*Gasto!$C$14*B504))</f>
        <v>1.4552958632652364</v>
      </c>
      <c r="B504" s="20">
        <f t="shared" si="8"/>
        <v>0.49900000000000039</v>
      </c>
    </row>
    <row r="505" spans="1:2" x14ac:dyDescent="0.25">
      <c r="A505" s="29">
        <f>((Gasto!$C$7*B505)+(Gasto!$C$14*(B505^2)))^3/(Gasto!$C$7+(2*Gasto!$C$14*B505))</f>
        <v>1.4648437500000029</v>
      </c>
      <c r="B505" s="20">
        <f t="shared" si="8"/>
        <v>0.50000000000000033</v>
      </c>
    </row>
    <row r="506" spans="1:2" x14ac:dyDescent="0.25">
      <c r="A506" s="29">
        <f>((Gasto!$C$7*B506)+(Gasto!$C$14*(B506^2)))^3/(Gasto!$C$7+(2*Gasto!$C$14*B506))</f>
        <v>1.4744365325846827</v>
      </c>
      <c r="B506" s="20">
        <f t="shared" si="8"/>
        <v>0.50100000000000033</v>
      </c>
    </row>
    <row r="507" spans="1:2" x14ac:dyDescent="0.25">
      <c r="A507" s="29">
        <f>((Gasto!$C$7*B507)+(Gasto!$C$14*(B507^2)))^3/(Gasto!$C$7+(2*Gasto!$C$14*B507))</f>
        <v>1.4840743440771167</v>
      </c>
      <c r="B507" s="20">
        <f t="shared" si="8"/>
        <v>0.50200000000000033</v>
      </c>
    </row>
    <row r="508" spans="1:2" x14ac:dyDescent="0.25">
      <c r="A508" s="29">
        <f>((Gasto!$C$7*B508)+(Gasto!$C$14*(B508^2)))^3/(Gasto!$C$7+(2*Gasto!$C$14*B508))</f>
        <v>1.493757317734238</v>
      </c>
      <c r="B508" s="20">
        <f t="shared" si="8"/>
        <v>0.50300000000000034</v>
      </c>
    </row>
    <row r="509" spans="1:2" x14ac:dyDescent="0.25">
      <c r="A509" s="29">
        <f>((Gasto!$C$7*B509)+(Gasto!$C$14*(B509^2)))^3/(Gasto!$C$7+(2*Gasto!$C$14*B509))</f>
        <v>1.5034855870122188</v>
      </c>
      <c r="B509" s="20">
        <f t="shared" si="8"/>
        <v>0.50400000000000034</v>
      </c>
    </row>
    <row r="510" spans="1:2" x14ac:dyDescent="0.25">
      <c r="A510" s="29">
        <f>((Gasto!$C$7*B510)+(Gasto!$C$14*(B510^2)))^3/(Gasto!$C$7+(2*Gasto!$C$14*B510))</f>
        <v>1.5132592855666165</v>
      </c>
      <c r="B510" s="20">
        <f t="shared" si="8"/>
        <v>0.50500000000000034</v>
      </c>
    </row>
    <row r="511" spans="1:2" x14ac:dyDescent="0.25">
      <c r="A511" s="29">
        <f>((Gasto!$C$7*B511)+(Gasto!$C$14*(B511^2)))^3/(Gasto!$C$7+(2*Gasto!$C$14*B511))</f>
        <v>1.5230785472525161</v>
      </c>
      <c r="B511" s="20">
        <f t="shared" si="8"/>
        <v>0.50600000000000034</v>
      </c>
    </row>
    <row r="512" spans="1:2" x14ac:dyDescent="0.25">
      <c r="A512" s="29">
        <f>((Gasto!$C$7*B512)+(Gasto!$C$14*(B512^2)))^3/(Gasto!$C$7+(2*Gasto!$C$14*B512))</f>
        <v>1.5329435061246866</v>
      </c>
      <c r="B512" s="20">
        <f t="shared" si="8"/>
        <v>0.50700000000000034</v>
      </c>
    </row>
    <row r="513" spans="1:2" x14ac:dyDescent="0.25">
      <c r="A513" s="29">
        <f>((Gasto!$C$7*B513)+(Gasto!$C$14*(B513^2)))^3/(Gasto!$C$7+(2*Gasto!$C$14*B513))</f>
        <v>1.5428542964377161</v>
      </c>
      <c r="B513" s="20">
        <f t="shared" si="8"/>
        <v>0.50800000000000034</v>
      </c>
    </row>
    <row r="514" spans="1:2" x14ac:dyDescent="0.25">
      <c r="A514" s="29">
        <f>((Gasto!$C$7*B514)+(Gasto!$C$14*(B514^2)))^3/(Gasto!$C$7+(2*Gasto!$C$14*B514))</f>
        <v>1.5528110526461685</v>
      </c>
      <c r="B514" s="20">
        <f t="shared" si="8"/>
        <v>0.50900000000000034</v>
      </c>
    </row>
    <row r="515" spans="1:2" x14ac:dyDescent="0.25">
      <c r="A515" s="29">
        <f>((Gasto!$C$7*B515)+(Gasto!$C$14*(B515^2)))^3/(Gasto!$C$7+(2*Gasto!$C$14*B515))</f>
        <v>1.562813909404722</v>
      </c>
      <c r="B515" s="20">
        <f t="shared" si="8"/>
        <v>0.51000000000000034</v>
      </c>
    </row>
    <row r="516" spans="1:2" x14ac:dyDescent="0.25">
      <c r="A516" s="29">
        <f>((Gasto!$C$7*B516)+(Gasto!$C$14*(B516^2)))^3/(Gasto!$C$7+(2*Gasto!$C$14*B516))</f>
        <v>1.5728630015683209</v>
      </c>
      <c r="B516" s="20">
        <f t="shared" si="8"/>
        <v>0.51100000000000034</v>
      </c>
    </row>
    <row r="517" spans="1:2" x14ac:dyDescent="0.25">
      <c r="A517" s="29">
        <f>((Gasto!$C$7*B517)+(Gasto!$C$14*(B517^2)))^3/(Gasto!$C$7+(2*Gasto!$C$14*B517))</f>
        <v>1.5829584641923207</v>
      </c>
      <c r="B517" s="20">
        <f t="shared" si="8"/>
        <v>0.51200000000000034</v>
      </c>
    </row>
    <row r="518" spans="1:2" x14ac:dyDescent="0.25">
      <c r="A518" s="29">
        <f>((Gasto!$C$7*B518)+(Gasto!$C$14*(B518^2)))^3/(Gasto!$C$7+(2*Gasto!$C$14*B518))</f>
        <v>1.5931004325326312</v>
      </c>
      <c r="B518" s="20">
        <f t="shared" si="8"/>
        <v>0.51300000000000034</v>
      </c>
    </row>
    <row r="519" spans="1:2" x14ac:dyDescent="0.25">
      <c r="A519" s="29">
        <f>((Gasto!$C$7*B519)+(Gasto!$C$14*(B519^2)))^3/(Gasto!$C$7+(2*Gasto!$C$14*B519))</f>
        <v>1.6032890420458681</v>
      </c>
      <c r="B519" s="20">
        <f t="shared" si="8"/>
        <v>0.51400000000000035</v>
      </c>
    </row>
    <row r="520" spans="1:2" x14ac:dyDescent="0.25">
      <c r="A520" s="29">
        <f>((Gasto!$C$7*B520)+(Gasto!$C$14*(B520^2)))^3/(Gasto!$C$7+(2*Gasto!$C$14*B520))</f>
        <v>1.6135244283894954</v>
      </c>
      <c r="B520" s="20">
        <f t="shared" si="8"/>
        <v>0.51500000000000035</v>
      </c>
    </row>
    <row r="521" spans="1:2" x14ac:dyDescent="0.25">
      <c r="A521" s="29">
        <f>((Gasto!$C$7*B521)+(Gasto!$C$14*(B521^2)))^3/(Gasto!$C$7+(2*Gasto!$C$14*B521))</f>
        <v>1.6238067274219736</v>
      </c>
      <c r="B521" s="20">
        <f t="shared" si="8"/>
        <v>0.51600000000000035</v>
      </c>
    </row>
    <row r="522" spans="1:2" x14ac:dyDescent="0.25">
      <c r="A522" s="29">
        <f>((Gasto!$C$7*B522)+(Gasto!$C$14*(B522^2)))^3/(Gasto!$C$7+(2*Gasto!$C$14*B522))</f>
        <v>1.634136075202905</v>
      </c>
      <c r="B522" s="20">
        <f t="shared" si="8"/>
        <v>0.51700000000000035</v>
      </c>
    </row>
    <row r="523" spans="1:2" x14ac:dyDescent="0.25">
      <c r="A523" s="29">
        <f>((Gasto!$C$7*B523)+(Gasto!$C$14*(B523^2)))^3/(Gasto!$C$7+(2*Gasto!$C$14*B523))</f>
        <v>1.6445126079931789</v>
      </c>
      <c r="B523" s="20">
        <f t="shared" si="8"/>
        <v>0.51800000000000035</v>
      </c>
    </row>
    <row r="524" spans="1:2" x14ac:dyDescent="0.25">
      <c r="A524" s="29">
        <f>((Gasto!$C$7*B524)+(Gasto!$C$14*(B524^2)))^3/(Gasto!$C$7+(2*Gasto!$C$14*B524))</f>
        <v>1.6549364622551208</v>
      </c>
      <c r="B524" s="20">
        <f t="shared" si="8"/>
        <v>0.51900000000000035</v>
      </c>
    </row>
    <row r="525" spans="1:2" x14ac:dyDescent="0.25">
      <c r="A525" s="29">
        <f>((Gasto!$C$7*B525)+(Gasto!$C$14*(B525^2)))^3/(Gasto!$C$7+(2*Gasto!$C$14*B525))</f>
        <v>1.6654077746526352</v>
      </c>
      <c r="B525" s="20">
        <f t="shared" si="8"/>
        <v>0.52000000000000035</v>
      </c>
    </row>
    <row r="526" spans="1:2" x14ac:dyDescent="0.25">
      <c r="A526" s="29">
        <f>((Gasto!$C$7*B526)+(Gasto!$C$14*(B526^2)))^3/(Gasto!$C$7+(2*Gasto!$C$14*B526))</f>
        <v>1.6759266820513541</v>
      </c>
      <c r="B526" s="20">
        <f t="shared" si="8"/>
        <v>0.52100000000000035</v>
      </c>
    </row>
    <row r="527" spans="1:2" x14ac:dyDescent="0.25">
      <c r="A527" s="29">
        <f>((Gasto!$C$7*B527)+(Gasto!$C$14*(B527^2)))^3/(Gasto!$C$7+(2*Gasto!$C$14*B527))</f>
        <v>1.6864933215187798</v>
      </c>
      <c r="B527" s="20">
        <f t="shared" si="8"/>
        <v>0.52200000000000035</v>
      </c>
    </row>
    <row r="528" spans="1:2" x14ac:dyDescent="0.25">
      <c r="A528" s="29">
        <f>((Gasto!$C$7*B528)+(Gasto!$C$14*(B528^2)))^3/(Gasto!$C$7+(2*Gasto!$C$14*B528))</f>
        <v>1.6971078303244338</v>
      </c>
      <c r="B528" s="20">
        <f t="shared" si="8"/>
        <v>0.52300000000000035</v>
      </c>
    </row>
    <row r="529" spans="1:2" x14ac:dyDescent="0.25">
      <c r="A529" s="29">
        <f>((Gasto!$C$7*B529)+(Gasto!$C$14*(B529^2)))^3/(Gasto!$C$7+(2*Gasto!$C$14*B529))</f>
        <v>1.7077703459400027</v>
      </c>
      <c r="B529" s="20">
        <f t="shared" si="8"/>
        <v>0.52400000000000035</v>
      </c>
    </row>
    <row r="530" spans="1:2" x14ac:dyDescent="0.25">
      <c r="A530" s="29">
        <f>((Gasto!$C$7*B530)+(Gasto!$C$14*(B530^2)))^3/(Gasto!$C$7+(2*Gasto!$C$14*B530))</f>
        <v>1.7184810060394824</v>
      </c>
      <c r="B530" s="20">
        <f t="shared" si="8"/>
        <v>0.52500000000000036</v>
      </c>
    </row>
    <row r="531" spans="1:2" x14ac:dyDescent="0.25">
      <c r="A531" s="29">
        <f>((Gasto!$C$7*B531)+(Gasto!$C$14*(B531^2)))^3/(Gasto!$C$7+(2*Gasto!$C$14*B531))</f>
        <v>1.7292399484993242</v>
      </c>
      <c r="B531" s="20">
        <f t="shared" si="8"/>
        <v>0.52600000000000036</v>
      </c>
    </row>
    <row r="532" spans="1:2" x14ac:dyDescent="0.25">
      <c r="A532" s="29">
        <f>((Gasto!$C$7*B532)+(Gasto!$C$14*(B532^2)))^3/(Gasto!$C$7+(2*Gasto!$C$14*B532))</f>
        <v>1.7400473113985795</v>
      </c>
      <c r="B532" s="20">
        <f t="shared" si="8"/>
        <v>0.52700000000000036</v>
      </c>
    </row>
    <row r="533" spans="1:2" x14ac:dyDescent="0.25">
      <c r="A533" s="29">
        <f>((Gasto!$C$7*B533)+(Gasto!$C$14*(B533^2)))^3/(Gasto!$C$7+(2*Gasto!$C$14*B533))</f>
        <v>1.7509032330190488</v>
      </c>
      <c r="B533" s="20">
        <f t="shared" si="8"/>
        <v>0.52800000000000036</v>
      </c>
    </row>
    <row r="534" spans="1:2" x14ac:dyDescent="0.25">
      <c r="A534" s="29">
        <f>((Gasto!$C$7*B534)+(Gasto!$C$14*(B534^2)))^3/(Gasto!$C$7+(2*Gasto!$C$14*B534))</f>
        <v>1.7618078518454274</v>
      </c>
      <c r="B534" s="20">
        <f t="shared" si="8"/>
        <v>0.52900000000000036</v>
      </c>
    </row>
    <row r="535" spans="1:2" x14ac:dyDescent="0.25">
      <c r="A535" s="29">
        <f>((Gasto!$C$7*B535)+(Gasto!$C$14*(B535^2)))^3/(Gasto!$C$7+(2*Gasto!$C$14*B535))</f>
        <v>1.7727613065654457</v>
      </c>
      <c r="B535" s="20">
        <f t="shared" si="8"/>
        <v>0.53000000000000036</v>
      </c>
    </row>
    <row r="536" spans="1:2" x14ac:dyDescent="0.25">
      <c r="A536" s="29">
        <f>((Gasto!$C$7*B536)+(Gasto!$C$14*(B536^2)))^3/(Gasto!$C$7+(2*Gasto!$C$14*B536))</f>
        <v>1.7837637360700165</v>
      </c>
      <c r="B536" s="20">
        <f t="shared" si="8"/>
        <v>0.53100000000000036</v>
      </c>
    </row>
    <row r="537" spans="1:2" x14ac:dyDescent="0.25">
      <c r="A537" s="29">
        <f>((Gasto!$C$7*B537)+(Gasto!$C$14*(B537^2)))^3/(Gasto!$C$7+(2*Gasto!$C$14*B537))</f>
        <v>1.7948152794533876</v>
      </c>
      <c r="B537" s="20">
        <f t="shared" si="8"/>
        <v>0.53200000000000036</v>
      </c>
    </row>
    <row r="538" spans="1:2" x14ac:dyDescent="0.25">
      <c r="A538" s="29">
        <f>((Gasto!$C$7*B538)+(Gasto!$C$14*(B538^2)))^3/(Gasto!$C$7+(2*Gasto!$C$14*B538))</f>
        <v>1.8059160760132786</v>
      </c>
      <c r="B538" s="20">
        <f t="shared" si="8"/>
        <v>0.53300000000000036</v>
      </c>
    </row>
    <row r="539" spans="1:2" x14ac:dyDescent="0.25">
      <c r="A539" s="29">
        <f>((Gasto!$C$7*B539)+(Gasto!$C$14*(B539^2)))^3/(Gasto!$C$7+(2*Gasto!$C$14*B539))</f>
        <v>1.8170662652510292</v>
      </c>
      <c r="B539" s="20">
        <f t="shared" si="8"/>
        <v>0.53400000000000036</v>
      </c>
    </row>
    <row r="540" spans="1:2" x14ac:dyDescent="0.25">
      <c r="A540" s="29">
        <f>((Gasto!$C$7*B540)+(Gasto!$C$14*(B540^2)))^3/(Gasto!$C$7+(2*Gasto!$C$14*B540))</f>
        <v>1.8282659868717481</v>
      </c>
      <c r="B540" s="20">
        <f t="shared" si="8"/>
        <v>0.53500000000000036</v>
      </c>
    </row>
    <row r="541" spans="1:2" x14ac:dyDescent="0.25">
      <c r="A541" s="29">
        <f>((Gasto!$C$7*B541)+(Gasto!$C$14*(B541^2)))^3/(Gasto!$C$7+(2*Gasto!$C$14*B541))</f>
        <v>1.8395153807844522</v>
      </c>
      <c r="B541" s="20">
        <f t="shared" si="8"/>
        <v>0.53600000000000037</v>
      </c>
    </row>
    <row r="542" spans="1:2" x14ac:dyDescent="0.25">
      <c r="A542" s="29">
        <f>((Gasto!$C$7*B542)+(Gasto!$C$14*(B542^2)))^3/(Gasto!$C$7+(2*Gasto!$C$14*B542))</f>
        <v>1.8508145871022168</v>
      </c>
      <c r="B542" s="20">
        <f t="shared" si="8"/>
        <v>0.53700000000000037</v>
      </c>
    </row>
    <row r="543" spans="1:2" x14ac:dyDescent="0.25">
      <c r="A543" s="29">
        <f>((Gasto!$C$7*B543)+(Gasto!$C$14*(B543^2)))^3/(Gasto!$C$7+(2*Gasto!$C$14*B543))</f>
        <v>1.8621637461423193</v>
      </c>
      <c r="B543" s="20">
        <f t="shared" si="8"/>
        <v>0.53800000000000037</v>
      </c>
    </row>
    <row r="544" spans="1:2" x14ac:dyDescent="0.25">
      <c r="A544" s="29">
        <f>((Gasto!$C$7*B544)+(Gasto!$C$14*(B544^2)))^3/(Gasto!$C$7+(2*Gasto!$C$14*B544))</f>
        <v>1.8735629984263826</v>
      </c>
      <c r="B544" s="20">
        <f t="shared" si="8"/>
        <v>0.53900000000000037</v>
      </c>
    </row>
    <row r="545" spans="1:2" x14ac:dyDescent="0.25">
      <c r="A545" s="29">
        <f>((Gasto!$C$7*B545)+(Gasto!$C$14*(B545^2)))^3/(Gasto!$C$7+(2*Gasto!$C$14*B545))</f>
        <v>1.8850124846805236</v>
      </c>
      <c r="B545" s="20">
        <f t="shared" si="8"/>
        <v>0.54000000000000037</v>
      </c>
    </row>
    <row r="546" spans="1:2" x14ac:dyDescent="0.25">
      <c r="A546" s="29">
        <f>((Gasto!$C$7*B546)+(Gasto!$C$14*(B546^2)))^3/(Gasto!$C$7+(2*Gasto!$C$14*B546))</f>
        <v>1.8965123458354987</v>
      </c>
      <c r="B546" s="20">
        <f t="shared" si="8"/>
        <v>0.54100000000000037</v>
      </c>
    </row>
    <row r="547" spans="1:2" x14ac:dyDescent="0.25">
      <c r="A547" s="29">
        <f>((Gasto!$C$7*B547)+(Gasto!$C$14*(B547^2)))^3/(Gasto!$C$7+(2*Gasto!$C$14*B547))</f>
        <v>1.9080627230268428</v>
      </c>
      <c r="B547" s="20">
        <f t="shared" si="8"/>
        <v>0.54200000000000037</v>
      </c>
    </row>
    <row r="548" spans="1:2" x14ac:dyDescent="0.25">
      <c r="A548" s="29">
        <f>((Gasto!$C$7*B548)+(Gasto!$C$14*(B548^2)))^3/(Gasto!$C$7+(2*Gasto!$C$14*B548))</f>
        <v>1.9196637575950226</v>
      </c>
      <c r="B548" s="20">
        <f t="shared" si="8"/>
        <v>0.54300000000000037</v>
      </c>
    </row>
    <row r="549" spans="1:2" x14ac:dyDescent="0.25">
      <c r="A549" s="29">
        <f>((Gasto!$C$7*B549)+(Gasto!$C$14*(B549^2)))^3/(Gasto!$C$7+(2*Gasto!$C$14*B549))</f>
        <v>1.931315591085575</v>
      </c>
      <c r="B549" s="20">
        <f t="shared" si="8"/>
        <v>0.54400000000000037</v>
      </c>
    </row>
    <row r="550" spans="1:2" x14ac:dyDescent="0.25">
      <c r="A550" s="29">
        <f>((Gasto!$C$7*B550)+(Gasto!$C$14*(B550^2)))^3/(Gasto!$C$7+(2*Gasto!$C$14*B550))</f>
        <v>1.9430183652492576</v>
      </c>
      <c r="B550" s="20">
        <f t="shared" si="8"/>
        <v>0.54500000000000037</v>
      </c>
    </row>
    <row r="551" spans="1:2" x14ac:dyDescent="0.25">
      <c r="A551" s="29">
        <f>((Gasto!$C$7*B551)+(Gasto!$C$14*(B551^2)))^3/(Gasto!$C$7+(2*Gasto!$C$14*B551))</f>
        <v>1.9547722220421873</v>
      </c>
      <c r="B551" s="20">
        <f t="shared" si="8"/>
        <v>0.54600000000000037</v>
      </c>
    </row>
    <row r="552" spans="1:2" x14ac:dyDescent="0.25">
      <c r="A552" s="29">
        <f>((Gasto!$C$7*B552)+(Gasto!$C$14*(B552^2)))^3/(Gasto!$C$7+(2*Gasto!$C$14*B552))</f>
        <v>1.966577303625995</v>
      </c>
      <c r="B552" s="20">
        <f t="shared" si="8"/>
        <v>0.54700000000000037</v>
      </c>
    </row>
    <row r="553" spans="1:2" x14ac:dyDescent="0.25">
      <c r="A553" s="29">
        <f>((Gasto!$C$7*B553)+(Gasto!$C$14*(B553^2)))^3/(Gasto!$C$7+(2*Gasto!$C$14*B553))</f>
        <v>1.9784337523679574</v>
      </c>
      <c r="B553" s="20">
        <f t="shared" si="8"/>
        <v>0.54800000000000038</v>
      </c>
    </row>
    <row r="554" spans="1:2" x14ac:dyDescent="0.25">
      <c r="A554" s="29">
        <f>((Gasto!$C$7*B554)+(Gasto!$C$14*(B554^2)))^3/(Gasto!$C$7+(2*Gasto!$C$14*B554))</f>
        <v>1.9903417108411516</v>
      </c>
      <c r="B554" s="20">
        <f t="shared" si="8"/>
        <v>0.54900000000000038</v>
      </c>
    </row>
    <row r="555" spans="1:2" x14ac:dyDescent="0.25">
      <c r="A555" s="29">
        <f>((Gasto!$C$7*B555)+(Gasto!$C$14*(B555^2)))^3/(Gasto!$C$7+(2*Gasto!$C$14*B555))</f>
        <v>2.0023013218246022</v>
      </c>
      <c r="B555" s="20">
        <f t="shared" si="8"/>
        <v>0.55000000000000038</v>
      </c>
    </row>
    <row r="556" spans="1:2" x14ac:dyDescent="0.25">
      <c r="A556" s="29">
        <f>((Gasto!$C$7*B556)+(Gasto!$C$14*(B556^2)))^3/(Gasto!$C$7+(2*Gasto!$C$14*B556))</f>
        <v>2.0143127283034108</v>
      </c>
      <c r="B556" s="20">
        <f t="shared" si="8"/>
        <v>0.55100000000000038</v>
      </c>
    </row>
    <row r="557" spans="1:2" x14ac:dyDescent="0.25">
      <c r="A557" s="29">
        <f>((Gasto!$C$7*B557)+(Gasto!$C$14*(B557^2)))^3/(Gasto!$C$7+(2*Gasto!$C$14*B557))</f>
        <v>2.0263760734689216</v>
      </c>
      <c r="B557" s="20">
        <f t="shared" si="8"/>
        <v>0.55200000000000038</v>
      </c>
    </row>
    <row r="558" spans="1:2" x14ac:dyDescent="0.25">
      <c r="A558" s="29">
        <f>((Gasto!$C$7*B558)+(Gasto!$C$14*(B558^2)))^3/(Gasto!$C$7+(2*Gasto!$C$14*B558))</f>
        <v>2.0384915007188495</v>
      </c>
      <c r="B558" s="20">
        <f t="shared" si="8"/>
        <v>0.55300000000000038</v>
      </c>
    </row>
    <row r="559" spans="1:2" x14ac:dyDescent="0.25">
      <c r="A559" s="29">
        <f>((Gasto!$C$7*B559)+(Gasto!$C$14*(B559^2)))^3/(Gasto!$C$7+(2*Gasto!$C$14*B559))</f>
        <v>2.050659153657433</v>
      </c>
      <c r="B559" s="20">
        <f t="shared" si="8"/>
        <v>0.55400000000000038</v>
      </c>
    </row>
    <row r="560" spans="1:2" x14ac:dyDescent="0.25">
      <c r="A560" s="29">
        <f>((Gasto!$C$7*B560)+(Gasto!$C$14*(B560^2)))^3/(Gasto!$C$7+(2*Gasto!$C$14*B560))</f>
        <v>2.0628791760955751</v>
      </c>
      <c r="B560" s="20">
        <f t="shared" si="8"/>
        <v>0.55500000000000038</v>
      </c>
    </row>
    <row r="561" spans="1:2" x14ac:dyDescent="0.25">
      <c r="A561" s="29">
        <f>((Gasto!$C$7*B561)+(Gasto!$C$14*(B561^2)))^3/(Gasto!$C$7+(2*Gasto!$C$14*B561))</f>
        <v>2.0751517120509906</v>
      </c>
      <c r="B561" s="20">
        <f t="shared" si="8"/>
        <v>0.55600000000000038</v>
      </c>
    </row>
    <row r="562" spans="1:2" x14ac:dyDescent="0.25">
      <c r="A562" s="29">
        <f>((Gasto!$C$7*B562)+(Gasto!$C$14*(B562^2)))^3/(Gasto!$C$7+(2*Gasto!$C$14*B562))</f>
        <v>2.0874769057483502</v>
      </c>
      <c r="B562" s="20">
        <f t="shared" si="8"/>
        <v>0.55700000000000038</v>
      </c>
    </row>
    <row r="563" spans="1:2" x14ac:dyDescent="0.25">
      <c r="A563" s="29">
        <f>((Gasto!$C$7*B563)+(Gasto!$C$14*(B563^2)))^3/(Gasto!$C$7+(2*Gasto!$C$14*B563))</f>
        <v>2.099854901619425</v>
      </c>
      <c r="B563" s="20">
        <f t="shared" si="8"/>
        <v>0.55800000000000038</v>
      </c>
    </row>
    <row r="564" spans="1:2" x14ac:dyDescent="0.25">
      <c r="A564" s="29">
        <f>((Gasto!$C$7*B564)+(Gasto!$C$14*(B564^2)))^3/(Gasto!$C$7+(2*Gasto!$C$14*B564))</f>
        <v>2.112285844303226</v>
      </c>
      <c r="B564" s="20">
        <f t="shared" si="8"/>
        <v>0.55900000000000039</v>
      </c>
    </row>
    <row r="565" spans="1:2" x14ac:dyDescent="0.25">
      <c r="A565" s="29">
        <f>((Gasto!$C$7*B565)+(Gasto!$C$14*(B565^2)))^3/(Gasto!$C$7+(2*Gasto!$C$14*B565))</f>
        <v>2.1247698786461577</v>
      </c>
      <c r="B565" s="20">
        <f t="shared" si="8"/>
        <v>0.56000000000000039</v>
      </c>
    </row>
    <row r="566" spans="1:2" x14ac:dyDescent="0.25">
      <c r="A566" s="29">
        <f>((Gasto!$C$7*B566)+(Gasto!$C$14*(B566^2)))^3/(Gasto!$C$7+(2*Gasto!$C$14*B566))</f>
        <v>2.137307149702159</v>
      </c>
      <c r="B566" s="20">
        <f t="shared" si="8"/>
        <v>0.56100000000000039</v>
      </c>
    </row>
    <row r="567" spans="1:2" x14ac:dyDescent="0.25">
      <c r="A567" s="29">
        <f>((Gasto!$C$7*B567)+(Gasto!$C$14*(B567^2)))^3/(Gasto!$C$7+(2*Gasto!$C$14*B567))</f>
        <v>2.1498978027328413</v>
      </c>
      <c r="B567" s="20">
        <f t="shared" ref="B567:B630" si="9">B566+0.001</f>
        <v>0.56200000000000039</v>
      </c>
    </row>
    <row r="568" spans="1:2" x14ac:dyDescent="0.25">
      <c r="A568" s="29">
        <f>((Gasto!$C$7*B568)+(Gasto!$C$14*(B568^2)))^3/(Gasto!$C$7+(2*Gasto!$C$14*B568))</f>
        <v>2.1625419832076389</v>
      </c>
      <c r="B568" s="20">
        <f t="shared" si="9"/>
        <v>0.56300000000000039</v>
      </c>
    </row>
    <row r="569" spans="1:2" x14ac:dyDescent="0.25">
      <c r="A569" s="29">
        <f>((Gasto!$C$7*B569)+(Gasto!$C$14*(B569^2)))^3/(Gasto!$C$7+(2*Gasto!$C$14*B569))</f>
        <v>2.1752398368039563</v>
      </c>
      <c r="B569" s="20">
        <f t="shared" si="9"/>
        <v>0.56400000000000039</v>
      </c>
    </row>
    <row r="570" spans="1:2" x14ac:dyDescent="0.25">
      <c r="A570" s="29">
        <f>((Gasto!$C$7*B570)+(Gasto!$C$14*(B570^2)))^3/(Gasto!$C$7+(2*Gasto!$C$14*B570))</f>
        <v>2.1879915094073037</v>
      </c>
      <c r="B570" s="20">
        <f t="shared" si="9"/>
        <v>0.56500000000000039</v>
      </c>
    </row>
    <row r="571" spans="1:2" x14ac:dyDescent="0.25">
      <c r="A571" s="29">
        <f>((Gasto!$C$7*B571)+(Gasto!$C$14*(B571^2)))^3/(Gasto!$C$7+(2*Gasto!$C$14*B571))</f>
        <v>2.2007971471114516</v>
      </c>
      <c r="B571" s="20">
        <f t="shared" si="9"/>
        <v>0.56600000000000039</v>
      </c>
    </row>
    <row r="572" spans="1:2" x14ac:dyDescent="0.25">
      <c r="A572" s="29">
        <f>((Gasto!$C$7*B572)+(Gasto!$C$14*(B572^2)))^3/(Gasto!$C$7+(2*Gasto!$C$14*B572))</f>
        <v>2.2136568962185641</v>
      </c>
      <c r="B572" s="20">
        <f t="shared" si="9"/>
        <v>0.56700000000000039</v>
      </c>
    </row>
    <row r="573" spans="1:2" x14ac:dyDescent="0.25">
      <c r="A573" s="29">
        <f>((Gasto!$C$7*B573)+(Gasto!$C$14*(B573^2)))^3/(Gasto!$C$7+(2*Gasto!$C$14*B573))</f>
        <v>2.226570903239351</v>
      </c>
      <c r="B573" s="20">
        <f t="shared" si="9"/>
        <v>0.56800000000000039</v>
      </c>
    </row>
    <row r="574" spans="1:2" x14ac:dyDescent="0.25">
      <c r="A574" s="29">
        <f>((Gasto!$C$7*B574)+(Gasto!$C$14*(B574^2)))^3/(Gasto!$C$7+(2*Gasto!$C$14*B574))</f>
        <v>2.2395393148932086</v>
      </c>
      <c r="B574" s="20">
        <f t="shared" si="9"/>
        <v>0.56900000000000039</v>
      </c>
    </row>
    <row r="575" spans="1:2" x14ac:dyDescent="0.25">
      <c r="A575" s="29">
        <f>((Gasto!$C$7*B575)+(Gasto!$C$14*(B575^2)))^3/(Gasto!$C$7+(2*Gasto!$C$14*B575))</f>
        <v>2.2525622781083654</v>
      </c>
      <c r="B575" s="20">
        <f t="shared" si="9"/>
        <v>0.5700000000000004</v>
      </c>
    </row>
    <row r="576" spans="1:2" x14ac:dyDescent="0.25">
      <c r="A576" s="29">
        <f>((Gasto!$C$7*B576)+(Gasto!$C$14*(B576^2)))^3/(Gasto!$C$7+(2*Gasto!$C$14*B576))</f>
        <v>2.2656399400220248</v>
      </c>
      <c r="B576" s="20">
        <f t="shared" si="9"/>
        <v>0.5710000000000004</v>
      </c>
    </row>
    <row r="577" spans="1:2" x14ac:dyDescent="0.25">
      <c r="A577" s="29">
        <f>((Gasto!$C$7*B577)+(Gasto!$C$14*(B577^2)))^3/(Gasto!$C$7+(2*Gasto!$C$14*B577))</f>
        <v>2.2787724479805092</v>
      </c>
      <c r="B577" s="20">
        <f t="shared" si="9"/>
        <v>0.5720000000000004</v>
      </c>
    </row>
    <row r="578" spans="1:2" x14ac:dyDescent="0.25">
      <c r="A578" s="29">
        <f>((Gasto!$C$7*B578)+(Gasto!$C$14*(B578^2)))^3/(Gasto!$C$7+(2*Gasto!$C$14*B578))</f>
        <v>2.2919599495394056</v>
      </c>
      <c r="B578" s="20">
        <f t="shared" si="9"/>
        <v>0.5730000000000004</v>
      </c>
    </row>
    <row r="579" spans="1:2" x14ac:dyDescent="0.25">
      <c r="A579" s="29">
        <f>((Gasto!$C$7*B579)+(Gasto!$C$14*(B579^2)))^3/(Gasto!$C$7+(2*Gasto!$C$14*B579))</f>
        <v>2.3052025924637092</v>
      </c>
      <c r="B579" s="20">
        <f t="shared" si="9"/>
        <v>0.5740000000000004</v>
      </c>
    </row>
    <row r="580" spans="1:2" x14ac:dyDescent="0.25">
      <c r="A580" s="29">
        <f>((Gasto!$C$7*B580)+(Gasto!$C$14*(B580^2)))^3/(Gasto!$C$7+(2*Gasto!$C$14*B580))</f>
        <v>2.3185005247279635</v>
      </c>
      <c r="B580" s="20">
        <f t="shared" si="9"/>
        <v>0.5750000000000004</v>
      </c>
    </row>
    <row r="581" spans="1:2" x14ac:dyDescent="0.25">
      <c r="A581" s="29">
        <f>((Gasto!$C$7*B581)+(Gasto!$C$14*(B581^2)))^3/(Gasto!$C$7+(2*Gasto!$C$14*B581))</f>
        <v>2.3318538945164087</v>
      </c>
      <c r="B581" s="20">
        <f t="shared" si="9"/>
        <v>0.5760000000000004</v>
      </c>
    </row>
    <row r="582" spans="1:2" x14ac:dyDescent="0.25">
      <c r="A582" s="29">
        <f>((Gasto!$C$7*B582)+(Gasto!$C$14*(B582^2)))^3/(Gasto!$C$7+(2*Gasto!$C$14*B582))</f>
        <v>2.3452628502231252</v>
      </c>
      <c r="B582" s="20">
        <f t="shared" si="9"/>
        <v>0.5770000000000004</v>
      </c>
    </row>
    <row r="583" spans="1:2" x14ac:dyDescent="0.25">
      <c r="A583" s="29">
        <f>((Gasto!$C$7*B583)+(Gasto!$C$14*(B583^2)))^3/(Gasto!$C$7+(2*Gasto!$C$14*B583))</f>
        <v>2.3587275404521768</v>
      </c>
      <c r="B583" s="20">
        <f t="shared" si="9"/>
        <v>0.5780000000000004</v>
      </c>
    </row>
    <row r="584" spans="1:2" x14ac:dyDescent="0.25">
      <c r="A584" s="29">
        <f>((Gasto!$C$7*B584)+(Gasto!$C$14*(B584^2)))^3/(Gasto!$C$7+(2*Gasto!$C$14*B584))</f>
        <v>2.3722481140177516</v>
      </c>
      <c r="B584" s="20">
        <f t="shared" si="9"/>
        <v>0.5790000000000004</v>
      </c>
    </row>
    <row r="585" spans="1:2" x14ac:dyDescent="0.25">
      <c r="A585" s="29">
        <f>((Gasto!$C$7*B585)+(Gasto!$C$14*(B585^2)))^3/(Gasto!$C$7+(2*Gasto!$C$14*B585))</f>
        <v>2.3858247199443094</v>
      </c>
      <c r="B585" s="20">
        <f t="shared" si="9"/>
        <v>0.5800000000000004</v>
      </c>
    </row>
    <row r="586" spans="1:2" x14ac:dyDescent="0.25">
      <c r="A586" s="29">
        <f>((Gasto!$C$7*B586)+(Gasto!$C$14*(B586^2)))^3/(Gasto!$C$7+(2*Gasto!$C$14*B586))</f>
        <v>2.3994575074667237</v>
      </c>
      <c r="B586" s="20">
        <f t="shared" si="9"/>
        <v>0.58100000000000041</v>
      </c>
    </row>
    <row r="587" spans="1:2" x14ac:dyDescent="0.25">
      <c r="A587" s="29">
        <f>((Gasto!$C$7*B587)+(Gasto!$C$14*(B587^2)))^3/(Gasto!$C$7+(2*Gasto!$C$14*B587))</f>
        <v>2.4131466260304282</v>
      </c>
      <c r="B587" s="20">
        <f t="shared" si="9"/>
        <v>0.58200000000000041</v>
      </c>
    </row>
    <row r="588" spans="1:2" x14ac:dyDescent="0.25">
      <c r="A588" s="29">
        <f>((Gasto!$C$7*B588)+(Gasto!$C$14*(B588^2)))^3/(Gasto!$C$7+(2*Gasto!$C$14*B588))</f>
        <v>2.4268922252915557</v>
      </c>
      <c r="B588" s="20">
        <f t="shared" si="9"/>
        <v>0.58300000000000041</v>
      </c>
    </row>
    <row r="589" spans="1:2" x14ac:dyDescent="0.25">
      <c r="A589" s="29">
        <f>((Gasto!$C$7*B589)+(Gasto!$C$14*(B589^2)))^3/(Gasto!$C$7+(2*Gasto!$C$14*B589))</f>
        <v>2.4406944551170846</v>
      </c>
      <c r="B589" s="20">
        <f t="shared" si="9"/>
        <v>0.58400000000000041</v>
      </c>
    </row>
    <row r="590" spans="1:2" x14ac:dyDescent="0.25">
      <c r="A590" s="29">
        <f>((Gasto!$C$7*B590)+(Gasto!$C$14*(B590^2)))^3/(Gasto!$C$7+(2*Gasto!$C$14*B590))</f>
        <v>2.4545534655849841</v>
      </c>
      <c r="B590" s="20">
        <f t="shared" si="9"/>
        <v>0.58500000000000041</v>
      </c>
    </row>
    <row r="591" spans="1:2" x14ac:dyDescent="0.25">
      <c r="A591" s="29">
        <f>((Gasto!$C$7*B591)+(Gasto!$C$14*(B591^2)))^3/(Gasto!$C$7+(2*Gasto!$C$14*B591))</f>
        <v>2.4684694069843522</v>
      </c>
      <c r="B591" s="20">
        <f t="shared" si="9"/>
        <v>0.58600000000000041</v>
      </c>
    </row>
    <row r="592" spans="1:2" x14ac:dyDescent="0.25">
      <c r="A592" s="29">
        <f>((Gasto!$C$7*B592)+(Gasto!$C$14*(B592^2)))^3/(Gasto!$C$7+(2*Gasto!$C$14*B592))</f>
        <v>2.4824424298155634</v>
      </c>
      <c r="B592" s="20">
        <f t="shared" si="9"/>
        <v>0.58700000000000041</v>
      </c>
    </row>
    <row r="593" spans="1:2" x14ac:dyDescent="0.25">
      <c r="A593" s="29">
        <f>((Gasto!$C$7*B593)+(Gasto!$C$14*(B593^2)))^3/(Gasto!$C$7+(2*Gasto!$C$14*B593))</f>
        <v>2.4964726847904166</v>
      </c>
      <c r="B593" s="20">
        <f t="shared" si="9"/>
        <v>0.58800000000000041</v>
      </c>
    </row>
    <row r="594" spans="1:2" x14ac:dyDescent="0.25">
      <c r="A594" s="29">
        <f>((Gasto!$C$7*B594)+(Gasto!$C$14*(B594^2)))^3/(Gasto!$C$7+(2*Gasto!$C$14*B594))</f>
        <v>2.5105603228322706</v>
      </c>
      <c r="B594" s="20">
        <f t="shared" si="9"/>
        <v>0.58900000000000041</v>
      </c>
    </row>
    <row r="595" spans="1:2" x14ac:dyDescent="0.25">
      <c r="A595" s="29">
        <f>((Gasto!$C$7*B595)+(Gasto!$C$14*(B595^2)))^3/(Gasto!$C$7+(2*Gasto!$C$14*B595))</f>
        <v>2.5247054950761854</v>
      </c>
      <c r="B595" s="20">
        <f t="shared" si="9"/>
        <v>0.59000000000000041</v>
      </c>
    </row>
    <row r="596" spans="1:2" x14ac:dyDescent="0.25">
      <c r="A596" s="29">
        <f>((Gasto!$C$7*B596)+(Gasto!$C$14*(B596^2)))^3/(Gasto!$C$7+(2*Gasto!$C$14*B596))</f>
        <v>2.5389083528690781</v>
      </c>
      <c r="B596" s="20">
        <f t="shared" si="9"/>
        <v>0.59100000000000041</v>
      </c>
    </row>
    <row r="597" spans="1:2" x14ac:dyDescent="0.25">
      <c r="A597" s="29">
        <f>((Gasto!$C$7*B597)+(Gasto!$C$14*(B597^2)))^3/(Gasto!$C$7+(2*Gasto!$C$14*B597))</f>
        <v>2.5531690477698552</v>
      </c>
      <c r="B597" s="20">
        <f t="shared" si="9"/>
        <v>0.59200000000000041</v>
      </c>
    </row>
    <row r="598" spans="1:2" x14ac:dyDescent="0.25">
      <c r="A598" s="29">
        <f>((Gasto!$C$7*B598)+(Gasto!$C$14*(B598^2)))^3/(Gasto!$C$7+(2*Gasto!$C$14*B598))</f>
        <v>2.5674877315495603</v>
      </c>
      <c r="B598" s="20">
        <f t="shared" si="9"/>
        <v>0.59300000000000042</v>
      </c>
    </row>
    <row r="599" spans="1:2" x14ac:dyDescent="0.25">
      <c r="A599" s="29">
        <f>((Gasto!$C$7*B599)+(Gasto!$C$14*(B599^2)))^3/(Gasto!$C$7+(2*Gasto!$C$14*B599))</f>
        <v>2.581864556191519</v>
      </c>
      <c r="B599" s="20">
        <f t="shared" si="9"/>
        <v>0.59400000000000042</v>
      </c>
    </row>
    <row r="600" spans="1:2" x14ac:dyDescent="0.25">
      <c r="A600" s="29">
        <f>((Gasto!$C$7*B600)+(Gasto!$C$14*(B600^2)))^3/(Gasto!$C$7+(2*Gasto!$C$14*B600))</f>
        <v>2.5962996738914748</v>
      </c>
      <c r="B600" s="20">
        <f t="shared" si="9"/>
        <v>0.59500000000000042</v>
      </c>
    </row>
    <row r="601" spans="1:2" x14ac:dyDescent="0.25">
      <c r="A601" s="29">
        <f>((Gasto!$C$7*B601)+(Gasto!$C$14*(B601^2)))^3/(Gasto!$C$7+(2*Gasto!$C$14*B601))</f>
        <v>2.6107932370577407</v>
      </c>
      <c r="B601" s="20">
        <f t="shared" si="9"/>
        <v>0.59600000000000042</v>
      </c>
    </row>
    <row r="602" spans="1:2" x14ac:dyDescent="0.25">
      <c r="A602" s="29">
        <f>((Gasto!$C$7*B602)+(Gasto!$C$14*(B602^2)))^3/(Gasto!$C$7+(2*Gasto!$C$14*B602))</f>
        <v>2.6253453983113406</v>
      </c>
      <c r="B602" s="20">
        <f t="shared" si="9"/>
        <v>0.59700000000000042</v>
      </c>
    </row>
    <row r="603" spans="1:2" x14ac:dyDescent="0.25">
      <c r="A603" s="29">
        <f>((Gasto!$C$7*B603)+(Gasto!$C$14*(B603^2)))^3/(Gasto!$C$7+(2*Gasto!$C$14*B603))</f>
        <v>2.6399563104861485</v>
      </c>
      <c r="B603" s="20">
        <f t="shared" si="9"/>
        <v>0.59800000000000042</v>
      </c>
    </row>
    <row r="604" spans="1:2" x14ac:dyDescent="0.25">
      <c r="A604" s="29">
        <f>((Gasto!$C$7*B604)+(Gasto!$C$14*(B604^2)))^3/(Gasto!$C$7+(2*Gasto!$C$14*B604))</f>
        <v>2.654626126629033</v>
      </c>
      <c r="B604" s="20">
        <f t="shared" si="9"/>
        <v>0.59900000000000042</v>
      </c>
    </row>
    <row r="605" spans="1:2" x14ac:dyDescent="0.25">
      <c r="A605" s="29">
        <f>((Gasto!$C$7*B605)+(Gasto!$C$14*(B605^2)))^3/(Gasto!$C$7+(2*Gasto!$C$14*B605))</f>
        <v>2.6693550000000053</v>
      </c>
      <c r="B605" s="20">
        <f t="shared" si="9"/>
        <v>0.60000000000000042</v>
      </c>
    </row>
    <row r="606" spans="1:2" x14ac:dyDescent="0.25">
      <c r="A606" s="29">
        <f>((Gasto!$C$7*B606)+(Gasto!$C$14*(B606^2)))^3/(Gasto!$C$7+(2*Gasto!$C$14*B606))</f>
        <v>2.6841430840723577</v>
      </c>
      <c r="B606" s="20">
        <f t="shared" si="9"/>
        <v>0.60100000000000042</v>
      </c>
    </row>
    <row r="607" spans="1:2" x14ac:dyDescent="0.25">
      <c r="A607" s="29">
        <f>((Gasto!$C$7*B607)+(Gasto!$C$14*(B607^2)))^3/(Gasto!$C$7+(2*Gasto!$C$14*B607))</f>
        <v>2.6989905325328074</v>
      </c>
      <c r="B607" s="20">
        <f t="shared" si="9"/>
        <v>0.60200000000000042</v>
      </c>
    </row>
    <row r="608" spans="1:2" x14ac:dyDescent="0.25">
      <c r="A608" s="29">
        <f>((Gasto!$C$7*B608)+(Gasto!$C$14*(B608^2)))^3/(Gasto!$C$7+(2*Gasto!$C$14*B608))</f>
        <v>2.7138974992816345</v>
      </c>
      <c r="B608" s="20">
        <f t="shared" si="9"/>
        <v>0.60300000000000042</v>
      </c>
    </row>
    <row r="609" spans="1:2" x14ac:dyDescent="0.25">
      <c r="A609" s="29">
        <f>((Gasto!$C$7*B609)+(Gasto!$C$14*(B609^2)))^3/(Gasto!$C$7+(2*Gasto!$C$14*B609))</f>
        <v>2.7288641384328391</v>
      </c>
      <c r="B609" s="20">
        <f t="shared" si="9"/>
        <v>0.60400000000000043</v>
      </c>
    </row>
    <row r="610" spans="1:2" x14ac:dyDescent="0.25">
      <c r="A610" s="29">
        <f>((Gasto!$C$7*B610)+(Gasto!$C$14*(B610^2)))^3/(Gasto!$C$7+(2*Gasto!$C$14*B610))</f>
        <v>2.7438906043142701</v>
      </c>
      <c r="B610" s="20">
        <f t="shared" si="9"/>
        <v>0.60500000000000043</v>
      </c>
    </row>
    <row r="611" spans="1:2" x14ac:dyDescent="0.25">
      <c r="A611" s="29">
        <f>((Gasto!$C$7*B611)+(Gasto!$C$14*(B611^2)))^3/(Gasto!$C$7+(2*Gasto!$C$14*B611))</f>
        <v>2.7589770514677729</v>
      </c>
      <c r="B611" s="20">
        <f t="shared" si="9"/>
        <v>0.60600000000000043</v>
      </c>
    </row>
    <row r="612" spans="1:2" x14ac:dyDescent="0.25">
      <c r="A612" s="29">
        <f>((Gasto!$C$7*B612)+(Gasto!$C$14*(B612^2)))^3/(Gasto!$C$7+(2*Gasto!$C$14*B612))</f>
        <v>2.7741236346493356</v>
      </c>
      <c r="B612" s="20">
        <f t="shared" si="9"/>
        <v>0.60700000000000043</v>
      </c>
    </row>
    <row r="613" spans="1:2" x14ac:dyDescent="0.25">
      <c r="A613" s="29">
        <f>((Gasto!$C$7*B613)+(Gasto!$C$14*(B613^2)))^3/(Gasto!$C$7+(2*Gasto!$C$14*B613))</f>
        <v>2.7893305088292282</v>
      </c>
      <c r="B613" s="20">
        <f t="shared" si="9"/>
        <v>0.60800000000000043</v>
      </c>
    </row>
    <row r="614" spans="1:2" x14ac:dyDescent="0.25">
      <c r="A614" s="29">
        <f>((Gasto!$C$7*B614)+(Gasto!$C$14*(B614^2)))^3/(Gasto!$C$7+(2*Gasto!$C$14*B614))</f>
        <v>2.804597829192145</v>
      </c>
      <c r="B614" s="20">
        <f t="shared" si="9"/>
        <v>0.60900000000000043</v>
      </c>
    </row>
    <row r="615" spans="1:2" x14ac:dyDescent="0.25">
      <c r="A615" s="29">
        <f>((Gasto!$C$7*B615)+(Gasto!$C$14*(B615^2)))^3/(Gasto!$C$7+(2*Gasto!$C$14*B615))</f>
        <v>2.8199257511373514</v>
      </c>
      <c r="B615" s="20">
        <f t="shared" si="9"/>
        <v>0.61000000000000043</v>
      </c>
    </row>
    <row r="616" spans="1:2" x14ac:dyDescent="0.25">
      <c r="A616" s="29">
        <f>((Gasto!$C$7*B616)+(Gasto!$C$14*(B616^2)))^3/(Gasto!$C$7+(2*Gasto!$C$14*B616))</f>
        <v>2.8353144302788205</v>
      </c>
      <c r="B616" s="20">
        <f t="shared" si="9"/>
        <v>0.61100000000000043</v>
      </c>
    </row>
    <row r="617" spans="1:2" x14ac:dyDescent="0.25">
      <c r="A617" s="29">
        <f>((Gasto!$C$7*B617)+(Gasto!$C$14*(B617^2)))^3/(Gasto!$C$7+(2*Gasto!$C$14*B617))</f>
        <v>2.8507640224453814</v>
      </c>
      <c r="B617" s="20">
        <f t="shared" si="9"/>
        <v>0.61200000000000043</v>
      </c>
    </row>
    <row r="618" spans="1:2" x14ac:dyDescent="0.25">
      <c r="A618" s="29">
        <f>((Gasto!$C$7*B618)+(Gasto!$C$14*(B618^2)))^3/(Gasto!$C$7+(2*Gasto!$C$14*B618))</f>
        <v>2.8662746836808628</v>
      </c>
      <c r="B618" s="20">
        <f t="shared" si="9"/>
        <v>0.61300000000000043</v>
      </c>
    </row>
    <row r="619" spans="1:2" x14ac:dyDescent="0.25">
      <c r="A619" s="29">
        <f>((Gasto!$C$7*B619)+(Gasto!$C$14*(B619^2)))^3/(Gasto!$C$7+(2*Gasto!$C$14*B619))</f>
        <v>2.8818465702442273</v>
      </c>
      <c r="B619" s="20">
        <f t="shared" si="9"/>
        <v>0.61400000000000043</v>
      </c>
    </row>
    <row r="620" spans="1:2" x14ac:dyDescent="0.25">
      <c r="A620" s="29">
        <f>((Gasto!$C$7*B620)+(Gasto!$C$14*(B620^2)))^3/(Gasto!$C$7+(2*Gasto!$C$14*B620))</f>
        <v>2.8974798386097222</v>
      </c>
      <c r="B620" s="20">
        <f t="shared" si="9"/>
        <v>0.61500000000000044</v>
      </c>
    </row>
    <row r="621" spans="1:2" x14ac:dyDescent="0.25">
      <c r="A621" s="29">
        <f>((Gasto!$C$7*B621)+(Gasto!$C$14*(B621^2)))^3/(Gasto!$C$7+(2*Gasto!$C$14*B621))</f>
        <v>2.9131746454670213</v>
      </c>
      <c r="B621" s="20">
        <f t="shared" si="9"/>
        <v>0.61600000000000044</v>
      </c>
    </row>
    <row r="622" spans="1:2" x14ac:dyDescent="0.25">
      <c r="A622" s="29">
        <f>((Gasto!$C$7*B622)+(Gasto!$C$14*(B622^2)))^3/(Gasto!$C$7+(2*Gasto!$C$14*B622))</f>
        <v>2.9289311477213649</v>
      </c>
      <c r="B622" s="20">
        <f t="shared" si="9"/>
        <v>0.61700000000000044</v>
      </c>
    </row>
    <row r="623" spans="1:2" x14ac:dyDescent="0.25">
      <c r="A623" s="29">
        <f>((Gasto!$C$7*B623)+(Gasto!$C$14*(B623^2)))^3/(Gasto!$C$7+(2*Gasto!$C$14*B623))</f>
        <v>2.9447495024937029</v>
      </c>
      <c r="B623" s="20">
        <f t="shared" si="9"/>
        <v>0.61800000000000044</v>
      </c>
    </row>
    <row r="624" spans="1:2" x14ac:dyDescent="0.25">
      <c r="A624" s="29">
        <f>((Gasto!$C$7*B624)+(Gasto!$C$14*(B624^2)))^3/(Gasto!$C$7+(2*Gasto!$C$14*B624))</f>
        <v>2.9606298671208346</v>
      </c>
      <c r="B624" s="20">
        <f t="shared" si="9"/>
        <v>0.61900000000000044</v>
      </c>
    </row>
    <row r="625" spans="1:2" x14ac:dyDescent="0.25">
      <c r="A625" s="29">
        <f>((Gasto!$C$7*B625)+(Gasto!$C$14*(B625^2)))^3/(Gasto!$C$7+(2*Gasto!$C$14*B625))</f>
        <v>2.9765723991555624</v>
      </c>
      <c r="B625" s="20">
        <f t="shared" si="9"/>
        <v>0.62000000000000044</v>
      </c>
    </row>
    <row r="626" spans="1:2" x14ac:dyDescent="0.25">
      <c r="A626" s="29">
        <f>((Gasto!$C$7*B626)+(Gasto!$C$14*(B626^2)))^3/(Gasto!$C$7+(2*Gasto!$C$14*B626))</f>
        <v>2.9925772563668196</v>
      </c>
      <c r="B626" s="20">
        <f t="shared" si="9"/>
        <v>0.62100000000000044</v>
      </c>
    </row>
    <row r="627" spans="1:2" x14ac:dyDescent="0.25">
      <c r="A627" s="29">
        <f>((Gasto!$C$7*B627)+(Gasto!$C$14*(B627^2)))^3/(Gasto!$C$7+(2*Gasto!$C$14*B627))</f>
        <v>3.008644596739821</v>
      </c>
      <c r="B627" s="20">
        <f t="shared" si="9"/>
        <v>0.62200000000000044</v>
      </c>
    </row>
    <row r="628" spans="1:2" x14ac:dyDescent="0.25">
      <c r="A628" s="29">
        <f>((Gasto!$C$7*B628)+(Gasto!$C$14*(B628^2)))^3/(Gasto!$C$7+(2*Gasto!$C$14*B628))</f>
        <v>3.0247745784762055</v>
      </c>
      <c r="B628" s="20">
        <f t="shared" si="9"/>
        <v>0.62300000000000044</v>
      </c>
    </row>
    <row r="629" spans="1:2" x14ac:dyDescent="0.25">
      <c r="A629" s="29">
        <f>((Gasto!$C$7*B629)+(Gasto!$C$14*(B629^2)))^3/(Gasto!$C$7+(2*Gasto!$C$14*B629))</f>
        <v>3.040967359994176</v>
      </c>
      <c r="B629" s="20">
        <f t="shared" si="9"/>
        <v>0.62400000000000044</v>
      </c>
    </row>
    <row r="630" spans="1:2" x14ac:dyDescent="0.25">
      <c r="A630" s="29">
        <f>((Gasto!$C$7*B630)+(Gasto!$C$14*(B630^2)))^3/(Gasto!$C$7+(2*Gasto!$C$14*B630))</f>
        <v>3.0572230999286427</v>
      </c>
      <c r="B630" s="20">
        <f t="shared" si="9"/>
        <v>0.62500000000000044</v>
      </c>
    </row>
    <row r="631" spans="1:2" x14ac:dyDescent="0.25">
      <c r="A631" s="29">
        <f>((Gasto!$C$7*B631)+(Gasto!$C$14*(B631^2)))^3/(Gasto!$C$7+(2*Gasto!$C$14*B631))</f>
        <v>3.0735419571313667</v>
      </c>
      <c r="B631" s="20">
        <f t="shared" ref="B631:B694" si="10">B630+0.001</f>
        <v>0.62600000000000044</v>
      </c>
    </row>
    <row r="632" spans="1:2" x14ac:dyDescent="0.25">
      <c r="A632" s="29">
        <f>((Gasto!$C$7*B632)+(Gasto!$C$14*(B632^2)))^3/(Gasto!$C$7+(2*Gasto!$C$14*B632))</f>
        <v>3.0899240906711003</v>
      </c>
      <c r="B632" s="20">
        <f t="shared" si="10"/>
        <v>0.62700000000000045</v>
      </c>
    </row>
    <row r="633" spans="1:2" x14ac:dyDescent="0.25">
      <c r="A633" s="29">
        <f>((Gasto!$C$7*B633)+(Gasto!$C$14*(B633^2)))^3/(Gasto!$C$7+(2*Gasto!$C$14*B633))</f>
        <v>3.1063696598337298</v>
      </c>
      <c r="B633" s="20">
        <f t="shared" si="10"/>
        <v>0.62800000000000045</v>
      </c>
    </row>
    <row r="634" spans="1:2" x14ac:dyDescent="0.25">
      <c r="A634" s="29">
        <f>((Gasto!$C$7*B634)+(Gasto!$C$14*(B634^2)))^3/(Gasto!$C$7+(2*Gasto!$C$14*B634))</f>
        <v>3.1228788241224206</v>
      </c>
      <c r="B634" s="20">
        <f t="shared" si="10"/>
        <v>0.62900000000000045</v>
      </c>
    </row>
    <row r="635" spans="1:2" x14ac:dyDescent="0.25">
      <c r="A635" s="29">
        <f>((Gasto!$C$7*B635)+(Gasto!$C$14*(B635^2)))^3/(Gasto!$C$7+(2*Gasto!$C$14*B635))</f>
        <v>3.1394517432577524</v>
      </c>
      <c r="B635" s="20">
        <f t="shared" si="10"/>
        <v>0.63000000000000045</v>
      </c>
    </row>
    <row r="636" spans="1:2" x14ac:dyDescent="0.25">
      <c r="A636" s="29">
        <f>((Gasto!$C$7*B636)+(Gasto!$C$14*(B636^2)))^3/(Gasto!$C$7+(2*Gasto!$C$14*B636))</f>
        <v>3.1560885771778731</v>
      </c>
      <c r="B636" s="20">
        <f t="shared" si="10"/>
        <v>0.63100000000000045</v>
      </c>
    </row>
    <row r="637" spans="1:2" x14ac:dyDescent="0.25">
      <c r="A637" s="29">
        <f>((Gasto!$C$7*B637)+(Gasto!$C$14*(B637^2)))^3/(Gasto!$C$7+(2*Gasto!$C$14*B637))</f>
        <v>3.1727894860386261</v>
      </c>
      <c r="B637" s="20">
        <f t="shared" si="10"/>
        <v>0.63200000000000045</v>
      </c>
    </row>
    <row r="638" spans="1:2" x14ac:dyDescent="0.25">
      <c r="A638" s="29">
        <f>((Gasto!$C$7*B638)+(Gasto!$C$14*(B638^2)))^3/(Gasto!$C$7+(2*Gasto!$C$14*B638))</f>
        <v>3.1895546302137081</v>
      </c>
      <c r="B638" s="20">
        <f t="shared" si="10"/>
        <v>0.63300000000000045</v>
      </c>
    </row>
    <row r="639" spans="1:2" x14ac:dyDescent="0.25">
      <c r="A639" s="29">
        <f>((Gasto!$C$7*B639)+(Gasto!$C$14*(B639^2)))^3/(Gasto!$C$7+(2*Gasto!$C$14*B639))</f>
        <v>3.2063841702947964</v>
      </c>
      <c r="B639" s="20">
        <f t="shared" si="10"/>
        <v>0.63400000000000045</v>
      </c>
    </row>
    <row r="640" spans="1:2" x14ac:dyDescent="0.25">
      <c r="A640" s="29">
        <f>((Gasto!$C$7*B640)+(Gasto!$C$14*(B640^2)))^3/(Gasto!$C$7+(2*Gasto!$C$14*B640))</f>
        <v>3.2232782670917048</v>
      </c>
      <c r="B640" s="20">
        <f t="shared" si="10"/>
        <v>0.63500000000000045</v>
      </c>
    </row>
    <row r="641" spans="1:2" x14ac:dyDescent="0.25">
      <c r="A641" s="29">
        <f>((Gasto!$C$7*B641)+(Gasto!$C$14*(B641^2)))^3/(Gasto!$C$7+(2*Gasto!$C$14*B641))</f>
        <v>3.2402370816325137</v>
      </c>
      <c r="B641" s="20">
        <f t="shared" si="10"/>
        <v>0.63600000000000045</v>
      </c>
    </row>
    <row r="642" spans="1:2" x14ac:dyDescent="0.25">
      <c r="A642" s="29">
        <f>((Gasto!$C$7*B642)+(Gasto!$C$14*(B642^2)))^3/(Gasto!$C$7+(2*Gasto!$C$14*B642))</f>
        <v>3.2572607751637235</v>
      </c>
      <c r="B642" s="20">
        <f t="shared" si="10"/>
        <v>0.63700000000000045</v>
      </c>
    </row>
    <row r="643" spans="1:2" x14ac:dyDescent="0.25">
      <c r="A643" s="29">
        <f>((Gasto!$C$7*B643)+(Gasto!$C$14*(B643^2)))^3/(Gasto!$C$7+(2*Gasto!$C$14*B643))</f>
        <v>3.2743495091503849</v>
      </c>
      <c r="B643" s="20">
        <f t="shared" si="10"/>
        <v>0.63800000000000046</v>
      </c>
    </row>
    <row r="644" spans="1:2" x14ac:dyDescent="0.25">
      <c r="A644" s="29">
        <f>((Gasto!$C$7*B644)+(Gasto!$C$14*(B644^2)))^3/(Gasto!$C$7+(2*Gasto!$C$14*B644))</f>
        <v>3.2915034452762497</v>
      </c>
      <c r="B644" s="20">
        <f t="shared" si="10"/>
        <v>0.63900000000000046</v>
      </c>
    </row>
    <row r="645" spans="1:2" x14ac:dyDescent="0.25">
      <c r="A645" s="29">
        <f>((Gasto!$C$7*B645)+(Gasto!$C$14*(B645^2)))^3/(Gasto!$C$7+(2*Gasto!$C$14*B645))</f>
        <v>3.3087227454439092</v>
      </c>
      <c r="B645" s="20">
        <f t="shared" si="10"/>
        <v>0.64000000000000046</v>
      </c>
    </row>
    <row r="646" spans="1:2" x14ac:dyDescent="0.25">
      <c r="A646" s="29">
        <f>((Gasto!$C$7*B646)+(Gasto!$C$14*(B646^2)))^3/(Gasto!$C$7+(2*Gasto!$C$14*B646))</f>
        <v>3.3260075717749404</v>
      </c>
      <c r="B646" s="20">
        <f t="shared" si="10"/>
        <v>0.64100000000000046</v>
      </c>
    </row>
    <row r="647" spans="1:2" x14ac:dyDescent="0.25">
      <c r="A647" s="29">
        <f>((Gasto!$C$7*B647)+(Gasto!$C$14*(B647^2)))^3/(Gasto!$C$7+(2*Gasto!$C$14*B647))</f>
        <v>3.3433580866100363</v>
      </c>
      <c r="B647" s="20">
        <f t="shared" si="10"/>
        <v>0.64200000000000046</v>
      </c>
    </row>
    <row r="648" spans="1:2" x14ac:dyDescent="0.25">
      <c r="A648" s="29">
        <f>((Gasto!$C$7*B648)+(Gasto!$C$14*(B648^2)))^3/(Gasto!$C$7+(2*Gasto!$C$14*B648))</f>
        <v>3.3607744525091632</v>
      </c>
      <c r="B648" s="20">
        <f t="shared" si="10"/>
        <v>0.64300000000000046</v>
      </c>
    </row>
    <row r="649" spans="1:2" x14ac:dyDescent="0.25">
      <c r="A649" s="29">
        <f>((Gasto!$C$7*B649)+(Gasto!$C$14*(B649^2)))^3/(Gasto!$C$7+(2*Gasto!$C$14*B649))</f>
        <v>3.378256832251695</v>
      </c>
      <c r="B649" s="20">
        <f t="shared" si="10"/>
        <v>0.64400000000000046</v>
      </c>
    </row>
    <row r="650" spans="1:2" x14ac:dyDescent="0.25">
      <c r="A650" s="29">
        <f>((Gasto!$C$7*B650)+(Gasto!$C$14*(B650^2)))^3/(Gasto!$C$7+(2*Gasto!$C$14*B650))</f>
        <v>3.3958053888365503</v>
      </c>
      <c r="B650" s="20">
        <f t="shared" si="10"/>
        <v>0.64500000000000046</v>
      </c>
    </row>
    <row r="651" spans="1:2" x14ac:dyDescent="0.25">
      <c r="A651" s="29">
        <f>((Gasto!$C$7*B651)+(Gasto!$C$14*(B651^2)))^3/(Gasto!$C$7+(2*Gasto!$C$14*B651))</f>
        <v>3.4134202854823452</v>
      </c>
      <c r="B651" s="20">
        <f t="shared" si="10"/>
        <v>0.64600000000000046</v>
      </c>
    </row>
    <row r="652" spans="1:2" x14ac:dyDescent="0.25">
      <c r="A652" s="29">
        <f>((Gasto!$C$7*B652)+(Gasto!$C$14*(B652^2)))^3/(Gasto!$C$7+(2*Gasto!$C$14*B652))</f>
        <v>3.431101685627524</v>
      </c>
      <c r="B652" s="20">
        <f t="shared" si="10"/>
        <v>0.64700000000000046</v>
      </c>
    </row>
    <row r="653" spans="1:2" x14ac:dyDescent="0.25">
      <c r="A653" s="29">
        <f>((Gasto!$C$7*B653)+(Gasto!$C$14*(B653^2)))^3/(Gasto!$C$7+(2*Gasto!$C$14*B653))</f>
        <v>3.4488497529305095</v>
      </c>
      <c r="B653" s="20">
        <f t="shared" si="10"/>
        <v>0.64800000000000046</v>
      </c>
    </row>
    <row r="654" spans="1:2" x14ac:dyDescent="0.25">
      <c r="A654" s="29">
        <f>((Gasto!$C$7*B654)+(Gasto!$C$14*(B654^2)))^3/(Gasto!$C$7+(2*Gasto!$C$14*B654))</f>
        <v>3.4666646512698458</v>
      </c>
      <c r="B654" s="20">
        <f t="shared" si="10"/>
        <v>0.64900000000000047</v>
      </c>
    </row>
    <row r="655" spans="1:2" x14ac:dyDescent="0.25">
      <c r="A655" s="29">
        <f>((Gasto!$C$7*B655)+(Gasto!$C$14*(B655^2)))^3/(Gasto!$C$7+(2*Gasto!$C$14*B655))</f>
        <v>3.4845465447443269</v>
      </c>
      <c r="B655" s="20">
        <f t="shared" si="10"/>
        <v>0.65000000000000047</v>
      </c>
    </row>
    <row r="656" spans="1:2" x14ac:dyDescent="0.25">
      <c r="A656" s="29">
        <f>((Gasto!$C$7*B656)+(Gasto!$C$14*(B656^2)))^3/(Gasto!$C$7+(2*Gasto!$C$14*B656))</f>
        <v>3.5024955976731516</v>
      </c>
      <c r="B656" s="20">
        <f t="shared" si="10"/>
        <v>0.65100000000000047</v>
      </c>
    </row>
    <row r="657" spans="1:2" x14ac:dyDescent="0.25">
      <c r="A657" s="29">
        <f>((Gasto!$C$7*B657)+(Gasto!$C$14*(B657^2)))^3/(Gasto!$C$7+(2*Gasto!$C$14*B657))</f>
        <v>3.5205119745960611</v>
      </c>
      <c r="B657" s="20">
        <f t="shared" si="10"/>
        <v>0.65200000000000047</v>
      </c>
    </row>
    <row r="658" spans="1:2" x14ac:dyDescent="0.25">
      <c r="A658" s="29">
        <f>((Gasto!$C$7*B658)+(Gasto!$C$14*(B658^2)))^3/(Gasto!$C$7+(2*Gasto!$C$14*B658))</f>
        <v>3.5385958402734858</v>
      </c>
      <c r="B658" s="20">
        <f t="shared" si="10"/>
        <v>0.65300000000000047</v>
      </c>
    </row>
    <row r="659" spans="1:2" x14ac:dyDescent="0.25">
      <c r="A659" s="29">
        <f>((Gasto!$C$7*B659)+(Gasto!$C$14*(B659^2)))^3/(Gasto!$C$7+(2*Gasto!$C$14*B659))</f>
        <v>3.5567473596866677</v>
      </c>
      <c r="B659" s="20">
        <f t="shared" si="10"/>
        <v>0.65400000000000047</v>
      </c>
    </row>
    <row r="660" spans="1:2" x14ac:dyDescent="0.25">
      <c r="A660" s="29">
        <f>((Gasto!$C$7*B660)+(Gasto!$C$14*(B660^2)))^3/(Gasto!$C$7+(2*Gasto!$C$14*B660))</f>
        <v>3.574966698037831</v>
      </c>
      <c r="B660" s="20">
        <f t="shared" si="10"/>
        <v>0.65500000000000047</v>
      </c>
    </row>
    <row r="661" spans="1:2" x14ac:dyDescent="0.25">
      <c r="A661" s="29">
        <f>((Gasto!$C$7*B661)+(Gasto!$C$14*(B661^2)))^3/(Gasto!$C$7+(2*Gasto!$C$14*B661))</f>
        <v>3.5932540207503005</v>
      </c>
      <c r="B661" s="20">
        <f t="shared" si="10"/>
        <v>0.65600000000000047</v>
      </c>
    </row>
    <row r="662" spans="1:2" x14ac:dyDescent="0.25">
      <c r="A662" s="29">
        <f>((Gasto!$C$7*B662)+(Gasto!$C$14*(B662^2)))^3/(Gasto!$C$7+(2*Gasto!$C$14*B662))</f>
        <v>3.6116094934686518</v>
      </c>
      <c r="B662" s="20">
        <f t="shared" si="10"/>
        <v>0.65700000000000047</v>
      </c>
    </row>
    <row r="663" spans="1:2" x14ac:dyDescent="0.25">
      <c r="A663" s="29">
        <f>((Gasto!$C$7*B663)+(Gasto!$C$14*(B663^2)))^3/(Gasto!$C$7+(2*Gasto!$C$14*B663))</f>
        <v>3.6300332820588594</v>
      </c>
      <c r="B663" s="20">
        <f t="shared" si="10"/>
        <v>0.65800000000000047</v>
      </c>
    </row>
    <row r="664" spans="1:2" x14ac:dyDescent="0.25">
      <c r="A664" s="29">
        <f>((Gasto!$C$7*B664)+(Gasto!$C$14*(B664^2)))^3/(Gasto!$C$7+(2*Gasto!$C$14*B664))</f>
        <v>3.6485255526084215</v>
      </c>
      <c r="B664" s="20">
        <f t="shared" si="10"/>
        <v>0.65900000000000047</v>
      </c>
    </row>
    <row r="665" spans="1:2" x14ac:dyDescent="0.25">
      <c r="A665" s="29">
        <f>((Gasto!$C$7*B665)+(Gasto!$C$14*(B665^2)))^3/(Gasto!$C$7+(2*Gasto!$C$14*B665))</f>
        <v>3.6670864714265137</v>
      </c>
      <c r="B665" s="20">
        <f t="shared" si="10"/>
        <v>0.66000000000000048</v>
      </c>
    </row>
    <row r="666" spans="1:2" x14ac:dyDescent="0.25">
      <c r="A666" s="29">
        <f>((Gasto!$C$7*B666)+(Gasto!$C$14*(B666^2)))^3/(Gasto!$C$7+(2*Gasto!$C$14*B666))</f>
        <v>3.6857162050441357</v>
      </c>
      <c r="B666" s="20">
        <f t="shared" si="10"/>
        <v>0.66100000000000048</v>
      </c>
    </row>
    <row r="667" spans="1:2" x14ac:dyDescent="0.25">
      <c r="A667" s="29">
        <f>((Gasto!$C$7*B667)+(Gasto!$C$14*(B667^2)))^3/(Gasto!$C$7+(2*Gasto!$C$14*B667))</f>
        <v>3.7044149202142402</v>
      </c>
      <c r="B667" s="20">
        <f t="shared" si="10"/>
        <v>0.66200000000000048</v>
      </c>
    </row>
    <row r="668" spans="1:2" x14ac:dyDescent="0.25">
      <c r="A668" s="29">
        <f>((Gasto!$C$7*B668)+(Gasto!$C$14*(B668^2)))^3/(Gasto!$C$7+(2*Gasto!$C$14*B668))</f>
        <v>3.7231827839118732</v>
      </c>
      <c r="B668" s="20">
        <f t="shared" si="10"/>
        <v>0.66300000000000048</v>
      </c>
    </row>
    <row r="669" spans="1:2" x14ac:dyDescent="0.25">
      <c r="A669" s="29">
        <f>((Gasto!$C$7*B669)+(Gasto!$C$14*(B669^2)))^3/(Gasto!$C$7+(2*Gasto!$C$14*B669))</f>
        <v>3.7420199633343305</v>
      </c>
      <c r="B669" s="20">
        <f t="shared" si="10"/>
        <v>0.66400000000000048</v>
      </c>
    </row>
    <row r="670" spans="1:2" x14ac:dyDescent="0.25">
      <c r="A670" s="29">
        <f>((Gasto!$C$7*B670)+(Gasto!$C$14*(B670^2)))^3/(Gasto!$C$7+(2*Gasto!$C$14*B670))</f>
        <v>3.7609266259012877</v>
      </c>
      <c r="B670" s="20">
        <f t="shared" si="10"/>
        <v>0.66500000000000048</v>
      </c>
    </row>
    <row r="671" spans="1:2" x14ac:dyDescent="0.25">
      <c r="A671" s="29">
        <f>((Gasto!$C$7*B671)+(Gasto!$C$14*(B671^2)))^3/(Gasto!$C$7+(2*Gasto!$C$14*B671))</f>
        <v>3.7799029392549404</v>
      </c>
      <c r="B671" s="20">
        <f t="shared" si="10"/>
        <v>0.66600000000000048</v>
      </c>
    </row>
    <row r="672" spans="1:2" x14ac:dyDescent="0.25">
      <c r="A672" s="29">
        <f>((Gasto!$C$7*B672)+(Gasto!$C$14*(B672^2)))^3/(Gasto!$C$7+(2*Gasto!$C$14*B672))</f>
        <v>3.7989490712601515</v>
      </c>
      <c r="B672" s="20">
        <f t="shared" si="10"/>
        <v>0.66700000000000048</v>
      </c>
    </row>
    <row r="673" spans="1:2" x14ac:dyDescent="0.25">
      <c r="A673" s="29">
        <f>((Gasto!$C$7*B673)+(Gasto!$C$14*(B673^2)))^3/(Gasto!$C$7+(2*Gasto!$C$14*B673))</f>
        <v>3.8180651900045963</v>
      </c>
      <c r="B673" s="20">
        <f t="shared" si="10"/>
        <v>0.66800000000000048</v>
      </c>
    </row>
    <row r="674" spans="1:2" x14ac:dyDescent="0.25">
      <c r="A674" s="29">
        <f>((Gasto!$C$7*B674)+(Gasto!$C$14*(B674^2)))^3/(Gasto!$C$7+(2*Gasto!$C$14*B674))</f>
        <v>3.8372514637988875</v>
      </c>
      <c r="B674" s="20">
        <f t="shared" si="10"/>
        <v>0.66900000000000048</v>
      </c>
    </row>
    <row r="675" spans="1:2" x14ac:dyDescent="0.25">
      <c r="A675" s="29">
        <f>((Gasto!$C$7*B675)+(Gasto!$C$14*(B675^2)))^3/(Gasto!$C$7+(2*Gasto!$C$14*B675))</f>
        <v>3.8565080611767319</v>
      </c>
      <c r="B675" s="20">
        <f t="shared" si="10"/>
        <v>0.67000000000000048</v>
      </c>
    </row>
    <row r="676" spans="1:2" x14ac:dyDescent="0.25">
      <c r="A676" s="29">
        <f>((Gasto!$C$7*B676)+(Gasto!$C$14*(B676^2)))^3/(Gasto!$C$7+(2*Gasto!$C$14*B676))</f>
        <v>3.8758351508950648</v>
      </c>
      <c r="B676" s="20">
        <f t="shared" si="10"/>
        <v>0.67100000000000048</v>
      </c>
    </row>
    <row r="677" spans="1:2" x14ac:dyDescent="0.25">
      <c r="A677" s="29">
        <f>((Gasto!$C$7*B677)+(Gasto!$C$14*(B677^2)))^3/(Gasto!$C$7+(2*Gasto!$C$14*B677))</f>
        <v>3.8952329019341922</v>
      </c>
      <c r="B677" s="20">
        <f t="shared" si="10"/>
        <v>0.67200000000000049</v>
      </c>
    </row>
    <row r="678" spans="1:2" x14ac:dyDescent="0.25">
      <c r="A678" s="29">
        <f>((Gasto!$C$7*B678)+(Gasto!$C$14*(B678^2)))^3/(Gasto!$C$7+(2*Gasto!$C$14*B678))</f>
        <v>3.9147014834979377</v>
      </c>
      <c r="B678" s="20">
        <f t="shared" si="10"/>
        <v>0.67300000000000049</v>
      </c>
    </row>
    <row r="679" spans="1:2" x14ac:dyDescent="0.25">
      <c r="A679" s="29">
        <f>((Gasto!$C$7*B679)+(Gasto!$C$14*(B679^2)))^3/(Gasto!$C$7+(2*Gasto!$C$14*B679))</f>
        <v>3.9342410650137745</v>
      </c>
      <c r="B679" s="20">
        <f t="shared" si="10"/>
        <v>0.67400000000000049</v>
      </c>
    </row>
    <row r="680" spans="1:2" x14ac:dyDescent="0.25">
      <c r="A680" s="29">
        <f>((Gasto!$C$7*B680)+(Gasto!$C$14*(B680^2)))^3/(Gasto!$C$7+(2*Gasto!$C$14*B680))</f>
        <v>3.9538518161329672</v>
      </c>
      <c r="B680" s="20">
        <f t="shared" si="10"/>
        <v>0.67500000000000049</v>
      </c>
    </row>
    <row r="681" spans="1:2" x14ac:dyDescent="0.25">
      <c r="A681" s="29">
        <f>((Gasto!$C$7*B681)+(Gasto!$C$14*(B681^2)))^3/(Gasto!$C$7+(2*Gasto!$C$14*B681))</f>
        <v>3.9735339067307254</v>
      </c>
      <c r="B681" s="20">
        <f t="shared" si="10"/>
        <v>0.67600000000000049</v>
      </c>
    </row>
    <row r="682" spans="1:2" x14ac:dyDescent="0.25">
      <c r="A682" s="29">
        <f>((Gasto!$C$7*B682)+(Gasto!$C$14*(B682^2)))^3/(Gasto!$C$7+(2*Gasto!$C$14*B682))</f>
        <v>3.9932875069063289</v>
      </c>
      <c r="B682" s="20">
        <f t="shared" si="10"/>
        <v>0.67700000000000049</v>
      </c>
    </row>
    <row r="683" spans="1:2" x14ac:dyDescent="0.25">
      <c r="A683" s="29">
        <f>((Gasto!$C$7*B683)+(Gasto!$C$14*(B683^2)))^3/(Gasto!$C$7+(2*Gasto!$C$14*B683))</f>
        <v>4.0131127869832772</v>
      </c>
      <c r="B683" s="20">
        <f t="shared" si="10"/>
        <v>0.67800000000000049</v>
      </c>
    </row>
    <row r="684" spans="1:2" x14ac:dyDescent="0.25">
      <c r="A684" s="29">
        <f>((Gasto!$C$7*B684)+(Gasto!$C$14*(B684^2)))^3/(Gasto!$C$7+(2*Gasto!$C$14*B684))</f>
        <v>4.0330099175094336</v>
      </c>
      <c r="B684" s="20">
        <f t="shared" si="10"/>
        <v>0.67900000000000049</v>
      </c>
    </row>
    <row r="685" spans="1:2" x14ac:dyDescent="0.25">
      <c r="A685" s="29">
        <f>((Gasto!$C$7*B685)+(Gasto!$C$14*(B685^2)))^3/(Gasto!$C$7+(2*Gasto!$C$14*B685))</f>
        <v>4.0529790692571517</v>
      </c>
      <c r="B685" s="20">
        <f t="shared" si="10"/>
        <v>0.68000000000000049</v>
      </c>
    </row>
    <row r="686" spans="1:2" x14ac:dyDescent="0.25">
      <c r="A686" s="29">
        <f>((Gasto!$C$7*B686)+(Gasto!$C$14*(B686^2)))^3/(Gasto!$C$7+(2*Gasto!$C$14*B686))</f>
        <v>4.07302041322344</v>
      </c>
      <c r="B686" s="20">
        <f t="shared" si="10"/>
        <v>0.68100000000000049</v>
      </c>
    </row>
    <row r="687" spans="1:2" x14ac:dyDescent="0.25">
      <c r="A687" s="29">
        <f>((Gasto!$C$7*B687)+(Gasto!$C$14*(B687^2)))^3/(Gasto!$C$7+(2*Gasto!$C$14*B687))</f>
        <v>4.0931341206300758</v>
      </c>
      <c r="B687" s="20">
        <f t="shared" si="10"/>
        <v>0.68200000000000049</v>
      </c>
    </row>
    <row r="688" spans="1:2" x14ac:dyDescent="0.25">
      <c r="A688" s="29">
        <f>((Gasto!$C$7*B688)+(Gasto!$C$14*(B688^2)))^3/(Gasto!$C$7+(2*Gasto!$C$14*B688))</f>
        <v>4.1133203629237709</v>
      </c>
      <c r="B688" s="20">
        <f t="shared" si="10"/>
        <v>0.6830000000000005</v>
      </c>
    </row>
    <row r="689" spans="1:2" x14ac:dyDescent="0.25">
      <c r="A689" s="29">
        <f>((Gasto!$C$7*B689)+(Gasto!$C$14*(B689^2)))^3/(Gasto!$C$7+(2*Gasto!$C$14*B689))</f>
        <v>4.1335793117762947</v>
      </c>
      <c r="B689" s="20">
        <f t="shared" si="10"/>
        <v>0.6840000000000005</v>
      </c>
    </row>
    <row r="690" spans="1:2" x14ac:dyDescent="0.25">
      <c r="A690" s="29">
        <f>((Gasto!$C$7*B690)+(Gasto!$C$14*(B690^2)))^3/(Gasto!$C$7+(2*Gasto!$C$14*B690))</f>
        <v>4.1539111390846273</v>
      </c>
      <c r="B690" s="20">
        <f t="shared" si="10"/>
        <v>0.6850000000000005</v>
      </c>
    </row>
    <row r="691" spans="1:2" x14ac:dyDescent="0.25">
      <c r="A691" s="29">
        <f>((Gasto!$C$7*B691)+(Gasto!$C$14*(B691^2)))^3/(Gasto!$C$7+(2*Gasto!$C$14*B691))</f>
        <v>4.1743160169710904</v>
      </c>
      <c r="B691" s="20">
        <f t="shared" si="10"/>
        <v>0.6860000000000005</v>
      </c>
    </row>
    <row r="692" spans="1:2" x14ac:dyDescent="0.25">
      <c r="A692" s="29">
        <f>((Gasto!$C$7*B692)+(Gasto!$C$14*(B692^2)))^3/(Gasto!$C$7+(2*Gasto!$C$14*B692))</f>
        <v>4.1947941177834949</v>
      </c>
      <c r="B692" s="20">
        <f t="shared" si="10"/>
        <v>0.6870000000000005</v>
      </c>
    </row>
    <row r="693" spans="1:2" x14ac:dyDescent="0.25">
      <c r="A693" s="29">
        <f>((Gasto!$C$7*B693)+(Gasto!$C$14*(B693^2)))^3/(Gasto!$C$7+(2*Gasto!$C$14*B693))</f>
        <v>4.215345614095277</v>
      </c>
      <c r="B693" s="20">
        <f t="shared" si="10"/>
        <v>0.6880000000000005</v>
      </c>
    </row>
    <row r="694" spans="1:2" x14ac:dyDescent="0.25">
      <c r="A694" s="29">
        <f>((Gasto!$C$7*B694)+(Gasto!$C$14*(B694^2)))^3/(Gasto!$C$7+(2*Gasto!$C$14*B694))</f>
        <v>4.2359706787056499</v>
      </c>
      <c r="B694" s="20">
        <f t="shared" si="10"/>
        <v>0.6890000000000005</v>
      </c>
    </row>
    <row r="695" spans="1:2" x14ac:dyDescent="0.25">
      <c r="A695" s="29">
        <f>((Gasto!$C$7*B695)+(Gasto!$C$14*(B695^2)))^3/(Gasto!$C$7+(2*Gasto!$C$14*B695))</f>
        <v>4.2566694846397297</v>
      </c>
      <c r="B695" s="20">
        <f t="shared" ref="B695:B758" si="11">B694+0.001</f>
        <v>0.6900000000000005</v>
      </c>
    </row>
    <row r="696" spans="1:2" x14ac:dyDescent="0.25">
      <c r="A696" s="29">
        <f>((Gasto!$C$7*B696)+(Gasto!$C$14*(B696^2)))^3/(Gasto!$C$7+(2*Gasto!$C$14*B696))</f>
        <v>4.2774422051486809</v>
      </c>
      <c r="B696" s="20">
        <f t="shared" si="11"/>
        <v>0.6910000000000005</v>
      </c>
    </row>
    <row r="697" spans="1:2" x14ac:dyDescent="0.25">
      <c r="A697" s="29">
        <f>((Gasto!$C$7*B697)+(Gasto!$C$14*(B697^2)))^3/(Gasto!$C$7+(2*Gasto!$C$14*B697))</f>
        <v>4.2982890137098693</v>
      </c>
      <c r="B697" s="20">
        <f t="shared" si="11"/>
        <v>0.6920000000000005</v>
      </c>
    </row>
    <row r="698" spans="1:2" x14ac:dyDescent="0.25">
      <c r="A698" s="29">
        <f>((Gasto!$C$7*B698)+(Gasto!$C$14*(B698^2)))^3/(Gasto!$C$7+(2*Gasto!$C$14*B698))</f>
        <v>4.3192100840269827</v>
      </c>
      <c r="B698" s="20">
        <f t="shared" si="11"/>
        <v>0.6930000000000005</v>
      </c>
    </row>
    <row r="699" spans="1:2" x14ac:dyDescent="0.25">
      <c r="A699" s="29">
        <f>((Gasto!$C$7*B699)+(Gasto!$C$14*(B699^2)))^3/(Gasto!$C$7+(2*Gasto!$C$14*B699))</f>
        <v>4.3402055900301884</v>
      </c>
      <c r="B699" s="20">
        <f t="shared" si="11"/>
        <v>0.69400000000000051</v>
      </c>
    </row>
    <row r="700" spans="1:2" x14ac:dyDescent="0.25">
      <c r="A700" s="29">
        <f>((Gasto!$C$7*B700)+(Gasto!$C$14*(B700^2)))^3/(Gasto!$C$7+(2*Gasto!$C$14*B700))</f>
        <v>4.3612757058762668</v>
      </c>
      <c r="B700" s="20">
        <f t="shared" si="11"/>
        <v>0.69500000000000051</v>
      </c>
    </row>
    <row r="701" spans="1:2" x14ac:dyDescent="0.25">
      <c r="A701" s="29">
        <f>((Gasto!$C$7*B701)+(Gasto!$C$14*(B701^2)))^3/(Gasto!$C$7+(2*Gasto!$C$14*B701))</f>
        <v>4.3824206059487452</v>
      </c>
      <c r="B701" s="20">
        <f t="shared" si="11"/>
        <v>0.69600000000000051</v>
      </c>
    </row>
    <row r="702" spans="1:2" x14ac:dyDescent="0.25">
      <c r="A702" s="29">
        <f>((Gasto!$C$7*B702)+(Gasto!$C$14*(B702^2)))^3/(Gasto!$C$7+(2*Gasto!$C$14*B702))</f>
        <v>4.4036404648580572</v>
      </c>
      <c r="B702" s="20">
        <f t="shared" si="11"/>
        <v>0.69700000000000051</v>
      </c>
    </row>
    <row r="703" spans="1:2" x14ac:dyDescent="0.25">
      <c r="A703" s="29">
        <f>((Gasto!$C$7*B703)+(Gasto!$C$14*(B703^2)))^3/(Gasto!$C$7+(2*Gasto!$C$14*B703))</f>
        <v>4.4249354574416691</v>
      </c>
      <c r="B703" s="20">
        <f t="shared" si="11"/>
        <v>0.69800000000000051</v>
      </c>
    </row>
    <row r="704" spans="1:2" x14ac:dyDescent="0.25">
      <c r="A704" s="29">
        <f>((Gasto!$C$7*B704)+(Gasto!$C$14*(B704^2)))^3/(Gasto!$C$7+(2*Gasto!$C$14*B704))</f>
        <v>4.446305758764213</v>
      </c>
      <c r="B704" s="20">
        <f t="shared" si="11"/>
        <v>0.69900000000000051</v>
      </c>
    </row>
    <row r="705" spans="1:2" x14ac:dyDescent="0.25">
      <c r="A705" s="29">
        <f>((Gasto!$C$7*B705)+(Gasto!$C$14*(B705^2)))^3/(Gasto!$C$7+(2*Gasto!$C$14*B705))</f>
        <v>4.4677515441176583</v>
      </c>
      <c r="B705" s="20">
        <f t="shared" si="11"/>
        <v>0.70000000000000051</v>
      </c>
    </row>
    <row r="706" spans="1:2" x14ac:dyDescent="0.25">
      <c r="A706" s="29">
        <f>((Gasto!$C$7*B706)+(Gasto!$C$14*(B706^2)))^3/(Gasto!$C$7+(2*Gasto!$C$14*B706))</f>
        <v>4.4892729890214129</v>
      </c>
      <c r="B706" s="20">
        <f t="shared" si="11"/>
        <v>0.70100000000000051</v>
      </c>
    </row>
    <row r="707" spans="1:2" x14ac:dyDescent="0.25">
      <c r="A707" s="29">
        <f>((Gasto!$C$7*B707)+(Gasto!$C$14*(B707^2)))^3/(Gasto!$C$7+(2*Gasto!$C$14*B707))</f>
        <v>4.5108702692224956</v>
      </c>
      <c r="B707" s="20">
        <f t="shared" si="11"/>
        <v>0.70200000000000051</v>
      </c>
    </row>
    <row r="708" spans="1:2" x14ac:dyDescent="0.25">
      <c r="A708" s="29">
        <f>((Gasto!$C$7*B708)+(Gasto!$C$14*(B708^2)))^3/(Gasto!$C$7+(2*Gasto!$C$14*B708))</f>
        <v>4.5325435606956583</v>
      </c>
      <c r="B708" s="20">
        <f t="shared" si="11"/>
        <v>0.70300000000000051</v>
      </c>
    </row>
    <row r="709" spans="1:2" x14ac:dyDescent="0.25">
      <c r="A709" s="29">
        <f>((Gasto!$C$7*B709)+(Gasto!$C$14*(B709^2)))^3/(Gasto!$C$7+(2*Gasto!$C$14*B709))</f>
        <v>4.5542930396435279</v>
      </c>
      <c r="B709" s="20">
        <f t="shared" si="11"/>
        <v>0.70400000000000051</v>
      </c>
    </row>
    <row r="710" spans="1:2" x14ac:dyDescent="0.25">
      <c r="A710" s="29">
        <f>((Gasto!$C$7*B710)+(Gasto!$C$14*(B710^2)))^3/(Gasto!$C$7+(2*Gasto!$C$14*B710))</f>
        <v>4.5761188824967682</v>
      </c>
      <c r="B710" s="20">
        <f t="shared" si="11"/>
        <v>0.70500000000000052</v>
      </c>
    </row>
    <row r="711" spans="1:2" x14ac:dyDescent="0.25">
      <c r="A711" s="29">
        <f>((Gasto!$C$7*B711)+(Gasto!$C$14*(B711^2)))^3/(Gasto!$C$7+(2*Gasto!$C$14*B711))</f>
        <v>4.5980212659141868</v>
      </c>
      <c r="B711" s="20">
        <f t="shared" si="11"/>
        <v>0.70600000000000052</v>
      </c>
    </row>
    <row r="712" spans="1:2" x14ac:dyDescent="0.25">
      <c r="A712" s="29">
        <f>((Gasto!$C$7*B712)+(Gasto!$C$14*(B712^2)))^3/(Gasto!$C$7+(2*Gasto!$C$14*B712))</f>
        <v>4.6200003667828975</v>
      </c>
      <c r="B712" s="20">
        <f t="shared" si="11"/>
        <v>0.70700000000000052</v>
      </c>
    </row>
    <row r="713" spans="1:2" x14ac:dyDescent="0.25">
      <c r="A713" s="29">
        <f>((Gasto!$C$7*B713)+(Gasto!$C$14*(B713^2)))^3/(Gasto!$C$7+(2*Gasto!$C$14*B713))</f>
        <v>4.642056362218459</v>
      </c>
      <c r="B713" s="20">
        <f t="shared" si="11"/>
        <v>0.70800000000000052</v>
      </c>
    </row>
    <row r="714" spans="1:2" x14ac:dyDescent="0.25">
      <c r="A714" s="29">
        <f>((Gasto!$C$7*B714)+(Gasto!$C$14*(B714^2)))^3/(Gasto!$C$7+(2*Gasto!$C$14*B714))</f>
        <v>4.6641894295650088</v>
      </c>
      <c r="B714" s="20">
        <f t="shared" si="11"/>
        <v>0.70900000000000052</v>
      </c>
    </row>
    <row r="715" spans="1:2" x14ac:dyDescent="0.25">
      <c r="A715" s="29">
        <f>((Gasto!$C$7*B715)+(Gasto!$C$14*(B715^2)))^3/(Gasto!$C$7+(2*Gasto!$C$14*B715))</f>
        <v>4.6863997463954066</v>
      </c>
      <c r="B715" s="20">
        <f t="shared" si="11"/>
        <v>0.71000000000000052</v>
      </c>
    </row>
    <row r="716" spans="1:2" x14ac:dyDescent="0.25">
      <c r="A716" s="29">
        <f>((Gasto!$C$7*B716)+(Gasto!$C$14*(B716^2)))^3/(Gasto!$C$7+(2*Gasto!$C$14*B716))</f>
        <v>4.7086874905113785</v>
      </c>
      <c r="B716" s="20">
        <f t="shared" si="11"/>
        <v>0.71100000000000052</v>
      </c>
    </row>
    <row r="717" spans="1:2" x14ac:dyDescent="0.25">
      <c r="A717" s="29">
        <f>((Gasto!$C$7*B717)+(Gasto!$C$14*(B717^2)))^3/(Gasto!$C$7+(2*Gasto!$C$14*B717))</f>
        <v>4.7310528399436489</v>
      </c>
      <c r="B717" s="20">
        <f t="shared" si="11"/>
        <v>0.71200000000000052</v>
      </c>
    </row>
    <row r="718" spans="1:2" x14ac:dyDescent="0.25">
      <c r="A718" s="29">
        <f>((Gasto!$C$7*B718)+(Gasto!$C$14*(B718^2)))^3/(Gasto!$C$7+(2*Gasto!$C$14*B718))</f>
        <v>4.7534959729520905</v>
      </c>
      <c r="B718" s="20">
        <f t="shared" si="11"/>
        <v>0.71300000000000052</v>
      </c>
    </row>
    <row r="719" spans="1:2" x14ac:dyDescent="0.25">
      <c r="A719" s="29">
        <f>((Gasto!$C$7*B719)+(Gasto!$C$14*(B719^2)))^3/(Gasto!$C$7+(2*Gasto!$C$14*B719))</f>
        <v>4.7760170680258582</v>
      </c>
      <c r="B719" s="20">
        <f t="shared" si="11"/>
        <v>0.71400000000000052</v>
      </c>
    </row>
    <row r="720" spans="1:2" x14ac:dyDescent="0.25">
      <c r="A720" s="29">
        <f>((Gasto!$C$7*B720)+(Gasto!$C$14*(B720^2)))^3/(Gasto!$C$7+(2*Gasto!$C$14*B720))</f>
        <v>4.7986163038835308</v>
      </c>
      <c r="B720" s="20">
        <f t="shared" si="11"/>
        <v>0.71500000000000052</v>
      </c>
    </row>
    <row r="721" spans="1:2" x14ac:dyDescent="0.25">
      <c r="A721" s="29">
        <f>((Gasto!$C$7*B721)+(Gasto!$C$14*(B721^2)))^3/(Gasto!$C$7+(2*Gasto!$C$14*B721))</f>
        <v>4.8212938594732559</v>
      </c>
      <c r="B721" s="20">
        <f t="shared" si="11"/>
        <v>0.71600000000000052</v>
      </c>
    </row>
    <row r="722" spans="1:2" x14ac:dyDescent="0.25">
      <c r="A722" s="29">
        <f>((Gasto!$C$7*B722)+(Gasto!$C$14*(B722^2)))^3/(Gasto!$C$7+(2*Gasto!$C$14*B722))</f>
        <v>4.844049913972877</v>
      </c>
      <c r="B722" s="20">
        <f t="shared" si="11"/>
        <v>0.71700000000000053</v>
      </c>
    </row>
    <row r="723" spans="1:2" x14ac:dyDescent="0.25">
      <c r="A723" s="29">
        <f>((Gasto!$C$7*B723)+(Gasto!$C$14*(B723^2)))^3/(Gasto!$C$7+(2*Gasto!$C$14*B723))</f>
        <v>4.8668846467900915</v>
      </c>
      <c r="B723" s="20">
        <f t="shared" si="11"/>
        <v>0.71800000000000053</v>
      </c>
    </row>
    <row r="724" spans="1:2" x14ac:dyDescent="0.25">
      <c r="A724" s="29">
        <f>((Gasto!$C$7*B724)+(Gasto!$C$14*(B724^2)))^3/(Gasto!$C$7+(2*Gasto!$C$14*B724))</f>
        <v>4.8897982375625828</v>
      </c>
      <c r="B724" s="20">
        <f t="shared" si="11"/>
        <v>0.71900000000000053</v>
      </c>
    </row>
    <row r="725" spans="1:2" x14ac:dyDescent="0.25">
      <c r="A725" s="29">
        <f>((Gasto!$C$7*B725)+(Gasto!$C$14*(B725^2)))^3/(Gasto!$C$7+(2*Gasto!$C$14*B725))</f>
        <v>4.9127908661581499</v>
      </c>
      <c r="B725" s="20">
        <f t="shared" si="11"/>
        <v>0.72000000000000053</v>
      </c>
    </row>
    <row r="726" spans="1:2" x14ac:dyDescent="0.25">
      <c r="A726" s="29">
        <f>((Gasto!$C$7*B726)+(Gasto!$C$14*(B726^2)))^3/(Gasto!$C$7+(2*Gasto!$C$14*B726))</f>
        <v>4.9358627126748749</v>
      </c>
      <c r="B726" s="20">
        <f t="shared" si="11"/>
        <v>0.72100000000000053</v>
      </c>
    </row>
    <row r="727" spans="1:2" x14ac:dyDescent="0.25">
      <c r="A727" s="29">
        <f>((Gasto!$C$7*B727)+(Gasto!$C$14*(B727^2)))^3/(Gasto!$C$7+(2*Gasto!$C$14*B727))</f>
        <v>4.9590139574412317</v>
      </c>
      <c r="B727" s="20">
        <f t="shared" si="11"/>
        <v>0.72200000000000053</v>
      </c>
    </row>
    <row r="728" spans="1:2" x14ac:dyDescent="0.25">
      <c r="A728" s="29">
        <f>((Gasto!$C$7*B728)+(Gasto!$C$14*(B728^2)))^3/(Gasto!$C$7+(2*Gasto!$C$14*B728))</f>
        <v>4.9822447810162434</v>
      </c>
      <c r="B728" s="20">
        <f t="shared" si="11"/>
        <v>0.72300000000000053</v>
      </c>
    </row>
    <row r="729" spans="1:2" x14ac:dyDescent="0.25">
      <c r="A729" s="29">
        <f>((Gasto!$C$7*B729)+(Gasto!$C$14*(B729^2)))^3/(Gasto!$C$7+(2*Gasto!$C$14*B729))</f>
        <v>5.0055553641896289</v>
      </c>
      <c r="B729" s="20">
        <f t="shared" si="11"/>
        <v>0.72400000000000053</v>
      </c>
    </row>
    <row r="730" spans="1:2" x14ac:dyDescent="0.25">
      <c r="A730" s="29">
        <f>((Gasto!$C$7*B730)+(Gasto!$C$14*(B730^2)))^3/(Gasto!$C$7+(2*Gasto!$C$14*B730))</f>
        <v>5.0289458879819264</v>
      </c>
      <c r="B730" s="20">
        <f t="shared" si="11"/>
        <v>0.72500000000000053</v>
      </c>
    </row>
    <row r="731" spans="1:2" x14ac:dyDescent="0.25">
      <c r="A731" s="29">
        <f>((Gasto!$C$7*B731)+(Gasto!$C$14*(B731^2)))^3/(Gasto!$C$7+(2*Gasto!$C$14*B731))</f>
        <v>5.0524165336446352</v>
      </c>
      <c r="B731" s="20">
        <f t="shared" si="11"/>
        <v>0.72600000000000053</v>
      </c>
    </row>
    <row r="732" spans="1:2" x14ac:dyDescent="0.25">
      <c r="A732" s="29">
        <f>((Gasto!$C$7*B732)+(Gasto!$C$14*(B732^2)))^3/(Gasto!$C$7+(2*Gasto!$C$14*B732))</f>
        <v>5.0759674826603778</v>
      </c>
      <c r="B732" s="20">
        <f t="shared" si="11"/>
        <v>0.72700000000000053</v>
      </c>
    </row>
    <row r="733" spans="1:2" x14ac:dyDescent="0.25">
      <c r="A733" s="29">
        <f>((Gasto!$C$7*B733)+(Gasto!$C$14*(B733^2)))^3/(Gasto!$C$7+(2*Gasto!$C$14*B733))</f>
        <v>5.0995989167430116</v>
      </c>
      <c r="B733" s="20">
        <f t="shared" si="11"/>
        <v>0.72800000000000054</v>
      </c>
    </row>
    <row r="734" spans="1:2" x14ac:dyDescent="0.25">
      <c r="A734" s="29">
        <f>((Gasto!$C$7*B734)+(Gasto!$C$14*(B734^2)))^3/(Gasto!$C$7+(2*Gasto!$C$14*B734))</f>
        <v>5.1233110178377821</v>
      </c>
      <c r="B734" s="20">
        <f t="shared" si="11"/>
        <v>0.72900000000000054</v>
      </c>
    </row>
    <row r="735" spans="1:2" x14ac:dyDescent="0.25">
      <c r="A735" s="29">
        <f>((Gasto!$C$7*B735)+(Gasto!$C$14*(B735^2)))^3/(Gasto!$C$7+(2*Gasto!$C$14*B735))</f>
        <v>5.1471039681214732</v>
      </c>
      <c r="B735" s="20">
        <f t="shared" si="11"/>
        <v>0.73000000000000054</v>
      </c>
    </row>
    <row r="736" spans="1:2" x14ac:dyDescent="0.25">
      <c r="A736" s="29">
        <f>((Gasto!$C$7*B736)+(Gasto!$C$14*(B736^2)))^3/(Gasto!$C$7+(2*Gasto!$C$14*B736))</f>
        <v>5.1709779500025208</v>
      </c>
      <c r="B736" s="20">
        <f t="shared" si="11"/>
        <v>0.73100000000000054</v>
      </c>
    </row>
    <row r="737" spans="1:2" x14ac:dyDescent="0.25">
      <c r="A737" s="29">
        <f>((Gasto!$C$7*B737)+(Gasto!$C$14*(B737^2)))^3/(Gasto!$C$7+(2*Gasto!$C$14*B737))</f>
        <v>5.1949331461211816</v>
      </c>
      <c r="B737" s="20">
        <f t="shared" si="11"/>
        <v>0.73200000000000054</v>
      </c>
    </row>
    <row r="738" spans="1:2" x14ac:dyDescent="0.25">
      <c r="A738" s="29">
        <f>((Gasto!$C$7*B738)+(Gasto!$C$14*(B738^2)))^3/(Gasto!$C$7+(2*Gasto!$C$14*B738))</f>
        <v>5.2189697393496539</v>
      </c>
      <c r="B738" s="20">
        <f t="shared" si="11"/>
        <v>0.73300000000000054</v>
      </c>
    </row>
    <row r="739" spans="1:2" x14ac:dyDescent="0.25">
      <c r="A739" s="29">
        <f>((Gasto!$C$7*B739)+(Gasto!$C$14*(B739^2)))^3/(Gasto!$C$7+(2*Gasto!$C$14*B739))</f>
        <v>5.2430879127922259</v>
      </c>
      <c r="B739" s="20">
        <f t="shared" si="11"/>
        <v>0.73400000000000054</v>
      </c>
    </row>
    <row r="740" spans="1:2" x14ac:dyDescent="0.25">
      <c r="A740" s="29">
        <f>((Gasto!$C$7*B740)+(Gasto!$C$14*(B740^2)))^3/(Gasto!$C$7+(2*Gasto!$C$14*B740))</f>
        <v>5.267287849785407</v>
      </c>
      <c r="B740" s="20">
        <f t="shared" si="11"/>
        <v>0.73500000000000054</v>
      </c>
    </row>
    <row r="741" spans="1:2" x14ac:dyDescent="0.25">
      <c r="A741" s="29">
        <f>((Gasto!$C$7*B741)+(Gasto!$C$14*(B741^2)))^3/(Gasto!$C$7+(2*Gasto!$C$14*B741))</f>
        <v>5.2915697338980818</v>
      </c>
      <c r="B741" s="20">
        <f t="shared" si="11"/>
        <v>0.73600000000000054</v>
      </c>
    </row>
    <row r="742" spans="1:2" x14ac:dyDescent="0.25">
      <c r="A742" s="29">
        <f>((Gasto!$C$7*B742)+(Gasto!$C$14*(B742^2)))^3/(Gasto!$C$7+(2*Gasto!$C$14*B742))</f>
        <v>5.3159337489316458</v>
      </c>
      <c r="B742" s="20">
        <f t="shared" si="11"/>
        <v>0.73700000000000054</v>
      </c>
    </row>
    <row r="743" spans="1:2" x14ac:dyDescent="0.25">
      <c r="A743" s="29">
        <f>((Gasto!$C$7*B743)+(Gasto!$C$14*(B743^2)))^3/(Gasto!$C$7+(2*Gasto!$C$14*B743))</f>
        <v>5.3403800789201261</v>
      </c>
      <c r="B743" s="20">
        <f t="shared" si="11"/>
        <v>0.73800000000000054</v>
      </c>
    </row>
    <row r="744" spans="1:2" x14ac:dyDescent="0.25">
      <c r="A744" s="29">
        <f>((Gasto!$C$7*B744)+(Gasto!$C$14*(B744^2)))^3/(Gasto!$C$7+(2*Gasto!$C$14*B744))</f>
        <v>5.3649089081303547</v>
      </c>
      <c r="B744" s="20">
        <f t="shared" si="11"/>
        <v>0.73900000000000055</v>
      </c>
    </row>
    <row r="745" spans="1:2" x14ac:dyDescent="0.25">
      <c r="A745" s="29">
        <f>((Gasto!$C$7*B745)+(Gasto!$C$14*(B745^2)))^3/(Gasto!$C$7+(2*Gasto!$C$14*B745))</f>
        <v>5.3895204210620831</v>
      </c>
      <c r="B745" s="20">
        <f t="shared" si="11"/>
        <v>0.74000000000000055</v>
      </c>
    </row>
    <row r="746" spans="1:2" x14ac:dyDescent="0.25">
      <c r="A746" s="29">
        <f>((Gasto!$C$7*B746)+(Gasto!$C$14*(B746^2)))^3/(Gasto!$C$7+(2*Gasto!$C$14*B746))</f>
        <v>5.4142148024481278</v>
      </c>
      <c r="B746" s="20">
        <f t="shared" si="11"/>
        <v>0.74100000000000055</v>
      </c>
    </row>
    <row r="747" spans="1:2" x14ac:dyDescent="0.25">
      <c r="A747" s="29">
        <f>((Gasto!$C$7*B747)+(Gasto!$C$14*(B747^2)))^3/(Gasto!$C$7+(2*Gasto!$C$14*B747))</f>
        <v>5.4389922372545181</v>
      </c>
      <c r="B747" s="20">
        <f t="shared" si="11"/>
        <v>0.74200000000000055</v>
      </c>
    </row>
    <row r="748" spans="1:2" x14ac:dyDescent="0.25">
      <c r="A748" s="29">
        <f>((Gasto!$C$7*B748)+(Gasto!$C$14*(B748^2)))^3/(Gasto!$C$7+(2*Gasto!$C$14*B748))</f>
        <v>5.4638529106806288</v>
      </c>
      <c r="B748" s="20">
        <f t="shared" si="11"/>
        <v>0.74300000000000055</v>
      </c>
    </row>
    <row r="749" spans="1:2" x14ac:dyDescent="0.25">
      <c r="A749" s="29">
        <f>((Gasto!$C$7*B749)+(Gasto!$C$14*(B749^2)))^3/(Gasto!$C$7+(2*Gasto!$C$14*B749))</f>
        <v>5.4887970081593167</v>
      </c>
      <c r="B749" s="20">
        <f t="shared" si="11"/>
        <v>0.74400000000000055</v>
      </c>
    </row>
    <row r="750" spans="1:2" x14ac:dyDescent="0.25">
      <c r="A750" s="29">
        <f>((Gasto!$C$7*B750)+(Gasto!$C$14*(B750^2)))^3/(Gasto!$C$7+(2*Gasto!$C$14*B750))</f>
        <v>5.5138247153570719</v>
      </c>
      <c r="B750" s="20">
        <f t="shared" si="11"/>
        <v>0.74500000000000055</v>
      </c>
    </row>
    <row r="751" spans="1:2" x14ac:dyDescent="0.25">
      <c r="A751" s="29">
        <f>((Gasto!$C$7*B751)+(Gasto!$C$14*(B751^2)))^3/(Gasto!$C$7+(2*Gasto!$C$14*B751))</f>
        <v>5.5389362181741468</v>
      </c>
      <c r="B751" s="20">
        <f t="shared" si="11"/>
        <v>0.74600000000000055</v>
      </c>
    </row>
    <row r="752" spans="1:2" x14ac:dyDescent="0.25">
      <c r="A752" s="29">
        <f>((Gasto!$C$7*B752)+(Gasto!$C$14*(B752^2)))^3/(Gasto!$C$7+(2*Gasto!$C$14*B752))</f>
        <v>5.5641317027446986</v>
      </c>
      <c r="B752" s="20">
        <f t="shared" si="11"/>
        <v>0.74700000000000055</v>
      </c>
    </row>
    <row r="753" spans="1:2" x14ac:dyDescent="0.25">
      <c r="A753" s="29">
        <f>((Gasto!$C$7*B753)+(Gasto!$C$14*(B753^2)))^3/(Gasto!$C$7+(2*Gasto!$C$14*B753))</f>
        <v>5.5894113554369387</v>
      </c>
      <c r="B753" s="20">
        <f t="shared" si="11"/>
        <v>0.74800000000000055</v>
      </c>
    </row>
    <row r="754" spans="1:2" x14ac:dyDescent="0.25">
      <c r="A754" s="29">
        <f>((Gasto!$C$7*B754)+(Gasto!$C$14*(B754^2)))^3/(Gasto!$C$7+(2*Gasto!$C$14*B754))</f>
        <v>5.6147753628532593</v>
      </c>
      <c r="B754" s="20">
        <f t="shared" si="11"/>
        <v>0.74900000000000055</v>
      </c>
    </row>
    <row r="755" spans="1:2" x14ac:dyDescent="0.25">
      <c r="A755" s="29">
        <f>((Gasto!$C$7*B755)+(Gasto!$C$14*(B755^2)))^3/(Gasto!$C$7+(2*Gasto!$C$14*B755))</f>
        <v>5.6402239118303719</v>
      </c>
      <c r="B755" s="20">
        <f t="shared" si="11"/>
        <v>0.75000000000000056</v>
      </c>
    </row>
    <row r="756" spans="1:2" x14ac:dyDescent="0.25">
      <c r="A756" s="29">
        <f>((Gasto!$C$7*B756)+(Gasto!$C$14*(B756^2)))^3/(Gasto!$C$7+(2*Gasto!$C$14*B756))</f>
        <v>5.6657571894394625</v>
      </c>
      <c r="B756" s="20">
        <f t="shared" si="11"/>
        <v>0.75100000000000056</v>
      </c>
    </row>
    <row r="757" spans="1:2" x14ac:dyDescent="0.25">
      <c r="A757" s="29">
        <f>((Gasto!$C$7*B757)+(Gasto!$C$14*(B757^2)))^3/(Gasto!$C$7+(2*Gasto!$C$14*B757))</f>
        <v>5.6913753829863172</v>
      </c>
      <c r="B757" s="20">
        <f t="shared" si="11"/>
        <v>0.75200000000000056</v>
      </c>
    </row>
    <row r="758" spans="1:2" x14ac:dyDescent="0.25">
      <c r="A758" s="29">
        <f>((Gasto!$C$7*B758)+(Gasto!$C$14*(B758^2)))^3/(Gasto!$C$7+(2*Gasto!$C$14*B758))</f>
        <v>5.7170786800114692</v>
      </c>
      <c r="B758" s="20">
        <f t="shared" si="11"/>
        <v>0.75300000000000056</v>
      </c>
    </row>
    <row r="759" spans="1:2" x14ac:dyDescent="0.25">
      <c r="A759" s="29">
        <f>((Gasto!$C$7*B759)+(Gasto!$C$14*(B759^2)))^3/(Gasto!$C$7+(2*Gasto!$C$14*B759))</f>
        <v>5.7428672682903379</v>
      </c>
      <c r="B759" s="20">
        <f t="shared" ref="B759:B822" si="12">B758+0.001</f>
        <v>0.75400000000000056</v>
      </c>
    </row>
    <row r="760" spans="1:2" x14ac:dyDescent="0.25">
      <c r="A760" s="29">
        <f>((Gasto!$C$7*B760)+(Gasto!$C$14*(B760^2)))^3/(Gasto!$C$7+(2*Gasto!$C$14*B760))</f>
        <v>5.7687413358333561</v>
      </c>
      <c r="B760" s="20">
        <f t="shared" si="12"/>
        <v>0.75500000000000056</v>
      </c>
    </row>
    <row r="761" spans="1:2" x14ac:dyDescent="0.25">
      <c r="A761" s="29">
        <f>((Gasto!$C$7*B761)+(Gasto!$C$14*(B761^2)))^3/(Gasto!$C$7+(2*Gasto!$C$14*B761))</f>
        <v>5.7947010708861342</v>
      </c>
      <c r="B761" s="20">
        <f t="shared" si="12"/>
        <v>0.75600000000000056</v>
      </c>
    </row>
    <row r="762" spans="1:2" x14ac:dyDescent="0.25">
      <c r="A762" s="29">
        <f>((Gasto!$C$7*B762)+(Gasto!$C$14*(B762^2)))^3/(Gasto!$C$7+(2*Gasto!$C$14*B762))</f>
        <v>5.820746661929582</v>
      </c>
      <c r="B762" s="20">
        <f t="shared" si="12"/>
        <v>0.75700000000000056</v>
      </c>
    </row>
    <row r="763" spans="1:2" x14ac:dyDescent="0.25">
      <c r="A763" s="29">
        <f>((Gasto!$C$7*B763)+(Gasto!$C$14*(B763^2)))^3/(Gasto!$C$7+(2*Gasto!$C$14*B763))</f>
        <v>5.8468782976800444</v>
      </c>
      <c r="B763" s="20">
        <f t="shared" si="12"/>
        <v>0.75800000000000056</v>
      </c>
    </row>
    <row r="764" spans="1:2" x14ac:dyDescent="0.25">
      <c r="A764" s="29">
        <f>((Gasto!$C$7*B764)+(Gasto!$C$14*(B764^2)))^3/(Gasto!$C$7+(2*Gasto!$C$14*B764))</f>
        <v>5.8730961670894564</v>
      </c>
      <c r="B764" s="20">
        <f t="shared" si="12"/>
        <v>0.75900000000000056</v>
      </c>
    </row>
    <row r="765" spans="1:2" x14ac:dyDescent="0.25">
      <c r="A765" s="29">
        <f>((Gasto!$C$7*B765)+(Gasto!$C$14*(B765^2)))^3/(Gasto!$C$7+(2*Gasto!$C$14*B765))</f>
        <v>5.8994004593454701</v>
      </c>
      <c r="B765" s="20">
        <f t="shared" si="12"/>
        <v>0.76000000000000056</v>
      </c>
    </row>
    <row r="766" spans="1:2" x14ac:dyDescent="0.25">
      <c r="A766" s="29">
        <f>((Gasto!$C$7*B766)+(Gasto!$C$14*(B766^2)))^3/(Gasto!$C$7+(2*Gasto!$C$14*B766))</f>
        <v>5.9257913638716051</v>
      </c>
      <c r="B766" s="20">
        <f t="shared" si="12"/>
        <v>0.76100000000000056</v>
      </c>
    </row>
    <row r="767" spans="1:2" x14ac:dyDescent="0.25">
      <c r="A767" s="29">
        <f>((Gasto!$C$7*B767)+(Gasto!$C$14*(B767^2)))^3/(Gasto!$C$7+(2*Gasto!$C$14*B767))</f>
        <v>5.9522690703273797</v>
      </c>
      <c r="B767" s="20">
        <f t="shared" si="12"/>
        <v>0.76200000000000057</v>
      </c>
    </row>
    <row r="768" spans="1:2" x14ac:dyDescent="0.25">
      <c r="A768" s="29">
        <f>((Gasto!$C$7*B768)+(Gasto!$C$14*(B768^2)))^3/(Gasto!$C$7+(2*Gasto!$C$14*B768))</f>
        <v>5.9788337686084461</v>
      </c>
      <c r="B768" s="20">
        <f t="shared" si="12"/>
        <v>0.76300000000000057</v>
      </c>
    </row>
    <row r="769" spans="1:2" x14ac:dyDescent="0.25">
      <c r="A769" s="29">
        <f>((Gasto!$C$7*B769)+(Gasto!$C$14*(B769^2)))^3/(Gasto!$C$7+(2*Gasto!$C$14*B769))</f>
        <v>6.0054856488467507</v>
      </c>
      <c r="B769" s="20">
        <f t="shared" si="12"/>
        <v>0.76400000000000057</v>
      </c>
    </row>
    <row r="770" spans="1:2" x14ac:dyDescent="0.25">
      <c r="A770" s="29">
        <f>((Gasto!$C$7*B770)+(Gasto!$C$14*(B770^2)))^3/(Gasto!$C$7+(2*Gasto!$C$14*B770))</f>
        <v>6.0322249014106495</v>
      </c>
      <c r="B770" s="20">
        <f t="shared" si="12"/>
        <v>0.76500000000000057</v>
      </c>
    </row>
    <row r="771" spans="1:2" x14ac:dyDescent="0.25">
      <c r="A771" s="29">
        <f>((Gasto!$C$7*B771)+(Gasto!$C$14*(B771^2)))^3/(Gasto!$C$7+(2*Gasto!$C$14*B771))</f>
        <v>6.0590517169050573</v>
      </c>
      <c r="B771" s="20">
        <f t="shared" si="12"/>
        <v>0.76600000000000057</v>
      </c>
    </row>
    <row r="772" spans="1:2" x14ac:dyDescent="0.25">
      <c r="A772" s="29">
        <f>((Gasto!$C$7*B772)+(Gasto!$C$14*(B772^2)))^3/(Gasto!$C$7+(2*Gasto!$C$14*B772))</f>
        <v>6.085966286171594</v>
      </c>
      <c r="B772" s="20">
        <f t="shared" si="12"/>
        <v>0.76700000000000057</v>
      </c>
    </row>
    <row r="773" spans="1:2" x14ac:dyDescent="0.25">
      <c r="A773" s="29">
        <f>((Gasto!$C$7*B773)+(Gasto!$C$14*(B773^2)))^3/(Gasto!$C$7+(2*Gasto!$C$14*B773))</f>
        <v>6.1129688002887095</v>
      </c>
      <c r="B773" s="20">
        <f t="shared" si="12"/>
        <v>0.76800000000000057</v>
      </c>
    </row>
    <row r="774" spans="1:2" x14ac:dyDescent="0.25">
      <c r="A774" s="29">
        <f>((Gasto!$C$7*B774)+(Gasto!$C$14*(B774^2)))^3/(Gasto!$C$7+(2*Gasto!$C$14*B774))</f>
        <v>6.1400594505718393</v>
      </c>
      <c r="B774" s="20">
        <f t="shared" si="12"/>
        <v>0.76900000000000057</v>
      </c>
    </row>
    <row r="775" spans="1:2" x14ac:dyDescent="0.25">
      <c r="A775" s="29">
        <f>((Gasto!$C$7*B775)+(Gasto!$C$14*(B775^2)))^3/(Gasto!$C$7+(2*Gasto!$C$14*B775))</f>
        <v>6.1672384285735307</v>
      </c>
      <c r="B775" s="20">
        <f t="shared" si="12"/>
        <v>0.77000000000000057</v>
      </c>
    </row>
    <row r="776" spans="1:2" x14ac:dyDescent="0.25">
      <c r="A776" s="29">
        <f>((Gasto!$C$7*B776)+(Gasto!$C$14*(B776^2)))^3/(Gasto!$C$7+(2*Gasto!$C$14*B776))</f>
        <v>6.1945059260835933</v>
      </c>
      <c r="B776" s="20">
        <f t="shared" si="12"/>
        <v>0.77100000000000057</v>
      </c>
    </row>
    <row r="777" spans="1:2" x14ac:dyDescent="0.25">
      <c r="A777" s="29">
        <f>((Gasto!$C$7*B777)+(Gasto!$C$14*(B777^2)))^3/(Gasto!$C$7+(2*Gasto!$C$14*B777))</f>
        <v>6.2218621351292214</v>
      </c>
      <c r="B777" s="20">
        <f t="shared" si="12"/>
        <v>0.77200000000000057</v>
      </c>
    </row>
    <row r="778" spans="1:2" x14ac:dyDescent="0.25">
      <c r="A778" s="29">
        <f>((Gasto!$C$7*B778)+(Gasto!$C$14*(B778^2)))^3/(Gasto!$C$7+(2*Gasto!$C$14*B778))</f>
        <v>6.2493072479751586</v>
      </c>
      <c r="B778" s="20">
        <f t="shared" si="12"/>
        <v>0.77300000000000058</v>
      </c>
    </row>
    <row r="779" spans="1:2" x14ac:dyDescent="0.25">
      <c r="A779" s="29">
        <f>((Gasto!$C$7*B779)+(Gasto!$C$14*(B779^2)))^3/(Gasto!$C$7+(2*Gasto!$C$14*B779))</f>
        <v>6.27684145712381</v>
      </c>
      <c r="B779" s="20">
        <f t="shared" si="12"/>
        <v>0.77400000000000058</v>
      </c>
    </row>
    <row r="780" spans="1:2" x14ac:dyDescent="0.25">
      <c r="A780" s="29">
        <f>((Gasto!$C$7*B780)+(Gasto!$C$14*(B780^2)))^3/(Gasto!$C$7+(2*Gasto!$C$14*B780))</f>
        <v>6.3044649553154057</v>
      </c>
      <c r="B780" s="20">
        <f t="shared" si="12"/>
        <v>0.77500000000000058</v>
      </c>
    </row>
    <row r="781" spans="1:2" x14ac:dyDescent="0.25">
      <c r="A781" s="29">
        <f>((Gasto!$C$7*B781)+(Gasto!$C$14*(B781^2)))^3/(Gasto!$C$7+(2*Gasto!$C$14*B781))</f>
        <v>6.3321779355281178</v>
      </c>
      <c r="B781" s="20">
        <f t="shared" si="12"/>
        <v>0.77600000000000058</v>
      </c>
    </row>
    <row r="782" spans="1:2" x14ac:dyDescent="0.25">
      <c r="A782" s="29">
        <f>((Gasto!$C$7*B782)+(Gasto!$C$14*(B782^2)))^3/(Gasto!$C$7+(2*Gasto!$C$14*B782))</f>
        <v>6.3599805909782239</v>
      </c>
      <c r="B782" s="20">
        <f t="shared" si="12"/>
        <v>0.77700000000000058</v>
      </c>
    </row>
    <row r="783" spans="1:2" x14ac:dyDescent="0.25">
      <c r="A783" s="29">
        <f>((Gasto!$C$7*B783)+(Gasto!$C$14*(B783^2)))^3/(Gasto!$C$7+(2*Gasto!$C$14*B783))</f>
        <v>6.3878731151202217</v>
      </c>
      <c r="B783" s="20">
        <f t="shared" si="12"/>
        <v>0.77800000000000058</v>
      </c>
    </row>
    <row r="784" spans="1:2" x14ac:dyDescent="0.25">
      <c r="A784" s="29">
        <f>((Gasto!$C$7*B784)+(Gasto!$C$14*(B784^2)))^3/(Gasto!$C$7+(2*Gasto!$C$14*B784))</f>
        <v>6.4158557016469828</v>
      </c>
      <c r="B784" s="20">
        <f t="shared" si="12"/>
        <v>0.77900000000000058</v>
      </c>
    </row>
    <row r="785" spans="1:2" x14ac:dyDescent="0.25">
      <c r="A785" s="29">
        <f>((Gasto!$C$7*B785)+(Gasto!$C$14*(B785^2)))^3/(Gasto!$C$7+(2*Gasto!$C$14*B785))</f>
        <v>6.4439285444899026</v>
      </c>
      <c r="B785" s="20">
        <f t="shared" si="12"/>
        <v>0.78000000000000058</v>
      </c>
    </row>
    <row r="786" spans="1:2" x14ac:dyDescent="0.25">
      <c r="A786" s="29">
        <f>((Gasto!$C$7*B786)+(Gasto!$C$14*(B786^2)))^3/(Gasto!$C$7+(2*Gasto!$C$14*B786))</f>
        <v>6.4720918378190078</v>
      </c>
      <c r="B786" s="20">
        <f t="shared" si="12"/>
        <v>0.78100000000000058</v>
      </c>
    </row>
    <row r="787" spans="1:2" x14ac:dyDescent="0.25">
      <c r="A787" s="29">
        <f>((Gasto!$C$7*B787)+(Gasto!$C$14*(B787^2)))^3/(Gasto!$C$7+(2*Gasto!$C$14*B787))</f>
        <v>6.5003457760431234</v>
      </c>
      <c r="B787" s="20">
        <f t="shared" si="12"/>
        <v>0.78200000000000058</v>
      </c>
    </row>
    <row r="788" spans="1:2" x14ac:dyDescent="0.25">
      <c r="A788" s="29">
        <f>((Gasto!$C$7*B788)+(Gasto!$C$14*(B788^2)))^3/(Gasto!$C$7+(2*Gasto!$C$14*B788))</f>
        <v>6.5286905538099962</v>
      </c>
      <c r="B788" s="20">
        <f t="shared" si="12"/>
        <v>0.78300000000000058</v>
      </c>
    </row>
    <row r="789" spans="1:2" x14ac:dyDescent="0.25">
      <c r="A789" s="29">
        <f>((Gasto!$C$7*B789)+(Gasto!$C$14*(B789^2)))^3/(Gasto!$C$7+(2*Gasto!$C$14*B789))</f>
        <v>6.5571263660064494</v>
      </c>
      <c r="B789" s="20">
        <f t="shared" si="12"/>
        <v>0.78400000000000059</v>
      </c>
    </row>
    <row r="790" spans="1:2" x14ac:dyDescent="0.25">
      <c r="A790" s="29">
        <f>((Gasto!$C$7*B790)+(Gasto!$C$14*(B790^2)))^3/(Gasto!$C$7+(2*Gasto!$C$14*B790))</f>
        <v>6.5856534077585085</v>
      </c>
      <c r="B790" s="20">
        <f t="shared" si="12"/>
        <v>0.78500000000000059</v>
      </c>
    </row>
    <row r="791" spans="1:2" x14ac:dyDescent="0.25">
      <c r="A791" s="29">
        <f>((Gasto!$C$7*B791)+(Gasto!$C$14*(B791^2)))^3/(Gasto!$C$7+(2*Gasto!$C$14*B791))</f>
        <v>6.6142718744315436</v>
      </c>
      <c r="B791" s="20">
        <f t="shared" si="12"/>
        <v>0.78600000000000059</v>
      </c>
    </row>
    <row r="792" spans="1:2" x14ac:dyDescent="0.25">
      <c r="A792" s="29">
        <f>((Gasto!$C$7*B792)+(Gasto!$C$14*(B792^2)))^3/(Gasto!$C$7+(2*Gasto!$C$14*B792))</f>
        <v>6.6429819616304142</v>
      </c>
      <c r="B792" s="20">
        <f t="shared" si="12"/>
        <v>0.78700000000000059</v>
      </c>
    </row>
    <row r="793" spans="1:2" x14ac:dyDescent="0.25">
      <c r="A793" s="29">
        <f>((Gasto!$C$7*B793)+(Gasto!$C$14*(B793^2)))^3/(Gasto!$C$7+(2*Gasto!$C$14*B793))</f>
        <v>6.6717838651995969</v>
      </c>
      <c r="B793" s="20">
        <f t="shared" si="12"/>
        <v>0.78800000000000059</v>
      </c>
    </row>
    <row r="794" spans="1:2" x14ac:dyDescent="0.25">
      <c r="A794" s="29">
        <f>((Gasto!$C$7*B794)+(Gasto!$C$14*(B794^2)))^3/(Gasto!$C$7+(2*Gasto!$C$14*B794))</f>
        <v>6.7006777812233382</v>
      </c>
      <c r="B794" s="20">
        <f t="shared" si="12"/>
        <v>0.78900000000000059</v>
      </c>
    </row>
    <row r="795" spans="1:2" x14ac:dyDescent="0.25">
      <c r="A795" s="29">
        <f>((Gasto!$C$7*B795)+(Gasto!$C$14*(B795^2)))^3/(Gasto!$C$7+(2*Gasto!$C$14*B795))</f>
        <v>6.7296639060257855</v>
      </c>
      <c r="B795" s="20">
        <f t="shared" si="12"/>
        <v>0.79000000000000059</v>
      </c>
    </row>
    <row r="796" spans="1:2" x14ac:dyDescent="0.25">
      <c r="A796" s="29">
        <f>((Gasto!$C$7*B796)+(Gasto!$C$14*(B796^2)))^3/(Gasto!$C$7+(2*Gasto!$C$14*B796))</f>
        <v>6.758742436171123</v>
      </c>
      <c r="B796" s="20">
        <f t="shared" si="12"/>
        <v>0.79100000000000059</v>
      </c>
    </row>
    <row r="797" spans="1:2" x14ac:dyDescent="0.25">
      <c r="A797" s="29">
        <f>((Gasto!$C$7*B797)+(Gasto!$C$14*(B797^2)))^3/(Gasto!$C$7+(2*Gasto!$C$14*B797))</f>
        <v>6.7879135684637246</v>
      </c>
      <c r="B797" s="20">
        <f t="shared" si="12"/>
        <v>0.79200000000000059</v>
      </c>
    </row>
    <row r="798" spans="1:2" x14ac:dyDescent="0.25">
      <c r="A798" s="29">
        <f>((Gasto!$C$7*B798)+(Gasto!$C$14*(B798^2)))^3/(Gasto!$C$7+(2*Gasto!$C$14*B798))</f>
        <v>6.8171774999482775</v>
      </c>
      <c r="B798" s="20">
        <f t="shared" si="12"/>
        <v>0.79300000000000059</v>
      </c>
    </row>
    <row r="799" spans="1:2" x14ac:dyDescent="0.25">
      <c r="A799" s="29">
        <f>((Gasto!$C$7*B799)+(Gasto!$C$14*(B799^2)))^3/(Gasto!$C$7+(2*Gasto!$C$14*B799))</f>
        <v>6.8465344279099272</v>
      </c>
      <c r="B799" s="20">
        <f t="shared" si="12"/>
        <v>0.79400000000000059</v>
      </c>
    </row>
    <row r="800" spans="1:2" x14ac:dyDescent="0.25">
      <c r="A800" s="29">
        <f>((Gasto!$C$7*B800)+(Gasto!$C$14*(B800^2)))^3/(Gasto!$C$7+(2*Gasto!$C$14*B800))</f>
        <v>6.8759845498744179</v>
      </c>
      <c r="B800" s="20">
        <f t="shared" si="12"/>
        <v>0.7950000000000006</v>
      </c>
    </row>
    <row r="801" spans="1:2" x14ac:dyDescent="0.25">
      <c r="A801" s="29">
        <f>((Gasto!$C$7*B801)+(Gasto!$C$14*(B801^2)))^3/(Gasto!$C$7+(2*Gasto!$C$14*B801))</f>
        <v>6.9055280636082381</v>
      </c>
      <c r="B801" s="20">
        <f t="shared" si="12"/>
        <v>0.7960000000000006</v>
      </c>
    </row>
    <row r="802" spans="1:2" x14ac:dyDescent="0.25">
      <c r="A802" s="29">
        <f>((Gasto!$C$7*B802)+(Gasto!$C$14*(B802^2)))^3/(Gasto!$C$7+(2*Gasto!$C$14*B802))</f>
        <v>6.9351651671187415</v>
      </c>
      <c r="B802" s="20">
        <f t="shared" si="12"/>
        <v>0.7970000000000006</v>
      </c>
    </row>
    <row r="803" spans="1:2" x14ac:dyDescent="0.25">
      <c r="A803" s="29">
        <f>((Gasto!$C$7*B803)+(Gasto!$C$14*(B803^2)))^3/(Gasto!$C$7+(2*Gasto!$C$14*B803))</f>
        <v>6.9648960586543067</v>
      </c>
      <c r="B803" s="20">
        <f t="shared" si="12"/>
        <v>0.7980000000000006</v>
      </c>
    </row>
    <row r="804" spans="1:2" x14ac:dyDescent="0.25">
      <c r="A804" s="29">
        <f>((Gasto!$C$7*B804)+(Gasto!$C$14*(B804^2)))^3/(Gasto!$C$7+(2*Gasto!$C$14*B804))</f>
        <v>6.9947209367044616</v>
      </c>
      <c r="B804" s="20">
        <f t="shared" si="12"/>
        <v>0.7990000000000006</v>
      </c>
    </row>
    <row r="805" spans="1:2" x14ac:dyDescent="0.25">
      <c r="A805" s="29">
        <f>((Gasto!$C$7*B805)+(Gasto!$C$14*(B805^2)))^3/(Gasto!$C$7+(2*Gasto!$C$14*B805))</f>
        <v>7.0246400000000158</v>
      </c>
      <c r="B805" s="20">
        <f t="shared" si="12"/>
        <v>0.8000000000000006</v>
      </c>
    </row>
    <row r="806" spans="1:2" x14ac:dyDescent="0.25">
      <c r="A806" s="29">
        <f>((Gasto!$C$7*B806)+(Gasto!$C$14*(B806^2)))^3/(Gasto!$C$7+(2*Gasto!$C$14*B806))</f>
        <v>7.0546534475132407</v>
      </c>
      <c r="B806" s="20">
        <f t="shared" si="12"/>
        <v>0.8010000000000006</v>
      </c>
    </row>
    <row r="807" spans="1:2" x14ac:dyDescent="0.25">
      <c r="A807" s="29">
        <f>((Gasto!$C$7*B807)+(Gasto!$C$14*(B807^2)))^3/(Gasto!$C$7+(2*Gasto!$C$14*B807))</f>
        <v>7.0847614784579491</v>
      </c>
      <c r="B807" s="20">
        <f t="shared" si="12"/>
        <v>0.8020000000000006</v>
      </c>
    </row>
    <row r="808" spans="1:2" x14ac:dyDescent="0.25">
      <c r="A808" s="29">
        <f>((Gasto!$C$7*B808)+(Gasto!$C$14*(B808^2)))^3/(Gasto!$C$7+(2*Gasto!$C$14*B808))</f>
        <v>7.1149642922896756</v>
      </c>
      <c r="B808" s="20">
        <f t="shared" si="12"/>
        <v>0.8030000000000006</v>
      </c>
    </row>
    <row r="809" spans="1:2" x14ac:dyDescent="0.25">
      <c r="A809" s="29">
        <f>((Gasto!$C$7*B809)+(Gasto!$C$14*(B809^2)))^3/(Gasto!$C$7+(2*Gasto!$C$14*B809))</f>
        <v>7.1452620887058078</v>
      </c>
      <c r="B809" s="20">
        <f t="shared" si="12"/>
        <v>0.8040000000000006</v>
      </c>
    </row>
    <row r="810" spans="1:2" x14ac:dyDescent="0.25">
      <c r="A810" s="29">
        <f>((Gasto!$C$7*B810)+(Gasto!$C$14*(B810^2)))^3/(Gasto!$C$7+(2*Gasto!$C$14*B810))</f>
        <v>7.1756550676457174</v>
      </c>
      <c r="B810" s="20">
        <f t="shared" si="12"/>
        <v>0.8050000000000006</v>
      </c>
    </row>
    <row r="811" spans="1:2" x14ac:dyDescent="0.25">
      <c r="A811" s="29">
        <f>((Gasto!$C$7*B811)+(Gasto!$C$14*(B811^2)))^3/(Gasto!$C$7+(2*Gasto!$C$14*B811))</f>
        <v>7.2061434292909006</v>
      </c>
      <c r="B811" s="20">
        <f t="shared" si="12"/>
        <v>0.8060000000000006</v>
      </c>
    </row>
    <row r="812" spans="1:2" x14ac:dyDescent="0.25">
      <c r="A812" s="29">
        <f>((Gasto!$C$7*B812)+(Gasto!$C$14*(B812^2)))^3/(Gasto!$C$7+(2*Gasto!$C$14*B812))</f>
        <v>7.236727374065123</v>
      </c>
      <c r="B812" s="20">
        <f t="shared" si="12"/>
        <v>0.80700000000000061</v>
      </c>
    </row>
    <row r="813" spans="1:2" x14ac:dyDescent="0.25">
      <c r="A813" s="29">
        <f>((Gasto!$C$7*B813)+(Gasto!$C$14*(B813^2)))^3/(Gasto!$C$7+(2*Gasto!$C$14*B813))</f>
        <v>7.2674071026345457</v>
      </c>
      <c r="B813" s="20">
        <f t="shared" si="12"/>
        <v>0.80800000000000061</v>
      </c>
    </row>
    <row r="814" spans="1:2" x14ac:dyDescent="0.25">
      <c r="A814" s="29">
        <f>((Gasto!$C$7*B814)+(Gasto!$C$14*(B814^2)))^3/(Gasto!$C$7+(2*Gasto!$C$14*B814))</f>
        <v>7.2981828159078912</v>
      </c>
      <c r="B814" s="20">
        <f t="shared" si="12"/>
        <v>0.80900000000000061</v>
      </c>
    </row>
    <row r="815" spans="1:2" x14ac:dyDescent="0.25">
      <c r="A815" s="29">
        <f>((Gasto!$C$7*B815)+(Gasto!$C$14*(B815^2)))^3/(Gasto!$C$7+(2*Gasto!$C$14*B815))</f>
        <v>7.3290547150365519</v>
      </c>
      <c r="B815" s="20">
        <f t="shared" si="12"/>
        <v>0.81000000000000061</v>
      </c>
    </row>
    <row r="816" spans="1:2" x14ac:dyDescent="0.25">
      <c r="A816" s="29">
        <f>((Gasto!$C$7*B816)+(Gasto!$C$14*(B816^2)))^3/(Gasto!$C$7+(2*Gasto!$C$14*B816))</f>
        <v>7.3600230014147412</v>
      </c>
      <c r="B816" s="20">
        <f t="shared" si="12"/>
        <v>0.81100000000000061</v>
      </c>
    </row>
    <row r="817" spans="1:2" x14ac:dyDescent="0.25">
      <c r="A817" s="29">
        <f>((Gasto!$C$7*B817)+(Gasto!$C$14*(B817^2)))^3/(Gasto!$C$7+(2*Gasto!$C$14*B817))</f>
        <v>7.3910878766796371</v>
      </c>
      <c r="B817" s="20">
        <f t="shared" si="12"/>
        <v>0.81200000000000061</v>
      </c>
    </row>
    <row r="818" spans="1:2" x14ac:dyDescent="0.25">
      <c r="A818" s="29">
        <f>((Gasto!$C$7*B818)+(Gasto!$C$14*(B818^2)))^3/(Gasto!$C$7+(2*Gasto!$C$14*B818))</f>
        <v>7.4222495427115129</v>
      </c>
      <c r="B818" s="20">
        <f t="shared" si="12"/>
        <v>0.81300000000000061</v>
      </c>
    </row>
    <row r="819" spans="1:2" x14ac:dyDescent="0.25">
      <c r="A819" s="29">
        <f>((Gasto!$C$7*B819)+(Gasto!$C$14*(B819^2)))^3/(Gasto!$C$7+(2*Gasto!$C$14*B819))</f>
        <v>7.4535082016338858</v>
      </c>
      <c r="B819" s="20">
        <f t="shared" si="12"/>
        <v>0.81400000000000061</v>
      </c>
    </row>
    <row r="820" spans="1:2" x14ac:dyDescent="0.25">
      <c r="A820" s="29">
        <f>((Gasto!$C$7*B820)+(Gasto!$C$14*(B820^2)))^3/(Gasto!$C$7+(2*Gasto!$C$14*B820))</f>
        <v>7.484864055813639</v>
      </c>
      <c r="B820" s="20">
        <f t="shared" si="12"/>
        <v>0.81500000000000061</v>
      </c>
    </row>
    <row r="821" spans="1:2" x14ac:dyDescent="0.25">
      <c r="A821" s="29">
        <f>((Gasto!$C$7*B821)+(Gasto!$C$14*(B821^2)))^3/(Gasto!$C$7+(2*Gasto!$C$14*B821))</f>
        <v>7.5163173078611809</v>
      </c>
      <c r="B821" s="20">
        <f t="shared" si="12"/>
        <v>0.81600000000000061</v>
      </c>
    </row>
    <row r="822" spans="1:2" x14ac:dyDescent="0.25">
      <c r="A822" s="29">
        <f>((Gasto!$C$7*B822)+(Gasto!$C$14*(B822^2)))^3/(Gasto!$C$7+(2*Gasto!$C$14*B822))</f>
        <v>7.5478681606305731</v>
      </c>
      <c r="B822" s="20">
        <f t="shared" si="12"/>
        <v>0.81700000000000061</v>
      </c>
    </row>
    <row r="823" spans="1:2" x14ac:dyDescent="0.25">
      <c r="A823" s="29">
        <f>((Gasto!$C$7*B823)+(Gasto!$C$14*(B823^2)))^3/(Gasto!$C$7+(2*Gasto!$C$14*B823))</f>
        <v>7.5795168172196643</v>
      </c>
      <c r="B823" s="20">
        <f t="shared" ref="B823:B886" si="13">B822+0.001</f>
        <v>0.81800000000000062</v>
      </c>
    </row>
    <row r="824" spans="1:2" x14ac:dyDescent="0.25">
      <c r="A824" s="29">
        <f>((Gasto!$C$7*B824)+(Gasto!$C$14*(B824^2)))^3/(Gasto!$C$7+(2*Gasto!$C$14*B824))</f>
        <v>7.6112634809702406</v>
      </c>
      <c r="B824" s="20">
        <f t="shared" si="13"/>
        <v>0.81900000000000062</v>
      </c>
    </row>
    <row r="825" spans="1:2" x14ac:dyDescent="0.25">
      <c r="A825" s="29">
        <f>((Gasto!$C$7*B825)+(Gasto!$C$14*(B825^2)))^3/(Gasto!$C$7+(2*Gasto!$C$14*B825))</f>
        <v>7.6431083554681498</v>
      </c>
      <c r="B825" s="20">
        <f t="shared" si="13"/>
        <v>0.82000000000000062</v>
      </c>
    </row>
    <row r="826" spans="1:2" x14ac:dyDescent="0.25">
      <c r="A826" s="29">
        <f>((Gasto!$C$7*B826)+(Gasto!$C$14*(B826^2)))^3/(Gasto!$C$7+(2*Gasto!$C$14*B826))</f>
        <v>7.6750516445434656</v>
      </c>
      <c r="B826" s="20">
        <f t="shared" si="13"/>
        <v>0.82100000000000062</v>
      </c>
    </row>
    <row r="827" spans="1:2" x14ac:dyDescent="0.25">
      <c r="A827" s="29">
        <f>((Gasto!$C$7*B827)+(Gasto!$C$14*(B827^2)))^3/(Gasto!$C$7+(2*Gasto!$C$14*B827))</f>
        <v>7.7070935522705915</v>
      </c>
      <c r="B827" s="20">
        <f t="shared" si="13"/>
        <v>0.82200000000000062</v>
      </c>
    </row>
    <row r="828" spans="1:2" x14ac:dyDescent="0.25">
      <c r="A828" s="29">
        <f>((Gasto!$C$7*B828)+(Gasto!$C$14*(B828^2)))^3/(Gasto!$C$7+(2*Gasto!$C$14*B828))</f>
        <v>7.739234282968428</v>
      </c>
      <c r="B828" s="20">
        <f t="shared" si="13"/>
        <v>0.82300000000000062</v>
      </c>
    </row>
    <row r="829" spans="1:2" x14ac:dyDescent="0.25">
      <c r="A829" s="29">
        <f>((Gasto!$C$7*B829)+(Gasto!$C$14*(B829^2)))^3/(Gasto!$C$7+(2*Gasto!$C$14*B829))</f>
        <v>7.7714740412004994</v>
      </c>
      <c r="B829" s="20">
        <f t="shared" si="13"/>
        <v>0.82400000000000062</v>
      </c>
    </row>
    <row r="830" spans="1:2" x14ac:dyDescent="0.25">
      <c r="A830" s="29">
        <f>((Gasto!$C$7*B830)+(Gasto!$C$14*(B830^2)))^3/(Gasto!$C$7+(2*Gasto!$C$14*B830))</f>
        <v>7.8038130317750918</v>
      </c>
      <c r="B830" s="20">
        <f t="shared" si="13"/>
        <v>0.82500000000000062</v>
      </c>
    </row>
    <row r="831" spans="1:2" x14ac:dyDescent="0.25">
      <c r="A831" s="29">
        <f>((Gasto!$C$7*B831)+(Gasto!$C$14*(B831^2)))^3/(Gasto!$C$7+(2*Gasto!$C$14*B831))</f>
        <v>7.8362514597453927</v>
      </c>
      <c r="B831" s="20">
        <f t="shared" si="13"/>
        <v>0.82600000000000062</v>
      </c>
    </row>
    <row r="832" spans="1:2" x14ac:dyDescent="0.25">
      <c r="A832" s="29">
        <f>((Gasto!$C$7*B832)+(Gasto!$C$14*(B832^2)))^3/(Gasto!$C$7+(2*Gasto!$C$14*B832))</f>
        <v>7.8687895304096331</v>
      </c>
      <c r="B832" s="20">
        <f t="shared" si="13"/>
        <v>0.82700000000000062</v>
      </c>
    </row>
    <row r="833" spans="1:2" x14ac:dyDescent="0.25">
      <c r="A833" s="29">
        <f>((Gasto!$C$7*B833)+(Gasto!$C$14*(B833^2)))^3/(Gasto!$C$7+(2*Gasto!$C$14*B833))</f>
        <v>7.9014274493112326</v>
      </c>
      <c r="B833" s="20">
        <f t="shared" si="13"/>
        <v>0.82800000000000062</v>
      </c>
    </row>
    <row r="834" spans="1:2" x14ac:dyDescent="0.25">
      <c r="A834" s="29">
        <f>((Gasto!$C$7*B834)+(Gasto!$C$14*(B834^2)))^3/(Gasto!$C$7+(2*Gasto!$C$14*B834))</f>
        <v>7.9341654222389115</v>
      </c>
      <c r="B834" s="20">
        <f t="shared" si="13"/>
        <v>0.82900000000000063</v>
      </c>
    </row>
    <row r="835" spans="1:2" x14ac:dyDescent="0.25">
      <c r="A835" s="29">
        <f>((Gasto!$C$7*B835)+(Gasto!$C$14*(B835^2)))^3/(Gasto!$C$7+(2*Gasto!$C$14*B835))</f>
        <v>7.9670036552268639</v>
      </c>
      <c r="B835" s="20">
        <f t="shared" si="13"/>
        <v>0.83000000000000063</v>
      </c>
    </row>
    <row r="836" spans="1:2" x14ac:dyDescent="0.25">
      <c r="A836" s="29">
        <f>((Gasto!$C$7*B836)+(Gasto!$C$14*(B836^2)))^3/(Gasto!$C$7+(2*Gasto!$C$14*B836))</f>
        <v>7.9999423545548707</v>
      </c>
      <c r="B836" s="20">
        <f t="shared" si="13"/>
        <v>0.83100000000000063</v>
      </c>
    </row>
    <row r="837" spans="1:2" x14ac:dyDescent="0.25">
      <c r="A837" s="29">
        <f>((Gasto!$C$7*B837)+(Gasto!$C$14*(B837^2)))^3/(Gasto!$C$7+(2*Gasto!$C$14*B837))</f>
        <v>8.0329817267484405</v>
      </c>
      <c r="B837" s="20">
        <f t="shared" si="13"/>
        <v>0.83200000000000063</v>
      </c>
    </row>
    <row r="838" spans="1:2" x14ac:dyDescent="0.25">
      <c r="A838" s="29">
        <f>((Gasto!$C$7*B838)+(Gasto!$C$14*(B838^2)))^3/(Gasto!$C$7+(2*Gasto!$C$14*B838))</f>
        <v>8.0661219785789751</v>
      </c>
      <c r="B838" s="20">
        <f t="shared" si="13"/>
        <v>0.83300000000000063</v>
      </c>
    </row>
    <row r="839" spans="1:2" x14ac:dyDescent="0.25">
      <c r="A839" s="29">
        <f>((Gasto!$C$7*B839)+(Gasto!$C$14*(B839^2)))^3/(Gasto!$C$7+(2*Gasto!$C$14*B839))</f>
        <v>8.0993633170638724</v>
      </c>
      <c r="B839" s="20">
        <f t="shared" si="13"/>
        <v>0.83400000000000063</v>
      </c>
    </row>
    <row r="840" spans="1:2" x14ac:dyDescent="0.25">
      <c r="A840" s="29">
        <f>((Gasto!$C$7*B840)+(Gasto!$C$14*(B840^2)))^3/(Gasto!$C$7+(2*Gasto!$C$14*B840))</f>
        <v>8.1327059494666862</v>
      </c>
      <c r="B840" s="20">
        <f t="shared" si="13"/>
        <v>0.83500000000000063</v>
      </c>
    </row>
    <row r="841" spans="1:2" x14ac:dyDescent="0.25">
      <c r="A841" s="29">
        <f>((Gasto!$C$7*B841)+(Gasto!$C$14*(B841^2)))^3/(Gasto!$C$7+(2*Gasto!$C$14*B841))</f>
        <v>8.1661500832972518</v>
      </c>
      <c r="B841" s="20">
        <f t="shared" si="13"/>
        <v>0.83600000000000063</v>
      </c>
    </row>
    <row r="842" spans="1:2" x14ac:dyDescent="0.25">
      <c r="A842" s="29">
        <f>((Gasto!$C$7*B842)+(Gasto!$C$14*(B842^2)))^3/(Gasto!$C$7+(2*Gasto!$C$14*B842))</f>
        <v>8.1996959263118434</v>
      </c>
      <c r="B842" s="20">
        <f t="shared" si="13"/>
        <v>0.83700000000000063</v>
      </c>
    </row>
    <row r="843" spans="1:2" x14ac:dyDescent="0.25">
      <c r="A843" s="29">
        <f>((Gasto!$C$7*B843)+(Gasto!$C$14*(B843^2)))^3/(Gasto!$C$7+(2*Gasto!$C$14*B843))</f>
        <v>8.2333436865132921</v>
      </c>
      <c r="B843" s="20">
        <f t="shared" si="13"/>
        <v>0.83800000000000063</v>
      </c>
    </row>
    <row r="844" spans="1:2" x14ac:dyDescent="0.25">
      <c r="A844" s="29">
        <f>((Gasto!$C$7*B844)+(Gasto!$C$14*(B844^2)))^3/(Gasto!$C$7+(2*Gasto!$C$14*B844))</f>
        <v>8.2670935721511416</v>
      </c>
      <c r="B844" s="20">
        <f t="shared" si="13"/>
        <v>0.83900000000000063</v>
      </c>
    </row>
    <row r="845" spans="1:2" x14ac:dyDescent="0.25">
      <c r="A845" s="29">
        <f>((Gasto!$C$7*B845)+(Gasto!$C$14*(B845^2)))^3/(Gasto!$C$7+(2*Gasto!$C$14*B845))</f>
        <v>8.3009457917217606</v>
      </c>
      <c r="B845" s="20">
        <f t="shared" si="13"/>
        <v>0.84000000000000064</v>
      </c>
    </row>
    <row r="846" spans="1:2" x14ac:dyDescent="0.25">
      <c r="A846" s="29">
        <f>((Gasto!$C$7*B846)+(Gasto!$C$14*(B846^2)))^3/(Gasto!$C$7+(2*Gasto!$C$14*B846))</f>
        <v>8.3349005539685219</v>
      </c>
      <c r="B846" s="20">
        <f t="shared" si="13"/>
        <v>0.84100000000000064</v>
      </c>
    </row>
    <row r="847" spans="1:2" x14ac:dyDescent="0.25">
      <c r="A847" s="29">
        <f>((Gasto!$C$7*B847)+(Gasto!$C$14*(B847^2)))^3/(Gasto!$C$7+(2*Gasto!$C$14*B847))</f>
        <v>8.3689580678819073</v>
      </c>
      <c r="B847" s="20">
        <f t="shared" si="13"/>
        <v>0.84200000000000064</v>
      </c>
    </row>
    <row r="848" spans="1:2" x14ac:dyDescent="0.25">
      <c r="A848" s="29">
        <f>((Gasto!$C$7*B848)+(Gasto!$C$14*(B848^2)))^3/(Gasto!$C$7+(2*Gasto!$C$14*B848))</f>
        <v>8.4031185426996515</v>
      </c>
      <c r="B848" s="20">
        <f t="shared" si="13"/>
        <v>0.84300000000000064</v>
      </c>
    </row>
    <row r="849" spans="1:2" x14ac:dyDescent="0.25">
      <c r="A849" s="29">
        <f>((Gasto!$C$7*B849)+(Gasto!$C$14*(B849^2)))^3/(Gasto!$C$7+(2*Gasto!$C$14*B849))</f>
        <v>8.4373821879068949</v>
      </c>
      <c r="B849" s="20">
        <f t="shared" si="13"/>
        <v>0.84400000000000064</v>
      </c>
    </row>
    <row r="850" spans="1:2" x14ac:dyDescent="0.25">
      <c r="A850" s="29">
        <f>((Gasto!$C$7*B850)+(Gasto!$C$14*(B850^2)))^3/(Gasto!$C$7+(2*Gasto!$C$14*B850))</f>
        <v>8.4717492132363148</v>
      </c>
      <c r="B850" s="20">
        <f t="shared" si="13"/>
        <v>0.84500000000000064</v>
      </c>
    </row>
    <row r="851" spans="1:2" x14ac:dyDescent="0.25">
      <c r="A851" s="29">
        <f>((Gasto!$C$7*B851)+(Gasto!$C$14*(B851^2)))^3/(Gasto!$C$7+(2*Gasto!$C$14*B851))</f>
        <v>8.5062198286682467</v>
      </c>
      <c r="B851" s="20">
        <f t="shared" si="13"/>
        <v>0.84600000000000064</v>
      </c>
    </row>
    <row r="852" spans="1:2" x14ac:dyDescent="0.25">
      <c r="A852" s="29">
        <f>((Gasto!$C$7*B852)+(Gasto!$C$14*(B852^2)))^3/(Gasto!$C$7+(2*Gasto!$C$14*B852))</f>
        <v>8.5407942444308595</v>
      </c>
      <c r="B852" s="20">
        <f t="shared" si="13"/>
        <v>0.84700000000000064</v>
      </c>
    </row>
    <row r="853" spans="1:2" x14ac:dyDescent="0.25">
      <c r="A853" s="29">
        <f>((Gasto!$C$7*B853)+(Gasto!$C$14*(B853^2)))^3/(Gasto!$C$7+(2*Gasto!$C$14*B853))</f>
        <v>8.5754726710002522</v>
      </c>
      <c r="B853" s="20">
        <f t="shared" si="13"/>
        <v>0.84800000000000064</v>
      </c>
    </row>
    <row r="854" spans="1:2" x14ac:dyDescent="0.25">
      <c r="A854" s="29">
        <f>((Gasto!$C$7*B854)+(Gasto!$C$14*(B854^2)))^3/(Gasto!$C$7+(2*Gasto!$C$14*B854))</f>
        <v>8.6102553191006326</v>
      </c>
      <c r="B854" s="20">
        <f t="shared" si="13"/>
        <v>0.84900000000000064</v>
      </c>
    </row>
    <row r="855" spans="1:2" x14ac:dyDescent="0.25">
      <c r="A855" s="29">
        <f>((Gasto!$C$7*B855)+(Gasto!$C$14*(B855^2)))^3/(Gasto!$C$7+(2*Gasto!$C$14*B855))</f>
        <v>8.6451423997044134</v>
      </c>
      <c r="B855" s="20">
        <f t="shared" si="13"/>
        <v>0.85000000000000064</v>
      </c>
    </row>
    <row r="856" spans="1:2" x14ac:dyDescent="0.25">
      <c r="A856" s="29">
        <f>((Gasto!$C$7*B856)+(Gasto!$C$14*(B856^2)))^3/(Gasto!$C$7+(2*Gasto!$C$14*B856))</f>
        <v>8.6801341240323939</v>
      </c>
      <c r="B856" s="20">
        <f t="shared" si="13"/>
        <v>0.85100000000000064</v>
      </c>
    </row>
    <row r="857" spans="1:2" x14ac:dyDescent="0.25">
      <c r="A857" s="29">
        <f>((Gasto!$C$7*B857)+(Gasto!$C$14*(B857^2)))^3/(Gasto!$C$7+(2*Gasto!$C$14*B857))</f>
        <v>8.7152307035538694</v>
      </c>
      <c r="B857" s="20">
        <f t="shared" si="13"/>
        <v>0.85200000000000065</v>
      </c>
    </row>
    <row r="858" spans="1:2" x14ac:dyDescent="0.25">
      <c r="A858" s="29">
        <f>((Gasto!$C$7*B858)+(Gasto!$C$14*(B858^2)))^3/(Gasto!$C$7+(2*Gasto!$C$14*B858))</f>
        <v>8.750432349986772</v>
      </c>
      <c r="B858" s="20">
        <f t="shared" si="13"/>
        <v>0.85300000000000065</v>
      </c>
    </row>
    <row r="859" spans="1:2" x14ac:dyDescent="0.25">
      <c r="A859" s="29">
        <f>((Gasto!$C$7*B859)+(Gasto!$C$14*(B859^2)))^3/(Gasto!$C$7+(2*Gasto!$C$14*B859))</f>
        <v>8.7857392752978196</v>
      </c>
      <c r="B859" s="20">
        <f t="shared" si="13"/>
        <v>0.85400000000000065</v>
      </c>
    </row>
    <row r="860" spans="1:2" x14ac:dyDescent="0.25">
      <c r="A860" s="29">
        <f>((Gasto!$C$7*B860)+(Gasto!$C$14*(B860^2)))^3/(Gasto!$C$7+(2*Gasto!$C$14*B860))</f>
        <v>8.8211516917026547</v>
      </c>
      <c r="B860" s="20">
        <f t="shared" si="13"/>
        <v>0.85500000000000065</v>
      </c>
    </row>
    <row r="861" spans="1:2" x14ac:dyDescent="0.25">
      <c r="A861" s="29">
        <f>((Gasto!$C$7*B861)+(Gasto!$C$14*(B861^2)))^3/(Gasto!$C$7+(2*Gasto!$C$14*B861))</f>
        <v>8.8566698116659612</v>
      </c>
      <c r="B861" s="20">
        <f t="shared" si="13"/>
        <v>0.85600000000000065</v>
      </c>
    </row>
    <row r="862" spans="1:2" x14ac:dyDescent="0.25">
      <c r="A862" s="29">
        <f>((Gasto!$C$7*B862)+(Gasto!$C$14*(B862^2)))^3/(Gasto!$C$7+(2*Gasto!$C$14*B862))</f>
        <v>8.8922938479016391</v>
      </c>
      <c r="B862" s="20">
        <f t="shared" si="13"/>
        <v>0.85700000000000065</v>
      </c>
    </row>
    <row r="863" spans="1:2" x14ac:dyDescent="0.25">
      <c r="A863" s="29">
        <f>((Gasto!$C$7*B863)+(Gasto!$C$14*(B863^2)))^3/(Gasto!$C$7+(2*Gasto!$C$14*B863))</f>
        <v>8.9280240133729034</v>
      </c>
      <c r="B863" s="20">
        <f t="shared" si="13"/>
        <v>0.85800000000000065</v>
      </c>
    </row>
    <row r="864" spans="1:2" x14ac:dyDescent="0.25">
      <c r="A864" s="29">
        <f>((Gasto!$C$7*B864)+(Gasto!$C$14*(B864^2)))^3/(Gasto!$C$7+(2*Gasto!$C$14*B864))</f>
        <v>8.9638605212924531</v>
      </c>
      <c r="B864" s="20">
        <f t="shared" si="13"/>
        <v>0.85900000000000065</v>
      </c>
    </row>
    <row r="865" spans="1:2" x14ac:dyDescent="0.25">
      <c r="A865" s="29">
        <f>((Gasto!$C$7*B865)+(Gasto!$C$14*(B865^2)))^3/(Gasto!$C$7+(2*Gasto!$C$14*B865))</f>
        <v>8.9998035851226046</v>
      </c>
      <c r="B865" s="20">
        <f t="shared" si="13"/>
        <v>0.86000000000000065</v>
      </c>
    </row>
    <row r="866" spans="1:2" x14ac:dyDescent="0.25">
      <c r="A866" s="29">
        <f>((Gasto!$C$7*B866)+(Gasto!$C$14*(B866^2)))^3/(Gasto!$C$7+(2*Gasto!$C$14*B866))</f>
        <v>9.0358534185753996</v>
      </c>
      <c r="B866" s="20">
        <f t="shared" si="13"/>
        <v>0.86100000000000065</v>
      </c>
    </row>
    <row r="867" spans="1:2" x14ac:dyDescent="0.25">
      <c r="A867" s="29">
        <f>((Gasto!$C$7*B867)+(Gasto!$C$14*(B867^2)))^3/(Gasto!$C$7+(2*Gasto!$C$14*B867))</f>
        <v>9.0720102356127921</v>
      </c>
      <c r="B867" s="20">
        <f t="shared" si="13"/>
        <v>0.86200000000000065</v>
      </c>
    </row>
    <row r="868" spans="1:2" x14ac:dyDescent="0.25">
      <c r="A868" s="29">
        <f>((Gasto!$C$7*B868)+(Gasto!$C$14*(B868^2)))^3/(Gasto!$C$7+(2*Gasto!$C$14*B868))</f>
        <v>9.1082742504467422</v>
      </c>
      <c r="B868" s="20">
        <f t="shared" si="13"/>
        <v>0.86300000000000066</v>
      </c>
    </row>
    <row r="869" spans="1:2" x14ac:dyDescent="0.25">
      <c r="A869" s="29">
        <f>((Gasto!$C$7*B869)+(Gasto!$C$14*(B869^2)))^3/(Gasto!$C$7+(2*Gasto!$C$14*B869))</f>
        <v>9.1446456775393852</v>
      </c>
      <c r="B869" s="20">
        <f t="shared" si="13"/>
        <v>0.86400000000000066</v>
      </c>
    </row>
    <row r="870" spans="1:2" x14ac:dyDescent="0.25">
      <c r="A870" s="29">
        <f>((Gasto!$C$7*B870)+(Gasto!$C$14*(B870^2)))^3/(Gasto!$C$7+(2*Gasto!$C$14*B870))</f>
        <v>9.181124731603159</v>
      </c>
      <c r="B870" s="20">
        <f t="shared" si="13"/>
        <v>0.86500000000000066</v>
      </c>
    </row>
    <row r="871" spans="1:2" x14ac:dyDescent="0.25">
      <c r="A871" s="29">
        <f>((Gasto!$C$7*B871)+(Gasto!$C$14*(B871^2)))^3/(Gasto!$C$7+(2*Gasto!$C$14*B871))</f>
        <v>9.2177116276009325</v>
      </c>
      <c r="B871" s="20">
        <f t="shared" si="13"/>
        <v>0.86600000000000066</v>
      </c>
    </row>
    <row r="872" spans="1:2" x14ac:dyDescent="0.25">
      <c r="A872" s="29">
        <f>((Gasto!$C$7*B872)+(Gasto!$C$14*(B872^2)))^3/(Gasto!$C$7+(2*Gasto!$C$14*B872))</f>
        <v>9.2544065807461564</v>
      </c>
      <c r="B872" s="20">
        <f t="shared" si="13"/>
        <v>0.86700000000000066</v>
      </c>
    </row>
    <row r="873" spans="1:2" x14ac:dyDescent="0.25">
      <c r="A873" s="29">
        <f>((Gasto!$C$7*B873)+(Gasto!$C$14*(B873^2)))^3/(Gasto!$C$7+(2*Gasto!$C$14*B873))</f>
        <v>9.2912098065030051</v>
      </c>
      <c r="B873" s="20">
        <f t="shared" si="13"/>
        <v>0.86800000000000066</v>
      </c>
    </row>
    <row r="874" spans="1:2" x14ac:dyDescent="0.25">
      <c r="A874" s="29">
        <f>((Gasto!$C$7*B874)+(Gasto!$C$14*(B874^2)))^3/(Gasto!$C$7+(2*Gasto!$C$14*B874))</f>
        <v>9.3281215205864996</v>
      </c>
      <c r="B874" s="20">
        <f t="shared" si="13"/>
        <v>0.86900000000000066</v>
      </c>
    </row>
    <row r="875" spans="1:2" x14ac:dyDescent="0.25">
      <c r="A875" s="29">
        <f>((Gasto!$C$7*B875)+(Gasto!$C$14*(B875^2)))^3/(Gasto!$C$7+(2*Gasto!$C$14*B875))</f>
        <v>9.3651419389626582</v>
      </c>
      <c r="B875" s="20">
        <f t="shared" si="13"/>
        <v>0.87000000000000066</v>
      </c>
    </row>
    <row r="876" spans="1:2" x14ac:dyDescent="0.25">
      <c r="A876" s="29">
        <f>((Gasto!$C$7*B876)+(Gasto!$C$14*(B876^2)))^3/(Gasto!$C$7+(2*Gasto!$C$14*B876))</f>
        <v>9.4022712778486266</v>
      </c>
      <c r="B876" s="20">
        <f t="shared" si="13"/>
        <v>0.87100000000000066</v>
      </c>
    </row>
    <row r="877" spans="1:2" x14ac:dyDescent="0.25">
      <c r="A877" s="29">
        <f>((Gasto!$C$7*B877)+(Gasto!$C$14*(B877^2)))^3/(Gasto!$C$7+(2*Gasto!$C$14*B877))</f>
        <v>9.4395097537128212</v>
      </c>
      <c r="B877" s="20">
        <f t="shared" si="13"/>
        <v>0.87200000000000066</v>
      </c>
    </row>
    <row r="878" spans="1:2" x14ac:dyDescent="0.25">
      <c r="A878" s="29">
        <f>((Gasto!$C$7*B878)+(Gasto!$C$14*(B878^2)))^3/(Gasto!$C$7+(2*Gasto!$C$14*B878))</f>
        <v>9.4768575832750734</v>
      </c>
      <c r="B878" s="20">
        <f t="shared" si="13"/>
        <v>0.87300000000000066</v>
      </c>
    </row>
    <row r="879" spans="1:2" x14ac:dyDescent="0.25">
      <c r="A879" s="29">
        <f>((Gasto!$C$7*B879)+(Gasto!$C$14*(B879^2)))^3/(Gasto!$C$7+(2*Gasto!$C$14*B879))</f>
        <v>9.5143149835067415</v>
      </c>
      <c r="B879" s="20">
        <f t="shared" si="13"/>
        <v>0.87400000000000067</v>
      </c>
    </row>
    <row r="880" spans="1:2" x14ac:dyDescent="0.25">
      <c r="A880" s="29">
        <f>((Gasto!$C$7*B880)+(Gasto!$C$14*(B880^2)))^3/(Gasto!$C$7+(2*Gasto!$C$14*B880))</f>
        <v>9.5518821716308828</v>
      </c>
      <c r="B880" s="20">
        <f t="shared" si="13"/>
        <v>0.87500000000000067</v>
      </c>
    </row>
    <row r="881" spans="1:2" x14ac:dyDescent="0.25">
      <c r="A881" s="29">
        <f>((Gasto!$C$7*B881)+(Gasto!$C$14*(B881^2)))^3/(Gasto!$C$7+(2*Gasto!$C$14*B881))</f>
        <v>9.5895593651223781</v>
      </c>
      <c r="B881" s="20">
        <f t="shared" si="13"/>
        <v>0.87600000000000067</v>
      </c>
    </row>
    <row r="882" spans="1:2" x14ac:dyDescent="0.25">
      <c r="A882" s="29">
        <f>((Gasto!$C$7*B882)+(Gasto!$C$14*(B882^2)))^3/(Gasto!$C$7+(2*Gasto!$C$14*B882))</f>
        <v>9.6273467817080647</v>
      </c>
      <c r="B882" s="20">
        <f t="shared" si="13"/>
        <v>0.87700000000000067</v>
      </c>
    </row>
    <row r="883" spans="1:2" x14ac:dyDescent="0.25">
      <c r="A883" s="29">
        <f>((Gasto!$C$7*B883)+(Gasto!$C$14*(B883^2)))^3/(Gasto!$C$7+(2*Gasto!$C$14*B883))</f>
        <v>9.6652446393668647</v>
      </c>
      <c r="B883" s="20">
        <f t="shared" si="13"/>
        <v>0.87800000000000067</v>
      </c>
    </row>
    <row r="884" spans="1:2" x14ac:dyDescent="0.25">
      <c r="A884" s="29">
        <f>((Gasto!$C$7*B884)+(Gasto!$C$14*(B884^2)))^3/(Gasto!$C$7+(2*Gasto!$C$14*B884))</f>
        <v>9.7032531563299571</v>
      </c>
      <c r="B884" s="20">
        <f t="shared" si="13"/>
        <v>0.87900000000000067</v>
      </c>
    </row>
    <row r="885" spans="1:2" x14ac:dyDescent="0.25">
      <c r="A885" s="29">
        <f>((Gasto!$C$7*B885)+(Gasto!$C$14*(B885^2)))^3/(Gasto!$C$7+(2*Gasto!$C$14*B885))</f>
        <v>9.7413725510808753</v>
      </c>
      <c r="B885" s="20">
        <f t="shared" si="13"/>
        <v>0.88000000000000067</v>
      </c>
    </row>
    <row r="886" spans="1:2" x14ac:dyDescent="0.25">
      <c r="A886" s="29">
        <f>((Gasto!$C$7*B886)+(Gasto!$C$14*(B886^2)))^3/(Gasto!$C$7+(2*Gasto!$C$14*B886))</f>
        <v>9.7796030423556886</v>
      </c>
      <c r="B886" s="20">
        <f t="shared" si="13"/>
        <v>0.88100000000000067</v>
      </c>
    </row>
    <row r="887" spans="1:2" x14ac:dyDescent="0.25">
      <c r="A887" s="29">
        <f>((Gasto!$C$7*B887)+(Gasto!$C$14*(B887^2)))^3/(Gasto!$C$7+(2*Gasto!$C$14*B887))</f>
        <v>9.8179448491430925</v>
      </c>
      <c r="B887" s="20">
        <f t="shared" ref="B887:B950" si="14">B886+0.001</f>
        <v>0.88200000000000067</v>
      </c>
    </row>
    <row r="888" spans="1:2" x14ac:dyDescent="0.25">
      <c r="A888" s="29">
        <f>((Gasto!$C$7*B888)+(Gasto!$C$14*(B888^2)))^3/(Gasto!$C$7+(2*Gasto!$C$14*B888))</f>
        <v>9.8563981906845868</v>
      </c>
      <c r="B888" s="20">
        <f t="shared" si="14"/>
        <v>0.88300000000000067</v>
      </c>
    </row>
    <row r="889" spans="1:2" x14ac:dyDescent="0.25">
      <c r="A889" s="29">
        <f>((Gasto!$C$7*B889)+(Gasto!$C$14*(B889^2)))^3/(Gasto!$C$7+(2*Gasto!$C$14*B889))</f>
        <v>9.8949632864745904</v>
      </c>
      <c r="B889" s="20">
        <f t="shared" si="14"/>
        <v>0.88400000000000067</v>
      </c>
    </row>
    <row r="890" spans="1:2" x14ac:dyDescent="0.25">
      <c r="A890" s="29">
        <f>((Gasto!$C$7*B890)+(Gasto!$C$14*(B890^2)))^3/(Gasto!$C$7+(2*Gasto!$C$14*B890))</f>
        <v>9.9336403562605931</v>
      </c>
      <c r="B890" s="20">
        <f t="shared" si="14"/>
        <v>0.88500000000000068</v>
      </c>
    </row>
    <row r="891" spans="1:2" x14ac:dyDescent="0.25">
      <c r="A891" s="29">
        <f>((Gasto!$C$7*B891)+(Gasto!$C$14*(B891^2)))^3/(Gasto!$C$7+(2*Gasto!$C$14*B891))</f>
        <v>9.9724296200432843</v>
      </c>
      <c r="B891" s="20">
        <f t="shared" si="14"/>
        <v>0.88600000000000068</v>
      </c>
    </row>
    <row r="892" spans="1:2" x14ac:dyDescent="0.25">
      <c r="A892" s="29">
        <f>((Gasto!$C$7*B892)+(Gasto!$C$14*(B892^2)))^3/(Gasto!$C$7+(2*Gasto!$C$14*B892))</f>
        <v>10.011331298076678</v>
      </c>
      <c r="B892" s="20">
        <f t="shared" si="14"/>
        <v>0.88700000000000068</v>
      </c>
    </row>
    <row r="893" spans="1:2" x14ac:dyDescent="0.25">
      <c r="A893" s="29">
        <f>((Gasto!$C$7*B893)+(Gasto!$C$14*(B893^2)))^3/(Gasto!$C$7+(2*Gasto!$C$14*B893))</f>
        <v>10.050345610868296</v>
      </c>
      <c r="B893" s="20">
        <f t="shared" si="14"/>
        <v>0.88800000000000068</v>
      </c>
    </row>
    <row r="894" spans="1:2" x14ac:dyDescent="0.25">
      <c r="A894" s="29">
        <f>((Gasto!$C$7*B894)+(Gasto!$C$14*(B894^2)))^3/(Gasto!$C$7+(2*Gasto!$C$14*B894))</f>
        <v>10.089472779179252</v>
      </c>
      <c r="B894" s="20">
        <f t="shared" si="14"/>
        <v>0.88900000000000068</v>
      </c>
    </row>
    <row r="895" spans="1:2" x14ac:dyDescent="0.25">
      <c r="A895" s="29">
        <f>((Gasto!$C$7*B895)+(Gasto!$C$14*(B895^2)))^3/(Gasto!$C$7+(2*Gasto!$C$14*B895))</f>
        <v>10.128713024024432</v>
      </c>
      <c r="B895" s="20">
        <f t="shared" si="14"/>
        <v>0.89000000000000068</v>
      </c>
    </row>
    <row r="896" spans="1:2" x14ac:dyDescent="0.25">
      <c r="A896" s="29">
        <f>((Gasto!$C$7*B896)+(Gasto!$C$14*(B896^2)))^3/(Gasto!$C$7+(2*Gasto!$C$14*B896))</f>
        <v>10.168066566672602</v>
      </c>
      <c r="B896" s="20">
        <f t="shared" si="14"/>
        <v>0.89100000000000068</v>
      </c>
    </row>
    <row r="897" spans="1:2" x14ac:dyDescent="0.25">
      <c r="A897" s="29">
        <f>((Gasto!$C$7*B897)+(Gasto!$C$14*(B897^2)))^3/(Gasto!$C$7+(2*Gasto!$C$14*B897))</f>
        <v>10.207533628646562</v>
      </c>
      <c r="B897" s="20">
        <f t="shared" si="14"/>
        <v>0.89200000000000068</v>
      </c>
    </row>
    <row r="898" spans="1:2" x14ac:dyDescent="0.25">
      <c r="A898" s="29">
        <f>((Gasto!$C$7*B898)+(Gasto!$C$14*(B898^2)))^3/(Gasto!$C$7+(2*Gasto!$C$14*B898))</f>
        <v>10.247114431723285</v>
      </c>
      <c r="B898" s="20">
        <f t="shared" si="14"/>
        <v>0.89300000000000068</v>
      </c>
    </row>
    <row r="899" spans="1:2" x14ac:dyDescent="0.25">
      <c r="A899" s="29">
        <f>((Gasto!$C$7*B899)+(Gasto!$C$14*(B899^2)))^3/(Gasto!$C$7+(2*Gasto!$C$14*B899))</f>
        <v>10.286809197934042</v>
      </c>
      <c r="B899" s="20">
        <f t="shared" si="14"/>
        <v>0.89400000000000068</v>
      </c>
    </row>
    <row r="900" spans="1:2" x14ac:dyDescent="0.25">
      <c r="A900" s="29">
        <f>((Gasto!$C$7*B900)+(Gasto!$C$14*(B900^2)))^3/(Gasto!$C$7+(2*Gasto!$C$14*B900))</f>
        <v>10.326618149564558</v>
      </c>
      <c r="B900" s="20">
        <f t="shared" si="14"/>
        <v>0.89500000000000068</v>
      </c>
    </row>
    <row r="901" spans="1:2" x14ac:dyDescent="0.25">
      <c r="A901" s="29">
        <f>((Gasto!$C$7*B901)+(Gasto!$C$14*(B901^2)))^3/(Gasto!$C$7+(2*Gasto!$C$14*B901))</f>
        <v>10.366541509155127</v>
      </c>
      <c r="B901" s="20">
        <f t="shared" si="14"/>
        <v>0.89600000000000068</v>
      </c>
    </row>
    <row r="902" spans="1:2" x14ac:dyDescent="0.25">
      <c r="A902" s="29">
        <f>((Gasto!$C$7*B902)+(Gasto!$C$14*(B902^2)))^3/(Gasto!$C$7+(2*Gasto!$C$14*B902))</f>
        <v>10.406579499500781</v>
      </c>
      <c r="B902" s="20">
        <f t="shared" si="14"/>
        <v>0.89700000000000069</v>
      </c>
    </row>
    <row r="903" spans="1:2" x14ac:dyDescent="0.25">
      <c r="A903" s="29">
        <f>((Gasto!$C$7*B903)+(Gasto!$C$14*(B903^2)))^3/(Gasto!$C$7+(2*Gasto!$C$14*B903))</f>
        <v>10.446732343651391</v>
      </c>
      <c r="B903" s="20">
        <f t="shared" si="14"/>
        <v>0.89800000000000069</v>
      </c>
    </row>
    <row r="904" spans="1:2" x14ac:dyDescent="0.25">
      <c r="A904" s="29">
        <f>((Gasto!$C$7*B904)+(Gasto!$C$14*(B904^2)))^3/(Gasto!$C$7+(2*Gasto!$C$14*B904))</f>
        <v>10.48700026491184</v>
      </c>
      <c r="B904" s="20">
        <f t="shared" si="14"/>
        <v>0.89900000000000069</v>
      </c>
    </row>
    <row r="905" spans="1:2" x14ac:dyDescent="0.25">
      <c r="A905" s="29">
        <f>((Gasto!$C$7*B905)+(Gasto!$C$14*(B905^2)))^3/(Gasto!$C$7+(2*Gasto!$C$14*B905))</f>
        <v>10.527383486842131</v>
      </c>
      <c r="B905" s="20">
        <f t="shared" si="14"/>
        <v>0.90000000000000069</v>
      </c>
    </row>
    <row r="906" spans="1:2" x14ac:dyDescent="0.25">
      <c r="A906" s="29">
        <f>((Gasto!$C$7*B906)+(Gasto!$C$14*(B906^2)))^3/(Gasto!$C$7+(2*Gasto!$C$14*B906))</f>
        <v>10.567882233257553</v>
      </c>
      <c r="B906" s="20">
        <f t="shared" si="14"/>
        <v>0.90100000000000069</v>
      </c>
    </row>
    <row r="907" spans="1:2" x14ac:dyDescent="0.25">
      <c r="A907" s="29">
        <f>((Gasto!$C$7*B907)+(Gasto!$C$14*(B907^2)))^3/(Gasto!$C$7+(2*Gasto!$C$14*B907))</f>
        <v>10.608496728228793</v>
      </c>
      <c r="B907" s="20">
        <f t="shared" si="14"/>
        <v>0.90200000000000069</v>
      </c>
    </row>
    <row r="908" spans="1:2" x14ac:dyDescent="0.25">
      <c r="A908" s="29">
        <f>((Gasto!$C$7*B908)+(Gasto!$C$14*(B908^2)))^3/(Gasto!$C$7+(2*Gasto!$C$14*B908))</f>
        <v>10.649227196082091</v>
      </c>
      <c r="B908" s="20">
        <f t="shared" si="14"/>
        <v>0.90300000000000069</v>
      </c>
    </row>
    <row r="909" spans="1:2" x14ac:dyDescent="0.25">
      <c r="A909" s="29">
        <f>((Gasto!$C$7*B909)+(Gasto!$C$14*(B909^2)))^3/(Gasto!$C$7+(2*Gasto!$C$14*B909))</f>
        <v>10.690073861399366</v>
      </c>
      <c r="B909" s="20">
        <f t="shared" si="14"/>
        <v>0.90400000000000069</v>
      </c>
    </row>
    <row r="910" spans="1:2" x14ac:dyDescent="0.25">
      <c r="A910" s="29">
        <f>((Gasto!$C$7*B910)+(Gasto!$C$14*(B910^2)))^3/(Gasto!$C$7+(2*Gasto!$C$14*B910))</f>
        <v>10.731036949018373</v>
      </c>
      <c r="B910" s="20">
        <f t="shared" si="14"/>
        <v>0.90500000000000069</v>
      </c>
    </row>
    <row r="911" spans="1:2" x14ac:dyDescent="0.25">
      <c r="A911" s="29">
        <f>((Gasto!$C$7*B911)+(Gasto!$C$14*(B911^2)))^3/(Gasto!$C$7+(2*Gasto!$C$14*B911))</f>
        <v>10.772116684032813</v>
      </c>
      <c r="B911" s="20">
        <f t="shared" si="14"/>
        <v>0.90600000000000069</v>
      </c>
    </row>
    <row r="912" spans="1:2" x14ac:dyDescent="0.25">
      <c r="A912" s="29">
        <f>((Gasto!$C$7*B912)+(Gasto!$C$14*(B912^2)))^3/(Gasto!$C$7+(2*Gasto!$C$14*B912))</f>
        <v>10.81331329179249</v>
      </c>
      <c r="B912" s="20">
        <f t="shared" si="14"/>
        <v>0.90700000000000069</v>
      </c>
    </row>
    <row r="913" spans="1:2" x14ac:dyDescent="0.25">
      <c r="A913" s="29">
        <f>((Gasto!$C$7*B913)+(Gasto!$C$14*(B913^2)))^3/(Gasto!$C$7+(2*Gasto!$C$14*B913))</f>
        <v>10.854626997903459</v>
      </c>
      <c r="B913" s="20">
        <f t="shared" si="14"/>
        <v>0.9080000000000007</v>
      </c>
    </row>
    <row r="914" spans="1:2" x14ac:dyDescent="0.25">
      <c r="A914" s="29">
        <f>((Gasto!$C$7*B914)+(Gasto!$C$14*(B914^2)))^3/(Gasto!$C$7+(2*Gasto!$C$14*B914))</f>
        <v>10.896058028228129</v>
      </c>
      <c r="B914" s="20">
        <f t="shared" si="14"/>
        <v>0.9090000000000007</v>
      </c>
    </row>
    <row r="915" spans="1:2" x14ac:dyDescent="0.25">
      <c r="A915" s="29">
        <f>((Gasto!$C$7*B915)+(Gasto!$C$14*(B915^2)))^3/(Gasto!$C$7+(2*Gasto!$C$14*B915))</f>
        <v>10.937606608885433</v>
      </c>
      <c r="B915" s="20">
        <f t="shared" si="14"/>
        <v>0.9100000000000007</v>
      </c>
    </row>
    <row r="916" spans="1:2" x14ac:dyDescent="0.25">
      <c r="A916" s="29">
        <f>((Gasto!$C$7*B916)+(Gasto!$C$14*(B916^2)))^3/(Gasto!$C$7+(2*Gasto!$C$14*B916))</f>
        <v>10.979272966250953</v>
      </c>
      <c r="B916" s="20">
        <f t="shared" si="14"/>
        <v>0.9110000000000007</v>
      </c>
    </row>
    <row r="917" spans="1:2" x14ac:dyDescent="0.25">
      <c r="A917" s="29">
        <f>((Gasto!$C$7*B917)+(Gasto!$C$14*(B917^2)))^3/(Gasto!$C$7+(2*Gasto!$C$14*B917))</f>
        <v>11.021057326957052</v>
      </c>
      <c r="B917" s="20">
        <f t="shared" si="14"/>
        <v>0.9120000000000007</v>
      </c>
    </row>
    <row r="918" spans="1:2" x14ac:dyDescent="0.25">
      <c r="A918" s="29">
        <f>((Gasto!$C$7*B918)+(Gasto!$C$14*(B918^2)))^3/(Gasto!$C$7+(2*Gasto!$C$14*B918))</f>
        <v>11.062959917893027</v>
      </c>
      <c r="B918" s="20">
        <f t="shared" si="14"/>
        <v>0.9130000000000007</v>
      </c>
    </row>
    <row r="919" spans="1:2" x14ac:dyDescent="0.25">
      <c r="A919" s="29">
        <f>((Gasto!$C$7*B919)+(Gasto!$C$14*(B919^2)))^3/(Gasto!$C$7+(2*Gasto!$C$14*B919))</f>
        <v>11.104980966205236</v>
      </c>
      <c r="B919" s="20">
        <f t="shared" si="14"/>
        <v>0.9140000000000007</v>
      </c>
    </row>
    <row r="920" spans="1:2" x14ac:dyDescent="0.25">
      <c r="A920" s="29">
        <f>((Gasto!$C$7*B920)+(Gasto!$C$14*(B920^2)))^3/(Gasto!$C$7+(2*Gasto!$C$14*B920))</f>
        <v>11.147120699297231</v>
      </c>
      <c r="B920" s="20">
        <f t="shared" si="14"/>
        <v>0.9150000000000007</v>
      </c>
    </row>
    <row r="921" spans="1:2" x14ac:dyDescent="0.25">
      <c r="A921" s="29">
        <f>((Gasto!$C$7*B921)+(Gasto!$C$14*(B921^2)))^3/(Gasto!$C$7+(2*Gasto!$C$14*B921))</f>
        <v>11.189379344829913</v>
      </c>
      <c r="B921" s="20">
        <f t="shared" si="14"/>
        <v>0.9160000000000007</v>
      </c>
    </row>
    <row r="922" spans="1:2" x14ac:dyDescent="0.25">
      <c r="A922" s="29">
        <f>((Gasto!$C$7*B922)+(Gasto!$C$14*(B922^2)))^3/(Gasto!$C$7+(2*Gasto!$C$14*B922))</f>
        <v>11.231757130721659</v>
      </c>
      <c r="B922" s="20">
        <f t="shared" si="14"/>
        <v>0.9170000000000007</v>
      </c>
    </row>
    <row r="923" spans="1:2" x14ac:dyDescent="0.25">
      <c r="A923" s="29">
        <f>((Gasto!$C$7*B923)+(Gasto!$C$14*(B923^2)))^3/(Gasto!$C$7+(2*Gasto!$C$14*B923))</f>
        <v>11.27425428514845</v>
      </c>
      <c r="B923" s="20">
        <f t="shared" si="14"/>
        <v>0.9180000000000007</v>
      </c>
    </row>
    <row r="924" spans="1:2" x14ac:dyDescent="0.25">
      <c r="A924" s="29">
        <f>((Gasto!$C$7*B924)+(Gasto!$C$14*(B924^2)))^3/(Gasto!$C$7+(2*Gasto!$C$14*B924))</f>
        <v>11.316871036544031</v>
      </c>
      <c r="B924" s="20">
        <f t="shared" si="14"/>
        <v>0.91900000000000071</v>
      </c>
    </row>
    <row r="925" spans="1:2" x14ac:dyDescent="0.25">
      <c r="A925" s="29">
        <f>((Gasto!$C$7*B925)+(Gasto!$C$14*(B925^2)))^3/(Gasto!$C$7+(2*Gasto!$C$14*B925))</f>
        <v>11.35960761360003</v>
      </c>
      <c r="B925" s="20">
        <f t="shared" si="14"/>
        <v>0.92000000000000071</v>
      </c>
    </row>
    <row r="926" spans="1:2" x14ac:dyDescent="0.25">
      <c r="A926" s="29">
        <f>((Gasto!$C$7*B926)+(Gasto!$C$14*(B926^2)))^3/(Gasto!$C$7+(2*Gasto!$C$14*B926))</f>
        <v>11.402464245266106</v>
      </c>
      <c r="B926" s="20">
        <f t="shared" si="14"/>
        <v>0.92100000000000071</v>
      </c>
    </row>
    <row r="927" spans="1:2" x14ac:dyDescent="0.25">
      <c r="A927" s="29">
        <f>((Gasto!$C$7*B927)+(Gasto!$C$14*(B927^2)))^3/(Gasto!$C$7+(2*Gasto!$C$14*B927))</f>
        <v>11.445441160750072</v>
      </c>
      <c r="B927" s="20">
        <f t="shared" si="14"/>
        <v>0.92200000000000071</v>
      </c>
    </row>
    <row r="928" spans="1:2" x14ac:dyDescent="0.25">
      <c r="A928" s="29">
        <f>((Gasto!$C$7*B928)+(Gasto!$C$14*(B928^2)))^3/(Gasto!$C$7+(2*Gasto!$C$14*B928))</f>
        <v>11.488538589518067</v>
      </c>
      <c r="B928" s="20">
        <f t="shared" si="14"/>
        <v>0.92300000000000071</v>
      </c>
    </row>
    <row r="929" spans="1:2" x14ac:dyDescent="0.25">
      <c r="A929" s="29">
        <f>((Gasto!$C$7*B929)+(Gasto!$C$14*(B929^2)))^3/(Gasto!$C$7+(2*Gasto!$C$14*B929))</f>
        <v>11.531756761294645</v>
      </c>
      <c r="B929" s="20">
        <f t="shared" si="14"/>
        <v>0.92400000000000071</v>
      </c>
    </row>
    <row r="930" spans="1:2" x14ac:dyDescent="0.25">
      <c r="A930" s="29">
        <f>((Gasto!$C$7*B930)+(Gasto!$C$14*(B930^2)))^3/(Gasto!$C$7+(2*Gasto!$C$14*B930))</f>
        <v>11.575095906062961</v>
      </c>
      <c r="B930" s="20">
        <f t="shared" si="14"/>
        <v>0.92500000000000071</v>
      </c>
    </row>
    <row r="931" spans="1:2" x14ac:dyDescent="0.25">
      <c r="A931" s="29">
        <f>((Gasto!$C$7*B931)+(Gasto!$C$14*(B931^2)))^3/(Gasto!$C$7+(2*Gasto!$C$14*B931))</f>
        <v>11.61855625406487</v>
      </c>
      <c r="B931" s="20">
        <f t="shared" si="14"/>
        <v>0.92600000000000071</v>
      </c>
    </row>
    <row r="932" spans="1:2" x14ac:dyDescent="0.25">
      <c r="A932" s="29">
        <f>((Gasto!$C$7*B932)+(Gasto!$C$14*(B932^2)))^3/(Gasto!$C$7+(2*Gasto!$C$14*B932))</f>
        <v>11.662138035801084</v>
      </c>
      <c r="B932" s="20">
        <f t="shared" si="14"/>
        <v>0.92700000000000071</v>
      </c>
    </row>
    <row r="933" spans="1:2" x14ac:dyDescent="0.25">
      <c r="A933" s="29">
        <f>((Gasto!$C$7*B933)+(Gasto!$C$14*(B933^2)))^3/(Gasto!$C$7+(2*Gasto!$C$14*B933))</f>
        <v>11.705841482031301</v>
      </c>
      <c r="B933" s="20">
        <f t="shared" si="14"/>
        <v>0.92800000000000071</v>
      </c>
    </row>
    <row r="934" spans="1:2" x14ac:dyDescent="0.25">
      <c r="A934" s="29">
        <f>((Gasto!$C$7*B934)+(Gasto!$C$14*(B934^2)))^3/(Gasto!$C$7+(2*Gasto!$C$14*B934))</f>
        <v>11.749666823774369</v>
      </c>
      <c r="B934" s="20">
        <f t="shared" si="14"/>
        <v>0.92900000000000071</v>
      </c>
    </row>
    <row r="935" spans="1:2" x14ac:dyDescent="0.25">
      <c r="A935" s="29">
        <f>((Gasto!$C$7*B935)+(Gasto!$C$14*(B935^2)))^3/(Gasto!$C$7+(2*Gasto!$C$14*B935))</f>
        <v>11.793614292308385</v>
      </c>
      <c r="B935" s="20">
        <f t="shared" si="14"/>
        <v>0.93000000000000071</v>
      </c>
    </row>
    <row r="936" spans="1:2" x14ac:dyDescent="0.25">
      <c r="A936" s="29">
        <f>((Gasto!$C$7*B936)+(Gasto!$C$14*(B936^2)))^3/(Gasto!$C$7+(2*Gasto!$C$14*B936))</f>
        <v>11.837684119170849</v>
      </c>
      <c r="B936" s="20">
        <f t="shared" si="14"/>
        <v>0.93100000000000072</v>
      </c>
    </row>
    <row r="937" spans="1:2" x14ac:dyDescent="0.25">
      <c r="A937" s="29">
        <f>((Gasto!$C$7*B937)+(Gasto!$C$14*(B937^2)))^3/(Gasto!$C$7+(2*Gasto!$C$14*B937))</f>
        <v>11.881876536158801</v>
      </c>
      <c r="B937" s="20">
        <f t="shared" si="14"/>
        <v>0.93200000000000072</v>
      </c>
    </row>
    <row r="938" spans="1:2" x14ac:dyDescent="0.25">
      <c r="A938" s="29">
        <f>((Gasto!$C$7*B938)+(Gasto!$C$14*(B938^2)))^3/(Gasto!$C$7+(2*Gasto!$C$14*B938))</f>
        <v>11.926191775328975</v>
      </c>
      <c r="B938" s="20">
        <f t="shared" si="14"/>
        <v>0.93300000000000072</v>
      </c>
    </row>
    <row r="939" spans="1:2" x14ac:dyDescent="0.25">
      <c r="A939" s="29">
        <f>((Gasto!$C$7*B939)+(Gasto!$C$14*(B939^2)))^3/(Gasto!$C$7+(2*Gasto!$C$14*B939))</f>
        <v>11.970630068997927</v>
      </c>
      <c r="B939" s="20">
        <f t="shared" si="14"/>
        <v>0.93400000000000072</v>
      </c>
    </row>
    <row r="940" spans="1:2" x14ac:dyDescent="0.25">
      <c r="A940" s="29">
        <f>((Gasto!$C$7*B940)+(Gasto!$C$14*(B940^2)))^3/(Gasto!$C$7+(2*Gasto!$C$14*B940))</f>
        <v>12.015191649742121</v>
      </c>
      <c r="B940" s="20">
        <f t="shared" si="14"/>
        <v>0.93500000000000072</v>
      </c>
    </row>
    <row r="941" spans="1:2" x14ac:dyDescent="0.25">
      <c r="A941" s="29">
        <f>((Gasto!$C$7*B941)+(Gasto!$C$14*(B941^2)))^3/(Gasto!$C$7+(2*Gasto!$C$14*B941))</f>
        <v>12.059876750398166</v>
      </c>
      <c r="B941" s="20">
        <f t="shared" si="14"/>
        <v>0.93600000000000072</v>
      </c>
    </row>
    <row r="942" spans="1:2" x14ac:dyDescent="0.25">
      <c r="A942" s="29">
        <f>((Gasto!$C$7*B942)+(Gasto!$C$14*(B942^2)))^3/(Gasto!$C$7+(2*Gasto!$C$14*B942))</f>
        <v>12.104685604062878</v>
      </c>
      <c r="B942" s="20">
        <f t="shared" si="14"/>
        <v>0.93700000000000072</v>
      </c>
    </row>
    <row r="943" spans="1:2" x14ac:dyDescent="0.25">
      <c r="A943" s="29">
        <f>((Gasto!$C$7*B943)+(Gasto!$C$14*(B943^2)))^3/(Gasto!$C$7+(2*Gasto!$C$14*B943))</f>
        <v>12.149618444093452</v>
      </c>
      <c r="B943" s="20">
        <f t="shared" si="14"/>
        <v>0.93800000000000072</v>
      </c>
    </row>
    <row r="944" spans="1:2" x14ac:dyDescent="0.25">
      <c r="A944" s="29">
        <f>((Gasto!$C$7*B944)+(Gasto!$C$14*(B944^2)))^3/(Gasto!$C$7+(2*Gasto!$C$14*B944))</f>
        <v>12.194675504107549</v>
      </c>
      <c r="B944" s="20">
        <f t="shared" si="14"/>
        <v>0.93900000000000072</v>
      </c>
    </row>
    <row r="945" spans="1:2" x14ac:dyDescent="0.25">
      <c r="A945" s="29">
        <f>((Gasto!$C$7*B945)+(Gasto!$C$14*(B945^2)))^3/(Gasto!$C$7+(2*Gasto!$C$14*B945))</f>
        <v>12.239857017983539</v>
      </c>
      <c r="B945" s="20">
        <f t="shared" si="14"/>
        <v>0.94000000000000072</v>
      </c>
    </row>
    <row r="946" spans="1:2" x14ac:dyDescent="0.25">
      <c r="A946" s="29">
        <f>((Gasto!$C$7*B946)+(Gasto!$C$14*(B946^2)))^3/(Gasto!$C$7+(2*Gasto!$C$14*B946))</f>
        <v>12.285163219860516</v>
      </c>
      <c r="B946" s="20">
        <f t="shared" si="14"/>
        <v>0.94100000000000072</v>
      </c>
    </row>
    <row r="947" spans="1:2" x14ac:dyDescent="0.25">
      <c r="A947" s="29">
        <f>((Gasto!$C$7*B947)+(Gasto!$C$14*(B947^2)))^3/(Gasto!$C$7+(2*Gasto!$C$14*B947))</f>
        <v>12.330594344138508</v>
      </c>
      <c r="B947" s="20">
        <f t="shared" si="14"/>
        <v>0.94200000000000073</v>
      </c>
    </row>
    <row r="948" spans="1:2" x14ac:dyDescent="0.25">
      <c r="A948" s="29">
        <f>((Gasto!$C$7*B948)+(Gasto!$C$14*(B948^2)))^3/(Gasto!$C$7+(2*Gasto!$C$14*B948))</f>
        <v>12.376150625478601</v>
      </c>
      <c r="B948" s="20">
        <f t="shared" si="14"/>
        <v>0.94300000000000073</v>
      </c>
    </row>
    <row r="949" spans="1:2" x14ac:dyDescent="0.25">
      <c r="A949" s="29">
        <f>((Gasto!$C$7*B949)+(Gasto!$C$14*(B949^2)))^3/(Gasto!$C$7+(2*Gasto!$C$14*B949))</f>
        <v>12.421832298803082</v>
      </c>
      <c r="B949" s="20">
        <f t="shared" si="14"/>
        <v>0.94400000000000073</v>
      </c>
    </row>
    <row r="950" spans="1:2" x14ac:dyDescent="0.25">
      <c r="A950" s="29">
        <f>((Gasto!$C$7*B950)+(Gasto!$C$14*(B950^2)))^3/(Gasto!$C$7+(2*Gasto!$C$14*B950))</f>
        <v>12.46763959929555</v>
      </c>
      <c r="B950" s="20">
        <f t="shared" si="14"/>
        <v>0.94500000000000073</v>
      </c>
    </row>
    <row r="951" spans="1:2" x14ac:dyDescent="0.25">
      <c r="A951" s="29">
        <f>((Gasto!$C$7*B951)+(Gasto!$C$14*(B951^2)))^3/(Gasto!$C$7+(2*Gasto!$C$14*B951))</f>
        <v>12.513572762401086</v>
      </c>
      <c r="B951" s="20">
        <f t="shared" ref="B951:B1014" si="15">B950+0.001</f>
        <v>0.94600000000000073</v>
      </c>
    </row>
    <row r="952" spans="1:2" x14ac:dyDescent="0.25">
      <c r="A952" s="29">
        <f>((Gasto!$C$7*B952)+(Gasto!$C$14*(B952^2)))^3/(Gasto!$C$7+(2*Gasto!$C$14*B952))</f>
        <v>12.559632023826371</v>
      </c>
      <c r="B952" s="20">
        <f t="shared" si="15"/>
        <v>0.94700000000000073</v>
      </c>
    </row>
    <row r="953" spans="1:2" x14ac:dyDescent="0.25">
      <c r="A953" s="29">
        <f>((Gasto!$C$7*B953)+(Gasto!$C$14*(B953^2)))^3/(Gasto!$C$7+(2*Gasto!$C$14*B953))</f>
        <v>12.605817619539824</v>
      </c>
      <c r="B953" s="20">
        <f t="shared" si="15"/>
        <v>0.94800000000000073</v>
      </c>
    </row>
    <row r="954" spans="1:2" x14ac:dyDescent="0.25">
      <c r="A954" s="29">
        <f>((Gasto!$C$7*B954)+(Gasto!$C$14*(B954^2)))^3/(Gasto!$C$7+(2*Gasto!$C$14*B954))</f>
        <v>12.65212978577174</v>
      </c>
      <c r="B954" s="20">
        <f t="shared" si="15"/>
        <v>0.94900000000000073</v>
      </c>
    </row>
    <row r="955" spans="1:2" x14ac:dyDescent="0.25">
      <c r="A955" s="29">
        <f>((Gasto!$C$7*B955)+(Gasto!$C$14*(B955^2)))^3/(Gasto!$C$7+(2*Gasto!$C$14*B955))</f>
        <v>12.698568759014464</v>
      </c>
      <c r="B955" s="20">
        <f t="shared" si="15"/>
        <v>0.95000000000000073</v>
      </c>
    </row>
    <row r="956" spans="1:2" x14ac:dyDescent="0.25">
      <c r="A956" s="29">
        <f>((Gasto!$C$7*B956)+(Gasto!$C$14*(B956^2)))^3/(Gasto!$C$7+(2*Gasto!$C$14*B956))</f>
        <v>12.745134776022438</v>
      </c>
      <c r="B956" s="20">
        <f t="shared" si="15"/>
        <v>0.95100000000000073</v>
      </c>
    </row>
    <row r="957" spans="1:2" x14ac:dyDescent="0.25">
      <c r="A957" s="29">
        <f>((Gasto!$C$7*B957)+(Gasto!$C$14*(B957^2)))^3/(Gasto!$C$7+(2*Gasto!$C$14*B957))</f>
        <v>12.791828073812454</v>
      </c>
      <c r="B957" s="20">
        <f t="shared" si="15"/>
        <v>0.95200000000000073</v>
      </c>
    </row>
    <row r="958" spans="1:2" x14ac:dyDescent="0.25">
      <c r="A958" s="29">
        <f>((Gasto!$C$7*B958)+(Gasto!$C$14*(B958^2)))^3/(Gasto!$C$7+(2*Gasto!$C$14*B958))</f>
        <v>12.838648889663707</v>
      </c>
      <c r="B958" s="20">
        <f t="shared" si="15"/>
        <v>0.95300000000000074</v>
      </c>
    </row>
    <row r="959" spans="1:2" x14ac:dyDescent="0.25">
      <c r="A959" s="29">
        <f>((Gasto!$C$7*B959)+(Gasto!$C$14*(B959^2)))^3/(Gasto!$C$7+(2*Gasto!$C$14*B959))</f>
        <v>12.885597461117952</v>
      </c>
      <c r="B959" s="20">
        <f t="shared" si="15"/>
        <v>0.95400000000000074</v>
      </c>
    </row>
    <row r="960" spans="1:2" x14ac:dyDescent="0.25">
      <c r="A960" s="29">
        <f>((Gasto!$C$7*B960)+(Gasto!$C$14*(B960^2)))^3/(Gasto!$C$7+(2*Gasto!$C$14*B960))</f>
        <v>12.932674025979656</v>
      </c>
      <c r="B960" s="20">
        <f t="shared" si="15"/>
        <v>0.95500000000000074</v>
      </c>
    </row>
    <row r="961" spans="1:2" x14ac:dyDescent="0.25">
      <c r="A961" s="29">
        <f>((Gasto!$C$7*B961)+(Gasto!$C$14*(B961^2)))^3/(Gasto!$C$7+(2*Gasto!$C$14*B961))</f>
        <v>12.979878822316152</v>
      </c>
      <c r="B961" s="20">
        <f t="shared" si="15"/>
        <v>0.95600000000000074</v>
      </c>
    </row>
    <row r="962" spans="1:2" x14ac:dyDescent="0.25">
      <c r="A962" s="29">
        <f>((Gasto!$C$7*B962)+(Gasto!$C$14*(B962^2)))^3/(Gasto!$C$7+(2*Gasto!$C$14*B962))</f>
        <v>13.027212088457715</v>
      </c>
      <c r="B962" s="20">
        <f t="shared" si="15"/>
        <v>0.95700000000000074</v>
      </c>
    </row>
    <row r="963" spans="1:2" x14ac:dyDescent="0.25">
      <c r="A963" s="29">
        <f>((Gasto!$C$7*B963)+(Gasto!$C$14*(B963^2)))^3/(Gasto!$C$7+(2*Gasto!$C$14*B963))</f>
        <v>13.074674062997758</v>
      </c>
      <c r="B963" s="20">
        <f t="shared" si="15"/>
        <v>0.95800000000000074</v>
      </c>
    </row>
    <row r="964" spans="1:2" x14ac:dyDescent="0.25">
      <c r="A964" s="29">
        <f>((Gasto!$C$7*B964)+(Gasto!$C$14*(B964^2)))^3/(Gasto!$C$7+(2*Gasto!$C$14*B964))</f>
        <v>13.122264984792928</v>
      </c>
      <c r="B964" s="20">
        <f t="shared" si="15"/>
        <v>0.95900000000000074</v>
      </c>
    </row>
    <row r="965" spans="1:2" x14ac:dyDescent="0.25">
      <c r="A965" s="29">
        <f>((Gasto!$C$7*B965)+(Gasto!$C$14*(B965^2)))^3/(Gasto!$C$7+(2*Gasto!$C$14*B965))</f>
        <v>13.169985092963298</v>
      </c>
      <c r="B965" s="20">
        <f t="shared" si="15"/>
        <v>0.96000000000000074</v>
      </c>
    </row>
    <row r="966" spans="1:2" x14ac:dyDescent="0.25">
      <c r="A966" s="29">
        <f>((Gasto!$C$7*B966)+(Gasto!$C$14*(B966^2)))^3/(Gasto!$C$7+(2*Gasto!$C$14*B966))</f>
        <v>13.217834626892447</v>
      </c>
      <c r="B966" s="20">
        <f t="shared" si="15"/>
        <v>0.96100000000000074</v>
      </c>
    </row>
    <row r="967" spans="1:2" x14ac:dyDescent="0.25">
      <c r="A967" s="29">
        <f>((Gasto!$C$7*B967)+(Gasto!$C$14*(B967^2)))^3/(Gasto!$C$7+(2*Gasto!$C$14*B967))</f>
        <v>13.265813826227628</v>
      </c>
      <c r="B967" s="20">
        <f t="shared" si="15"/>
        <v>0.96200000000000074</v>
      </c>
    </row>
    <row r="968" spans="1:2" x14ac:dyDescent="0.25">
      <c r="A968" s="29">
        <f>((Gasto!$C$7*B968)+(Gasto!$C$14*(B968^2)))^3/(Gasto!$C$7+(2*Gasto!$C$14*B968))</f>
        <v>13.31392293087989</v>
      </c>
      <c r="B968" s="20">
        <f t="shared" si="15"/>
        <v>0.96300000000000074</v>
      </c>
    </row>
    <row r="969" spans="1:2" x14ac:dyDescent="0.25">
      <c r="A969" s="29">
        <f>((Gasto!$C$7*B969)+(Gasto!$C$14*(B969^2)))^3/(Gasto!$C$7+(2*Gasto!$C$14*B969))</f>
        <v>13.362162181024221</v>
      </c>
      <c r="B969" s="20">
        <f t="shared" si="15"/>
        <v>0.96400000000000075</v>
      </c>
    </row>
    <row r="970" spans="1:2" x14ac:dyDescent="0.25">
      <c r="A970" s="29">
        <f>((Gasto!$C$7*B970)+(Gasto!$C$14*(B970^2)))^3/(Gasto!$C$7+(2*Gasto!$C$14*B970))</f>
        <v>13.410531817099709</v>
      </c>
      <c r="B970" s="20">
        <f t="shared" si="15"/>
        <v>0.96500000000000075</v>
      </c>
    </row>
    <row r="971" spans="1:2" x14ac:dyDescent="0.25">
      <c r="A971" s="29">
        <f>((Gasto!$C$7*B971)+(Gasto!$C$14*(B971^2)))^3/(Gasto!$C$7+(2*Gasto!$C$14*B971))</f>
        <v>13.459032079809642</v>
      </c>
      <c r="B971" s="20">
        <f t="shared" si="15"/>
        <v>0.96600000000000075</v>
      </c>
    </row>
    <row r="972" spans="1:2" x14ac:dyDescent="0.25">
      <c r="A972" s="29">
        <f>((Gasto!$C$7*B972)+(Gasto!$C$14*(B972^2)))^3/(Gasto!$C$7+(2*Gasto!$C$14*B972))</f>
        <v>13.507663210121656</v>
      </c>
      <c r="B972" s="20">
        <f t="shared" si="15"/>
        <v>0.96700000000000075</v>
      </c>
    </row>
    <row r="973" spans="1:2" x14ac:dyDescent="0.25">
      <c r="A973" s="29">
        <f>((Gasto!$C$7*B973)+(Gasto!$C$14*(B973^2)))^3/(Gasto!$C$7+(2*Gasto!$C$14*B973))</f>
        <v>13.556425449267882</v>
      </c>
      <c r="B973" s="20">
        <f t="shared" si="15"/>
        <v>0.96800000000000075</v>
      </c>
    </row>
    <row r="974" spans="1:2" x14ac:dyDescent="0.25">
      <c r="A974" s="29">
        <f>((Gasto!$C$7*B974)+(Gasto!$C$14*(B974^2)))^3/(Gasto!$C$7+(2*Gasto!$C$14*B974))</f>
        <v>13.605319038745096</v>
      </c>
      <c r="B974" s="20">
        <f t="shared" si="15"/>
        <v>0.96900000000000075</v>
      </c>
    </row>
    <row r="975" spans="1:2" x14ac:dyDescent="0.25">
      <c r="A975" s="29">
        <f>((Gasto!$C$7*B975)+(Gasto!$C$14*(B975^2)))^3/(Gasto!$C$7+(2*Gasto!$C$14*B975))</f>
        <v>13.654344220314819</v>
      </c>
      <c r="B975" s="20">
        <f t="shared" si="15"/>
        <v>0.97000000000000075</v>
      </c>
    </row>
    <row r="976" spans="1:2" x14ac:dyDescent="0.25">
      <c r="A976" s="29">
        <f>((Gasto!$C$7*B976)+(Gasto!$C$14*(B976^2)))^3/(Gasto!$C$7+(2*Gasto!$C$14*B976))</f>
        <v>13.703501236003481</v>
      </c>
      <c r="B976" s="20">
        <f t="shared" si="15"/>
        <v>0.97100000000000075</v>
      </c>
    </row>
    <row r="977" spans="1:2" x14ac:dyDescent="0.25">
      <c r="A977" s="29">
        <f>((Gasto!$C$7*B977)+(Gasto!$C$14*(B977^2)))^3/(Gasto!$C$7+(2*Gasto!$C$14*B977))</f>
        <v>13.752790328102552</v>
      </c>
      <c r="B977" s="20">
        <f t="shared" si="15"/>
        <v>0.97200000000000075</v>
      </c>
    </row>
    <row r="978" spans="1:2" x14ac:dyDescent="0.25">
      <c r="A978" s="29">
        <f>((Gasto!$C$7*B978)+(Gasto!$C$14*(B978^2)))^3/(Gasto!$C$7+(2*Gasto!$C$14*B978))</f>
        <v>13.802211739168674</v>
      </c>
      <c r="B978" s="20">
        <f t="shared" si="15"/>
        <v>0.97300000000000075</v>
      </c>
    </row>
    <row r="979" spans="1:2" x14ac:dyDescent="0.25">
      <c r="A979" s="29">
        <f>((Gasto!$C$7*B979)+(Gasto!$C$14*(B979^2)))^3/(Gasto!$C$7+(2*Gasto!$C$14*B979))</f>
        <v>13.851765712023823</v>
      </c>
      <c r="B979" s="20">
        <f t="shared" si="15"/>
        <v>0.97400000000000075</v>
      </c>
    </row>
    <row r="980" spans="1:2" x14ac:dyDescent="0.25">
      <c r="A980" s="29">
        <f>((Gasto!$C$7*B980)+(Gasto!$C$14*(B980^2)))^3/(Gasto!$C$7+(2*Gasto!$C$14*B980))</f>
        <v>13.901452489755407</v>
      </c>
      <c r="B980" s="20">
        <f t="shared" si="15"/>
        <v>0.97500000000000075</v>
      </c>
    </row>
    <row r="981" spans="1:2" x14ac:dyDescent="0.25">
      <c r="A981" s="29">
        <f>((Gasto!$C$7*B981)+(Gasto!$C$14*(B981^2)))^3/(Gasto!$C$7+(2*Gasto!$C$14*B981))</f>
        <v>13.951272315716416</v>
      </c>
      <c r="B981" s="20">
        <f t="shared" si="15"/>
        <v>0.97600000000000076</v>
      </c>
    </row>
    <row r="982" spans="1:2" x14ac:dyDescent="0.25">
      <c r="A982" s="29">
        <f>((Gasto!$C$7*B982)+(Gasto!$C$14*(B982^2)))^3/(Gasto!$C$7+(2*Gasto!$C$14*B982))</f>
        <v>14.001225433525594</v>
      </c>
      <c r="B982" s="20">
        <f t="shared" si="15"/>
        <v>0.97700000000000076</v>
      </c>
    </row>
    <row r="983" spans="1:2" x14ac:dyDescent="0.25">
      <c r="A983" s="29">
        <f>((Gasto!$C$7*B983)+(Gasto!$C$14*(B983^2)))^3/(Gasto!$C$7+(2*Gasto!$C$14*B983))</f>
        <v>14.051312087067537</v>
      </c>
      <c r="B983" s="20">
        <f t="shared" si="15"/>
        <v>0.97800000000000076</v>
      </c>
    </row>
    <row r="984" spans="1:2" x14ac:dyDescent="0.25">
      <c r="A984" s="29">
        <f>((Gasto!$C$7*B984)+(Gasto!$C$14*(B984^2)))^3/(Gasto!$C$7+(2*Gasto!$C$14*B984))</f>
        <v>14.101532520492832</v>
      </c>
      <c r="B984" s="20">
        <f t="shared" si="15"/>
        <v>0.97900000000000076</v>
      </c>
    </row>
    <row r="985" spans="1:2" x14ac:dyDescent="0.25">
      <c r="A985" s="29">
        <f>((Gasto!$C$7*B985)+(Gasto!$C$14*(B985^2)))^3/(Gasto!$C$7+(2*Gasto!$C$14*B985))</f>
        <v>14.151886978218222</v>
      </c>
      <c r="B985" s="20">
        <f t="shared" si="15"/>
        <v>0.98000000000000076</v>
      </c>
    </row>
    <row r="986" spans="1:2" x14ac:dyDescent="0.25">
      <c r="A986" s="29">
        <f>((Gasto!$C$7*B986)+(Gasto!$C$14*(B986^2)))^3/(Gasto!$C$7+(2*Gasto!$C$14*B986))</f>
        <v>14.202375704926697</v>
      </c>
      <c r="B986" s="20">
        <f t="shared" si="15"/>
        <v>0.98100000000000076</v>
      </c>
    </row>
    <row r="987" spans="1:2" x14ac:dyDescent="0.25">
      <c r="A987" s="29">
        <f>((Gasto!$C$7*B987)+(Gasto!$C$14*(B987^2)))^3/(Gasto!$C$7+(2*Gasto!$C$14*B987))</f>
        <v>14.2529989455677</v>
      </c>
      <c r="B987" s="20">
        <f t="shared" si="15"/>
        <v>0.98200000000000076</v>
      </c>
    </row>
    <row r="988" spans="1:2" x14ac:dyDescent="0.25">
      <c r="A988" s="29">
        <f>((Gasto!$C$7*B988)+(Gasto!$C$14*(B988^2)))^3/(Gasto!$C$7+(2*Gasto!$C$14*B988))</f>
        <v>14.303756945357179</v>
      </c>
      <c r="B988" s="20">
        <f t="shared" si="15"/>
        <v>0.98300000000000076</v>
      </c>
    </row>
    <row r="989" spans="1:2" x14ac:dyDescent="0.25">
      <c r="A989" s="29">
        <f>((Gasto!$C$7*B989)+(Gasto!$C$14*(B989^2)))^3/(Gasto!$C$7+(2*Gasto!$C$14*B989))</f>
        <v>14.354649949777805</v>
      </c>
      <c r="B989" s="20">
        <f t="shared" si="15"/>
        <v>0.98400000000000076</v>
      </c>
    </row>
    <row r="990" spans="1:2" x14ac:dyDescent="0.25">
      <c r="A990" s="29">
        <f>((Gasto!$C$7*B990)+(Gasto!$C$14*(B990^2)))^3/(Gasto!$C$7+(2*Gasto!$C$14*B990))</f>
        <v>14.405678204579068</v>
      </c>
      <c r="B990" s="20">
        <f t="shared" si="15"/>
        <v>0.98500000000000076</v>
      </c>
    </row>
    <row r="991" spans="1:2" x14ac:dyDescent="0.25">
      <c r="A991" s="29">
        <f>((Gasto!$C$7*B991)+(Gasto!$C$14*(B991^2)))^3/(Gasto!$C$7+(2*Gasto!$C$14*B991))</f>
        <v>14.456841955777401</v>
      </c>
      <c r="B991" s="20">
        <f t="shared" si="15"/>
        <v>0.98600000000000076</v>
      </c>
    </row>
    <row r="992" spans="1:2" x14ac:dyDescent="0.25">
      <c r="A992" s="29">
        <f>((Gasto!$C$7*B992)+(Gasto!$C$14*(B992^2)))^3/(Gasto!$C$7+(2*Gasto!$C$14*B992))</f>
        <v>14.508141449656355</v>
      </c>
      <c r="B992" s="20">
        <f t="shared" si="15"/>
        <v>0.98700000000000077</v>
      </c>
    </row>
    <row r="993" spans="1:2" x14ac:dyDescent="0.25">
      <c r="A993" s="29">
        <f>((Gasto!$C$7*B993)+(Gasto!$C$14*(B993^2)))^3/(Gasto!$C$7+(2*Gasto!$C$14*B993))</f>
        <v>14.559576932766701</v>
      </c>
      <c r="B993" s="20">
        <f t="shared" si="15"/>
        <v>0.98800000000000077</v>
      </c>
    </row>
    <row r="994" spans="1:2" x14ac:dyDescent="0.25">
      <c r="A994" s="29">
        <f>((Gasto!$C$7*B994)+(Gasto!$C$14*(B994^2)))^3/(Gasto!$C$7+(2*Gasto!$C$14*B994))</f>
        <v>14.6111486519266</v>
      </c>
      <c r="B994" s="20">
        <f t="shared" si="15"/>
        <v>0.98900000000000077</v>
      </c>
    </row>
    <row r="995" spans="1:2" x14ac:dyDescent="0.25">
      <c r="A995" s="29">
        <f>((Gasto!$C$7*B995)+(Gasto!$C$14*(B995^2)))^3/(Gasto!$C$7+(2*Gasto!$C$14*B995))</f>
        <v>14.66285685422171</v>
      </c>
      <c r="B995" s="20">
        <f t="shared" si="15"/>
        <v>0.99000000000000077</v>
      </c>
    </row>
    <row r="996" spans="1:2" x14ac:dyDescent="0.25">
      <c r="A996" s="29">
        <f>((Gasto!$C$7*B996)+(Gasto!$C$14*(B996^2)))^3/(Gasto!$C$7+(2*Gasto!$C$14*B996))</f>
        <v>14.714701787005346</v>
      </c>
      <c r="B996" s="20">
        <f t="shared" si="15"/>
        <v>0.99100000000000077</v>
      </c>
    </row>
    <row r="997" spans="1:2" x14ac:dyDescent="0.25">
      <c r="A997" s="29">
        <f>((Gasto!$C$7*B997)+(Gasto!$C$14*(B997^2)))^3/(Gasto!$C$7+(2*Gasto!$C$14*B997))</f>
        <v>14.766683697898594</v>
      </c>
      <c r="B997" s="20">
        <f t="shared" si="15"/>
        <v>0.99200000000000077</v>
      </c>
    </row>
    <row r="998" spans="1:2" x14ac:dyDescent="0.25">
      <c r="A998" s="29">
        <f>((Gasto!$C$7*B998)+(Gasto!$C$14*(B998^2)))^3/(Gasto!$C$7+(2*Gasto!$C$14*B998))</f>
        <v>14.818802834790487</v>
      </c>
      <c r="B998" s="20">
        <f t="shared" si="15"/>
        <v>0.99300000000000077</v>
      </c>
    </row>
    <row r="999" spans="1:2" x14ac:dyDescent="0.25">
      <c r="A999" s="29">
        <f>((Gasto!$C$7*B999)+(Gasto!$C$14*(B999^2)))^3/(Gasto!$C$7+(2*Gasto!$C$14*B999))</f>
        <v>14.871059445838091</v>
      </c>
      <c r="B999" s="20">
        <f t="shared" si="15"/>
        <v>0.99400000000000077</v>
      </c>
    </row>
    <row r="1000" spans="1:2" x14ac:dyDescent="0.25">
      <c r="A1000" s="29">
        <f>((Gasto!$C$7*B1000)+(Gasto!$C$14*(B1000^2)))^3/(Gasto!$C$7+(2*Gasto!$C$14*B1000))</f>
        <v>14.923453779466683</v>
      </c>
      <c r="B1000" s="20">
        <f t="shared" si="15"/>
        <v>0.99500000000000077</v>
      </c>
    </row>
    <row r="1001" spans="1:2" x14ac:dyDescent="0.25">
      <c r="A1001" s="29">
        <f>((Gasto!$C$7*B1001)+(Gasto!$C$14*(B1001^2)))^3/(Gasto!$C$7+(2*Gasto!$C$14*B1001))</f>
        <v>14.975986084369866</v>
      </c>
      <c r="B1001" s="20">
        <f t="shared" si="15"/>
        <v>0.99600000000000077</v>
      </c>
    </row>
    <row r="1002" spans="1:2" x14ac:dyDescent="0.25">
      <c r="A1002" s="29">
        <f>((Gasto!$C$7*B1002)+(Gasto!$C$14*(B1002^2)))^3/(Gasto!$C$7+(2*Gasto!$C$14*B1002))</f>
        <v>15.028656609509722</v>
      </c>
      <c r="B1002" s="20">
        <f t="shared" si="15"/>
        <v>0.99700000000000077</v>
      </c>
    </row>
    <row r="1003" spans="1:2" x14ac:dyDescent="0.25">
      <c r="A1003" s="29">
        <f>((Gasto!$C$7*B1003)+(Gasto!$C$14*(B1003^2)))^3/(Gasto!$C$7+(2*Gasto!$C$14*B1003))</f>
        <v>15.081465604116945</v>
      </c>
      <c r="B1003" s="20">
        <f t="shared" si="15"/>
        <v>0.99800000000000078</v>
      </c>
    </row>
    <row r="1004" spans="1:2" x14ac:dyDescent="0.25">
      <c r="A1004" s="29">
        <f>((Gasto!$C$7*B1004)+(Gasto!$C$14*(B1004^2)))^3/(Gasto!$C$7+(2*Gasto!$C$14*B1004))</f>
        <v>15.134413317690946</v>
      </c>
      <c r="B1004" s="20">
        <f t="shared" si="15"/>
        <v>0.99900000000000078</v>
      </c>
    </row>
    <row r="1005" spans="1:2" x14ac:dyDescent="0.25">
      <c r="A1005" s="29">
        <f>((Gasto!$C$7*B1005)+(Gasto!$C$14*(B1005^2)))^3/(Gasto!$C$7+(2*Gasto!$C$14*B1005))</f>
        <v>15.18750000000003</v>
      </c>
      <c r="B1005" s="20">
        <f t="shared" si="15"/>
        <v>1.0000000000000007</v>
      </c>
    </row>
    <row r="1006" spans="1:2" x14ac:dyDescent="0.25">
      <c r="A1006" s="29">
        <f>((Gasto!$C$7*B1006)+(Gasto!$C$14*(B1006^2)))^3/(Gasto!$C$7+(2*Gasto!$C$14*B1006))</f>
        <v>15.240725901081557</v>
      </c>
      <c r="B1006" s="20">
        <f t="shared" si="15"/>
        <v>1.0010000000000006</v>
      </c>
    </row>
    <row r="1007" spans="1:2" x14ac:dyDescent="0.25">
      <c r="A1007" s="29">
        <f>((Gasto!$C$7*B1007)+(Gasto!$C$14*(B1007^2)))^3/(Gasto!$C$7+(2*Gasto!$C$14*B1007))</f>
        <v>15.294091271241994</v>
      </c>
      <c r="B1007" s="20">
        <f t="shared" si="15"/>
        <v>1.0020000000000004</v>
      </c>
    </row>
    <row r="1008" spans="1:2" x14ac:dyDescent="0.25">
      <c r="A1008" s="29">
        <f>((Gasto!$C$7*B1008)+(Gasto!$C$14*(B1008^2)))^3/(Gasto!$C$7+(2*Gasto!$C$14*B1008))</f>
        <v>15.347596361057136</v>
      </c>
      <c r="B1008" s="20">
        <f t="shared" si="15"/>
        <v>1.0030000000000003</v>
      </c>
    </row>
    <row r="1009" spans="1:2" x14ac:dyDescent="0.25">
      <c r="A1009" s="29">
        <f>((Gasto!$C$7*B1009)+(Gasto!$C$14*(B1009^2)))^3/(Gasto!$C$7+(2*Gasto!$C$14*B1009))</f>
        <v>15.401241421372177</v>
      </c>
      <c r="B1009" s="20">
        <f t="shared" si="15"/>
        <v>1.0040000000000002</v>
      </c>
    </row>
    <row r="1010" spans="1:2" x14ac:dyDescent="0.25">
      <c r="A1010" s="29">
        <f>((Gasto!$C$7*B1010)+(Gasto!$C$14*(B1010^2)))^3/(Gasto!$C$7+(2*Gasto!$C$14*B1010))</f>
        <v>15.455026703301916</v>
      </c>
      <c r="B1010" s="20">
        <f t="shared" si="15"/>
        <v>1.0050000000000001</v>
      </c>
    </row>
    <row r="1011" spans="1:2" x14ac:dyDescent="0.25">
      <c r="A1011" s="29">
        <f>((Gasto!$C$7*B1011)+(Gasto!$C$14*(B1011^2)))^3/(Gasto!$C$7+(2*Gasto!$C$14*B1011))</f>
        <v>15.508952458230819</v>
      </c>
      <c r="B1011" s="20">
        <f t="shared" si="15"/>
        <v>1.006</v>
      </c>
    </row>
    <row r="1012" spans="1:2" x14ac:dyDescent="0.25">
      <c r="A1012" s="29">
        <f>((Gasto!$C$7*B1012)+(Gasto!$C$14*(B1012^2)))^3/(Gasto!$C$7+(2*Gasto!$C$14*B1012))</f>
        <v>15.563018937813217</v>
      </c>
      <c r="B1012" s="20">
        <f t="shared" si="15"/>
        <v>1.0069999999999999</v>
      </c>
    </row>
    <row r="1013" spans="1:2" x14ac:dyDescent="0.25">
      <c r="A1013" s="29">
        <f>((Gasto!$C$7*B1013)+(Gasto!$C$14*(B1013^2)))^3/(Gasto!$C$7+(2*Gasto!$C$14*B1013))</f>
        <v>15.617226393973421</v>
      </c>
      <c r="B1013" s="20">
        <f t="shared" si="15"/>
        <v>1.0079999999999998</v>
      </c>
    </row>
    <row r="1014" spans="1:2" x14ac:dyDescent="0.25">
      <c r="A1014" s="29">
        <f>((Gasto!$C$7*B1014)+(Gasto!$C$14*(B1014^2)))^3/(Gasto!$C$7+(2*Gasto!$C$14*B1014))</f>
        <v>15.67157507890585</v>
      </c>
      <c r="B1014" s="20">
        <f t="shared" si="15"/>
        <v>1.0089999999999997</v>
      </c>
    </row>
    <row r="1015" spans="1:2" x14ac:dyDescent="0.25">
      <c r="A1015" s="29">
        <f>((Gasto!$C$7*B1015)+(Gasto!$C$14*(B1015^2)))^3/(Gasto!$C$7+(2*Gasto!$C$14*B1015))</f>
        <v>15.726065245075155</v>
      </c>
      <c r="B1015" s="20">
        <f t="shared" ref="B1015:B1078" si="16">B1014+0.001</f>
        <v>1.0099999999999996</v>
      </c>
    </row>
    <row r="1016" spans="1:2" x14ac:dyDescent="0.25">
      <c r="A1016" s="29">
        <f>((Gasto!$C$7*B1016)+(Gasto!$C$14*(B1016^2)))^3/(Gasto!$C$7+(2*Gasto!$C$14*B1016))</f>
        <v>15.780697145216438</v>
      </c>
      <c r="B1016" s="20">
        <f t="shared" si="16"/>
        <v>1.0109999999999995</v>
      </c>
    </row>
    <row r="1017" spans="1:2" x14ac:dyDescent="0.25">
      <c r="A1017" s="29">
        <f>((Gasto!$C$7*B1017)+(Gasto!$C$14*(B1017^2)))^3/(Gasto!$C$7+(2*Gasto!$C$14*B1017))</f>
        <v>15.835471032335242</v>
      </c>
      <c r="B1017" s="20">
        <f t="shared" si="16"/>
        <v>1.0119999999999993</v>
      </c>
    </row>
    <row r="1018" spans="1:2" x14ac:dyDescent="0.25">
      <c r="A1018" s="29">
        <f>((Gasto!$C$7*B1018)+(Gasto!$C$14*(B1018^2)))^3/(Gasto!$C$7+(2*Gasto!$C$14*B1018))</f>
        <v>15.890387159707862</v>
      </c>
      <c r="B1018" s="20">
        <f t="shared" si="16"/>
        <v>1.0129999999999992</v>
      </c>
    </row>
    <row r="1019" spans="1:2" x14ac:dyDescent="0.25">
      <c r="A1019" s="29">
        <f>((Gasto!$C$7*B1019)+(Gasto!$C$14*(B1019^2)))^3/(Gasto!$C$7+(2*Gasto!$C$14*B1019))</f>
        <v>15.945445780881327</v>
      </c>
      <c r="B1019" s="20">
        <f t="shared" si="16"/>
        <v>1.0139999999999991</v>
      </c>
    </row>
    <row r="1020" spans="1:2" x14ac:dyDescent="0.25">
      <c r="A1020" s="29">
        <f>((Gasto!$C$7*B1020)+(Gasto!$C$14*(B1020^2)))^3/(Gasto!$C$7+(2*Gasto!$C$14*B1020))</f>
        <v>16.000647149673647</v>
      </c>
      <c r="B1020" s="20">
        <f t="shared" si="16"/>
        <v>1.014999999999999</v>
      </c>
    </row>
    <row r="1021" spans="1:2" x14ac:dyDescent="0.25">
      <c r="A1021" s="29">
        <f>((Gasto!$C$7*B1021)+(Gasto!$C$14*(B1021^2)))^3/(Gasto!$C$7+(2*Gasto!$C$14*B1021))</f>
        <v>16.055991520173873</v>
      </c>
      <c r="B1021" s="20">
        <f t="shared" si="16"/>
        <v>1.0159999999999989</v>
      </c>
    </row>
    <row r="1022" spans="1:2" x14ac:dyDescent="0.25">
      <c r="A1022" s="29">
        <f>((Gasto!$C$7*B1022)+(Gasto!$C$14*(B1022^2)))^3/(Gasto!$C$7+(2*Gasto!$C$14*B1022))</f>
        <v>16.111479146742301</v>
      </c>
      <c r="B1022" s="20">
        <f t="shared" si="16"/>
        <v>1.0169999999999988</v>
      </c>
    </row>
    <row r="1023" spans="1:2" x14ac:dyDescent="0.25">
      <c r="A1023" s="29">
        <f>((Gasto!$C$7*B1023)+(Gasto!$C$14*(B1023^2)))^3/(Gasto!$C$7+(2*Gasto!$C$14*B1023))</f>
        <v>16.167110284010548</v>
      </c>
      <c r="B1023" s="20">
        <f t="shared" si="16"/>
        <v>1.0179999999999987</v>
      </c>
    </row>
    <row r="1024" spans="1:2" x14ac:dyDescent="0.25">
      <c r="A1024" s="29">
        <f>((Gasto!$C$7*B1024)+(Gasto!$C$14*(B1024^2)))^3/(Gasto!$C$7+(2*Gasto!$C$14*B1024))</f>
        <v>16.22288518688174</v>
      </c>
      <c r="B1024" s="20">
        <f t="shared" si="16"/>
        <v>1.0189999999999986</v>
      </c>
    </row>
    <row r="1025" spans="1:2" x14ac:dyDescent="0.25">
      <c r="A1025" s="29">
        <f>((Gasto!$C$7*B1025)+(Gasto!$C$14*(B1025^2)))^3/(Gasto!$C$7+(2*Gasto!$C$14*B1025))</f>
        <v>16.278804110530608</v>
      </c>
      <c r="B1025" s="20">
        <f t="shared" si="16"/>
        <v>1.0199999999999985</v>
      </c>
    </row>
    <row r="1026" spans="1:2" x14ac:dyDescent="0.25">
      <c r="A1026" s="29">
        <f>((Gasto!$C$7*B1026)+(Gasto!$C$14*(B1026^2)))^3/(Gasto!$C$7+(2*Gasto!$C$14*B1026))</f>
        <v>16.334867310403656</v>
      </c>
      <c r="B1026" s="20">
        <f t="shared" si="16"/>
        <v>1.0209999999999984</v>
      </c>
    </row>
    <row r="1027" spans="1:2" x14ac:dyDescent="0.25">
      <c r="A1027" s="29">
        <f>((Gasto!$C$7*B1027)+(Gasto!$C$14*(B1027^2)))^3/(Gasto!$C$7+(2*Gasto!$C$14*B1027))</f>
        <v>16.391075042219278</v>
      </c>
      <c r="B1027" s="20">
        <f t="shared" si="16"/>
        <v>1.0219999999999982</v>
      </c>
    </row>
    <row r="1028" spans="1:2" x14ac:dyDescent="0.25">
      <c r="A1028" s="29">
        <f>((Gasto!$C$7*B1028)+(Gasto!$C$14*(B1028^2)))^3/(Gasto!$C$7+(2*Gasto!$C$14*B1028))</f>
        <v>16.44742756196792</v>
      </c>
      <c r="B1028" s="20">
        <f t="shared" si="16"/>
        <v>1.0229999999999981</v>
      </c>
    </row>
    <row r="1029" spans="1:2" x14ac:dyDescent="0.25">
      <c r="A1029" s="29">
        <f>((Gasto!$C$7*B1029)+(Gasto!$C$14*(B1029^2)))^3/(Gasto!$C$7+(2*Gasto!$C$14*B1029))</f>
        <v>16.503925125912147</v>
      </c>
      <c r="B1029" s="20">
        <f t="shared" si="16"/>
        <v>1.023999999999998</v>
      </c>
    </row>
    <row r="1030" spans="1:2" x14ac:dyDescent="0.25">
      <c r="A1030" s="29">
        <f>((Gasto!$C$7*B1030)+(Gasto!$C$14*(B1030^2)))^3/(Gasto!$C$7+(2*Gasto!$C$14*B1030))</f>
        <v>16.560567990586904</v>
      </c>
      <c r="B1030" s="20">
        <f t="shared" si="16"/>
        <v>1.0249999999999979</v>
      </c>
    </row>
    <row r="1031" spans="1:2" x14ac:dyDescent="0.25">
      <c r="A1031" s="29">
        <f>((Gasto!$C$7*B1031)+(Gasto!$C$14*(B1031^2)))^3/(Gasto!$C$7+(2*Gasto!$C$14*B1031))</f>
        <v>16.617356412799523</v>
      </c>
      <c r="B1031" s="20">
        <f t="shared" si="16"/>
        <v>1.0259999999999978</v>
      </c>
    </row>
    <row r="1032" spans="1:2" x14ac:dyDescent="0.25">
      <c r="A1032" s="29">
        <f>((Gasto!$C$7*B1032)+(Gasto!$C$14*(B1032^2)))^3/(Gasto!$C$7+(2*Gasto!$C$14*B1032))</f>
        <v>16.67429064962997</v>
      </c>
      <c r="B1032" s="20">
        <f t="shared" si="16"/>
        <v>1.0269999999999977</v>
      </c>
    </row>
    <row r="1033" spans="1:2" x14ac:dyDescent="0.25">
      <c r="A1033" s="29">
        <f>((Gasto!$C$7*B1033)+(Gasto!$C$14*(B1033^2)))^3/(Gasto!$C$7+(2*Gasto!$C$14*B1033))</f>
        <v>16.731370958430873</v>
      </c>
      <c r="B1033" s="20">
        <f t="shared" si="16"/>
        <v>1.0279999999999976</v>
      </c>
    </row>
    <row r="1034" spans="1:2" x14ac:dyDescent="0.25">
      <c r="A1034" s="29">
        <f>((Gasto!$C$7*B1034)+(Gasto!$C$14*(B1034^2)))^3/(Gasto!$C$7+(2*Gasto!$C$14*B1034))</f>
        <v>16.788597596827767</v>
      </c>
      <c r="B1034" s="20">
        <f t="shared" si="16"/>
        <v>1.0289999999999975</v>
      </c>
    </row>
    <row r="1035" spans="1:2" x14ac:dyDescent="0.25">
      <c r="A1035" s="29">
        <f>((Gasto!$C$7*B1035)+(Gasto!$C$14*(B1035^2)))^3/(Gasto!$C$7+(2*Gasto!$C$14*B1035))</f>
        <v>16.845970822719124</v>
      </c>
      <c r="B1035" s="20">
        <f t="shared" si="16"/>
        <v>1.0299999999999974</v>
      </c>
    </row>
    <row r="1036" spans="1:2" x14ac:dyDescent="0.25">
      <c r="A1036" s="29">
        <f>((Gasto!$C$7*B1036)+(Gasto!$C$14*(B1036^2)))^3/(Gasto!$C$7+(2*Gasto!$C$14*B1036))</f>
        <v>16.903490894276604</v>
      </c>
      <c r="B1036" s="20">
        <f t="shared" si="16"/>
        <v>1.0309999999999973</v>
      </c>
    </row>
    <row r="1037" spans="1:2" x14ac:dyDescent="0.25">
      <c r="A1037" s="29">
        <f>((Gasto!$C$7*B1037)+(Gasto!$C$14*(B1037^2)))^3/(Gasto!$C$7+(2*Gasto!$C$14*B1037))</f>
        <v>16.961158069945103</v>
      </c>
      <c r="B1037" s="20">
        <f t="shared" si="16"/>
        <v>1.0319999999999971</v>
      </c>
    </row>
    <row r="1038" spans="1:2" x14ac:dyDescent="0.25">
      <c r="A1038" s="29">
        <f>((Gasto!$C$7*B1038)+(Gasto!$C$14*(B1038^2)))^3/(Gasto!$C$7+(2*Gasto!$C$14*B1038))</f>
        <v>17.018972608442937</v>
      </c>
      <c r="B1038" s="20">
        <f t="shared" si="16"/>
        <v>1.032999999999997</v>
      </c>
    </row>
    <row r="1039" spans="1:2" x14ac:dyDescent="0.25">
      <c r="A1039" s="29">
        <f>((Gasto!$C$7*B1039)+(Gasto!$C$14*(B1039^2)))^3/(Gasto!$C$7+(2*Gasto!$C$14*B1039))</f>
        <v>17.07693476876193</v>
      </c>
      <c r="B1039" s="20">
        <f t="shared" si="16"/>
        <v>1.0339999999999969</v>
      </c>
    </row>
    <row r="1040" spans="1:2" x14ac:dyDescent="0.25">
      <c r="A1040" s="29">
        <f>((Gasto!$C$7*B1040)+(Gasto!$C$14*(B1040^2)))^3/(Gasto!$C$7+(2*Gasto!$C$14*B1040))</f>
        <v>17.135044810167628</v>
      </c>
      <c r="B1040" s="20">
        <f t="shared" si="16"/>
        <v>1.0349999999999968</v>
      </c>
    </row>
    <row r="1041" spans="1:2" x14ac:dyDescent="0.25">
      <c r="A1041" s="29">
        <f>((Gasto!$C$7*B1041)+(Gasto!$C$14*(B1041^2)))^3/(Gasto!$C$7+(2*Gasto!$C$14*B1041))</f>
        <v>17.193302992199342</v>
      </c>
      <c r="B1041" s="20">
        <f t="shared" si="16"/>
        <v>1.0359999999999967</v>
      </c>
    </row>
    <row r="1042" spans="1:2" x14ac:dyDescent="0.25">
      <c r="A1042" s="29">
        <f>((Gasto!$C$7*B1042)+(Gasto!$C$14*(B1042^2)))^3/(Gasto!$C$7+(2*Gasto!$C$14*B1042))</f>
        <v>17.251709574670386</v>
      </c>
      <c r="B1042" s="20">
        <f t="shared" si="16"/>
        <v>1.0369999999999966</v>
      </c>
    </row>
    <row r="1043" spans="1:2" x14ac:dyDescent="0.25">
      <c r="A1043" s="29">
        <f>((Gasto!$C$7*B1043)+(Gasto!$C$14*(B1043^2)))^3/(Gasto!$C$7+(2*Gasto!$C$14*B1043))</f>
        <v>17.310264817668131</v>
      </c>
      <c r="B1043" s="20">
        <f t="shared" si="16"/>
        <v>1.0379999999999965</v>
      </c>
    </row>
    <row r="1044" spans="1:2" x14ac:dyDescent="0.25">
      <c r="A1044" s="29">
        <f>((Gasto!$C$7*B1044)+(Gasto!$C$14*(B1044^2)))^3/(Gasto!$C$7+(2*Gasto!$C$14*B1044))</f>
        <v>17.368968981554168</v>
      </c>
      <c r="B1044" s="20">
        <f t="shared" si="16"/>
        <v>1.0389999999999964</v>
      </c>
    </row>
    <row r="1045" spans="1:2" x14ac:dyDescent="0.25">
      <c r="A1045" s="29">
        <f>((Gasto!$C$7*B1045)+(Gasto!$C$14*(B1045^2)))^3/(Gasto!$C$7+(2*Gasto!$C$14*B1045))</f>
        <v>17.427822326964485</v>
      </c>
      <c r="B1045" s="20">
        <f t="shared" si="16"/>
        <v>1.0399999999999963</v>
      </c>
    </row>
    <row r="1046" spans="1:2" x14ac:dyDescent="0.25">
      <c r="A1046" s="29">
        <f>((Gasto!$C$7*B1046)+(Gasto!$C$14*(B1046^2)))^3/(Gasto!$C$7+(2*Gasto!$C$14*B1046))</f>
        <v>17.48682511480953</v>
      </c>
      <c r="B1046" s="20">
        <f t="shared" si="16"/>
        <v>1.0409999999999962</v>
      </c>
    </row>
    <row r="1047" spans="1:2" x14ac:dyDescent="0.25">
      <c r="A1047" s="29">
        <f>((Gasto!$C$7*B1047)+(Gasto!$C$14*(B1047^2)))^3/(Gasto!$C$7+(2*Gasto!$C$14*B1047))</f>
        <v>17.545977606274388</v>
      </c>
      <c r="B1047" s="20">
        <f t="shared" si="16"/>
        <v>1.041999999999996</v>
      </c>
    </row>
    <row r="1048" spans="1:2" x14ac:dyDescent="0.25">
      <c r="A1048" s="29">
        <f>((Gasto!$C$7*B1048)+(Gasto!$C$14*(B1048^2)))^3/(Gasto!$C$7+(2*Gasto!$C$14*B1048))</f>
        <v>17.605280062818967</v>
      </c>
      <c r="B1048" s="20">
        <f t="shared" si="16"/>
        <v>1.0429999999999959</v>
      </c>
    </row>
    <row r="1049" spans="1:2" x14ac:dyDescent="0.25">
      <c r="A1049" s="29">
        <f>((Gasto!$C$7*B1049)+(Gasto!$C$14*(B1049^2)))^3/(Gasto!$C$7+(2*Gasto!$C$14*B1049))</f>
        <v>17.664732746178021</v>
      </c>
      <c r="B1049" s="20">
        <f t="shared" si="16"/>
        <v>1.0439999999999958</v>
      </c>
    </row>
    <row r="1050" spans="1:2" x14ac:dyDescent="0.25">
      <c r="A1050" s="29">
        <f>((Gasto!$C$7*B1050)+(Gasto!$C$14*(B1050^2)))^3/(Gasto!$C$7+(2*Gasto!$C$14*B1050))</f>
        <v>17.724335918361387</v>
      </c>
      <c r="B1050" s="20">
        <f t="shared" si="16"/>
        <v>1.0449999999999957</v>
      </c>
    </row>
    <row r="1051" spans="1:2" x14ac:dyDescent="0.25">
      <c r="A1051" s="29">
        <f>((Gasto!$C$7*B1051)+(Gasto!$C$14*(B1051^2)))^3/(Gasto!$C$7+(2*Gasto!$C$14*B1051))</f>
        <v>17.784089841654065</v>
      </c>
      <c r="B1051" s="20">
        <f t="shared" si="16"/>
        <v>1.0459999999999956</v>
      </c>
    </row>
    <row r="1052" spans="1:2" x14ac:dyDescent="0.25">
      <c r="A1052" s="29">
        <f>((Gasto!$C$7*B1052)+(Gasto!$C$14*(B1052^2)))^3/(Gasto!$C$7+(2*Gasto!$C$14*B1052))</f>
        <v>17.843994778616405</v>
      </c>
      <c r="B1052" s="20">
        <f t="shared" si="16"/>
        <v>1.0469999999999955</v>
      </c>
    </row>
    <row r="1053" spans="1:2" x14ac:dyDescent="0.25">
      <c r="A1053" s="29">
        <f>((Gasto!$C$7*B1053)+(Gasto!$C$14*(B1053^2)))^3/(Gasto!$C$7+(2*Gasto!$C$14*B1053))</f>
        <v>17.904050992084187</v>
      </c>
      <c r="B1053" s="20">
        <f t="shared" si="16"/>
        <v>1.0479999999999954</v>
      </c>
    </row>
    <row r="1054" spans="1:2" x14ac:dyDescent="0.25">
      <c r="A1054" s="29">
        <f>((Gasto!$C$7*B1054)+(Gasto!$C$14*(B1054^2)))^3/(Gasto!$C$7+(2*Gasto!$C$14*B1054))</f>
        <v>17.964258745168785</v>
      </c>
      <c r="B1054" s="20">
        <f t="shared" si="16"/>
        <v>1.0489999999999953</v>
      </c>
    </row>
    <row r="1055" spans="1:2" x14ac:dyDescent="0.25">
      <c r="A1055" s="29">
        <f>((Gasto!$C$7*B1055)+(Gasto!$C$14*(B1055^2)))^3/(Gasto!$C$7+(2*Gasto!$C$14*B1055))</f>
        <v>18.024618301257323</v>
      </c>
      <c r="B1055" s="20">
        <f t="shared" si="16"/>
        <v>1.0499999999999952</v>
      </c>
    </row>
    <row r="1056" spans="1:2" x14ac:dyDescent="0.25">
      <c r="A1056" s="29">
        <f>((Gasto!$C$7*B1056)+(Gasto!$C$14*(B1056^2)))^3/(Gasto!$C$7+(2*Gasto!$C$14*B1056))</f>
        <v>18.085129924012783</v>
      </c>
      <c r="B1056" s="20">
        <f t="shared" si="16"/>
        <v>1.050999999999995</v>
      </c>
    </row>
    <row r="1057" spans="1:2" x14ac:dyDescent="0.25">
      <c r="A1057" s="29">
        <f>((Gasto!$C$7*B1057)+(Gasto!$C$14*(B1057^2)))^3/(Gasto!$C$7+(2*Gasto!$C$14*B1057))</f>
        <v>18.145793877374139</v>
      </c>
      <c r="B1057" s="20">
        <f t="shared" si="16"/>
        <v>1.0519999999999949</v>
      </c>
    </row>
    <row r="1058" spans="1:2" x14ac:dyDescent="0.25">
      <c r="A1058" s="29">
        <f>((Gasto!$C$7*B1058)+(Gasto!$C$14*(B1058^2)))^3/(Gasto!$C$7+(2*Gasto!$C$14*B1058))</f>
        <v>18.206610425556519</v>
      </c>
      <c r="B1058" s="20">
        <f t="shared" si="16"/>
        <v>1.0529999999999948</v>
      </c>
    </row>
    <row r="1059" spans="1:2" x14ac:dyDescent="0.25">
      <c r="A1059" s="29">
        <f>((Gasto!$C$7*B1059)+(Gasto!$C$14*(B1059^2)))^3/(Gasto!$C$7+(2*Gasto!$C$14*B1059))</f>
        <v>18.267579833051332</v>
      </c>
      <c r="B1059" s="20">
        <f t="shared" si="16"/>
        <v>1.0539999999999947</v>
      </c>
    </row>
    <row r="1060" spans="1:2" x14ac:dyDescent="0.25">
      <c r="A1060" s="29">
        <f>((Gasto!$C$7*B1060)+(Gasto!$C$14*(B1060^2)))^3/(Gasto!$C$7+(2*Gasto!$C$14*B1060))</f>
        <v>18.328702364626388</v>
      </c>
      <c r="B1060" s="20">
        <f t="shared" si="16"/>
        <v>1.0549999999999946</v>
      </c>
    </row>
    <row r="1061" spans="1:2" x14ac:dyDescent="0.25">
      <c r="A1061" s="29">
        <f>((Gasto!$C$7*B1061)+(Gasto!$C$14*(B1061^2)))^3/(Gasto!$C$7+(2*Gasto!$C$14*B1061))</f>
        <v>18.389978285326059</v>
      </c>
      <c r="B1061" s="20">
        <f t="shared" si="16"/>
        <v>1.0559999999999945</v>
      </c>
    </row>
    <row r="1062" spans="1:2" x14ac:dyDescent="0.25">
      <c r="A1062" s="29">
        <f>((Gasto!$C$7*B1062)+(Gasto!$C$14*(B1062^2)))^3/(Gasto!$C$7+(2*Gasto!$C$14*B1062))</f>
        <v>18.451407860471406</v>
      </c>
      <c r="B1062" s="20">
        <f t="shared" si="16"/>
        <v>1.0569999999999944</v>
      </c>
    </row>
    <row r="1063" spans="1:2" x14ac:dyDescent="0.25">
      <c r="A1063" s="29">
        <f>((Gasto!$C$7*B1063)+(Gasto!$C$14*(B1063^2)))^3/(Gasto!$C$7+(2*Gasto!$C$14*B1063))</f>
        <v>18.512991355660311</v>
      </c>
      <c r="B1063" s="20">
        <f t="shared" si="16"/>
        <v>1.0579999999999943</v>
      </c>
    </row>
    <row r="1064" spans="1:2" x14ac:dyDescent="0.25">
      <c r="A1064" s="29">
        <f>((Gasto!$C$7*B1064)+(Gasto!$C$14*(B1064^2)))^3/(Gasto!$C$7+(2*Gasto!$C$14*B1064))</f>
        <v>18.574729036767625</v>
      </c>
      <c r="B1064" s="20">
        <f t="shared" si="16"/>
        <v>1.0589999999999942</v>
      </c>
    </row>
    <row r="1065" spans="1:2" x14ac:dyDescent="0.25">
      <c r="A1065" s="29">
        <f>((Gasto!$C$7*B1065)+(Gasto!$C$14*(B1065^2)))^3/(Gasto!$C$7+(2*Gasto!$C$14*B1065))</f>
        <v>18.636621169945268</v>
      </c>
      <c r="B1065" s="20">
        <f t="shared" si="16"/>
        <v>1.0599999999999941</v>
      </c>
    </row>
    <row r="1066" spans="1:2" x14ac:dyDescent="0.25">
      <c r="A1066" s="29">
        <f>((Gasto!$C$7*B1066)+(Gasto!$C$14*(B1066^2)))^3/(Gasto!$C$7+(2*Gasto!$C$14*B1066))</f>
        <v>18.698668021622428</v>
      </c>
      <c r="B1066" s="20">
        <f t="shared" si="16"/>
        <v>1.0609999999999939</v>
      </c>
    </row>
    <row r="1067" spans="1:2" x14ac:dyDescent="0.25">
      <c r="A1067" s="29">
        <f>((Gasto!$C$7*B1067)+(Gasto!$C$14*(B1067^2)))^3/(Gasto!$C$7+(2*Gasto!$C$14*B1067))</f>
        <v>18.760869858505682</v>
      </c>
      <c r="B1067" s="20">
        <f t="shared" si="16"/>
        <v>1.0619999999999938</v>
      </c>
    </row>
    <row r="1068" spans="1:2" x14ac:dyDescent="0.25">
      <c r="A1068" s="29">
        <f>((Gasto!$C$7*B1068)+(Gasto!$C$14*(B1068^2)))^3/(Gasto!$C$7+(2*Gasto!$C$14*B1068))</f>
        <v>18.823226947579055</v>
      </c>
      <c r="B1068" s="20">
        <f t="shared" si="16"/>
        <v>1.0629999999999937</v>
      </c>
    </row>
    <row r="1069" spans="1:2" x14ac:dyDescent="0.25">
      <c r="A1069" s="29">
        <f>((Gasto!$C$7*B1069)+(Gasto!$C$14*(B1069^2)))^3/(Gasto!$C$7+(2*Gasto!$C$14*B1069))</f>
        <v>18.885739556104266</v>
      </c>
      <c r="B1069" s="20">
        <f t="shared" si="16"/>
        <v>1.0639999999999936</v>
      </c>
    </row>
    <row r="1070" spans="1:2" x14ac:dyDescent="0.25">
      <c r="A1070" s="29">
        <f>((Gasto!$C$7*B1070)+(Gasto!$C$14*(B1070^2)))^3/(Gasto!$C$7+(2*Gasto!$C$14*B1070))</f>
        <v>18.948407951620819</v>
      </c>
      <c r="B1070" s="20">
        <f t="shared" si="16"/>
        <v>1.0649999999999935</v>
      </c>
    </row>
    <row r="1071" spans="1:2" x14ac:dyDescent="0.25">
      <c r="A1071" s="29">
        <f>((Gasto!$C$7*B1071)+(Gasto!$C$14*(B1071^2)))^3/(Gasto!$C$7+(2*Gasto!$C$14*B1071))</f>
        <v>19.011232401946078</v>
      </c>
      <c r="B1071" s="20">
        <f t="shared" si="16"/>
        <v>1.0659999999999934</v>
      </c>
    </row>
    <row r="1072" spans="1:2" x14ac:dyDescent="0.25">
      <c r="A1072" s="29">
        <f>((Gasto!$C$7*B1072)+(Gasto!$C$14*(B1072^2)))^3/(Gasto!$C$7+(2*Gasto!$C$14*B1072))</f>
        <v>19.074213175175558</v>
      </c>
      <c r="B1072" s="20">
        <f t="shared" si="16"/>
        <v>1.0669999999999933</v>
      </c>
    </row>
    <row r="1073" spans="1:2" x14ac:dyDescent="0.25">
      <c r="A1073" s="29">
        <f>((Gasto!$C$7*B1073)+(Gasto!$C$14*(B1073^2)))^3/(Gasto!$C$7+(2*Gasto!$C$14*B1073))</f>
        <v>19.137350539682874</v>
      </c>
      <c r="B1073" s="20">
        <f t="shared" si="16"/>
        <v>1.0679999999999932</v>
      </c>
    </row>
    <row r="1074" spans="1:2" x14ac:dyDescent="0.25">
      <c r="A1074" s="29">
        <f>((Gasto!$C$7*B1074)+(Gasto!$C$14*(B1074^2)))^3/(Gasto!$C$7+(2*Gasto!$C$14*B1074))</f>
        <v>19.200644764120046</v>
      </c>
      <c r="B1074" s="20">
        <f t="shared" si="16"/>
        <v>1.0689999999999931</v>
      </c>
    </row>
    <row r="1075" spans="1:2" x14ac:dyDescent="0.25">
      <c r="A1075" s="29">
        <f>((Gasto!$C$7*B1075)+(Gasto!$C$14*(B1075^2)))^3/(Gasto!$C$7+(2*Gasto!$C$14*B1075))</f>
        <v>19.264096117417488</v>
      </c>
      <c r="B1075" s="20">
        <f t="shared" si="16"/>
        <v>1.069999999999993</v>
      </c>
    </row>
    <row r="1076" spans="1:2" x14ac:dyDescent="0.25">
      <c r="A1076" s="29">
        <f>((Gasto!$C$7*B1076)+(Gasto!$C$14*(B1076^2)))^3/(Gasto!$C$7+(2*Gasto!$C$14*B1076))</f>
        <v>19.327704868784274</v>
      </c>
      <c r="B1076" s="20">
        <f t="shared" si="16"/>
        <v>1.0709999999999928</v>
      </c>
    </row>
    <row r="1077" spans="1:2" x14ac:dyDescent="0.25">
      <c r="A1077" s="29">
        <f>((Gasto!$C$7*B1077)+(Gasto!$C$14*(B1077^2)))^3/(Gasto!$C$7+(2*Gasto!$C$14*B1077))</f>
        <v>19.391471287708207</v>
      </c>
      <c r="B1077" s="20">
        <f t="shared" si="16"/>
        <v>1.0719999999999927</v>
      </c>
    </row>
    <row r="1078" spans="1:2" x14ac:dyDescent="0.25">
      <c r="A1078" s="29">
        <f>((Gasto!$C$7*B1078)+(Gasto!$C$14*(B1078^2)))^3/(Gasto!$C$7+(2*Gasto!$C$14*B1078))</f>
        <v>19.455395643955935</v>
      </c>
      <c r="B1078" s="20">
        <f t="shared" si="16"/>
        <v>1.0729999999999926</v>
      </c>
    </row>
    <row r="1079" spans="1:2" x14ac:dyDescent="0.25">
      <c r="A1079" s="29">
        <f>((Gasto!$C$7*B1079)+(Gasto!$C$14*(B1079^2)))^3/(Gasto!$C$7+(2*Gasto!$C$14*B1079))</f>
        <v>19.519478207573158</v>
      </c>
      <c r="B1079" s="20">
        <f t="shared" ref="B1079:B1142" si="17">B1078+0.001</f>
        <v>1.0739999999999925</v>
      </c>
    </row>
    <row r="1080" spans="1:2" x14ac:dyDescent="0.25">
      <c r="A1080" s="29">
        <f>((Gasto!$C$7*B1080)+(Gasto!$C$14*(B1080^2)))^3/(Gasto!$C$7+(2*Gasto!$C$14*B1080))</f>
        <v>19.583719248884698</v>
      </c>
      <c r="B1080" s="20">
        <f t="shared" si="17"/>
        <v>1.0749999999999924</v>
      </c>
    </row>
    <row r="1081" spans="1:2" x14ac:dyDescent="0.25">
      <c r="A1081" s="29">
        <f>((Gasto!$C$7*B1081)+(Gasto!$C$14*(B1081^2)))^3/(Gasto!$C$7+(2*Gasto!$C$14*B1081))</f>
        <v>19.648119038494684</v>
      </c>
      <c r="B1081" s="20">
        <f t="shared" si="17"/>
        <v>1.0759999999999923</v>
      </c>
    </row>
    <row r="1082" spans="1:2" x14ac:dyDescent="0.25">
      <c r="A1082" s="29">
        <f>((Gasto!$C$7*B1082)+(Gasto!$C$14*(B1082^2)))^3/(Gasto!$C$7+(2*Gasto!$C$14*B1082))</f>
        <v>19.712677847286646</v>
      </c>
      <c r="B1082" s="20">
        <f t="shared" si="17"/>
        <v>1.0769999999999922</v>
      </c>
    </row>
    <row r="1083" spans="1:2" x14ac:dyDescent="0.25">
      <c r="A1083" s="29">
        <f>((Gasto!$C$7*B1083)+(Gasto!$C$14*(B1083^2)))^3/(Gasto!$C$7+(2*Gasto!$C$14*B1083))</f>
        <v>19.777395946423699</v>
      </c>
      <c r="B1083" s="20">
        <f t="shared" si="17"/>
        <v>1.0779999999999921</v>
      </c>
    </row>
    <row r="1084" spans="1:2" x14ac:dyDescent="0.25">
      <c r="A1084" s="29">
        <f>((Gasto!$C$7*B1084)+(Gasto!$C$14*(B1084^2)))^3/(Gasto!$C$7+(2*Gasto!$C$14*B1084))</f>
        <v>19.842273607348641</v>
      </c>
      <c r="B1084" s="20">
        <f t="shared" si="17"/>
        <v>1.078999999999992</v>
      </c>
    </row>
    <row r="1085" spans="1:2" x14ac:dyDescent="0.25">
      <c r="A1085" s="29">
        <f>((Gasto!$C$7*B1085)+(Gasto!$C$14*(B1085^2)))^3/(Gasto!$C$7+(2*Gasto!$C$14*B1085))</f>
        <v>19.907311101784082</v>
      </c>
      <c r="B1085" s="20">
        <f t="shared" si="17"/>
        <v>1.0799999999999919</v>
      </c>
    </row>
    <row r="1086" spans="1:2" x14ac:dyDescent="0.25">
      <c r="A1086" s="29">
        <f>((Gasto!$C$7*B1086)+(Gasto!$C$14*(B1086^2)))^3/(Gasto!$C$7+(2*Gasto!$C$14*B1086))</f>
        <v>19.97250870173265</v>
      </c>
      <c r="B1086" s="20">
        <f t="shared" si="17"/>
        <v>1.0809999999999917</v>
      </c>
    </row>
    <row r="1087" spans="1:2" x14ac:dyDescent="0.25">
      <c r="A1087" s="29">
        <f>((Gasto!$C$7*B1087)+(Gasto!$C$14*(B1087^2)))^3/(Gasto!$C$7+(2*Gasto!$C$14*B1087))</f>
        <v>20.037866679477034</v>
      </c>
      <c r="B1087" s="20">
        <f t="shared" si="17"/>
        <v>1.0819999999999916</v>
      </c>
    </row>
    <row r="1088" spans="1:2" x14ac:dyDescent="0.25">
      <c r="A1088" s="29">
        <f>((Gasto!$C$7*B1088)+(Gasto!$C$14*(B1088^2)))^3/(Gasto!$C$7+(2*Gasto!$C$14*B1088))</f>
        <v>20.103385307580211</v>
      </c>
      <c r="B1088" s="20">
        <f t="shared" si="17"/>
        <v>1.0829999999999915</v>
      </c>
    </row>
    <row r="1089" spans="1:2" x14ac:dyDescent="0.25">
      <c r="A1089" s="29">
        <f>((Gasto!$C$7*B1089)+(Gasto!$C$14*(B1089^2)))^3/(Gasto!$C$7+(2*Gasto!$C$14*B1089))</f>
        <v>20.169064858885474</v>
      </c>
      <c r="B1089" s="20">
        <f t="shared" si="17"/>
        <v>1.0839999999999914</v>
      </c>
    </row>
    <row r="1090" spans="1:2" x14ac:dyDescent="0.25">
      <c r="A1090" s="29">
        <f>((Gasto!$C$7*B1090)+(Gasto!$C$14*(B1090^2)))^3/(Gasto!$C$7+(2*Gasto!$C$14*B1090))</f>
        <v>20.234905606516701</v>
      </c>
      <c r="B1090" s="20">
        <f t="shared" si="17"/>
        <v>1.0849999999999913</v>
      </c>
    </row>
    <row r="1091" spans="1:2" x14ac:dyDescent="0.25">
      <c r="A1091" s="29">
        <f>((Gasto!$C$7*B1091)+(Gasto!$C$14*(B1091^2)))^3/(Gasto!$C$7+(2*Gasto!$C$14*B1091))</f>
        <v>20.300907823878383</v>
      </c>
      <c r="B1091" s="20">
        <f t="shared" si="17"/>
        <v>1.0859999999999912</v>
      </c>
    </row>
    <row r="1092" spans="1:2" x14ac:dyDescent="0.25">
      <c r="A1092" s="29">
        <f>((Gasto!$C$7*B1092)+(Gasto!$C$14*(B1092^2)))^3/(Gasto!$C$7+(2*Gasto!$C$14*B1092))</f>
        <v>20.367071784655806</v>
      </c>
      <c r="B1092" s="20">
        <f t="shared" si="17"/>
        <v>1.0869999999999911</v>
      </c>
    </row>
    <row r="1093" spans="1:2" x14ac:dyDescent="0.25">
      <c r="A1093" s="29">
        <f>((Gasto!$C$7*B1093)+(Gasto!$C$14*(B1093^2)))^3/(Gasto!$C$7+(2*Gasto!$C$14*B1093))</f>
        <v>20.433397762815193</v>
      </c>
      <c r="B1093" s="20">
        <f t="shared" si="17"/>
        <v>1.087999999999991</v>
      </c>
    </row>
    <row r="1094" spans="1:2" x14ac:dyDescent="0.25">
      <c r="A1094" s="29">
        <f>((Gasto!$C$7*B1094)+(Gasto!$C$14*(B1094^2)))^3/(Gasto!$C$7+(2*Gasto!$C$14*B1094))</f>
        <v>20.499886032603818</v>
      </c>
      <c r="B1094" s="20">
        <f t="shared" si="17"/>
        <v>1.0889999999999909</v>
      </c>
    </row>
    <row r="1095" spans="1:2" x14ac:dyDescent="0.25">
      <c r="A1095" s="29">
        <f>((Gasto!$C$7*B1095)+(Gasto!$C$14*(B1095^2)))^3/(Gasto!$C$7+(2*Gasto!$C$14*B1095))</f>
        <v>20.566536868550166</v>
      </c>
      <c r="B1095" s="20">
        <f t="shared" si="17"/>
        <v>1.0899999999999908</v>
      </c>
    </row>
    <row r="1096" spans="1:2" x14ac:dyDescent="0.25">
      <c r="A1096" s="29">
        <f>((Gasto!$C$7*B1096)+(Gasto!$C$14*(B1096^2)))^3/(Gasto!$C$7+(2*Gasto!$C$14*B1096))</f>
        <v>20.63335054546404</v>
      </c>
      <c r="B1096" s="20">
        <f t="shared" si="17"/>
        <v>1.0909999999999906</v>
      </c>
    </row>
    <row r="1097" spans="1:2" x14ac:dyDescent="0.25">
      <c r="A1097" s="29">
        <f>((Gasto!$C$7*B1097)+(Gasto!$C$14*(B1097^2)))^3/(Gasto!$C$7+(2*Gasto!$C$14*B1097))</f>
        <v>20.700327338436747</v>
      </c>
      <c r="B1097" s="20">
        <f t="shared" si="17"/>
        <v>1.0919999999999905</v>
      </c>
    </row>
    <row r="1098" spans="1:2" x14ac:dyDescent="0.25">
      <c r="A1098" s="29">
        <f>((Gasto!$C$7*B1098)+(Gasto!$C$14*(B1098^2)))^3/(Gasto!$C$7+(2*Gasto!$C$14*B1098))</f>
        <v>20.767467522841184</v>
      </c>
      <c r="B1098" s="20">
        <f t="shared" si="17"/>
        <v>1.0929999999999904</v>
      </c>
    </row>
    <row r="1099" spans="1:2" x14ac:dyDescent="0.25">
      <c r="A1099" s="29">
        <f>((Gasto!$C$7*B1099)+(Gasto!$C$14*(B1099^2)))^3/(Gasto!$C$7+(2*Gasto!$C$14*B1099))</f>
        <v>20.834771374331979</v>
      </c>
      <c r="B1099" s="20">
        <f t="shared" si="17"/>
        <v>1.0939999999999903</v>
      </c>
    </row>
    <row r="1100" spans="1:2" x14ac:dyDescent="0.25">
      <c r="A1100" s="29">
        <f>((Gasto!$C$7*B1100)+(Gasto!$C$14*(B1100^2)))^3/(Gasto!$C$7+(2*Gasto!$C$14*B1100))</f>
        <v>20.902239168845664</v>
      </c>
      <c r="B1100" s="20">
        <f t="shared" si="17"/>
        <v>1.0949999999999902</v>
      </c>
    </row>
    <row r="1101" spans="1:2" x14ac:dyDescent="0.25">
      <c r="A1101" s="29">
        <f>((Gasto!$C$7*B1101)+(Gasto!$C$14*(B1101^2)))^3/(Gasto!$C$7+(2*Gasto!$C$14*B1101))</f>
        <v>20.969871182600809</v>
      </c>
      <c r="B1101" s="20">
        <f t="shared" si="17"/>
        <v>1.0959999999999901</v>
      </c>
    </row>
    <row r="1102" spans="1:2" x14ac:dyDescent="0.25">
      <c r="A1102" s="29">
        <f>((Gasto!$C$7*B1102)+(Gasto!$C$14*(B1102^2)))^3/(Gasto!$C$7+(2*Gasto!$C$14*B1102))</f>
        <v>21.037667692098083</v>
      </c>
      <c r="B1102" s="20">
        <f t="shared" si="17"/>
        <v>1.09699999999999</v>
      </c>
    </row>
    <row r="1103" spans="1:2" x14ac:dyDescent="0.25">
      <c r="A1103" s="29">
        <f>((Gasto!$C$7*B1103)+(Gasto!$C$14*(B1103^2)))^3/(Gasto!$C$7+(2*Gasto!$C$14*B1103))</f>
        <v>21.105628974120496</v>
      </c>
      <c r="B1103" s="20">
        <f t="shared" si="17"/>
        <v>1.0979999999999899</v>
      </c>
    </row>
    <row r="1104" spans="1:2" x14ac:dyDescent="0.25">
      <c r="A1104" s="29">
        <f>((Gasto!$C$7*B1104)+(Gasto!$C$14*(B1104^2)))^3/(Gasto!$C$7+(2*Gasto!$C$14*B1104))</f>
        <v>21.173755305733476</v>
      </c>
      <c r="B1104" s="20">
        <f t="shared" si="17"/>
        <v>1.0989999999999898</v>
      </c>
    </row>
    <row r="1105" spans="1:2" x14ac:dyDescent="0.25">
      <c r="A1105" s="29">
        <f>((Gasto!$C$7*B1105)+(Gasto!$C$14*(B1105^2)))^3/(Gasto!$C$7+(2*Gasto!$C$14*B1105))</f>
        <v>21.242046964285006</v>
      </c>
      <c r="B1105" s="20">
        <f t="shared" si="17"/>
        <v>1.0999999999999897</v>
      </c>
    </row>
    <row r="1106" spans="1:2" x14ac:dyDescent="0.25">
      <c r="A1106" s="29">
        <f>((Gasto!$C$7*B1106)+(Gasto!$C$14*(B1106^2)))^3/(Gasto!$C$7+(2*Gasto!$C$14*B1106))</f>
        <v>21.310504227405779</v>
      </c>
      <c r="B1106" s="20">
        <f t="shared" si="17"/>
        <v>1.1009999999999895</v>
      </c>
    </row>
    <row r="1107" spans="1:2" x14ac:dyDescent="0.25">
      <c r="A1107" s="29">
        <f>((Gasto!$C$7*B1107)+(Gasto!$C$14*(B1107^2)))^3/(Gasto!$C$7+(2*Gasto!$C$14*B1107))</f>
        <v>21.379127373009329</v>
      </c>
      <c r="B1107" s="20">
        <f t="shared" si="17"/>
        <v>1.1019999999999894</v>
      </c>
    </row>
    <row r="1108" spans="1:2" x14ac:dyDescent="0.25">
      <c r="A1108" s="29">
        <f>((Gasto!$C$7*B1108)+(Gasto!$C$14*(B1108^2)))^3/(Gasto!$C$7+(2*Gasto!$C$14*B1108))</f>
        <v>21.447916679292177</v>
      </c>
      <c r="B1108" s="20">
        <f t="shared" si="17"/>
        <v>1.1029999999999893</v>
      </c>
    </row>
    <row r="1109" spans="1:2" x14ac:dyDescent="0.25">
      <c r="A1109" s="29">
        <f>((Gasto!$C$7*B1109)+(Gasto!$C$14*(B1109^2)))^3/(Gasto!$C$7+(2*Gasto!$C$14*B1109))</f>
        <v>21.516872424733911</v>
      </c>
      <c r="B1109" s="20">
        <f t="shared" si="17"/>
        <v>1.1039999999999892</v>
      </c>
    </row>
    <row r="1110" spans="1:2" x14ac:dyDescent="0.25">
      <c r="A1110" s="29">
        <f>((Gasto!$C$7*B1110)+(Gasto!$C$14*(B1110^2)))^3/(Gasto!$C$7+(2*Gasto!$C$14*B1110))</f>
        <v>21.585994888097424</v>
      </c>
      <c r="B1110" s="20">
        <f t="shared" si="17"/>
        <v>1.1049999999999891</v>
      </c>
    </row>
    <row r="1111" spans="1:2" x14ac:dyDescent="0.25">
      <c r="A1111" s="29">
        <f>((Gasto!$C$7*B1111)+(Gasto!$C$14*(B1111^2)))^3/(Gasto!$C$7+(2*Gasto!$C$14*B1111))</f>
        <v>21.65528434842895</v>
      </c>
      <c r="B1111" s="20">
        <f t="shared" si="17"/>
        <v>1.105999999999989</v>
      </c>
    </row>
    <row r="1112" spans="1:2" x14ac:dyDescent="0.25">
      <c r="A1112" s="29">
        <f>((Gasto!$C$7*B1112)+(Gasto!$C$14*(B1112^2)))^3/(Gasto!$C$7+(2*Gasto!$C$14*B1112))</f>
        <v>21.724741085058284</v>
      </c>
      <c r="B1112" s="20">
        <f t="shared" si="17"/>
        <v>1.1069999999999889</v>
      </c>
    </row>
    <row r="1113" spans="1:2" x14ac:dyDescent="0.25">
      <c r="A1113" s="29">
        <f>((Gasto!$C$7*B1113)+(Gasto!$C$14*(B1113^2)))^3/(Gasto!$C$7+(2*Gasto!$C$14*B1113))</f>
        <v>21.794365377598826</v>
      </c>
      <c r="B1113" s="20">
        <f t="shared" si="17"/>
        <v>1.1079999999999888</v>
      </c>
    </row>
    <row r="1114" spans="1:2" x14ac:dyDescent="0.25">
      <c r="A1114" s="29">
        <f>((Gasto!$C$7*B1114)+(Gasto!$C$14*(B1114^2)))^3/(Gasto!$C$7+(2*Gasto!$C$14*B1114))</f>
        <v>21.864157505947844</v>
      </c>
      <c r="B1114" s="20">
        <f t="shared" si="17"/>
        <v>1.1089999999999887</v>
      </c>
    </row>
    <row r="1115" spans="1:2" x14ac:dyDescent="0.25">
      <c r="A1115" s="29">
        <f>((Gasto!$C$7*B1115)+(Gasto!$C$14*(B1115^2)))^3/(Gasto!$C$7+(2*Gasto!$C$14*B1115))</f>
        <v>21.934117750286465</v>
      </c>
      <c r="B1115" s="20">
        <f t="shared" si="17"/>
        <v>1.1099999999999886</v>
      </c>
    </row>
    <row r="1116" spans="1:2" x14ac:dyDescent="0.25">
      <c r="A1116" s="29">
        <f>((Gasto!$C$7*B1116)+(Gasto!$C$14*(B1116^2)))^3/(Gasto!$C$7+(2*Gasto!$C$14*B1116))</f>
        <v>22.004246391079924</v>
      </c>
      <c r="B1116" s="20">
        <f t="shared" si="17"/>
        <v>1.1109999999999884</v>
      </c>
    </row>
    <row r="1117" spans="1:2" x14ac:dyDescent="0.25">
      <c r="A1117" s="29">
        <f>((Gasto!$C$7*B1117)+(Gasto!$C$14*(B1117^2)))^3/(Gasto!$C$7+(2*Gasto!$C$14*B1117))</f>
        <v>22.074543709077663</v>
      </c>
      <c r="B1117" s="20">
        <f t="shared" si="17"/>
        <v>1.1119999999999883</v>
      </c>
    </row>
    <row r="1118" spans="1:2" x14ac:dyDescent="0.25">
      <c r="A1118" s="29">
        <f>((Gasto!$C$7*B1118)+(Gasto!$C$14*(B1118^2)))^3/(Gasto!$C$7+(2*Gasto!$C$14*B1118))</f>
        <v>22.145009985313447</v>
      </c>
      <c r="B1118" s="20">
        <f t="shared" si="17"/>
        <v>1.1129999999999882</v>
      </c>
    </row>
    <row r="1119" spans="1:2" x14ac:dyDescent="0.25">
      <c r="A1119" s="29">
        <f>((Gasto!$C$7*B1119)+(Gasto!$C$14*(B1119^2)))^3/(Gasto!$C$7+(2*Gasto!$C$14*B1119))</f>
        <v>22.215645501105509</v>
      </c>
      <c r="B1119" s="20">
        <f t="shared" si="17"/>
        <v>1.1139999999999881</v>
      </c>
    </row>
    <row r="1120" spans="1:2" x14ac:dyDescent="0.25">
      <c r="A1120" s="29">
        <f>((Gasto!$C$7*B1120)+(Gasto!$C$14*(B1120^2)))^3/(Gasto!$C$7+(2*Gasto!$C$14*B1120))</f>
        <v>22.286450538056741</v>
      </c>
      <c r="B1120" s="20">
        <f t="shared" si="17"/>
        <v>1.114999999999988</v>
      </c>
    </row>
    <row r="1121" spans="1:2" x14ac:dyDescent="0.25">
      <c r="A1121" s="29">
        <f>((Gasto!$C$7*B1121)+(Gasto!$C$14*(B1121^2)))^3/(Gasto!$C$7+(2*Gasto!$C$14*B1121))</f>
        <v>22.357425378054732</v>
      </c>
      <c r="B1121" s="20">
        <f t="shared" si="17"/>
        <v>1.1159999999999879</v>
      </c>
    </row>
    <row r="1122" spans="1:2" x14ac:dyDescent="0.25">
      <c r="A1122" s="29">
        <f>((Gasto!$C$7*B1122)+(Gasto!$C$14*(B1122^2)))^3/(Gasto!$C$7+(2*Gasto!$C$14*B1122))</f>
        <v>22.428570303272004</v>
      </c>
      <c r="B1122" s="20">
        <f t="shared" si="17"/>
        <v>1.1169999999999878</v>
      </c>
    </row>
    <row r="1123" spans="1:2" x14ac:dyDescent="0.25">
      <c r="A1123" s="29">
        <f>((Gasto!$C$7*B1123)+(Gasto!$C$14*(B1123^2)))^3/(Gasto!$C$7+(2*Gasto!$C$14*B1123))</f>
        <v>22.49988559616606</v>
      </c>
      <c r="B1123" s="20">
        <f t="shared" si="17"/>
        <v>1.1179999999999877</v>
      </c>
    </row>
    <row r="1124" spans="1:2" x14ac:dyDescent="0.25">
      <c r="A1124" s="29">
        <f>((Gasto!$C$7*B1124)+(Gasto!$C$14*(B1124^2)))^3/(Gasto!$C$7+(2*Gasto!$C$14*B1124))</f>
        <v>22.571371539479603</v>
      </c>
      <c r="B1124" s="20">
        <f t="shared" si="17"/>
        <v>1.1189999999999876</v>
      </c>
    </row>
    <row r="1125" spans="1:2" x14ac:dyDescent="0.25">
      <c r="A1125" s="29">
        <f>((Gasto!$C$7*B1125)+(Gasto!$C$14*(B1125^2)))^3/(Gasto!$C$7+(2*Gasto!$C$14*B1125))</f>
        <v>22.643028416240607</v>
      </c>
      <c r="B1125" s="20">
        <f t="shared" si="17"/>
        <v>1.1199999999999875</v>
      </c>
    </row>
    <row r="1126" spans="1:2" x14ac:dyDescent="0.25">
      <c r="A1126" s="29">
        <f>((Gasto!$C$7*B1126)+(Gasto!$C$14*(B1126^2)))^3/(Gasto!$C$7+(2*Gasto!$C$14*B1126))</f>
        <v>22.714856509762491</v>
      </c>
      <c r="B1126" s="20">
        <f t="shared" si="17"/>
        <v>1.1209999999999873</v>
      </c>
    </row>
    <row r="1127" spans="1:2" x14ac:dyDescent="0.25">
      <c r="A1127" s="29">
        <f>((Gasto!$C$7*B1127)+(Gasto!$C$14*(B1127^2)))^3/(Gasto!$C$7+(2*Gasto!$C$14*B1127))</f>
        <v>22.786856103644208</v>
      </c>
      <c r="B1127" s="20">
        <f t="shared" si="17"/>
        <v>1.1219999999999872</v>
      </c>
    </row>
    <row r="1128" spans="1:2" x14ac:dyDescent="0.25">
      <c r="A1128" s="29">
        <f>((Gasto!$C$7*B1128)+(Gasto!$C$14*(B1128^2)))^3/(Gasto!$C$7+(2*Gasto!$C$14*B1128))</f>
        <v>22.859027481770507</v>
      </c>
      <c r="B1128" s="20">
        <f t="shared" si="17"/>
        <v>1.1229999999999871</v>
      </c>
    </row>
    <row r="1129" spans="1:2" x14ac:dyDescent="0.25">
      <c r="A1129" s="29">
        <f>((Gasto!$C$7*B1129)+(Gasto!$C$14*(B1129^2)))^3/(Gasto!$C$7+(2*Gasto!$C$14*B1129))</f>
        <v>22.931370928311861</v>
      </c>
      <c r="B1129" s="20">
        <f t="shared" si="17"/>
        <v>1.123999999999987</v>
      </c>
    </row>
    <row r="1130" spans="1:2" x14ac:dyDescent="0.25">
      <c r="A1130" s="29">
        <f>((Gasto!$C$7*B1130)+(Gasto!$C$14*(B1130^2)))^3/(Gasto!$C$7+(2*Gasto!$C$14*B1130))</f>
        <v>23.003886727724808</v>
      </c>
      <c r="B1130" s="20">
        <f t="shared" si="17"/>
        <v>1.1249999999999869</v>
      </c>
    </row>
    <row r="1131" spans="1:2" x14ac:dyDescent="0.25">
      <c r="A1131" s="29">
        <f>((Gasto!$C$7*B1131)+(Gasto!$C$14*(B1131^2)))^3/(Gasto!$C$7+(2*Gasto!$C$14*B1131))</f>
        <v>23.076575164751972</v>
      </c>
      <c r="B1131" s="20">
        <f t="shared" si="17"/>
        <v>1.1259999999999868</v>
      </c>
    </row>
    <row r="1132" spans="1:2" x14ac:dyDescent="0.25">
      <c r="A1132" s="29">
        <f>((Gasto!$C$7*B1132)+(Gasto!$C$14*(B1132^2)))^3/(Gasto!$C$7+(2*Gasto!$C$14*B1132))</f>
        <v>23.149436524422228</v>
      </c>
      <c r="B1132" s="20">
        <f t="shared" si="17"/>
        <v>1.1269999999999867</v>
      </c>
    </row>
    <row r="1133" spans="1:2" x14ac:dyDescent="0.25">
      <c r="A1133" s="29">
        <f>((Gasto!$C$7*B1133)+(Gasto!$C$14*(B1133^2)))^3/(Gasto!$C$7+(2*Gasto!$C$14*B1133))</f>
        <v>23.222471092050846</v>
      </c>
      <c r="B1133" s="20">
        <f t="shared" si="17"/>
        <v>1.1279999999999866</v>
      </c>
    </row>
    <row r="1134" spans="1:2" x14ac:dyDescent="0.25">
      <c r="A1134" s="29">
        <f>((Gasto!$C$7*B1134)+(Gasto!$C$14*(B1134^2)))^3/(Gasto!$C$7+(2*Gasto!$C$14*B1134))</f>
        <v>23.295679153239615</v>
      </c>
      <c r="B1134" s="20">
        <f t="shared" si="17"/>
        <v>1.1289999999999865</v>
      </c>
    </row>
    <row r="1135" spans="1:2" x14ac:dyDescent="0.25">
      <c r="A1135" s="29">
        <f>((Gasto!$C$7*B1135)+(Gasto!$C$14*(B1135^2)))^3/(Gasto!$C$7+(2*Gasto!$C$14*B1135))</f>
        <v>23.369060993876978</v>
      </c>
      <c r="B1135" s="20">
        <f t="shared" si="17"/>
        <v>1.1299999999999863</v>
      </c>
    </row>
    <row r="1136" spans="1:2" x14ac:dyDescent="0.25">
      <c r="A1136" s="29">
        <f>((Gasto!$C$7*B1136)+(Gasto!$C$14*(B1136^2)))^3/(Gasto!$C$7+(2*Gasto!$C$14*B1136))</f>
        <v>23.442616900138219</v>
      </c>
      <c r="B1136" s="20">
        <f t="shared" si="17"/>
        <v>1.1309999999999862</v>
      </c>
    </row>
    <row r="1137" spans="1:2" x14ac:dyDescent="0.25">
      <c r="A1137" s="29">
        <f>((Gasto!$C$7*B1137)+(Gasto!$C$14*(B1137^2)))^3/(Gasto!$C$7+(2*Gasto!$C$14*B1137))</f>
        <v>23.51634715848548</v>
      </c>
      <c r="B1137" s="20">
        <f t="shared" si="17"/>
        <v>1.1319999999999861</v>
      </c>
    </row>
    <row r="1138" spans="1:2" x14ac:dyDescent="0.25">
      <c r="A1138" s="29">
        <f>((Gasto!$C$7*B1138)+(Gasto!$C$14*(B1138^2)))^3/(Gasto!$C$7+(2*Gasto!$C$14*B1138))</f>
        <v>23.590252055668042</v>
      </c>
      <c r="B1138" s="20">
        <f t="shared" si="17"/>
        <v>1.132999999999986</v>
      </c>
    </row>
    <row r="1139" spans="1:2" x14ac:dyDescent="0.25">
      <c r="A1139" s="29">
        <f>((Gasto!$C$7*B1139)+(Gasto!$C$14*(B1139^2)))^3/(Gasto!$C$7+(2*Gasto!$C$14*B1139))</f>
        <v>23.664331878722354</v>
      </c>
      <c r="B1139" s="20">
        <f t="shared" si="17"/>
        <v>1.1339999999999859</v>
      </c>
    </row>
    <row r="1140" spans="1:2" x14ac:dyDescent="0.25">
      <c r="A1140" s="29">
        <f>((Gasto!$C$7*B1140)+(Gasto!$C$14*(B1140^2)))^3/(Gasto!$C$7+(2*Gasto!$C$14*B1140))</f>
        <v>23.738586914972242</v>
      </c>
      <c r="B1140" s="20">
        <f t="shared" si="17"/>
        <v>1.1349999999999858</v>
      </c>
    </row>
    <row r="1141" spans="1:2" x14ac:dyDescent="0.25">
      <c r="A1141" s="29">
        <f>((Gasto!$C$7*B1141)+(Gasto!$C$14*(B1141^2)))^3/(Gasto!$C$7+(2*Gasto!$C$14*B1141))</f>
        <v>23.813017452028959</v>
      </c>
      <c r="B1141" s="20">
        <f t="shared" si="17"/>
        <v>1.1359999999999857</v>
      </c>
    </row>
    <row r="1142" spans="1:2" x14ac:dyDescent="0.25">
      <c r="A1142" s="29">
        <f>((Gasto!$C$7*B1142)+(Gasto!$C$14*(B1142^2)))^3/(Gasto!$C$7+(2*Gasto!$C$14*B1142))</f>
        <v>23.887623777791429</v>
      </c>
      <c r="B1142" s="20">
        <f t="shared" si="17"/>
        <v>1.1369999999999856</v>
      </c>
    </row>
    <row r="1143" spans="1:2" x14ac:dyDescent="0.25">
      <c r="A1143" s="29">
        <f>((Gasto!$C$7*B1143)+(Gasto!$C$14*(B1143^2)))^3/(Gasto!$C$7+(2*Gasto!$C$14*B1143))</f>
        <v>23.962406180446294</v>
      </c>
      <c r="B1143" s="20">
        <f t="shared" ref="B1143:B1206" si="18">B1142+0.001</f>
        <v>1.1379999999999855</v>
      </c>
    </row>
    <row r="1144" spans="1:2" x14ac:dyDescent="0.25">
      <c r="A1144" s="29">
        <f>((Gasto!$C$7*B1144)+(Gasto!$C$14*(B1144^2)))^3/(Gasto!$C$7+(2*Gasto!$C$14*B1144))</f>
        <v>24.037364948468113</v>
      </c>
      <c r="B1144" s="20">
        <f t="shared" si="18"/>
        <v>1.1389999999999854</v>
      </c>
    </row>
    <row r="1145" spans="1:2" x14ac:dyDescent="0.25">
      <c r="A1145" s="29">
        <f>((Gasto!$C$7*B1145)+(Gasto!$C$14*(B1145^2)))^3/(Gasto!$C$7+(2*Gasto!$C$14*B1145))</f>
        <v>24.112500370619443</v>
      </c>
      <c r="B1145" s="20">
        <f t="shared" si="18"/>
        <v>1.1399999999999852</v>
      </c>
    </row>
    <row r="1146" spans="1:2" x14ac:dyDescent="0.25">
      <c r="A1146" s="29">
        <f>((Gasto!$C$7*B1146)+(Gasto!$C$14*(B1146^2)))^3/(Gasto!$C$7+(2*Gasto!$C$14*B1146))</f>
        <v>24.187812735951034</v>
      </c>
      <c r="B1146" s="20">
        <f t="shared" si="18"/>
        <v>1.1409999999999851</v>
      </c>
    </row>
    <row r="1147" spans="1:2" x14ac:dyDescent="0.25">
      <c r="A1147" s="29">
        <f>((Gasto!$C$7*B1147)+(Gasto!$C$14*(B1147^2)))^3/(Gasto!$C$7+(2*Gasto!$C$14*B1147))</f>
        <v>24.263302333801889</v>
      </c>
      <c r="B1147" s="20">
        <f t="shared" si="18"/>
        <v>1.141999999999985</v>
      </c>
    </row>
    <row r="1148" spans="1:2" x14ac:dyDescent="0.25">
      <c r="A1148" s="29">
        <f>((Gasto!$C$7*B1148)+(Gasto!$C$14*(B1148^2)))^3/(Gasto!$C$7+(2*Gasto!$C$14*B1148))</f>
        <v>24.338969453799496</v>
      </c>
      <c r="B1148" s="20">
        <f t="shared" si="18"/>
        <v>1.1429999999999849</v>
      </c>
    </row>
    <row r="1149" spans="1:2" x14ac:dyDescent="0.25">
      <c r="A1149" s="29">
        <f>((Gasto!$C$7*B1149)+(Gasto!$C$14*(B1149^2)))^3/(Gasto!$C$7+(2*Gasto!$C$14*B1149))</f>
        <v>24.414814385859867</v>
      </c>
      <c r="B1149" s="20">
        <f t="shared" si="18"/>
        <v>1.1439999999999848</v>
      </c>
    </row>
    <row r="1150" spans="1:2" x14ac:dyDescent="0.25">
      <c r="A1150" s="29">
        <f>((Gasto!$C$7*B1150)+(Gasto!$C$14*(B1150^2)))^3/(Gasto!$C$7+(2*Gasto!$C$14*B1150))</f>
        <v>24.490837420187773</v>
      </c>
      <c r="B1150" s="20">
        <f t="shared" si="18"/>
        <v>1.1449999999999847</v>
      </c>
    </row>
    <row r="1151" spans="1:2" x14ac:dyDescent="0.25">
      <c r="A1151" s="29">
        <f>((Gasto!$C$7*B1151)+(Gasto!$C$14*(B1151^2)))^3/(Gasto!$C$7+(2*Gasto!$C$14*B1151))</f>
        <v>24.567038847276759</v>
      </c>
      <c r="B1151" s="20">
        <f t="shared" si="18"/>
        <v>1.1459999999999846</v>
      </c>
    </row>
    <row r="1152" spans="1:2" x14ac:dyDescent="0.25">
      <c r="A1152" s="29">
        <f>((Gasto!$C$7*B1152)+(Gasto!$C$14*(B1152^2)))^3/(Gasto!$C$7+(2*Gasto!$C$14*B1152))</f>
        <v>24.643418957909446</v>
      </c>
      <c r="B1152" s="20">
        <f t="shared" si="18"/>
        <v>1.1469999999999845</v>
      </c>
    </row>
    <row r="1153" spans="1:2" x14ac:dyDescent="0.25">
      <c r="A1153" s="29">
        <f>((Gasto!$C$7*B1153)+(Gasto!$C$14*(B1153^2)))^3/(Gasto!$C$7+(2*Gasto!$C$14*B1153))</f>
        <v>24.719978043157489</v>
      </c>
      <c r="B1153" s="20">
        <f t="shared" si="18"/>
        <v>1.1479999999999844</v>
      </c>
    </row>
    <row r="1154" spans="1:2" x14ac:dyDescent="0.25">
      <c r="A1154" s="29">
        <f>((Gasto!$C$7*B1154)+(Gasto!$C$14*(B1154^2)))^3/(Gasto!$C$7+(2*Gasto!$C$14*B1154))</f>
        <v>24.796716394381836</v>
      </c>
      <c r="B1154" s="20">
        <f t="shared" si="18"/>
        <v>1.1489999999999843</v>
      </c>
    </row>
    <row r="1155" spans="1:2" x14ac:dyDescent="0.25">
      <c r="A1155" s="29">
        <f>((Gasto!$C$7*B1155)+(Gasto!$C$14*(B1155^2)))^3/(Gasto!$C$7+(2*Gasto!$C$14*B1155))</f>
        <v>24.873634303232794</v>
      </c>
      <c r="B1155" s="20">
        <f t="shared" si="18"/>
        <v>1.1499999999999841</v>
      </c>
    </row>
    <row r="1156" spans="1:2" x14ac:dyDescent="0.25">
      <c r="A1156" s="29">
        <f>((Gasto!$C$7*B1156)+(Gasto!$C$14*(B1156^2)))^3/(Gasto!$C$7+(2*Gasto!$C$14*B1156))</f>
        <v>24.950732061650235</v>
      </c>
      <c r="B1156" s="20">
        <f t="shared" si="18"/>
        <v>1.150999999999984</v>
      </c>
    </row>
    <row r="1157" spans="1:2" x14ac:dyDescent="0.25">
      <c r="A1157" s="29">
        <f>((Gasto!$C$7*B1157)+(Gasto!$C$14*(B1157^2)))^3/(Gasto!$C$7+(2*Gasto!$C$14*B1157))</f>
        <v>25.028009961863663</v>
      </c>
      <c r="B1157" s="20">
        <f t="shared" si="18"/>
        <v>1.1519999999999839</v>
      </c>
    </row>
    <row r="1158" spans="1:2" x14ac:dyDescent="0.25">
      <c r="A1158" s="29">
        <f>((Gasto!$C$7*B1158)+(Gasto!$C$14*(B1158^2)))^3/(Gasto!$C$7+(2*Gasto!$C$14*B1158))</f>
        <v>25.105468296392417</v>
      </c>
      <c r="B1158" s="20">
        <f t="shared" si="18"/>
        <v>1.1529999999999838</v>
      </c>
    </row>
    <row r="1159" spans="1:2" x14ac:dyDescent="0.25">
      <c r="A1159" s="29">
        <f>((Gasto!$C$7*B1159)+(Gasto!$C$14*(B1159^2)))^3/(Gasto!$C$7+(2*Gasto!$C$14*B1159))</f>
        <v>25.183107358045703</v>
      </c>
      <c r="B1159" s="20">
        <f t="shared" si="18"/>
        <v>1.1539999999999837</v>
      </c>
    </row>
    <row r="1160" spans="1:2" x14ac:dyDescent="0.25">
      <c r="A1160" s="29">
        <f>((Gasto!$C$7*B1160)+(Gasto!$C$14*(B1160^2)))^3/(Gasto!$C$7+(2*Gasto!$C$14*B1160))</f>
        <v>25.260927439922892</v>
      </c>
      <c r="B1160" s="20">
        <f t="shared" si="18"/>
        <v>1.1549999999999836</v>
      </c>
    </row>
    <row r="1161" spans="1:2" x14ac:dyDescent="0.25">
      <c r="A1161" s="29">
        <f>((Gasto!$C$7*B1161)+(Gasto!$C$14*(B1161^2)))^3/(Gasto!$C$7+(2*Gasto!$C$14*B1161))</f>
        <v>25.338928835413462</v>
      </c>
      <c r="B1161" s="20">
        <f t="shared" si="18"/>
        <v>1.1559999999999835</v>
      </c>
    </row>
    <row r="1162" spans="1:2" x14ac:dyDescent="0.25">
      <c r="A1162" s="29">
        <f>((Gasto!$C$7*B1162)+(Gasto!$C$14*(B1162^2)))^3/(Gasto!$C$7+(2*Gasto!$C$14*B1162))</f>
        <v>25.417111838197336</v>
      </c>
      <c r="B1162" s="20">
        <f t="shared" si="18"/>
        <v>1.1569999999999834</v>
      </c>
    </row>
    <row r="1163" spans="1:2" x14ac:dyDescent="0.25">
      <c r="A1163" s="29">
        <f>((Gasto!$C$7*B1163)+(Gasto!$C$14*(B1163^2)))^3/(Gasto!$C$7+(2*Gasto!$C$14*B1163))</f>
        <v>25.495476742244819</v>
      </c>
      <c r="B1163" s="20">
        <f t="shared" si="18"/>
        <v>1.1579999999999833</v>
      </c>
    </row>
    <row r="1164" spans="1:2" x14ac:dyDescent="0.25">
      <c r="A1164" s="29">
        <f>((Gasto!$C$7*B1164)+(Gasto!$C$14*(B1164^2)))^3/(Gasto!$C$7+(2*Gasto!$C$14*B1164))</f>
        <v>25.574023841816913</v>
      </c>
      <c r="B1164" s="20">
        <f t="shared" si="18"/>
        <v>1.1589999999999832</v>
      </c>
    </row>
    <row r="1165" spans="1:2" x14ac:dyDescent="0.25">
      <c r="A1165" s="29">
        <f>((Gasto!$C$7*B1165)+(Gasto!$C$14*(B1165^2)))^3/(Gasto!$C$7+(2*Gasto!$C$14*B1165))</f>
        <v>25.652753431465328</v>
      </c>
      <c r="B1165" s="20">
        <f t="shared" si="18"/>
        <v>1.159999999999983</v>
      </c>
    </row>
    <row r="1166" spans="1:2" x14ac:dyDescent="0.25">
      <c r="A1166" s="29">
        <f>((Gasto!$C$7*B1166)+(Gasto!$C$14*(B1166^2)))^3/(Gasto!$C$7+(2*Gasto!$C$14*B1166))</f>
        <v>25.731665806032684</v>
      </c>
      <c r="B1166" s="20">
        <f t="shared" si="18"/>
        <v>1.1609999999999829</v>
      </c>
    </row>
    <row r="1167" spans="1:2" x14ac:dyDescent="0.25">
      <c r="A1167" s="29">
        <f>((Gasto!$C$7*B1167)+(Gasto!$C$14*(B1167^2)))^3/(Gasto!$C$7+(2*Gasto!$C$14*B1167))</f>
        <v>25.810761260652601</v>
      </c>
      <c r="B1167" s="20">
        <f t="shared" si="18"/>
        <v>1.1619999999999828</v>
      </c>
    </row>
    <row r="1168" spans="1:2" x14ac:dyDescent="0.25">
      <c r="A1168" s="29">
        <f>((Gasto!$C$7*B1168)+(Gasto!$C$14*(B1168^2)))^3/(Gasto!$C$7+(2*Gasto!$C$14*B1168))</f>
        <v>25.890040090749885</v>
      </c>
      <c r="B1168" s="20">
        <f t="shared" si="18"/>
        <v>1.1629999999999827</v>
      </c>
    </row>
    <row r="1169" spans="1:2" x14ac:dyDescent="0.25">
      <c r="A1169" s="29">
        <f>((Gasto!$C$7*B1169)+(Gasto!$C$14*(B1169^2)))^3/(Gasto!$C$7+(2*Gasto!$C$14*B1169))</f>
        <v>25.969502592040659</v>
      </c>
      <c r="B1169" s="20">
        <f t="shared" si="18"/>
        <v>1.1639999999999826</v>
      </c>
    </row>
    <row r="1170" spans="1:2" x14ac:dyDescent="0.25">
      <c r="A1170" s="29">
        <f>((Gasto!$C$7*B1170)+(Gasto!$C$14*(B1170^2)))^3/(Gasto!$C$7+(2*Gasto!$C$14*B1170))</f>
        <v>26.049149060532422</v>
      </c>
      <c r="B1170" s="20">
        <f t="shared" si="18"/>
        <v>1.1649999999999825</v>
      </c>
    </row>
    <row r="1171" spans="1:2" x14ac:dyDescent="0.25">
      <c r="A1171" s="29">
        <f>((Gasto!$C$7*B1171)+(Gasto!$C$14*(B1171^2)))^3/(Gasto!$C$7+(2*Gasto!$C$14*B1171))</f>
        <v>26.128979792524294</v>
      </c>
      <c r="B1171" s="20">
        <f t="shared" si="18"/>
        <v>1.1659999999999824</v>
      </c>
    </row>
    <row r="1172" spans="1:2" x14ac:dyDescent="0.25">
      <c r="A1172" s="29">
        <f>((Gasto!$C$7*B1172)+(Gasto!$C$14*(B1172^2)))^3/(Gasto!$C$7+(2*Gasto!$C$14*B1172))</f>
        <v>26.208995084607071</v>
      </c>
      <c r="B1172" s="20">
        <f t="shared" si="18"/>
        <v>1.1669999999999823</v>
      </c>
    </row>
    <row r="1173" spans="1:2" x14ac:dyDescent="0.25">
      <c r="A1173" s="29">
        <f>((Gasto!$C$7*B1173)+(Gasto!$C$14*(B1173^2)))^3/(Gasto!$C$7+(2*Gasto!$C$14*B1173))</f>
        <v>26.289195233663445</v>
      </c>
      <c r="B1173" s="20">
        <f t="shared" si="18"/>
        <v>1.1679999999999822</v>
      </c>
    </row>
    <row r="1174" spans="1:2" x14ac:dyDescent="0.25">
      <c r="A1174" s="29">
        <f>((Gasto!$C$7*B1174)+(Gasto!$C$14*(B1174^2)))^3/(Gasto!$C$7+(2*Gasto!$C$14*B1174))</f>
        <v>26.369580536868014</v>
      </c>
      <c r="B1174" s="20">
        <f t="shared" si="18"/>
        <v>1.1689999999999821</v>
      </c>
    </row>
    <row r="1175" spans="1:2" x14ac:dyDescent="0.25">
      <c r="A1175" s="29">
        <f>((Gasto!$C$7*B1175)+(Gasto!$C$14*(B1175^2)))^3/(Gasto!$C$7+(2*Gasto!$C$14*B1175))</f>
        <v>26.45015129168754</v>
      </c>
      <c r="B1175" s="20">
        <f t="shared" si="18"/>
        <v>1.1699999999999819</v>
      </c>
    </row>
    <row r="1176" spans="1:2" x14ac:dyDescent="0.25">
      <c r="A1176" s="29">
        <f>((Gasto!$C$7*B1176)+(Gasto!$C$14*(B1176^2)))^3/(Gasto!$C$7+(2*Gasto!$C$14*B1176))</f>
        <v>26.530907795881035</v>
      </c>
      <c r="B1176" s="20">
        <f t="shared" si="18"/>
        <v>1.1709999999999818</v>
      </c>
    </row>
    <row r="1177" spans="1:2" x14ac:dyDescent="0.25">
      <c r="A1177" s="29">
        <f>((Gasto!$C$7*B1177)+(Gasto!$C$14*(B1177^2)))^3/(Gasto!$C$7+(2*Gasto!$C$14*B1177))</f>
        <v>26.611850347499882</v>
      </c>
      <c r="B1177" s="20">
        <f t="shared" si="18"/>
        <v>1.1719999999999817</v>
      </c>
    </row>
    <row r="1178" spans="1:2" x14ac:dyDescent="0.25">
      <c r="A1178" s="29">
        <f>((Gasto!$C$7*B1178)+(Gasto!$C$14*(B1178^2)))^3/(Gasto!$C$7+(2*Gasto!$C$14*B1178))</f>
        <v>26.692979244888001</v>
      </c>
      <c r="B1178" s="20">
        <f t="shared" si="18"/>
        <v>1.1729999999999816</v>
      </c>
    </row>
    <row r="1179" spans="1:2" x14ac:dyDescent="0.25">
      <c r="A1179" s="29">
        <f>((Gasto!$C$7*B1179)+(Gasto!$C$14*(B1179^2)))^3/(Gasto!$C$7+(2*Gasto!$C$14*B1179))</f>
        <v>26.77429478668197</v>
      </c>
      <c r="B1179" s="20">
        <f t="shared" si="18"/>
        <v>1.1739999999999815</v>
      </c>
    </row>
    <row r="1180" spans="1:2" x14ac:dyDescent="0.25">
      <c r="A1180" s="29">
        <f>((Gasto!$C$7*B1180)+(Gasto!$C$14*(B1180^2)))^3/(Gasto!$C$7+(2*Gasto!$C$14*B1180))</f>
        <v>26.855797271811188</v>
      </c>
      <c r="B1180" s="20">
        <f t="shared" si="18"/>
        <v>1.1749999999999814</v>
      </c>
    </row>
    <row r="1181" spans="1:2" x14ac:dyDescent="0.25">
      <c r="A1181" s="29">
        <f>((Gasto!$C$7*B1181)+(Gasto!$C$14*(B1181^2)))^3/(Gasto!$C$7+(2*Gasto!$C$14*B1181))</f>
        <v>26.937486999497924</v>
      </c>
      <c r="B1181" s="20">
        <f t="shared" si="18"/>
        <v>1.1759999999999813</v>
      </c>
    </row>
    <row r="1182" spans="1:2" x14ac:dyDescent="0.25">
      <c r="A1182" s="29">
        <f>((Gasto!$C$7*B1182)+(Gasto!$C$14*(B1182^2)))^3/(Gasto!$C$7+(2*Gasto!$C$14*B1182))</f>
        <v>27.019364269257593</v>
      </c>
      <c r="B1182" s="20">
        <f t="shared" si="18"/>
        <v>1.1769999999999812</v>
      </c>
    </row>
    <row r="1183" spans="1:2" x14ac:dyDescent="0.25">
      <c r="A1183" s="29">
        <f>((Gasto!$C$7*B1183)+(Gasto!$C$14*(B1183^2)))^3/(Gasto!$C$7+(2*Gasto!$C$14*B1183))</f>
        <v>27.101429380898765</v>
      </c>
      <c r="B1183" s="20">
        <f t="shared" si="18"/>
        <v>1.1779999999999811</v>
      </c>
    </row>
    <row r="1184" spans="1:2" x14ac:dyDescent="0.25">
      <c r="A1184" s="29">
        <f>((Gasto!$C$7*B1184)+(Gasto!$C$14*(B1184^2)))^3/(Gasto!$C$7+(2*Gasto!$C$14*B1184))</f>
        <v>27.183682634523393</v>
      </c>
      <c r="B1184" s="20">
        <f t="shared" si="18"/>
        <v>1.178999999999981</v>
      </c>
    </row>
    <row r="1185" spans="1:2" x14ac:dyDescent="0.25">
      <c r="A1185" s="29">
        <f>((Gasto!$C$7*B1185)+(Gasto!$C$14*(B1185^2)))^3/(Gasto!$C$7+(2*Gasto!$C$14*B1185))</f>
        <v>27.266124330526857</v>
      </c>
      <c r="B1185" s="20">
        <f t="shared" si="18"/>
        <v>1.1799999999999808</v>
      </c>
    </row>
    <row r="1186" spans="1:2" x14ac:dyDescent="0.25">
      <c r="A1186" s="29">
        <f>((Gasto!$C$7*B1186)+(Gasto!$C$14*(B1186^2)))^3/(Gasto!$C$7+(2*Gasto!$C$14*B1186))</f>
        <v>27.348754769598195</v>
      </c>
      <c r="B1186" s="20">
        <f t="shared" si="18"/>
        <v>1.1809999999999807</v>
      </c>
    </row>
    <row r="1187" spans="1:2" x14ac:dyDescent="0.25">
      <c r="A1187" s="29">
        <f>((Gasto!$C$7*B1187)+(Gasto!$C$14*(B1187^2)))^3/(Gasto!$C$7+(2*Gasto!$C$14*B1187))</f>
        <v>27.431574252720196</v>
      </c>
      <c r="B1187" s="20">
        <f t="shared" si="18"/>
        <v>1.1819999999999806</v>
      </c>
    </row>
    <row r="1188" spans="1:2" x14ac:dyDescent="0.25">
      <c r="A1188" s="29">
        <f>((Gasto!$C$7*B1188)+(Gasto!$C$14*(B1188^2)))^3/(Gasto!$C$7+(2*Gasto!$C$14*B1188))</f>
        <v>27.514583081169505</v>
      </c>
      <c r="B1188" s="20">
        <f t="shared" si="18"/>
        <v>1.1829999999999805</v>
      </c>
    </row>
    <row r="1189" spans="1:2" x14ac:dyDescent="0.25">
      <c r="A1189" s="29">
        <f>((Gasto!$C$7*B1189)+(Gasto!$C$14*(B1189^2)))^3/(Gasto!$C$7+(2*Gasto!$C$14*B1189))</f>
        <v>27.597781556516829</v>
      </c>
      <c r="B1189" s="20">
        <f t="shared" si="18"/>
        <v>1.1839999999999804</v>
      </c>
    </row>
    <row r="1190" spans="1:2" x14ac:dyDescent="0.25">
      <c r="A1190" s="29">
        <f>((Gasto!$C$7*B1190)+(Gasto!$C$14*(B1190^2)))^3/(Gasto!$C$7+(2*Gasto!$C$14*B1190))</f>
        <v>27.681169980626997</v>
      </c>
      <c r="B1190" s="20">
        <f t="shared" si="18"/>
        <v>1.1849999999999803</v>
      </c>
    </row>
    <row r="1191" spans="1:2" x14ac:dyDescent="0.25">
      <c r="A1191" s="29">
        <f>((Gasto!$C$7*B1191)+(Gasto!$C$14*(B1191^2)))^3/(Gasto!$C$7+(2*Gasto!$C$14*B1191))</f>
        <v>27.764748655659176</v>
      </c>
      <c r="B1191" s="20">
        <f t="shared" si="18"/>
        <v>1.1859999999999802</v>
      </c>
    </row>
    <row r="1192" spans="1:2" x14ac:dyDescent="0.25">
      <c r="A1192" s="29">
        <f>((Gasto!$C$7*B1192)+(Gasto!$C$14*(B1192^2)))^3/(Gasto!$C$7+(2*Gasto!$C$14*B1192))</f>
        <v>27.848517884066919</v>
      </c>
      <c r="B1192" s="20">
        <f t="shared" si="18"/>
        <v>1.1869999999999801</v>
      </c>
    </row>
    <row r="1193" spans="1:2" x14ac:dyDescent="0.25">
      <c r="A1193" s="29">
        <f>((Gasto!$C$7*B1193)+(Gasto!$C$14*(B1193^2)))^3/(Gasto!$C$7+(2*Gasto!$C$14*B1193))</f>
        <v>27.932477968598405</v>
      </c>
      <c r="B1193" s="20">
        <f t="shared" si="18"/>
        <v>1.18799999999998</v>
      </c>
    </row>
    <row r="1194" spans="1:2" x14ac:dyDescent="0.25">
      <c r="A1194" s="29">
        <f>((Gasto!$C$7*B1194)+(Gasto!$C$14*(B1194^2)))^3/(Gasto!$C$7+(2*Gasto!$C$14*B1194))</f>
        <v>28.016629212296476</v>
      </c>
      <c r="B1194" s="20">
        <f t="shared" si="18"/>
        <v>1.1889999999999799</v>
      </c>
    </row>
    <row r="1195" spans="1:2" x14ac:dyDescent="0.25">
      <c r="A1195" s="29">
        <f>((Gasto!$C$7*B1195)+(Gasto!$C$14*(B1195^2)))^3/(Gasto!$C$7+(2*Gasto!$C$14*B1195))</f>
        <v>28.100971918498796</v>
      </c>
      <c r="B1195" s="20">
        <f t="shared" si="18"/>
        <v>1.1899999999999797</v>
      </c>
    </row>
    <row r="1196" spans="1:2" x14ac:dyDescent="0.25">
      <c r="A1196" s="29">
        <f>((Gasto!$C$7*B1196)+(Gasto!$C$14*(B1196^2)))^3/(Gasto!$C$7+(2*Gasto!$C$14*B1196))</f>
        <v>28.185506390838082</v>
      </c>
      <c r="B1196" s="20">
        <f t="shared" si="18"/>
        <v>1.1909999999999796</v>
      </c>
    </row>
    <row r="1197" spans="1:2" x14ac:dyDescent="0.25">
      <c r="A1197" s="29">
        <f>((Gasto!$C$7*B1197)+(Gasto!$C$14*(B1197^2)))^3/(Gasto!$C$7+(2*Gasto!$C$14*B1197))</f>
        <v>28.270232933242106</v>
      </c>
      <c r="B1197" s="20">
        <f t="shared" si="18"/>
        <v>1.1919999999999795</v>
      </c>
    </row>
    <row r="1198" spans="1:2" x14ac:dyDescent="0.25">
      <c r="A1198" s="29">
        <f>((Gasto!$C$7*B1198)+(Gasto!$C$14*(B1198^2)))^3/(Gasto!$C$7+(2*Gasto!$C$14*B1198))</f>
        <v>28.35515184993389</v>
      </c>
      <c r="B1198" s="20">
        <f t="shared" si="18"/>
        <v>1.1929999999999794</v>
      </c>
    </row>
    <row r="1199" spans="1:2" x14ac:dyDescent="0.25">
      <c r="A1199" s="29">
        <f>((Gasto!$C$7*B1199)+(Gasto!$C$14*(B1199^2)))^3/(Gasto!$C$7+(2*Gasto!$C$14*B1199))</f>
        <v>28.440263445431857</v>
      </c>
      <c r="B1199" s="20">
        <f t="shared" si="18"/>
        <v>1.1939999999999793</v>
      </c>
    </row>
    <row r="1200" spans="1:2" x14ac:dyDescent="0.25">
      <c r="A1200" s="29">
        <f>((Gasto!$C$7*B1200)+(Gasto!$C$14*(B1200^2)))^3/(Gasto!$C$7+(2*Gasto!$C$14*B1200))</f>
        <v>28.525568024549983</v>
      </c>
      <c r="B1200" s="20">
        <f t="shared" si="18"/>
        <v>1.1949999999999792</v>
      </c>
    </row>
    <row r="1201" spans="1:2" x14ac:dyDescent="0.25">
      <c r="A1201" s="29">
        <f>((Gasto!$C$7*B1201)+(Gasto!$C$14*(B1201^2)))^3/(Gasto!$C$7+(2*Gasto!$C$14*B1201))</f>
        <v>28.611065892397846</v>
      </c>
      <c r="B1201" s="20">
        <f t="shared" si="18"/>
        <v>1.1959999999999791</v>
      </c>
    </row>
    <row r="1202" spans="1:2" x14ac:dyDescent="0.25">
      <c r="A1202" s="29">
        <f>((Gasto!$C$7*B1202)+(Gasto!$C$14*(B1202^2)))^3/(Gasto!$C$7+(2*Gasto!$C$14*B1202))</f>
        <v>28.696757354380857</v>
      </c>
      <c r="B1202" s="20">
        <f t="shared" si="18"/>
        <v>1.196999999999979</v>
      </c>
    </row>
    <row r="1203" spans="1:2" x14ac:dyDescent="0.25">
      <c r="A1203" s="29">
        <f>((Gasto!$C$7*B1203)+(Gasto!$C$14*(B1203^2)))^3/(Gasto!$C$7+(2*Gasto!$C$14*B1203))</f>
        <v>28.782642716200339</v>
      </c>
      <c r="B1203" s="20">
        <f t="shared" si="18"/>
        <v>1.1979999999999789</v>
      </c>
    </row>
    <row r="1204" spans="1:2" x14ac:dyDescent="0.25">
      <c r="A1204" s="29">
        <f>((Gasto!$C$7*B1204)+(Gasto!$C$14*(B1204^2)))^3/(Gasto!$C$7+(2*Gasto!$C$14*B1204))</f>
        <v>28.8687222838537</v>
      </c>
      <c r="B1204" s="20">
        <f t="shared" si="18"/>
        <v>1.1989999999999787</v>
      </c>
    </row>
    <row r="1205" spans="1:2" x14ac:dyDescent="0.25">
      <c r="A1205" s="29">
        <f>((Gasto!$C$7*B1205)+(Gasto!$C$14*(B1205^2)))^3/(Gasto!$C$7+(2*Gasto!$C$14*B1205))</f>
        <v>28.95499636363451</v>
      </c>
      <c r="B1205" s="20">
        <f t="shared" si="18"/>
        <v>1.1999999999999786</v>
      </c>
    </row>
    <row r="1206" spans="1:2" x14ac:dyDescent="0.25">
      <c r="A1206" s="29">
        <f>((Gasto!$C$7*B1206)+(Gasto!$C$14*(B1206^2)))^3/(Gasto!$C$7+(2*Gasto!$C$14*B1206))</f>
        <v>29.041465262132768</v>
      </c>
      <c r="B1206" s="20">
        <f t="shared" si="18"/>
        <v>1.2009999999999785</v>
      </c>
    </row>
    <row r="1207" spans="1:2" x14ac:dyDescent="0.25">
      <c r="A1207" s="29">
        <f>((Gasto!$C$7*B1207)+(Gasto!$C$14*(B1207^2)))^3/(Gasto!$C$7+(2*Gasto!$C$14*B1207))</f>
        <v>29.128129286234845</v>
      </c>
      <c r="B1207" s="20">
        <f t="shared" ref="B1207:B1270" si="19">B1206+0.001</f>
        <v>1.2019999999999784</v>
      </c>
    </row>
    <row r="1208" spans="1:2" x14ac:dyDescent="0.25">
      <c r="A1208" s="29">
        <f>((Gasto!$C$7*B1208)+(Gasto!$C$14*(B1208^2)))^3/(Gasto!$C$7+(2*Gasto!$C$14*B1208))</f>
        <v>29.214988743123822</v>
      </c>
      <c r="B1208" s="20">
        <f t="shared" si="19"/>
        <v>1.2029999999999783</v>
      </c>
    </row>
    <row r="1209" spans="1:2" x14ac:dyDescent="0.25">
      <c r="A1209" s="29">
        <f>((Gasto!$C$7*B1209)+(Gasto!$C$14*(B1209^2)))^3/(Gasto!$C$7+(2*Gasto!$C$14*B1209))</f>
        <v>29.302043940279418</v>
      </c>
      <c r="B1209" s="20">
        <f t="shared" si="19"/>
        <v>1.2039999999999782</v>
      </c>
    </row>
    <row r="1210" spans="1:2" x14ac:dyDescent="0.25">
      <c r="A1210" s="29">
        <f>((Gasto!$C$7*B1210)+(Gasto!$C$14*(B1210^2)))^3/(Gasto!$C$7+(2*Gasto!$C$14*B1210))</f>
        <v>29.389295185478318</v>
      </c>
      <c r="B1210" s="20">
        <f t="shared" si="19"/>
        <v>1.2049999999999781</v>
      </c>
    </row>
    <row r="1211" spans="1:2" x14ac:dyDescent="0.25">
      <c r="A1211" s="29">
        <f>((Gasto!$C$7*B1211)+(Gasto!$C$14*(B1211^2)))^3/(Gasto!$C$7+(2*Gasto!$C$14*B1211))</f>
        <v>29.47674278679424</v>
      </c>
      <c r="B1211" s="20">
        <f t="shared" si="19"/>
        <v>1.205999999999978</v>
      </c>
    </row>
    <row r="1212" spans="1:2" x14ac:dyDescent="0.25">
      <c r="A1212" s="29">
        <f>((Gasto!$C$7*B1212)+(Gasto!$C$14*(B1212^2)))^3/(Gasto!$C$7+(2*Gasto!$C$14*B1212))</f>
        <v>29.564387052597983</v>
      </c>
      <c r="B1212" s="20">
        <f t="shared" si="19"/>
        <v>1.2069999999999779</v>
      </c>
    </row>
    <row r="1213" spans="1:2" x14ac:dyDescent="0.25">
      <c r="A1213" s="29">
        <f>((Gasto!$C$7*B1213)+(Gasto!$C$14*(B1213^2)))^3/(Gasto!$C$7+(2*Gasto!$C$14*B1213))</f>
        <v>29.652228291557694</v>
      </c>
      <c r="B1213" s="20">
        <f t="shared" si="19"/>
        <v>1.2079999999999778</v>
      </c>
    </row>
    <row r="1214" spans="1:2" x14ac:dyDescent="0.25">
      <c r="A1214" s="29">
        <f>((Gasto!$C$7*B1214)+(Gasto!$C$14*(B1214^2)))^3/(Gasto!$C$7+(2*Gasto!$C$14*B1214))</f>
        <v>29.74026681263895</v>
      </c>
      <c r="B1214" s="20">
        <f t="shared" si="19"/>
        <v>1.2089999999999776</v>
      </c>
    </row>
    <row r="1215" spans="1:2" x14ac:dyDescent="0.25">
      <c r="A1215" s="29">
        <f>((Gasto!$C$7*B1215)+(Gasto!$C$14*(B1215^2)))^3/(Gasto!$C$7+(2*Gasto!$C$14*B1215))</f>
        <v>29.828502925104861</v>
      </c>
      <c r="B1215" s="20">
        <f t="shared" si="19"/>
        <v>1.2099999999999775</v>
      </c>
    </row>
    <row r="1216" spans="1:2" x14ac:dyDescent="0.25">
      <c r="A1216" s="29">
        <f>((Gasto!$C$7*B1216)+(Gasto!$C$14*(B1216^2)))^3/(Gasto!$C$7+(2*Gasto!$C$14*B1216))</f>
        <v>29.916936938516272</v>
      </c>
      <c r="B1216" s="20">
        <f t="shared" si="19"/>
        <v>1.2109999999999774</v>
      </c>
    </row>
    <row r="1217" spans="1:2" x14ac:dyDescent="0.25">
      <c r="A1217" s="29">
        <f>((Gasto!$C$7*B1217)+(Gasto!$C$14*(B1217^2)))^3/(Gasto!$C$7+(2*Gasto!$C$14*B1217))</f>
        <v>30.005569162731849</v>
      </c>
      <c r="B1217" s="20">
        <f t="shared" si="19"/>
        <v>1.2119999999999773</v>
      </c>
    </row>
    <row r="1218" spans="1:2" x14ac:dyDescent="0.25">
      <c r="A1218" s="29">
        <f>((Gasto!$C$7*B1218)+(Gasto!$C$14*(B1218^2)))^3/(Gasto!$C$7+(2*Gasto!$C$14*B1218))</f>
        <v>30.094399907908247</v>
      </c>
      <c r="B1218" s="20">
        <f t="shared" si="19"/>
        <v>1.2129999999999772</v>
      </c>
    </row>
    <row r="1219" spans="1:2" x14ac:dyDescent="0.25">
      <c r="A1219" s="29">
        <f>((Gasto!$C$7*B1219)+(Gasto!$C$14*(B1219^2)))^3/(Gasto!$C$7+(2*Gasto!$C$14*B1219))</f>
        <v>30.183429484500195</v>
      </c>
      <c r="B1219" s="20">
        <f t="shared" si="19"/>
        <v>1.2139999999999771</v>
      </c>
    </row>
    <row r="1220" spans="1:2" x14ac:dyDescent="0.25">
      <c r="A1220" s="29">
        <f>((Gasto!$C$7*B1220)+(Gasto!$C$14*(B1220^2)))^3/(Gasto!$C$7+(2*Gasto!$C$14*B1220))</f>
        <v>30.272658203260725</v>
      </c>
      <c r="B1220" s="20">
        <f t="shared" si="19"/>
        <v>1.214999999999977</v>
      </c>
    </row>
    <row r="1221" spans="1:2" x14ac:dyDescent="0.25">
      <c r="A1221" s="29">
        <f>((Gasto!$C$7*B1221)+(Gasto!$C$14*(B1221^2)))^3/(Gasto!$C$7+(2*Gasto!$C$14*B1221))</f>
        <v>30.36208637524118</v>
      </c>
      <c r="B1221" s="20">
        <f t="shared" si="19"/>
        <v>1.2159999999999769</v>
      </c>
    </row>
    <row r="1222" spans="1:2" x14ac:dyDescent="0.25">
      <c r="A1222" s="29">
        <f>((Gasto!$C$7*B1222)+(Gasto!$C$14*(B1222^2)))^3/(Gasto!$C$7+(2*Gasto!$C$14*B1222))</f>
        <v>30.451714311791484</v>
      </c>
      <c r="B1222" s="20">
        <f t="shared" si="19"/>
        <v>1.2169999999999768</v>
      </c>
    </row>
    <row r="1223" spans="1:2" x14ac:dyDescent="0.25">
      <c r="A1223" s="29">
        <f>((Gasto!$C$7*B1223)+(Gasto!$C$14*(B1223^2)))^3/(Gasto!$C$7+(2*Gasto!$C$14*B1223))</f>
        <v>30.541542324560176</v>
      </c>
      <c r="B1223" s="20">
        <f t="shared" si="19"/>
        <v>1.2179999999999767</v>
      </c>
    </row>
    <row r="1224" spans="1:2" x14ac:dyDescent="0.25">
      <c r="A1224" s="29">
        <f>((Gasto!$C$7*B1224)+(Gasto!$C$14*(B1224^2)))^3/(Gasto!$C$7+(2*Gasto!$C$14*B1224))</f>
        <v>30.63157072549464</v>
      </c>
      <c r="B1224" s="20">
        <f t="shared" si="19"/>
        <v>1.2189999999999765</v>
      </c>
    </row>
    <row r="1225" spans="1:2" x14ac:dyDescent="0.25">
      <c r="A1225" s="29">
        <f>((Gasto!$C$7*B1225)+(Gasto!$C$14*(B1225^2)))^3/(Gasto!$C$7+(2*Gasto!$C$14*B1225))</f>
        <v>30.72179982684111</v>
      </c>
      <c r="B1225" s="20">
        <f t="shared" si="19"/>
        <v>1.2199999999999764</v>
      </c>
    </row>
    <row r="1226" spans="1:2" x14ac:dyDescent="0.25">
      <c r="A1226" s="29">
        <f>((Gasto!$C$7*B1226)+(Gasto!$C$14*(B1226^2)))^3/(Gasto!$C$7+(2*Gasto!$C$14*B1226))</f>
        <v>30.812229941144949</v>
      </c>
      <c r="B1226" s="20">
        <f t="shared" si="19"/>
        <v>1.2209999999999763</v>
      </c>
    </row>
    <row r="1227" spans="1:2" x14ac:dyDescent="0.25">
      <c r="A1227" s="29">
        <f>((Gasto!$C$7*B1227)+(Gasto!$C$14*(B1227^2)))^3/(Gasto!$C$7+(2*Gasto!$C$14*B1227))</f>
        <v>30.902861381250666</v>
      </c>
      <c r="B1227" s="20">
        <f t="shared" si="19"/>
        <v>1.2219999999999762</v>
      </c>
    </row>
    <row r="1228" spans="1:2" x14ac:dyDescent="0.25">
      <c r="A1228" s="29">
        <f>((Gasto!$C$7*B1228)+(Gasto!$C$14*(B1228^2)))^3/(Gasto!$C$7+(2*Gasto!$C$14*B1228))</f>
        <v>30.993694460302162</v>
      </c>
      <c r="B1228" s="20">
        <f t="shared" si="19"/>
        <v>1.2229999999999761</v>
      </c>
    </row>
    <row r="1229" spans="1:2" x14ac:dyDescent="0.25">
      <c r="A1229" s="29">
        <f>((Gasto!$C$7*B1229)+(Gasto!$C$14*(B1229^2)))^3/(Gasto!$C$7+(2*Gasto!$C$14*B1229))</f>
        <v>31.084729491742763</v>
      </c>
      <c r="B1229" s="20">
        <f t="shared" si="19"/>
        <v>1.223999999999976</v>
      </c>
    </row>
    <row r="1230" spans="1:2" x14ac:dyDescent="0.25">
      <c r="A1230" s="29">
        <f>((Gasto!$C$7*B1230)+(Gasto!$C$14*(B1230^2)))^3/(Gasto!$C$7+(2*Gasto!$C$14*B1230))</f>
        <v>31.175966789315414</v>
      </c>
      <c r="B1230" s="20">
        <f t="shared" si="19"/>
        <v>1.2249999999999759</v>
      </c>
    </row>
    <row r="1231" spans="1:2" x14ac:dyDescent="0.25">
      <c r="A1231" s="29">
        <f>((Gasto!$C$7*B1231)+(Gasto!$C$14*(B1231^2)))^3/(Gasto!$C$7+(2*Gasto!$C$14*B1231))</f>
        <v>31.267406667062804</v>
      </c>
      <c r="B1231" s="20">
        <f t="shared" si="19"/>
        <v>1.2259999999999758</v>
      </c>
    </row>
    <row r="1232" spans="1:2" x14ac:dyDescent="0.25">
      <c r="A1232" s="29">
        <f>((Gasto!$C$7*B1232)+(Gasto!$C$14*(B1232^2)))^3/(Gasto!$C$7+(2*Gasto!$C$14*B1232))</f>
        <v>31.359049439327553</v>
      </c>
      <c r="B1232" s="20">
        <f t="shared" si="19"/>
        <v>1.2269999999999757</v>
      </c>
    </row>
    <row r="1233" spans="1:2" x14ac:dyDescent="0.25">
      <c r="A1233" s="29">
        <f>((Gasto!$C$7*B1233)+(Gasto!$C$14*(B1233^2)))^3/(Gasto!$C$7+(2*Gasto!$C$14*B1233))</f>
        <v>31.45089542075219</v>
      </c>
      <c r="B1233" s="20">
        <f t="shared" si="19"/>
        <v>1.2279999999999756</v>
      </c>
    </row>
    <row r="1234" spans="1:2" x14ac:dyDescent="0.25">
      <c r="A1234" s="29">
        <f>((Gasto!$C$7*B1234)+(Gasto!$C$14*(B1234^2)))^3/(Gasto!$C$7+(2*Gasto!$C$14*B1234))</f>
        <v>31.5429449262795</v>
      </c>
      <c r="B1234" s="20">
        <f t="shared" si="19"/>
        <v>1.2289999999999754</v>
      </c>
    </row>
    <row r="1235" spans="1:2" x14ac:dyDescent="0.25">
      <c r="A1235" s="29">
        <f>((Gasto!$C$7*B1235)+(Gasto!$C$14*(B1235^2)))^3/(Gasto!$C$7+(2*Gasto!$C$14*B1235))</f>
        <v>31.635198271152476</v>
      </c>
      <c r="B1235" s="20">
        <f t="shared" si="19"/>
        <v>1.2299999999999753</v>
      </c>
    </row>
    <row r="1236" spans="1:2" x14ac:dyDescent="0.25">
      <c r="A1236" s="29">
        <f>((Gasto!$C$7*B1236)+(Gasto!$C$14*(B1236^2)))^3/(Gasto!$C$7+(2*Gasto!$C$14*B1236))</f>
        <v>31.72765577091462</v>
      </c>
      <c r="B1236" s="20">
        <f t="shared" si="19"/>
        <v>1.2309999999999752</v>
      </c>
    </row>
    <row r="1237" spans="1:2" x14ac:dyDescent="0.25">
      <c r="A1237" s="29">
        <f>((Gasto!$C$7*B1237)+(Gasto!$C$14*(B1237^2)))^3/(Gasto!$C$7+(2*Gasto!$C$14*B1237))</f>
        <v>31.820317741409909</v>
      </c>
      <c r="B1237" s="20">
        <f t="shared" si="19"/>
        <v>1.2319999999999751</v>
      </c>
    </row>
    <row r="1238" spans="1:2" x14ac:dyDescent="0.25">
      <c r="A1238" s="29">
        <f>((Gasto!$C$7*B1238)+(Gasto!$C$14*(B1238^2)))^3/(Gasto!$C$7+(2*Gasto!$C$14*B1238))</f>
        <v>31.913184498783075</v>
      </c>
      <c r="B1238" s="20">
        <f t="shared" si="19"/>
        <v>1.232999999999975</v>
      </c>
    </row>
    <row r="1239" spans="1:2" x14ac:dyDescent="0.25">
      <c r="A1239" s="29">
        <f>((Gasto!$C$7*B1239)+(Gasto!$C$14*(B1239^2)))^3/(Gasto!$C$7+(2*Gasto!$C$14*B1239))</f>
        <v>32.006256359479636</v>
      </c>
      <c r="B1239" s="20">
        <f t="shared" si="19"/>
        <v>1.2339999999999749</v>
      </c>
    </row>
    <row r="1240" spans="1:2" x14ac:dyDescent="0.25">
      <c r="A1240" s="29">
        <f>((Gasto!$C$7*B1240)+(Gasto!$C$14*(B1240^2)))^3/(Gasto!$C$7+(2*Gasto!$C$14*B1240))</f>
        <v>32.09953364024615</v>
      </c>
      <c r="B1240" s="20">
        <f t="shared" si="19"/>
        <v>1.2349999999999748</v>
      </c>
    </row>
    <row r="1241" spans="1:2" x14ac:dyDescent="0.25">
      <c r="A1241" s="29">
        <f>((Gasto!$C$7*B1241)+(Gasto!$C$14*(B1241^2)))^3/(Gasto!$C$7+(2*Gasto!$C$14*B1241))</f>
        <v>32.193016658130176</v>
      </c>
      <c r="B1241" s="20">
        <f t="shared" si="19"/>
        <v>1.2359999999999747</v>
      </c>
    </row>
    <row r="1242" spans="1:2" x14ac:dyDescent="0.25">
      <c r="A1242" s="29">
        <f>((Gasto!$C$7*B1242)+(Gasto!$C$14*(B1242^2)))^3/(Gasto!$C$7+(2*Gasto!$C$14*B1242))</f>
        <v>32.286705730480627</v>
      </c>
      <c r="B1242" s="20">
        <f t="shared" si="19"/>
        <v>1.2369999999999746</v>
      </c>
    </row>
    <row r="1243" spans="1:2" x14ac:dyDescent="0.25">
      <c r="A1243" s="29">
        <f>((Gasto!$C$7*B1243)+(Gasto!$C$14*(B1243^2)))^3/(Gasto!$C$7+(2*Gasto!$C$14*B1243))</f>
        <v>32.380601174947707</v>
      </c>
      <c r="B1243" s="20">
        <f t="shared" si="19"/>
        <v>1.2379999999999745</v>
      </c>
    </row>
    <row r="1244" spans="1:2" x14ac:dyDescent="0.25">
      <c r="A1244" s="29">
        <f>((Gasto!$C$7*B1244)+(Gasto!$C$14*(B1244^2)))^3/(Gasto!$C$7+(2*Gasto!$C$14*B1244))</f>
        <v>32.474703309483189</v>
      </c>
      <c r="B1244" s="20">
        <f t="shared" si="19"/>
        <v>1.2389999999999743</v>
      </c>
    </row>
    <row r="1245" spans="1:2" x14ac:dyDescent="0.25">
      <c r="A1245" s="29">
        <f>((Gasto!$C$7*B1245)+(Gasto!$C$14*(B1245^2)))^3/(Gasto!$C$7+(2*Gasto!$C$14*B1245))</f>
        <v>32.569012452340424</v>
      </c>
      <c r="B1245" s="20">
        <f t="shared" si="19"/>
        <v>1.2399999999999742</v>
      </c>
    </row>
    <row r="1246" spans="1:2" x14ac:dyDescent="0.25">
      <c r="A1246" s="29">
        <f>((Gasto!$C$7*B1246)+(Gasto!$C$14*(B1246^2)))^3/(Gasto!$C$7+(2*Gasto!$C$14*B1246))</f>
        <v>32.663528922074633</v>
      </c>
      <c r="B1246" s="20">
        <f t="shared" si="19"/>
        <v>1.2409999999999741</v>
      </c>
    </row>
    <row r="1247" spans="1:2" x14ac:dyDescent="0.25">
      <c r="A1247" s="29">
        <f>((Gasto!$C$7*B1247)+(Gasto!$C$14*(B1247^2)))^3/(Gasto!$C$7+(2*Gasto!$C$14*B1247))</f>
        <v>32.758253037542914</v>
      </c>
      <c r="B1247" s="20">
        <f t="shared" si="19"/>
        <v>1.241999999999974</v>
      </c>
    </row>
    <row r="1248" spans="1:2" x14ac:dyDescent="0.25">
      <c r="A1248" s="29">
        <f>((Gasto!$C$7*B1248)+(Gasto!$C$14*(B1248^2)))^3/(Gasto!$C$7+(2*Gasto!$C$14*B1248))</f>
        <v>32.853185117904445</v>
      </c>
      <c r="B1248" s="20">
        <f t="shared" si="19"/>
        <v>1.2429999999999739</v>
      </c>
    </row>
    <row r="1249" spans="1:2" x14ac:dyDescent="0.25">
      <c r="A1249" s="29">
        <f>((Gasto!$C$7*B1249)+(Gasto!$C$14*(B1249^2)))^3/(Gasto!$C$7+(2*Gasto!$C$14*B1249))</f>
        <v>32.948325482620525</v>
      </c>
      <c r="B1249" s="20">
        <f t="shared" si="19"/>
        <v>1.2439999999999738</v>
      </c>
    </row>
    <row r="1250" spans="1:2" x14ac:dyDescent="0.25">
      <c r="A1250" s="29">
        <f>((Gasto!$C$7*B1250)+(Gasto!$C$14*(B1250^2)))^3/(Gasto!$C$7+(2*Gasto!$C$14*B1250))</f>
        <v>33.043674451454905</v>
      </c>
      <c r="B1250" s="20">
        <f t="shared" si="19"/>
        <v>1.2449999999999737</v>
      </c>
    </row>
    <row r="1251" spans="1:2" x14ac:dyDescent="0.25">
      <c r="A1251" s="29">
        <f>((Gasto!$C$7*B1251)+(Gasto!$C$14*(B1251^2)))^3/(Gasto!$C$7+(2*Gasto!$C$14*B1251))</f>
        <v>33.139232344473669</v>
      </c>
      <c r="B1251" s="20">
        <f t="shared" si="19"/>
        <v>1.2459999999999736</v>
      </c>
    </row>
    <row r="1252" spans="1:2" x14ac:dyDescent="0.25">
      <c r="A1252" s="29">
        <f>((Gasto!$C$7*B1252)+(Gasto!$C$14*(B1252^2)))^3/(Gasto!$C$7+(2*Gasto!$C$14*B1252))</f>
        <v>33.234999482045644</v>
      </c>
      <c r="B1252" s="20">
        <f t="shared" si="19"/>
        <v>1.2469999999999735</v>
      </c>
    </row>
    <row r="1253" spans="1:2" x14ac:dyDescent="0.25">
      <c r="A1253" s="29">
        <f>((Gasto!$C$7*B1253)+(Gasto!$C$14*(B1253^2)))^3/(Gasto!$C$7+(2*Gasto!$C$14*B1253))</f>
        <v>33.33097618484225</v>
      </c>
      <c r="B1253" s="20">
        <f t="shared" si="19"/>
        <v>1.2479999999999734</v>
      </c>
    </row>
    <row r="1254" spans="1:2" x14ac:dyDescent="0.25">
      <c r="A1254" s="29">
        <f>((Gasto!$C$7*B1254)+(Gasto!$C$14*(B1254^2)))^3/(Gasto!$C$7+(2*Gasto!$C$14*B1254))</f>
        <v>33.427162773837892</v>
      </c>
      <c r="B1254" s="20">
        <f t="shared" si="19"/>
        <v>1.2489999999999732</v>
      </c>
    </row>
    <row r="1255" spans="1:2" x14ac:dyDescent="0.25">
      <c r="A1255" s="29">
        <f>((Gasto!$C$7*B1255)+(Gasto!$C$14*(B1255^2)))^3/(Gasto!$C$7+(2*Gasto!$C$14*B1255))</f>
        <v>33.523559570309907</v>
      </c>
      <c r="B1255" s="20">
        <f t="shared" si="19"/>
        <v>1.2499999999999731</v>
      </c>
    </row>
    <row r="1256" spans="1:2" x14ac:dyDescent="0.25">
      <c r="A1256" s="29">
        <f>((Gasto!$C$7*B1256)+(Gasto!$C$14*(B1256^2)))^3/(Gasto!$C$7+(2*Gasto!$C$14*B1256))</f>
        <v>33.620166895838842</v>
      </c>
      <c r="B1256" s="20">
        <f t="shared" si="19"/>
        <v>1.250999999999973</v>
      </c>
    </row>
    <row r="1257" spans="1:2" x14ac:dyDescent="0.25">
      <c r="A1257" s="29">
        <f>((Gasto!$C$7*B1257)+(Gasto!$C$14*(B1257^2)))^3/(Gasto!$C$7+(2*Gasto!$C$14*B1257))</f>
        <v>33.716985072308482</v>
      </c>
      <c r="B1257" s="20">
        <f t="shared" si="19"/>
        <v>1.2519999999999729</v>
      </c>
    </row>
    <row r="1258" spans="1:2" x14ac:dyDescent="0.25">
      <c r="A1258" s="29">
        <f>((Gasto!$C$7*B1258)+(Gasto!$C$14*(B1258^2)))^3/(Gasto!$C$7+(2*Gasto!$C$14*B1258))</f>
        <v>33.814014421906052</v>
      </c>
      <c r="B1258" s="20">
        <f t="shared" si="19"/>
        <v>1.2529999999999728</v>
      </c>
    </row>
    <row r="1259" spans="1:2" x14ac:dyDescent="0.25">
      <c r="A1259" s="29">
        <f>((Gasto!$C$7*B1259)+(Gasto!$C$14*(B1259^2)))^3/(Gasto!$C$7+(2*Gasto!$C$14*B1259))</f>
        <v>33.911255267122307</v>
      </c>
      <c r="B1259" s="20">
        <f t="shared" si="19"/>
        <v>1.2539999999999727</v>
      </c>
    </row>
    <row r="1260" spans="1:2" x14ac:dyDescent="0.25">
      <c r="A1260" s="29">
        <f>((Gasto!$C$7*B1260)+(Gasto!$C$14*(B1260^2)))^3/(Gasto!$C$7+(2*Gasto!$C$14*B1260))</f>
        <v>34.00870793075174</v>
      </c>
      <c r="B1260" s="20">
        <f t="shared" si="19"/>
        <v>1.2549999999999726</v>
      </c>
    </row>
    <row r="1261" spans="1:2" x14ac:dyDescent="0.25">
      <c r="A1261" s="29">
        <f>((Gasto!$C$7*B1261)+(Gasto!$C$14*(B1261^2)))^3/(Gasto!$C$7+(2*Gasto!$C$14*B1261))</f>
        <v>34.106372735892599</v>
      </c>
      <c r="B1261" s="20">
        <f t="shared" si="19"/>
        <v>1.2559999999999725</v>
      </c>
    </row>
    <row r="1262" spans="1:2" x14ac:dyDescent="0.25">
      <c r="A1262" s="29">
        <f>((Gasto!$C$7*B1262)+(Gasto!$C$14*(B1262^2)))^3/(Gasto!$C$7+(2*Gasto!$C$14*B1262))</f>
        <v>34.204250005947152</v>
      </c>
      <c r="B1262" s="20">
        <f t="shared" si="19"/>
        <v>1.2569999999999724</v>
      </c>
    </row>
    <row r="1263" spans="1:2" x14ac:dyDescent="0.25">
      <c r="A1263" s="29">
        <f>((Gasto!$C$7*B1263)+(Gasto!$C$14*(B1263^2)))^3/(Gasto!$C$7+(2*Gasto!$C$14*B1263))</f>
        <v>34.302340064621745</v>
      </c>
      <c r="B1263" s="20">
        <f t="shared" si="19"/>
        <v>1.2579999999999723</v>
      </c>
    </row>
    <row r="1264" spans="1:2" x14ac:dyDescent="0.25">
      <c r="A1264" s="29">
        <f>((Gasto!$C$7*B1264)+(Gasto!$C$14*(B1264^2)))^3/(Gasto!$C$7+(2*Gasto!$C$14*B1264))</f>
        <v>34.400643235926978</v>
      </c>
      <c r="B1264" s="20">
        <f t="shared" si="19"/>
        <v>1.2589999999999721</v>
      </c>
    </row>
    <row r="1265" spans="1:2" x14ac:dyDescent="0.25">
      <c r="A1265" s="29">
        <f>((Gasto!$C$7*B1265)+(Gasto!$C$14*(B1265^2)))^3/(Gasto!$C$7+(2*Gasto!$C$14*B1265))</f>
        <v>34.499159844177775</v>
      </c>
      <c r="B1265" s="20">
        <f t="shared" si="19"/>
        <v>1.259999999999972</v>
      </c>
    </row>
    <row r="1266" spans="1:2" x14ac:dyDescent="0.25">
      <c r="A1266" s="29">
        <f>((Gasto!$C$7*B1266)+(Gasto!$C$14*(B1266^2)))^3/(Gasto!$C$7+(2*Gasto!$C$14*B1266))</f>
        <v>34.597890213993601</v>
      </c>
      <c r="B1266" s="20">
        <f t="shared" si="19"/>
        <v>1.2609999999999719</v>
      </c>
    </row>
    <row r="1267" spans="1:2" x14ac:dyDescent="0.25">
      <c r="A1267" s="29">
        <f>((Gasto!$C$7*B1267)+(Gasto!$C$14*(B1267^2)))^3/(Gasto!$C$7+(2*Gasto!$C$14*B1267))</f>
        <v>34.696834670298543</v>
      </c>
      <c r="B1267" s="20">
        <f t="shared" si="19"/>
        <v>1.2619999999999718</v>
      </c>
    </row>
    <row r="1268" spans="1:2" x14ac:dyDescent="0.25">
      <c r="A1268" s="29">
        <f>((Gasto!$C$7*B1268)+(Gasto!$C$14*(B1268^2)))^3/(Gasto!$C$7+(2*Gasto!$C$14*B1268))</f>
        <v>34.795993538321504</v>
      </c>
      <c r="B1268" s="20">
        <f t="shared" si="19"/>
        <v>1.2629999999999717</v>
      </c>
    </row>
    <row r="1269" spans="1:2" x14ac:dyDescent="0.25">
      <c r="A1269" s="29">
        <f>((Gasto!$C$7*B1269)+(Gasto!$C$14*(B1269^2)))^3/(Gasto!$C$7+(2*Gasto!$C$14*B1269))</f>
        <v>34.895367143596239</v>
      </c>
      <c r="B1269" s="20">
        <f t="shared" si="19"/>
        <v>1.2639999999999716</v>
      </c>
    </row>
    <row r="1270" spans="1:2" x14ac:dyDescent="0.25">
      <c r="A1270" s="29">
        <f>((Gasto!$C$7*B1270)+(Gasto!$C$14*(B1270^2)))^3/(Gasto!$C$7+(2*Gasto!$C$14*B1270))</f>
        <v>34.994955811961638</v>
      </c>
      <c r="B1270" s="20">
        <f t="shared" si="19"/>
        <v>1.2649999999999715</v>
      </c>
    </row>
    <row r="1271" spans="1:2" x14ac:dyDescent="0.25">
      <c r="A1271" s="29">
        <f>((Gasto!$C$7*B1271)+(Gasto!$C$14*(B1271^2)))^3/(Gasto!$C$7+(2*Gasto!$C$14*B1271))</f>
        <v>35.094759869561685</v>
      </c>
      <c r="B1271" s="20">
        <f t="shared" ref="B1271:B1334" si="20">B1270+0.001</f>
        <v>1.2659999999999714</v>
      </c>
    </row>
    <row r="1272" spans="1:2" x14ac:dyDescent="0.25">
      <c r="A1272" s="29">
        <f>((Gasto!$C$7*B1272)+(Gasto!$C$14*(B1272^2)))^3/(Gasto!$C$7+(2*Gasto!$C$14*B1272))</f>
        <v>35.194779642845745</v>
      </c>
      <c r="B1272" s="20">
        <f t="shared" si="20"/>
        <v>1.2669999999999713</v>
      </c>
    </row>
    <row r="1273" spans="1:2" x14ac:dyDescent="0.25">
      <c r="A1273" s="29">
        <f>((Gasto!$C$7*B1273)+(Gasto!$C$14*(B1273^2)))^3/(Gasto!$C$7+(2*Gasto!$C$14*B1273))</f>
        <v>35.295015458568621</v>
      </c>
      <c r="B1273" s="20">
        <f t="shared" si="20"/>
        <v>1.2679999999999712</v>
      </c>
    </row>
    <row r="1274" spans="1:2" x14ac:dyDescent="0.25">
      <c r="A1274" s="29">
        <f>((Gasto!$C$7*B1274)+(Gasto!$C$14*(B1274^2)))^3/(Gasto!$C$7+(2*Gasto!$C$14*B1274))</f>
        <v>35.395467643790731</v>
      </c>
      <c r="B1274" s="20">
        <f t="shared" si="20"/>
        <v>1.268999999999971</v>
      </c>
    </row>
    <row r="1275" spans="1:2" x14ac:dyDescent="0.25">
      <c r="A1275" s="29">
        <f>((Gasto!$C$7*B1275)+(Gasto!$C$14*(B1275^2)))^3/(Gasto!$C$7+(2*Gasto!$C$14*B1275))</f>
        <v>35.496136525878171</v>
      </c>
      <c r="B1275" s="20">
        <f t="shared" si="20"/>
        <v>1.2699999999999709</v>
      </c>
    </row>
    <row r="1276" spans="1:2" x14ac:dyDescent="0.25">
      <c r="A1276" s="29">
        <f>((Gasto!$C$7*B1276)+(Gasto!$C$14*(B1276^2)))^3/(Gasto!$C$7+(2*Gasto!$C$14*B1276))</f>
        <v>35.597022432502982</v>
      </c>
      <c r="B1276" s="20">
        <f t="shared" si="20"/>
        <v>1.2709999999999708</v>
      </c>
    </row>
    <row r="1277" spans="1:2" x14ac:dyDescent="0.25">
      <c r="A1277" s="29">
        <f>((Gasto!$C$7*B1277)+(Gasto!$C$14*(B1277^2)))^3/(Gasto!$C$7+(2*Gasto!$C$14*B1277))</f>
        <v>35.698125691643142</v>
      </c>
      <c r="B1277" s="20">
        <f t="shared" si="20"/>
        <v>1.2719999999999707</v>
      </c>
    </row>
    <row r="1278" spans="1:2" x14ac:dyDescent="0.25">
      <c r="A1278" s="29">
        <f>((Gasto!$C$7*B1278)+(Gasto!$C$14*(B1278^2)))^3/(Gasto!$C$7+(2*Gasto!$C$14*B1278))</f>
        <v>35.799446631582796</v>
      </c>
      <c r="B1278" s="20">
        <f t="shared" si="20"/>
        <v>1.2729999999999706</v>
      </c>
    </row>
    <row r="1279" spans="1:2" x14ac:dyDescent="0.25">
      <c r="A1279" s="29">
        <f>((Gasto!$C$7*B1279)+(Gasto!$C$14*(B1279^2)))^3/(Gasto!$C$7+(2*Gasto!$C$14*B1279))</f>
        <v>35.900985580912327</v>
      </c>
      <c r="B1279" s="20">
        <f t="shared" si="20"/>
        <v>1.2739999999999705</v>
      </c>
    </row>
    <row r="1280" spans="1:2" x14ac:dyDescent="0.25">
      <c r="A1280" s="29">
        <f>((Gasto!$C$7*B1280)+(Gasto!$C$14*(B1280^2)))^3/(Gasto!$C$7+(2*Gasto!$C$14*B1280))</f>
        <v>36.002742868528593</v>
      </c>
      <c r="B1280" s="20">
        <f t="shared" si="20"/>
        <v>1.2749999999999704</v>
      </c>
    </row>
    <row r="1281" spans="1:2" x14ac:dyDescent="0.25">
      <c r="A1281" s="29">
        <f>((Gasto!$C$7*B1281)+(Gasto!$C$14*(B1281^2)))^3/(Gasto!$C$7+(2*Gasto!$C$14*B1281))</f>
        <v>36.104718823634947</v>
      </c>
      <c r="B1281" s="20">
        <f t="shared" si="20"/>
        <v>1.2759999999999703</v>
      </c>
    </row>
    <row r="1282" spans="1:2" x14ac:dyDescent="0.25">
      <c r="A1282" s="29">
        <f>((Gasto!$C$7*B1282)+(Gasto!$C$14*(B1282^2)))^3/(Gasto!$C$7+(2*Gasto!$C$14*B1282))</f>
        <v>36.206913775741434</v>
      </c>
      <c r="B1282" s="20">
        <f t="shared" si="20"/>
        <v>1.2769999999999702</v>
      </c>
    </row>
    <row r="1283" spans="1:2" x14ac:dyDescent="0.25">
      <c r="A1283" s="29">
        <f>((Gasto!$C$7*B1283)+(Gasto!$C$14*(B1283^2)))^3/(Gasto!$C$7+(2*Gasto!$C$14*B1283))</f>
        <v>36.309328054664931</v>
      </c>
      <c r="B1283" s="20">
        <f t="shared" si="20"/>
        <v>1.27799999999997</v>
      </c>
    </row>
    <row r="1284" spans="1:2" x14ac:dyDescent="0.25">
      <c r="A1284" s="29">
        <f>((Gasto!$C$7*B1284)+(Gasto!$C$14*(B1284^2)))^3/(Gasto!$C$7+(2*Gasto!$C$14*B1284))</f>
        <v>36.411961990529257</v>
      </c>
      <c r="B1284" s="20">
        <f t="shared" si="20"/>
        <v>1.2789999999999699</v>
      </c>
    </row>
    <row r="1285" spans="1:2" x14ac:dyDescent="0.25">
      <c r="A1285" s="29">
        <f>((Gasto!$C$7*B1285)+(Gasto!$C$14*(B1285^2)))^3/(Gasto!$C$7+(2*Gasto!$C$14*B1285))</f>
        <v>36.514815913765304</v>
      </c>
      <c r="B1285" s="20">
        <f t="shared" si="20"/>
        <v>1.2799999999999698</v>
      </c>
    </row>
    <row r="1286" spans="1:2" x14ac:dyDescent="0.25">
      <c r="A1286" s="29">
        <f>((Gasto!$C$7*B1286)+(Gasto!$C$14*(B1286^2)))^3/(Gasto!$C$7+(2*Gasto!$C$14*B1286))</f>
        <v>36.617890155111255</v>
      </c>
      <c r="B1286" s="20">
        <f t="shared" si="20"/>
        <v>1.2809999999999697</v>
      </c>
    </row>
    <row r="1287" spans="1:2" x14ac:dyDescent="0.25">
      <c r="A1287" s="29">
        <f>((Gasto!$C$7*B1287)+(Gasto!$C$14*(B1287^2)))^3/(Gasto!$C$7+(2*Gasto!$C$14*B1287))</f>
        <v>36.721185045612543</v>
      </c>
      <c r="B1287" s="20">
        <f t="shared" si="20"/>
        <v>1.2819999999999696</v>
      </c>
    </row>
    <row r="1288" spans="1:2" x14ac:dyDescent="0.25">
      <c r="A1288" s="29">
        <f>((Gasto!$C$7*B1288)+(Gasto!$C$14*(B1288^2)))^3/(Gasto!$C$7+(2*Gasto!$C$14*B1288))</f>
        <v>36.824700916622234</v>
      </c>
      <c r="B1288" s="20">
        <f t="shared" si="20"/>
        <v>1.2829999999999695</v>
      </c>
    </row>
    <row r="1289" spans="1:2" x14ac:dyDescent="0.25">
      <c r="A1289" s="29">
        <f>((Gasto!$C$7*B1289)+(Gasto!$C$14*(B1289^2)))^3/(Gasto!$C$7+(2*Gasto!$C$14*B1289))</f>
        <v>36.928438099800907</v>
      </c>
      <c r="B1289" s="20">
        <f t="shared" si="20"/>
        <v>1.2839999999999694</v>
      </c>
    </row>
    <row r="1290" spans="1:2" x14ac:dyDescent="0.25">
      <c r="A1290" s="29">
        <f>((Gasto!$C$7*B1290)+(Gasto!$C$14*(B1290^2)))^3/(Gasto!$C$7+(2*Gasto!$C$14*B1290))</f>
        <v>37.032396927116977</v>
      </c>
      <c r="B1290" s="20">
        <f t="shared" si="20"/>
        <v>1.2849999999999693</v>
      </c>
    </row>
    <row r="1291" spans="1:2" x14ac:dyDescent="0.25">
      <c r="A1291" s="29">
        <f>((Gasto!$C$7*B1291)+(Gasto!$C$14*(B1291^2)))^3/(Gasto!$C$7+(2*Gasto!$C$14*B1291))</f>
        <v>37.136577730846774</v>
      </c>
      <c r="B1291" s="20">
        <f t="shared" si="20"/>
        <v>1.2859999999999692</v>
      </c>
    </row>
    <row r="1292" spans="1:2" x14ac:dyDescent="0.25">
      <c r="A1292" s="29">
        <f>((Gasto!$C$7*B1292)+(Gasto!$C$14*(B1292^2)))^3/(Gasto!$C$7+(2*Gasto!$C$14*B1292))</f>
        <v>37.240980843574604</v>
      </c>
      <c r="B1292" s="20">
        <f t="shared" si="20"/>
        <v>1.2869999999999691</v>
      </c>
    </row>
    <row r="1293" spans="1:2" x14ac:dyDescent="0.25">
      <c r="A1293" s="29">
        <f>((Gasto!$C$7*B1293)+(Gasto!$C$14*(B1293^2)))^3/(Gasto!$C$7+(2*Gasto!$C$14*B1293))</f>
        <v>37.345606598193008</v>
      </c>
      <c r="B1293" s="20">
        <f t="shared" si="20"/>
        <v>1.2879999999999689</v>
      </c>
    </row>
    <row r="1294" spans="1:2" x14ac:dyDescent="0.25">
      <c r="A1294" s="29">
        <f>((Gasto!$C$7*B1294)+(Gasto!$C$14*(B1294^2)))^3/(Gasto!$C$7+(2*Gasto!$C$14*B1294))</f>
        <v>37.450455327902844</v>
      </c>
      <c r="B1294" s="20">
        <f t="shared" si="20"/>
        <v>1.2889999999999688</v>
      </c>
    </row>
    <row r="1295" spans="1:2" x14ac:dyDescent="0.25">
      <c r="A1295" s="29">
        <f>((Gasto!$C$7*B1295)+(Gasto!$C$14*(B1295^2)))^3/(Gasto!$C$7+(2*Gasto!$C$14*B1295))</f>
        <v>37.555527366213347</v>
      </c>
      <c r="B1295" s="20">
        <f t="shared" si="20"/>
        <v>1.2899999999999687</v>
      </c>
    </row>
    <row r="1296" spans="1:2" x14ac:dyDescent="0.25">
      <c r="A1296" s="29">
        <f>((Gasto!$C$7*B1296)+(Gasto!$C$14*(B1296^2)))^3/(Gasto!$C$7+(2*Gasto!$C$14*B1296))</f>
        <v>37.660823046942483</v>
      </c>
      <c r="B1296" s="20">
        <f t="shared" si="20"/>
        <v>1.2909999999999686</v>
      </c>
    </row>
    <row r="1297" spans="1:2" x14ac:dyDescent="0.25">
      <c r="A1297" s="29">
        <f>((Gasto!$C$7*B1297)+(Gasto!$C$14*(B1297^2)))^3/(Gasto!$C$7+(2*Gasto!$C$14*B1297))</f>
        <v>37.766342704216733</v>
      </c>
      <c r="B1297" s="20">
        <f t="shared" si="20"/>
        <v>1.2919999999999685</v>
      </c>
    </row>
    <row r="1298" spans="1:2" x14ac:dyDescent="0.25">
      <c r="A1298" s="29">
        <f>((Gasto!$C$7*B1298)+(Gasto!$C$14*(B1298^2)))^3/(Gasto!$C$7+(2*Gasto!$C$14*B1298))</f>
        <v>37.872086672471625</v>
      </c>
      <c r="B1298" s="20">
        <f t="shared" si="20"/>
        <v>1.2929999999999684</v>
      </c>
    </row>
    <row r="1299" spans="1:2" x14ac:dyDescent="0.25">
      <c r="A1299" s="29">
        <f>((Gasto!$C$7*B1299)+(Gasto!$C$14*(B1299^2)))^3/(Gasto!$C$7+(2*Gasto!$C$14*B1299))</f>
        <v>37.978055286451571</v>
      </c>
      <c r="B1299" s="20">
        <f t="shared" si="20"/>
        <v>1.2939999999999683</v>
      </c>
    </row>
    <row r="1300" spans="1:2" x14ac:dyDescent="0.25">
      <c r="A1300" s="29">
        <f>((Gasto!$C$7*B1300)+(Gasto!$C$14*(B1300^2)))^3/(Gasto!$C$7+(2*Gasto!$C$14*B1300))</f>
        <v>38.084248881210165</v>
      </c>
      <c r="B1300" s="20">
        <f t="shared" si="20"/>
        <v>1.2949999999999682</v>
      </c>
    </row>
    <row r="1301" spans="1:2" x14ac:dyDescent="0.25">
      <c r="A1301" s="29">
        <f>((Gasto!$C$7*B1301)+(Gasto!$C$14*(B1301^2)))^3/(Gasto!$C$7+(2*Gasto!$C$14*B1301))</f>
        <v>38.190667792110226</v>
      </c>
      <c r="B1301" s="20">
        <f t="shared" si="20"/>
        <v>1.2959999999999681</v>
      </c>
    </row>
    <row r="1302" spans="1:2" x14ac:dyDescent="0.25">
      <c r="A1302" s="29">
        <f>((Gasto!$C$7*B1302)+(Gasto!$C$14*(B1302^2)))^3/(Gasto!$C$7+(2*Gasto!$C$14*B1302))</f>
        <v>38.297312354824015</v>
      </c>
      <c r="B1302" s="20">
        <f t="shared" si="20"/>
        <v>1.296999999999968</v>
      </c>
    </row>
    <row r="1303" spans="1:2" x14ac:dyDescent="0.25">
      <c r="A1303" s="29">
        <f>((Gasto!$C$7*B1303)+(Gasto!$C$14*(B1303^2)))^3/(Gasto!$C$7+(2*Gasto!$C$14*B1303))</f>
        <v>38.404182905333286</v>
      </c>
      <c r="B1303" s="20">
        <f t="shared" si="20"/>
        <v>1.2979999999999678</v>
      </c>
    </row>
    <row r="1304" spans="1:2" x14ac:dyDescent="0.25">
      <c r="A1304" s="29">
        <f>((Gasto!$C$7*B1304)+(Gasto!$C$14*(B1304^2)))^3/(Gasto!$C$7+(2*Gasto!$C$14*B1304))</f>
        <v>38.511279779929517</v>
      </c>
      <c r="B1304" s="20">
        <f t="shared" si="20"/>
        <v>1.2989999999999677</v>
      </c>
    </row>
    <row r="1305" spans="1:2" x14ac:dyDescent="0.25">
      <c r="A1305" s="29">
        <f>((Gasto!$C$7*B1305)+(Gasto!$C$14*(B1305^2)))^3/(Gasto!$C$7+(2*Gasto!$C$14*B1305))</f>
        <v>38.618603315213917</v>
      </c>
      <c r="B1305" s="20">
        <f t="shared" si="20"/>
        <v>1.2999999999999676</v>
      </c>
    </row>
    <row r="1306" spans="1:2" x14ac:dyDescent="0.25">
      <c r="A1306" s="29">
        <f>((Gasto!$C$7*B1306)+(Gasto!$C$14*(B1306^2)))^3/(Gasto!$C$7+(2*Gasto!$C$14*B1306))</f>
        <v>38.726153848097731</v>
      </c>
      <c r="B1306" s="20">
        <f t="shared" si="20"/>
        <v>1.3009999999999675</v>
      </c>
    </row>
    <row r="1307" spans="1:2" x14ac:dyDescent="0.25">
      <c r="A1307" s="29">
        <f>((Gasto!$C$7*B1307)+(Gasto!$C$14*(B1307^2)))^3/(Gasto!$C$7+(2*Gasto!$C$14*B1307))</f>
        <v>38.833931715802208</v>
      </c>
      <c r="B1307" s="20">
        <f t="shared" si="20"/>
        <v>1.3019999999999674</v>
      </c>
    </row>
    <row r="1308" spans="1:2" x14ac:dyDescent="0.25">
      <c r="A1308" s="29">
        <f>((Gasto!$C$7*B1308)+(Gasto!$C$14*(B1308^2)))^3/(Gasto!$C$7+(2*Gasto!$C$14*B1308))</f>
        <v>38.941937255858889</v>
      </c>
      <c r="B1308" s="20">
        <f t="shared" si="20"/>
        <v>1.3029999999999673</v>
      </c>
    </row>
    <row r="1309" spans="1:2" x14ac:dyDescent="0.25">
      <c r="A1309" s="29">
        <f>((Gasto!$C$7*B1309)+(Gasto!$C$14*(B1309^2)))^3/(Gasto!$C$7+(2*Gasto!$C$14*B1309))</f>
        <v>39.050170806109591</v>
      </c>
      <c r="B1309" s="20">
        <f t="shared" si="20"/>
        <v>1.3039999999999672</v>
      </c>
    </row>
    <row r="1310" spans="1:2" x14ac:dyDescent="0.25">
      <c r="A1310" s="29">
        <f>((Gasto!$C$7*B1310)+(Gasto!$C$14*(B1310^2)))^3/(Gasto!$C$7+(2*Gasto!$C$14*B1310))</f>
        <v>39.158632704706676</v>
      </c>
      <c r="B1310" s="20">
        <f t="shared" si="20"/>
        <v>1.3049999999999671</v>
      </c>
    </row>
    <row r="1311" spans="1:2" x14ac:dyDescent="0.25">
      <c r="A1311" s="29">
        <f>((Gasto!$C$7*B1311)+(Gasto!$C$14*(B1311^2)))^3/(Gasto!$C$7+(2*Gasto!$C$14*B1311))</f>
        <v>39.267323290113083</v>
      </c>
      <c r="B1311" s="20">
        <f t="shared" si="20"/>
        <v>1.305999999999967</v>
      </c>
    </row>
    <row r="1312" spans="1:2" x14ac:dyDescent="0.25">
      <c r="A1312" s="29">
        <f>((Gasto!$C$7*B1312)+(Gasto!$C$14*(B1312^2)))^3/(Gasto!$C$7+(2*Gasto!$C$14*B1312))</f>
        <v>39.376242901102565</v>
      </c>
      <c r="B1312" s="20">
        <f t="shared" si="20"/>
        <v>1.3069999999999669</v>
      </c>
    </row>
    <row r="1313" spans="1:2" x14ac:dyDescent="0.25">
      <c r="A1313" s="29">
        <f>((Gasto!$C$7*B1313)+(Gasto!$C$14*(B1313^2)))^3/(Gasto!$C$7+(2*Gasto!$C$14*B1313))</f>
        <v>39.485391876759714</v>
      </c>
      <c r="B1313" s="20">
        <f t="shared" si="20"/>
        <v>1.3079999999999667</v>
      </c>
    </row>
    <row r="1314" spans="1:2" x14ac:dyDescent="0.25">
      <c r="A1314" s="29">
        <f>((Gasto!$C$7*B1314)+(Gasto!$C$14*(B1314^2)))^3/(Gasto!$C$7+(2*Gasto!$C$14*B1314))</f>
        <v>39.594770556480206</v>
      </c>
      <c r="B1314" s="20">
        <f t="shared" si="20"/>
        <v>1.3089999999999666</v>
      </c>
    </row>
    <row r="1315" spans="1:2" x14ac:dyDescent="0.25">
      <c r="A1315" s="29">
        <f>((Gasto!$C$7*B1315)+(Gasto!$C$14*(B1315^2)))^3/(Gasto!$C$7+(2*Gasto!$C$14*B1315))</f>
        <v>39.704379279970844</v>
      </c>
      <c r="B1315" s="20">
        <f t="shared" si="20"/>
        <v>1.3099999999999665</v>
      </c>
    </row>
    <row r="1316" spans="1:2" x14ac:dyDescent="0.25">
      <c r="A1316" s="29">
        <f>((Gasto!$C$7*B1316)+(Gasto!$C$14*(B1316^2)))^3/(Gasto!$C$7+(2*Gasto!$C$14*B1316))</f>
        <v>39.814218387249753</v>
      </c>
      <c r="B1316" s="20">
        <f t="shared" si="20"/>
        <v>1.3109999999999664</v>
      </c>
    </row>
    <row r="1317" spans="1:2" x14ac:dyDescent="0.25">
      <c r="A1317" s="29">
        <f>((Gasto!$C$7*B1317)+(Gasto!$C$14*(B1317^2)))^3/(Gasto!$C$7+(2*Gasto!$C$14*B1317))</f>
        <v>39.92428821864651</v>
      </c>
      <c r="B1317" s="20">
        <f t="shared" si="20"/>
        <v>1.3119999999999663</v>
      </c>
    </row>
    <row r="1318" spans="1:2" x14ac:dyDescent="0.25">
      <c r="A1318" s="29">
        <f>((Gasto!$C$7*B1318)+(Gasto!$C$14*(B1318^2)))^3/(Gasto!$C$7+(2*Gasto!$C$14*B1318))</f>
        <v>40.034589114802216</v>
      </c>
      <c r="B1318" s="20">
        <f t="shared" si="20"/>
        <v>1.3129999999999662</v>
      </c>
    </row>
    <row r="1319" spans="1:2" x14ac:dyDescent="0.25">
      <c r="A1319" s="29">
        <f>((Gasto!$C$7*B1319)+(Gasto!$C$14*(B1319^2)))^3/(Gasto!$C$7+(2*Gasto!$C$14*B1319))</f>
        <v>40.14512141666976</v>
      </c>
      <c r="B1319" s="20">
        <f t="shared" si="20"/>
        <v>1.3139999999999661</v>
      </c>
    </row>
    <row r="1320" spans="1:2" x14ac:dyDescent="0.25">
      <c r="A1320" s="29">
        <f>((Gasto!$C$7*B1320)+(Gasto!$C$14*(B1320^2)))^3/(Gasto!$C$7+(2*Gasto!$C$14*B1320))</f>
        <v>40.255885465513799</v>
      </c>
      <c r="B1320" s="20">
        <f t="shared" si="20"/>
        <v>1.314999999999966</v>
      </c>
    </row>
    <row r="1321" spans="1:2" x14ac:dyDescent="0.25">
      <c r="A1321" s="29">
        <f>((Gasto!$C$7*B1321)+(Gasto!$C$14*(B1321^2)))^3/(Gasto!$C$7+(2*Gasto!$C$14*B1321))</f>
        <v>40.366881602911072</v>
      </c>
      <c r="B1321" s="20">
        <f t="shared" si="20"/>
        <v>1.3159999999999659</v>
      </c>
    </row>
    <row r="1322" spans="1:2" x14ac:dyDescent="0.25">
      <c r="A1322" s="29">
        <f>((Gasto!$C$7*B1322)+(Gasto!$C$14*(B1322^2)))^3/(Gasto!$C$7+(2*Gasto!$C$14*B1322))</f>
        <v>40.47811017075032</v>
      </c>
      <c r="B1322" s="20">
        <f t="shared" si="20"/>
        <v>1.3169999999999658</v>
      </c>
    </row>
    <row r="1323" spans="1:2" x14ac:dyDescent="0.25">
      <c r="A1323" s="29">
        <f>((Gasto!$C$7*B1323)+(Gasto!$C$14*(B1323^2)))^3/(Gasto!$C$7+(2*Gasto!$C$14*B1323))</f>
        <v>40.589571511232627</v>
      </c>
      <c r="B1323" s="20">
        <f t="shared" si="20"/>
        <v>1.3179999999999656</v>
      </c>
    </row>
    <row r="1324" spans="1:2" x14ac:dyDescent="0.25">
      <c r="A1324" s="29">
        <f>((Gasto!$C$7*B1324)+(Gasto!$C$14*(B1324^2)))^3/(Gasto!$C$7+(2*Gasto!$C$14*B1324))</f>
        <v>40.701265966871425</v>
      </c>
      <c r="B1324" s="20">
        <f t="shared" si="20"/>
        <v>1.3189999999999655</v>
      </c>
    </row>
    <row r="1325" spans="1:2" x14ac:dyDescent="0.25">
      <c r="A1325" s="29">
        <f>((Gasto!$C$7*B1325)+(Gasto!$C$14*(B1325^2)))^3/(Gasto!$C$7+(2*Gasto!$C$14*B1325))</f>
        <v>40.813193880492676</v>
      </c>
      <c r="B1325" s="20">
        <f t="shared" si="20"/>
        <v>1.3199999999999654</v>
      </c>
    </row>
    <row r="1326" spans="1:2" x14ac:dyDescent="0.25">
      <c r="A1326" s="29">
        <f>((Gasto!$C$7*B1326)+(Gasto!$C$14*(B1326^2)))^3/(Gasto!$C$7+(2*Gasto!$C$14*B1326))</f>
        <v>40.925355595235025</v>
      </c>
      <c r="B1326" s="20">
        <f t="shared" si="20"/>
        <v>1.3209999999999653</v>
      </c>
    </row>
    <row r="1327" spans="1:2" x14ac:dyDescent="0.25">
      <c r="A1327" s="29">
        <f>((Gasto!$C$7*B1327)+(Gasto!$C$14*(B1327^2)))^3/(Gasto!$C$7+(2*Gasto!$C$14*B1327))</f>
        <v>41.037751454549905</v>
      </c>
      <c r="B1327" s="20">
        <f t="shared" si="20"/>
        <v>1.3219999999999652</v>
      </c>
    </row>
    <row r="1328" spans="1:2" x14ac:dyDescent="0.25">
      <c r="A1328" s="29">
        <f>((Gasto!$C$7*B1328)+(Gasto!$C$14*(B1328^2)))^3/(Gasto!$C$7+(2*Gasto!$C$14*B1328))</f>
        <v>41.150381802201686</v>
      </c>
      <c r="B1328" s="20">
        <f t="shared" si="20"/>
        <v>1.3229999999999651</v>
      </c>
    </row>
    <row r="1329" spans="1:2" x14ac:dyDescent="0.25">
      <c r="A1329" s="29">
        <f>((Gasto!$C$7*B1329)+(Gasto!$C$14*(B1329^2)))^3/(Gasto!$C$7+(2*Gasto!$C$14*B1329))</f>
        <v>41.263246982267788</v>
      </c>
      <c r="B1329" s="20">
        <f t="shared" si="20"/>
        <v>1.323999999999965</v>
      </c>
    </row>
    <row r="1330" spans="1:2" x14ac:dyDescent="0.25">
      <c r="A1330" s="29">
        <f>((Gasto!$C$7*B1330)+(Gasto!$C$14*(B1330^2)))^3/(Gasto!$C$7+(2*Gasto!$C$14*B1330))</f>
        <v>41.376347339138867</v>
      </c>
      <c r="B1330" s="20">
        <f t="shared" si="20"/>
        <v>1.3249999999999649</v>
      </c>
    </row>
    <row r="1331" spans="1:2" x14ac:dyDescent="0.25">
      <c r="A1331" s="29">
        <f>((Gasto!$C$7*B1331)+(Gasto!$C$14*(B1331^2)))^3/(Gasto!$C$7+(2*Gasto!$C$14*B1331))</f>
        <v>41.489683217518873</v>
      </c>
      <c r="B1331" s="20">
        <f t="shared" si="20"/>
        <v>1.3259999999999648</v>
      </c>
    </row>
    <row r="1332" spans="1:2" x14ac:dyDescent="0.25">
      <c r="A1332" s="29">
        <f>((Gasto!$C$7*B1332)+(Gasto!$C$14*(B1332^2)))^3/(Gasto!$C$7+(2*Gasto!$C$14*B1332))</f>
        <v>41.603254962425297</v>
      </c>
      <c r="B1332" s="20">
        <f t="shared" si="20"/>
        <v>1.3269999999999647</v>
      </c>
    </row>
    <row r="1333" spans="1:2" x14ac:dyDescent="0.25">
      <c r="A1333" s="29">
        <f>((Gasto!$C$7*B1333)+(Gasto!$C$14*(B1333^2)))^3/(Gasto!$C$7+(2*Gasto!$C$14*B1333))</f>
        <v>41.71706291918921</v>
      </c>
      <c r="B1333" s="20">
        <f t="shared" si="20"/>
        <v>1.3279999999999645</v>
      </c>
    </row>
    <row r="1334" spans="1:2" x14ac:dyDescent="0.25">
      <c r="A1334" s="29">
        <f>((Gasto!$C$7*B1334)+(Gasto!$C$14*(B1334^2)))^3/(Gasto!$C$7+(2*Gasto!$C$14*B1334))</f>
        <v>41.831107433455436</v>
      </c>
      <c r="B1334" s="20">
        <f t="shared" si="20"/>
        <v>1.3289999999999644</v>
      </c>
    </row>
    <row r="1335" spans="1:2" x14ac:dyDescent="0.25">
      <c r="A1335" s="29">
        <f>((Gasto!$C$7*B1335)+(Gasto!$C$14*(B1335^2)))^3/(Gasto!$C$7+(2*Gasto!$C$14*B1335))</f>
        <v>41.945388851182663</v>
      </c>
      <c r="B1335" s="20">
        <f t="shared" ref="B1335:B1398" si="21">B1334+0.001</f>
        <v>1.3299999999999643</v>
      </c>
    </row>
    <row r="1336" spans="1:2" x14ac:dyDescent="0.25">
      <c r="A1336" s="29">
        <f>((Gasto!$C$7*B1336)+(Gasto!$C$14*(B1336^2)))^3/(Gasto!$C$7+(2*Gasto!$C$14*B1336))</f>
        <v>42.059907518643655</v>
      </c>
      <c r="B1336" s="20">
        <f t="shared" si="21"/>
        <v>1.3309999999999642</v>
      </c>
    </row>
    <row r="1337" spans="1:2" x14ac:dyDescent="0.25">
      <c r="A1337" s="29">
        <f>((Gasto!$C$7*B1337)+(Gasto!$C$14*(B1337^2)))^3/(Gasto!$C$7+(2*Gasto!$C$14*B1337))</f>
        <v>42.174663782425256</v>
      </c>
      <c r="B1337" s="20">
        <f t="shared" si="21"/>
        <v>1.3319999999999641</v>
      </c>
    </row>
    <row r="1338" spans="1:2" x14ac:dyDescent="0.25">
      <c r="A1338" s="29">
        <f>((Gasto!$C$7*B1338)+(Gasto!$C$14*(B1338^2)))^3/(Gasto!$C$7+(2*Gasto!$C$14*B1338))</f>
        <v>42.289657989428683</v>
      </c>
      <c r="B1338" s="20">
        <f t="shared" si="21"/>
        <v>1.332999999999964</v>
      </c>
    </row>
    <row r="1339" spans="1:2" x14ac:dyDescent="0.25">
      <c r="A1339" s="29">
        <f>((Gasto!$C$7*B1339)+(Gasto!$C$14*(B1339^2)))^3/(Gasto!$C$7+(2*Gasto!$C$14*B1339))</f>
        <v>42.404890486869505</v>
      </c>
      <c r="B1339" s="20">
        <f t="shared" si="21"/>
        <v>1.3339999999999639</v>
      </c>
    </row>
    <row r="1340" spans="1:2" x14ac:dyDescent="0.25">
      <c r="A1340" s="29">
        <f>((Gasto!$C$7*B1340)+(Gasto!$C$14*(B1340^2)))^3/(Gasto!$C$7+(2*Gasto!$C$14*B1340))</f>
        <v>42.520361622277939</v>
      </c>
      <c r="B1340" s="20">
        <f t="shared" si="21"/>
        <v>1.3349999999999638</v>
      </c>
    </row>
    <row r="1341" spans="1:2" x14ac:dyDescent="0.25">
      <c r="A1341" s="29">
        <f>((Gasto!$C$7*B1341)+(Gasto!$C$14*(B1341^2)))^3/(Gasto!$C$7+(2*Gasto!$C$14*B1341))</f>
        <v>42.636071743498803</v>
      </c>
      <c r="B1341" s="20">
        <f t="shared" si="21"/>
        <v>1.3359999999999637</v>
      </c>
    </row>
    <row r="1342" spans="1:2" x14ac:dyDescent="0.25">
      <c r="A1342" s="29">
        <f>((Gasto!$C$7*B1342)+(Gasto!$C$14*(B1342^2)))^3/(Gasto!$C$7+(2*Gasto!$C$14*B1342))</f>
        <v>42.752021198691864</v>
      </c>
      <c r="B1342" s="20">
        <f t="shared" si="21"/>
        <v>1.3369999999999636</v>
      </c>
    </row>
    <row r="1343" spans="1:2" x14ac:dyDescent="0.25">
      <c r="A1343" s="29">
        <f>((Gasto!$C$7*B1343)+(Gasto!$C$14*(B1343^2)))^3/(Gasto!$C$7+(2*Gasto!$C$14*B1343))</f>
        <v>42.868210336331764</v>
      </c>
      <c r="B1343" s="20">
        <f t="shared" si="21"/>
        <v>1.3379999999999634</v>
      </c>
    </row>
    <row r="1344" spans="1:2" x14ac:dyDescent="0.25">
      <c r="A1344" s="29">
        <f>((Gasto!$C$7*B1344)+(Gasto!$C$14*(B1344^2)))^3/(Gasto!$C$7+(2*Gasto!$C$14*B1344))</f>
        <v>42.984639505208293</v>
      </c>
      <c r="B1344" s="20">
        <f t="shared" si="21"/>
        <v>1.3389999999999633</v>
      </c>
    </row>
    <row r="1345" spans="1:2" x14ac:dyDescent="0.25">
      <c r="A1345" s="29">
        <f>((Gasto!$C$7*B1345)+(Gasto!$C$14*(B1345^2)))^3/(Gasto!$C$7+(2*Gasto!$C$14*B1345))</f>
        <v>43.101309054426466</v>
      </c>
      <c r="B1345" s="20">
        <f t="shared" si="21"/>
        <v>1.3399999999999632</v>
      </c>
    </row>
    <row r="1346" spans="1:2" x14ac:dyDescent="0.25">
      <c r="A1346" s="29">
        <f>((Gasto!$C$7*B1346)+(Gasto!$C$14*(B1346^2)))^3/(Gasto!$C$7+(2*Gasto!$C$14*B1346))</f>
        <v>43.218219333406751</v>
      </c>
      <c r="B1346" s="20">
        <f t="shared" si="21"/>
        <v>1.3409999999999631</v>
      </c>
    </row>
    <row r="1347" spans="1:2" x14ac:dyDescent="0.25">
      <c r="A1347" s="29">
        <f>((Gasto!$C$7*B1347)+(Gasto!$C$14*(B1347^2)))^3/(Gasto!$C$7+(2*Gasto!$C$14*B1347))</f>
        <v>43.335370691884989</v>
      </c>
      <c r="B1347" s="20">
        <f t="shared" si="21"/>
        <v>1.341999999999963</v>
      </c>
    </row>
    <row r="1348" spans="1:2" x14ac:dyDescent="0.25">
      <c r="A1348" s="29">
        <f>((Gasto!$C$7*B1348)+(Gasto!$C$14*(B1348^2)))^3/(Gasto!$C$7+(2*Gasto!$C$14*B1348))</f>
        <v>43.452763479912832</v>
      </c>
      <c r="B1348" s="20">
        <f t="shared" si="21"/>
        <v>1.3429999999999629</v>
      </c>
    </row>
    <row r="1349" spans="1:2" x14ac:dyDescent="0.25">
      <c r="A1349" s="29">
        <f>((Gasto!$C$7*B1349)+(Gasto!$C$14*(B1349^2)))^3/(Gasto!$C$7+(2*Gasto!$C$14*B1349))</f>
        <v>43.570398047857609</v>
      </c>
      <c r="B1349" s="20">
        <f t="shared" si="21"/>
        <v>1.3439999999999628</v>
      </c>
    </row>
    <row r="1350" spans="1:2" x14ac:dyDescent="0.25">
      <c r="A1350" s="29">
        <f>((Gasto!$C$7*B1350)+(Gasto!$C$14*(B1350^2)))^3/(Gasto!$C$7+(2*Gasto!$C$14*B1350))</f>
        <v>43.688274746402612</v>
      </c>
      <c r="B1350" s="20">
        <f t="shared" si="21"/>
        <v>1.3449999999999627</v>
      </c>
    </row>
    <row r="1351" spans="1:2" x14ac:dyDescent="0.25">
      <c r="A1351" s="29">
        <f>((Gasto!$C$7*B1351)+(Gasto!$C$14*(B1351^2)))^3/(Gasto!$C$7+(2*Gasto!$C$14*B1351))</f>
        <v>43.806393926547187</v>
      </c>
      <c r="B1351" s="20">
        <f t="shared" si="21"/>
        <v>1.3459999999999626</v>
      </c>
    </row>
    <row r="1352" spans="1:2" x14ac:dyDescent="0.25">
      <c r="A1352" s="29">
        <f>((Gasto!$C$7*B1352)+(Gasto!$C$14*(B1352^2)))^3/(Gasto!$C$7+(2*Gasto!$C$14*B1352))</f>
        <v>43.924755939606861</v>
      </c>
      <c r="B1352" s="20">
        <f t="shared" si="21"/>
        <v>1.3469999999999624</v>
      </c>
    </row>
    <row r="1353" spans="1:2" x14ac:dyDescent="0.25">
      <c r="A1353" s="29">
        <f>((Gasto!$C$7*B1353)+(Gasto!$C$14*(B1353^2)))^3/(Gasto!$C$7+(2*Gasto!$C$14*B1353))</f>
        <v>44.043361137213516</v>
      </c>
      <c r="B1353" s="20">
        <f t="shared" si="21"/>
        <v>1.3479999999999623</v>
      </c>
    </row>
    <row r="1354" spans="1:2" x14ac:dyDescent="0.25">
      <c r="A1354" s="29">
        <f>((Gasto!$C$7*B1354)+(Gasto!$C$14*(B1354^2)))^3/(Gasto!$C$7+(2*Gasto!$C$14*B1354))</f>
        <v>44.162209871315468</v>
      </c>
      <c r="B1354" s="20">
        <f t="shared" si="21"/>
        <v>1.3489999999999622</v>
      </c>
    </row>
    <row r="1355" spans="1:2" x14ac:dyDescent="0.25">
      <c r="A1355" s="29">
        <f>((Gasto!$C$7*B1355)+(Gasto!$C$14*(B1355^2)))^3/(Gasto!$C$7+(2*Gasto!$C$14*B1355))</f>
        <v>44.281302494177666</v>
      </c>
      <c r="B1355" s="20">
        <f t="shared" si="21"/>
        <v>1.3499999999999621</v>
      </c>
    </row>
    <row r="1356" spans="1:2" x14ac:dyDescent="0.25">
      <c r="A1356" s="29">
        <f>((Gasto!$C$7*B1356)+(Gasto!$C$14*(B1356^2)))^3/(Gasto!$C$7+(2*Gasto!$C$14*B1356))</f>
        <v>44.400639358381781</v>
      </c>
      <c r="B1356" s="20">
        <f t="shared" si="21"/>
        <v>1.350999999999962</v>
      </c>
    </row>
    <row r="1357" spans="1:2" x14ac:dyDescent="0.25">
      <c r="A1357" s="29">
        <f>((Gasto!$C$7*B1357)+(Gasto!$C$14*(B1357^2)))^3/(Gasto!$C$7+(2*Gasto!$C$14*B1357))</f>
        <v>44.520220816826367</v>
      </c>
      <c r="B1357" s="20">
        <f t="shared" si="21"/>
        <v>1.3519999999999619</v>
      </c>
    </row>
    <row r="1358" spans="1:2" x14ac:dyDescent="0.25">
      <c r="A1358" s="29">
        <f>((Gasto!$C$7*B1358)+(Gasto!$C$14*(B1358^2)))^3/(Gasto!$C$7+(2*Gasto!$C$14*B1358))</f>
        <v>44.640047222726963</v>
      </c>
      <c r="B1358" s="20">
        <f t="shared" si="21"/>
        <v>1.3529999999999618</v>
      </c>
    </row>
    <row r="1359" spans="1:2" x14ac:dyDescent="0.25">
      <c r="A1359" s="29">
        <f>((Gasto!$C$7*B1359)+(Gasto!$C$14*(B1359^2)))^3/(Gasto!$C$7+(2*Gasto!$C$14*B1359))</f>
        <v>44.760118929616283</v>
      </c>
      <c r="B1359" s="20">
        <f t="shared" si="21"/>
        <v>1.3539999999999617</v>
      </c>
    </row>
    <row r="1360" spans="1:2" x14ac:dyDescent="0.25">
      <c r="A1360" s="29">
        <f>((Gasto!$C$7*B1360)+(Gasto!$C$14*(B1360^2)))^3/(Gasto!$C$7+(2*Gasto!$C$14*B1360))</f>
        <v>44.880436291344303</v>
      </c>
      <c r="B1360" s="20">
        <f t="shared" si="21"/>
        <v>1.3549999999999616</v>
      </c>
    </row>
    <row r="1361" spans="1:2" x14ac:dyDescent="0.25">
      <c r="A1361" s="29">
        <f>((Gasto!$C$7*B1361)+(Gasto!$C$14*(B1361^2)))^3/(Gasto!$C$7+(2*Gasto!$C$14*B1361))</f>
        <v>45.000999662078421</v>
      </c>
      <c r="B1361" s="20">
        <f t="shared" si="21"/>
        <v>1.3559999999999615</v>
      </c>
    </row>
    <row r="1362" spans="1:2" x14ac:dyDescent="0.25">
      <c r="A1362" s="29">
        <f>((Gasto!$C$7*B1362)+(Gasto!$C$14*(B1362^2)))^3/(Gasto!$C$7+(2*Gasto!$C$14*B1362))</f>
        <v>45.121809396303604</v>
      </c>
      <c r="B1362" s="20">
        <f t="shared" si="21"/>
        <v>1.3569999999999613</v>
      </c>
    </row>
    <row r="1363" spans="1:2" x14ac:dyDescent="0.25">
      <c r="A1363" s="29">
        <f>((Gasto!$C$7*B1363)+(Gasto!$C$14*(B1363^2)))^3/(Gasto!$C$7+(2*Gasto!$C$14*B1363))</f>
        <v>45.242865848822433</v>
      </c>
      <c r="B1363" s="20">
        <f t="shared" si="21"/>
        <v>1.3579999999999612</v>
      </c>
    </row>
    <row r="1364" spans="1:2" x14ac:dyDescent="0.25">
      <c r="A1364" s="29">
        <f>((Gasto!$C$7*B1364)+(Gasto!$C$14*(B1364^2)))^3/(Gasto!$C$7+(2*Gasto!$C$14*B1364))</f>
        <v>45.364169374755448</v>
      </c>
      <c r="B1364" s="20">
        <f t="shared" si="21"/>
        <v>1.3589999999999611</v>
      </c>
    </row>
    <row r="1365" spans="1:2" x14ac:dyDescent="0.25">
      <c r="A1365" s="29">
        <f>((Gasto!$C$7*B1365)+(Gasto!$C$14*(B1365^2)))^3/(Gasto!$C$7+(2*Gasto!$C$14*B1365))</f>
        <v>45.485720329541024</v>
      </c>
      <c r="B1365" s="20">
        <f t="shared" si="21"/>
        <v>1.359999999999961</v>
      </c>
    </row>
    <row r="1366" spans="1:2" x14ac:dyDescent="0.25">
      <c r="A1366" s="29">
        <f>((Gasto!$C$7*B1366)+(Gasto!$C$14*(B1366^2)))^3/(Gasto!$C$7+(2*Gasto!$C$14*B1366))</f>
        <v>45.607519068935666</v>
      </c>
      <c r="B1366" s="20">
        <f t="shared" si="21"/>
        <v>1.3609999999999609</v>
      </c>
    </row>
    <row r="1367" spans="1:2" x14ac:dyDescent="0.25">
      <c r="A1367" s="29">
        <f>((Gasto!$C$7*B1367)+(Gasto!$C$14*(B1367^2)))^3/(Gasto!$C$7+(2*Gasto!$C$14*B1367))</f>
        <v>45.72956594901418</v>
      </c>
      <c r="B1367" s="20">
        <f t="shared" si="21"/>
        <v>1.3619999999999608</v>
      </c>
    </row>
    <row r="1368" spans="1:2" x14ac:dyDescent="0.25">
      <c r="A1368" s="29">
        <f>((Gasto!$C$7*B1368)+(Gasto!$C$14*(B1368^2)))^3/(Gasto!$C$7+(2*Gasto!$C$14*B1368))</f>
        <v>45.851861326169612</v>
      </c>
      <c r="B1368" s="20">
        <f t="shared" si="21"/>
        <v>1.3629999999999607</v>
      </c>
    </row>
    <row r="1369" spans="1:2" x14ac:dyDescent="0.25">
      <c r="A1369" s="29">
        <f>((Gasto!$C$7*B1369)+(Gasto!$C$14*(B1369^2)))^3/(Gasto!$C$7+(2*Gasto!$C$14*B1369))</f>
        <v>45.974405557113606</v>
      </c>
      <c r="B1369" s="20">
        <f t="shared" si="21"/>
        <v>1.3639999999999606</v>
      </c>
    </row>
    <row r="1370" spans="1:2" x14ac:dyDescent="0.25">
      <c r="A1370" s="29">
        <f>((Gasto!$C$7*B1370)+(Gasto!$C$14*(B1370^2)))^3/(Gasto!$C$7+(2*Gasto!$C$14*B1370))</f>
        <v>46.097198998876458</v>
      </c>
      <c r="B1370" s="20">
        <f t="shared" si="21"/>
        <v>1.3649999999999605</v>
      </c>
    </row>
    <row r="1371" spans="1:2" x14ac:dyDescent="0.25">
      <c r="A1371" s="29">
        <f>((Gasto!$C$7*B1371)+(Gasto!$C$14*(B1371^2)))^3/(Gasto!$C$7+(2*Gasto!$C$14*B1371))</f>
        <v>46.220242008807134</v>
      </c>
      <c r="B1371" s="20">
        <f t="shared" si="21"/>
        <v>1.3659999999999604</v>
      </c>
    </row>
    <row r="1372" spans="1:2" x14ac:dyDescent="0.25">
      <c r="A1372" s="29">
        <f>((Gasto!$C$7*B1372)+(Gasto!$C$14*(B1372^2)))^3/(Gasto!$C$7+(2*Gasto!$C$14*B1372))</f>
        <v>46.343534944573619</v>
      </c>
      <c r="B1372" s="20">
        <f t="shared" si="21"/>
        <v>1.3669999999999602</v>
      </c>
    </row>
    <row r="1373" spans="1:2" x14ac:dyDescent="0.25">
      <c r="A1373" s="29">
        <f>((Gasto!$C$7*B1373)+(Gasto!$C$14*(B1373^2)))^3/(Gasto!$C$7+(2*Gasto!$C$14*B1373))</f>
        <v>46.467078164162878</v>
      </c>
      <c r="B1373" s="20">
        <f t="shared" si="21"/>
        <v>1.3679999999999601</v>
      </c>
    </row>
    <row r="1374" spans="1:2" x14ac:dyDescent="0.25">
      <c r="A1374" s="29">
        <f>((Gasto!$C$7*B1374)+(Gasto!$C$14*(B1374^2)))^3/(Gasto!$C$7+(2*Gasto!$C$14*B1374))</f>
        <v>46.59087202588109</v>
      </c>
      <c r="B1374" s="20">
        <f t="shared" si="21"/>
        <v>1.36899999999996</v>
      </c>
    </row>
    <row r="1375" spans="1:2" x14ac:dyDescent="0.25">
      <c r="A1375" s="29">
        <f>((Gasto!$C$7*B1375)+(Gasto!$C$14*(B1375^2)))^3/(Gasto!$C$7+(2*Gasto!$C$14*B1375))</f>
        <v>46.71491688835372</v>
      </c>
      <c r="B1375" s="20">
        <f t="shared" si="21"/>
        <v>1.3699999999999599</v>
      </c>
    </row>
    <row r="1376" spans="1:2" x14ac:dyDescent="0.25">
      <c r="A1376" s="29">
        <f>((Gasto!$C$7*B1376)+(Gasto!$C$14*(B1376^2)))^3/(Gasto!$C$7+(2*Gasto!$C$14*B1376))</f>
        <v>46.839213110525748</v>
      </c>
      <c r="B1376" s="20">
        <f t="shared" si="21"/>
        <v>1.3709999999999598</v>
      </c>
    </row>
    <row r="1377" spans="1:2" x14ac:dyDescent="0.25">
      <c r="A1377" s="29">
        <f>((Gasto!$C$7*B1377)+(Gasto!$C$14*(B1377^2)))^3/(Gasto!$C$7+(2*Gasto!$C$14*B1377))</f>
        <v>46.963761051661656</v>
      </c>
      <c r="B1377" s="20">
        <f t="shared" si="21"/>
        <v>1.3719999999999597</v>
      </c>
    </row>
    <row r="1378" spans="1:2" x14ac:dyDescent="0.25">
      <c r="A1378" s="29">
        <f>((Gasto!$C$7*B1378)+(Gasto!$C$14*(B1378^2)))^3/(Gasto!$C$7+(2*Gasto!$C$14*B1378))</f>
        <v>47.088561071345723</v>
      </c>
      <c r="B1378" s="20">
        <f t="shared" si="21"/>
        <v>1.3729999999999596</v>
      </c>
    </row>
    <row r="1379" spans="1:2" x14ac:dyDescent="0.25">
      <c r="A1379" s="29">
        <f>((Gasto!$C$7*B1379)+(Gasto!$C$14*(B1379^2)))^3/(Gasto!$C$7+(2*Gasto!$C$14*B1379))</f>
        <v>47.213613529482068</v>
      </c>
      <c r="B1379" s="20">
        <f t="shared" si="21"/>
        <v>1.3739999999999595</v>
      </c>
    </row>
    <row r="1380" spans="1:2" x14ac:dyDescent="0.25">
      <c r="A1380" s="29">
        <f>((Gasto!$C$7*B1380)+(Gasto!$C$14*(B1380^2)))^3/(Gasto!$C$7+(2*Gasto!$C$14*B1380))</f>
        <v>47.338918786294762</v>
      </c>
      <c r="B1380" s="20">
        <f t="shared" si="21"/>
        <v>1.3749999999999594</v>
      </c>
    </row>
    <row r="1381" spans="1:2" x14ac:dyDescent="0.25">
      <c r="A1381" s="29">
        <f>((Gasto!$C$7*B1381)+(Gasto!$C$14*(B1381^2)))^3/(Gasto!$C$7+(2*Gasto!$C$14*B1381))</f>
        <v>47.464477202328055</v>
      </c>
      <c r="B1381" s="20">
        <f t="shared" si="21"/>
        <v>1.3759999999999593</v>
      </c>
    </row>
    <row r="1382" spans="1:2" x14ac:dyDescent="0.25">
      <c r="A1382" s="29">
        <f>((Gasto!$C$7*B1382)+(Gasto!$C$14*(B1382^2)))^3/(Gasto!$C$7+(2*Gasto!$C$14*B1382))</f>
        <v>47.590289138446515</v>
      </c>
      <c r="B1382" s="20">
        <f t="shared" si="21"/>
        <v>1.3769999999999591</v>
      </c>
    </row>
    <row r="1383" spans="1:2" x14ac:dyDescent="0.25">
      <c r="A1383" s="29">
        <f>((Gasto!$C$7*B1383)+(Gasto!$C$14*(B1383^2)))^3/(Gasto!$C$7+(2*Gasto!$C$14*B1383))</f>
        <v>47.716354955834987</v>
      </c>
      <c r="B1383" s="20">
        <f t="shared" si="21"/>
        <v>1.377999999999959</v>
      </c>
    </row>
    <row r="1384" spans="1:2" x14ac:dyDescent="0.25">
      <c r="A1384" s="29">
        <f>((Gasto!$C$7*B1384)+(Gasto!$C$14*(B1384^2)))^3/(Gasto!$C$7+(2*Gasto!$C$14*B1384))</f>
        <v>47.842675015998957</v>
      </c>
      <c r="B1384" s="20">
        <f t="shared" si="21"/>
        <v>1.3789999999999589</v>
      </c>
    </row>
    <row r="1385" spans="1:2" x14ac:dyDescent="0.25">
      <c r="A1385" s="29">
        <f>((Gasto!$C$7*B1385)+(Gasto!$C$14*(B1385^2)))^3/(Gasto!$C$7+(2*Gasto!$C$14*B1385))</f>
        <v>47.969249680764534</v>
      </c>
      <c r="B1385" s="20">
        <f t="shared" si="21"/>
        <v>1.3799999999999588</v>
      </c>
    </row>
    <row r="1386" spans="1:2" x14ac:dyDescent="0.25">
      <c r="A1386" s="29">
        <f>((Gasto!$C$7*B1386)+(Gasto!$C$14*(B1386^2)))^3/(Gasto!$C$7+(2*Gasto!$C$14*B1386))</f>
        <v>48.096079312278654</v>
      </c>
      <c r="B1386" s="20">
        <f t="shared" si="21"/>
        <v>1.3809999999999587</v>
      </c>
    </row>
    <row r="1387" spans="1:2" x14ac:dyDescent="0.25">
      <c r="A1387" s="29">
        <f>((Gasto!$C$7*B1387)+(Gasto!$C$14*(B1387^2)))^3/(Gasto!$C$7+(2*Gasto!$C$14*B1387))</f>
        <v>48.22316427300921</v>
      </c>
      <c r="B1387" s="20">
        <f t="shared" si="21"/>
        <v>1.3819999999999586</v>
      </c>
    </row>
    <row r="1388" spans="1:2" x14ac:dyDescent="0.25">
      <c r="A1388" s="29">
        <f>((Gasto!$C$7*B1388)+(Gasto!$C$14*(B1388^2)))^3/(Gasto!$C$7+(2*Gasto!$C$14*B1388))</f>
        <v>48.350504925745135</v>
      </c>
      <c r="B1388" s="20">
        <f t="shared" si="21"/>
        <v>1.3829999999999585</v>
      </c>
    </row>
    <row r="1389" spans="1:2" x14ac:dyDescent="0.25">
      <c r="A1389" s="29">
        <f>((Gasto!$C$7*B1389)+(Gasto!$C$14*(B1389^2)))^3/(Gasto!$C$7+(2*Gasto!$C$14*B1389))</f>
        <v>48.478101633596665</v>
      </c>
      <c r="B1389" s="20">
        <f t="shared" si="21"/>
        <v>1.3839999999999584</v>
      </c>
    </row>
    <row r="1390" spans="1:2" x14ac:dyDescent="0.25">
      <c r="A1390" s="29">
        <f>((Gasto!$C$7*B1390)+(Gasto!$C$14*(B1390^2)))^3/(Gasto!$C$7+(2*Gasto!$C$14*B1390))</f>
        <v>48.605954759995328</v>
      </c>
      <c r="B1390" s="20">
        <f t="shared" si="21"/>
        <v>1.3849999999999583</v>
      </c>
    </row>
    <row r="1391" spans="1:2" x14ac:dyDescent="0.25">
      <c r="A1391" s="29">
        <f>((Gasto!$C$7*B1391)+(Gasto!$C$14*(B1391^2)))^3/(Gasto!$C$7+(2*Gasto!$C$14*B1391))</f>
        <v>48.734064668694096</v>
      </c>
      <c r="B1391" s="20">
        <f t="shared" si="21"/>
        <v>1.3859999999999582</v>
      </c>
    </row>
    <row r="1392" spans="1:2" x14ac:dyDescent="0.25">
      <c r="A1392" s="29">
        <f>((Gasto!$C$7*B1392)+(Gasto!$C$14*(B1392^2)))^3/(Gasto!$C$7+(2*Gasto!$C$14*B1392))</f>
        <v>48.862431723767671</v>
      </c>
      <c r="B1392" s="20">
        <f t="shared" si="21"/>
        <v>1.386999999999958</v>
      </c>
    </row>
    <row r="1393" spans="1:2" x14ac:dyDescent="0.25">
      <c r="A1393" s="29">
        <f>((Gasto!$C$7*B1393)+(Gasto!$C$14*(B1393^2)))^3/(Gasto!$C$7+(2*Gasto!$C$14*B1393))</f>
        <v>48.991056289612459</v>
      </c>
      <c r="B1393" s="20">
        <f t="shared" si="21"/>
        <v>1.3879999999999579</v>
      </c>
    </row>
    <row r="1394" spans="1:2" x14ac:dyDescent="0.25">
      <c r="A1394" s="29">
        <f>((Gasto!$C$7*B1394)+(Gasto!$C$14*(B1394^2)))^3/(Gasto!$C$7+(2*Gasto!$C$14*B1394))</f>
        <v>49.119938730946764</v>
      </c>
      <c r="B1394" s="20">
        <f t="shared" si="21"/>
        <v>1.3889999999999578</v>
      </c>
    </row>
    <row r="1395" spans="1:2" x14ac:dyDescent="0.25">
      <c r="A1395" s="29">
        <f>((Gasto!$C$7*B1395)+(Gasto!$C$14*(B1395^2)))^3/(Gasto!$C$7+(2*Gasto!$C$14*B1395))</f>
        <v>49.249079412810893</v>
      </c>
      <c r="B1395" s="20">
        <f t="shared" si="21"/>
        <v>1.3899999999999577</v>
      </c>
    </row>
    <row r="1396" spans="1:2" x14ac:dyDescent="0.25">
      <c r="A1396" s="29">
        <f>((Gasto!$C$7*B1396)+(Gasto!$C$14*(B1396^2)))^3/(Gasto!$C$7+(2*Gasto!$C$14*B1396))</f>
        <v>49.378478700567413</v>
      </c>
      <c r="B1396" s="20">
        <f t="shared" si="21"/>
        <v>1.3909999999999576</v>
      </c>
    </row>
    <row r="1397" spans="1:2" x14ac:dyDescent="0.25">
      <c r="A1397" s="29">
        <f>((Gasto!$C$7*B1397)+(Gasto!$C$14*(B1397^2)))^3/(Gasto!$C$7+(2*Gasto!$C$14*B1397))</f>
        <v>49.508136959901115</v>
      </c>
      <c r="B1397" s="20">
        <f t="shared" si="21"/>
        <v>1.3919999999999575</v>
      </c>
    </row>
    <row r="1398" spans="1:2" x14ac:dyDescent="0.25">
      <c r="A1398" s="29">
        <f>((Gasto!$C$7*B1398)+(Gasto!$C$14*(B1398^2)))^3/(Gasto!$C$7+(2*Gasto!$C$14*B1398))</f>
        <v>49.638054556819242</v>
      </c>
      <c r="B1398" s="20">
        <f t="shared" si="21"/>
        <v>1.3929999999999574</v>
      </c>
    </row>
    <row r="1399" spans="1:2" x14ac:dyDescent="0.25">
      <c r="A1399" s="29">
        <f>((Gasto!$C$7*B1399)+(Gasto!$C$14*(B1399^2)))^3/(Gasto!$C$7+(2*Gasto!$C$14*B1399))</f>
        <v>49.768231857651614</v>
      </c>
      <c r="B1399" s="20">
        <f t="shared" ref="B1399:B1462" si="22">B1398+0.001</f>
        <v>1.3939999999999573</v>
      </c>
    </row>
    <row r="1400" spans="1:2" x14ac:dyDescent="0.25">
      <c r="A1400" s="29">
        <f>((Gasto!$C$7*B1400)+(Gasto!$C$14*(B1400^2)))^3/(Gasto!$C$7+(2*Gasto!$C$14*B1400))</f>
        <v>49.898669229050782</v>
      </c>
      <c r="B1400" s="20">
        <f t="shared" si="22"/>
        <v>1.3949999999999572</v>
      </c>
    </row>
    <row r="1401" spans="1:2" x14ac:dyDescent="0.25">
      <c r="A1401" s="29">
        <f>((Gasto!$C$7*B1401)+(Gasto!$C$14*(B1401^2)))^3/(Gasto!$C$7+(2*Gasto!$C$14*B1401))</f>
        <v>50.029367037992124</v>
      </c>
      <c r="B1401" s="20">
        <f t="shared" si="22"/>
        <v>1.3959999999999571</v>
      </c>
    </row>
    <row r="1402" spans="1:2" x14ac:dyDescent="0.25">
      <c r="A1402" s="29">
        <f>((Gasto!$C$7*B1402)+(Gasto!$C$14*(B1402^2)))^3/(Gasto!$C$7+(2*Gasto!$C$14*B1402))</f>
        <v>50.160325651774038</v>
      </c>
      <c r="B1402" s="20">
        <f t="shared" si="22"/>
        <v>1.3969999999999569</v>
      </c>
    </row>
    <row r="1403" spans="1:2" x14ac:dyDescent="0.25">
      <c r="A1403" s="29">
        <f>((Gasto!$C$7*B1403)+(Gasto!$C$14*(B1403^2)))^3/(Gasto!$C$7+(2*Gasto!$C$14*B1403))</f>
        <v>50.291545438017948</v>
      </c>
      <c r="B1403" s="20">
        <f t="shared" si="22"/>
        <v>1.3979999999999568</v>
      </c>
    </row>
    <row r="1404" spans="1:2" x14ac:dyDescent="0.25">
      <c r="A1404" s="29">
        <f>((Gasto!$C$7*B1404)+(Gasto!$C$14*(B1404^2)))^3/(Gasto!$C$7+(2*Gasto!$C$14*B1404))</f>
        <v>50.42302676466867</v>
      </c>
      <c r="B1404" s="20">
        <f t="shared" si="22"/>
        <v>1.3989999999999567</v>
      </c>
    </row>
    <row r="1405" spans="1:2" x14ac:dyDescent="0.25">
      <c r="A1405" s="29">
        <f>((Gasto!$C$7*B1405)+(Gasto!$C$14*(B1405^2)))^3/(Gasto!$C$7+(2*Gasto!$C$14*B1405))</f>
        <v>50.554769999994285</v>
      </c>
      <c r="B1405" s="20">
        <f t="shared" si="22"/>
        <v>1.3999999999999566</v>
      </c>
    </row>
    <row r="1406" spans="1:2" x14ac:dyDescent="0.25">
      <c r="A1406" s="29">
        <f>((Gasto!$C$7*B1406)+(Gasto!$C$14*(B1406^2)))^3/(Gasto!$C$7+(2*Gasto!$C$14*B1406))</f>
        <v>50.686775512586443</v>
      </c>
      <c r="B1406" s="20">
        <f t="shared" si="22"/>
        <v>1.4009999999999565</v>
      </c>
    </row>
    <row r="1407" spans="1:2" x14ac:dyDescent="0.25">
      <c r="A1407" s="29">
        <f>((Gasto!$C$7*B1407)+(Gasto!$C$14*(B1407^2)))^3/(Gasto!$C$7+(2*Gasto!$C$14*B1407))</f>
        <v>50.819043671360468</v>
      </c>
      <c r="B1407" s="20">
        <f t="shared" si="22"/>
        <v>1.4019999999999564</v>
      </c>
    </row>
    <row r="1408" spans="1:2" x14ac:dyDescent="0.25">
      <c r="A1408" s="29">
        <f>((Gasto!$C$7*B1408)+(Gasto!$C$14*(B1408^2)))^3/(Gasto!$C$7+(2*Gasto!$C$14*B1408))</f>
        <v>50.951574845555491</v>
      </c>
      <c r="B1408" s="20">
        <f t="shared" si="22"/>
        <v>1.4029999999999563</v>
      </c>
    </row>
    <row r="1409" spans="1:2" x14ac:dyDescent="0.25">
      <c r="A1409" s="29">
        <f>((Gasto!$C$7*B1409)+(Gasto!$C$14*(B1409^2)))^3/(Gasto!$C$7+(2*Gasto!$C$14*B1409))</f>
        <v>51.084369404734517</v>
      </c>
      <c r="B1409" s="20">
        <f t="shared" si="22"/>
        <v>1.4039999999999562</v>
      </c>
    </row>
    <row r="1410" spans="1:2" x14ac:dyDescent="0.25">
      <c r="A1410" s="29">
        <f>((Gasto!$C$7*B1410)+(Gasto!$C$14*(B1410^2)))^3/(Gasto!$C$7+(2*Gasto!$C$14*B1410))</f>
        <v>51.217427718784705</v>
      </c>
      <c r="B1410" s="20">
        <f t="shared" si="22"/>
        <v>1.4049999999999561</v>
      </c>
    </row>
    <row r="1411" spans="1:2" x14ac:dyDescent="0.25">
      <c r="A1411" s="29">
        <f>((Gasto!$C$7*B1411)+(Gasto!$C$14*(B1411^2)))^3/(Gasto!$C$7+(2*Gasto!$C$14*B1411))</f>
        <v>51.350750157917318</v>
      </c>
      <c r="B1411" s="20">
        <f t="shared" si="22"/>
        <v>1.405999999999956</v>
      </c>
    </row>
    <row r="1412" spans="1:2" x14ac:dyDescent="0.25">
      <c r="A1412" s="29">
        <f>((Gasto!$C$7*B1412)+(Gasto!$C$14*(B1412^2)))^3/(Gasto!$C$7+(2*Gasto!$C$14*B1412))</f>
        <v>51.484337092668071</v>
      </c>
      <c r="B1412" s="20">
        <f t="shared" si="22"/>
        <v>1.4069999999999558</v>
      </c>
    </row>
    <row r="1413" spans="1:2" x14ac:dyDescent="0.25">
      <c r="A1413" s="29">
        <f>((Gasto!$C$7*B1413)+(Gasto!$C$14*(B1413^2)))^3/(Gasto!$C$7+(2*Gasto!$C$14*B1413))</f>
        <v>51.61818889389702</v>
      </c>
      <c r="B1413" s="20">
        <f t="shared" si="22"/>
        <v>1.4079999999999557</v>
      </c>
    </row>
    <row r="1414" spans="1:2" x14ac:dyDescent="0.25">
      <c r="A1414" s="29">
        <f>((Gasto!$C$7*B1414)+(Gasto!$C$14*(B1414^2)))^3/(Gasto!$C$7+(2*Gasto!$C$14*B1414))</f>
        <v>51.752305932788992</v>
      </c>
      <c r="B1414" s="20">
        <f t="shared" si="22"/>
        <v>1.4089999999999556</v>
      </c>
    </row>
    <row r="1415" spans="1:2" x14ac:dyDescent="0.25">
      <c r="A1415" s="29">
        <f>((Gasto!$C$7*B1415)+(Gasto!$C$14*(B1415^2)))^3/(Gasto!$C$7+(2*Gasto!$C$14*B1415))</f>
        <v>51.886688580853395</v>
      </c>
      <c r="B1415" s="20">
        <f t="shared" si="22"/>
        <v>1.4099999999999555</v>
      </c>
    </row>
    <row r="1416" spans="1:2" x14ac:dyDescent="0.25">
      <c r="A1416" s="29">
        <f>((Gasto!$C$7*B1416)+(Gasto!$C$14*(B1416^2)))^3/(Gasto!$C$7+(2*Gasto!$C$14*B1416))</f>
        <v>52.02133720992466</v>
      </c>
      <c r="B1416" s="20">
        <f t="shared" si="22"/>
        <v>1.4109999999999554</v>
      </c>
    </row>
    <row r="1417" spans="1:2" x14ac:dyDescent="0.25">
      <c r="A1417" s="29">
        <f>((Gasto!$C$7*B1417)+(Gasto!$C$14*(B1417^2)))^3/(Gasto!$C$7+(2*Gasto!$C$14*B1417))</f>
        <v>52.156252192162135</v>
      </c>
      <c r="B1417" s="20">
        <f t="shared" si="22"/>
        <v>1.4119999999999553</v>
      </c>
    </row>
    <row r="1418" spans="1:2" x14ac:dyDescent="0.25">
      <c r="A1418" s="29">
        <f>((Gasto!$C$7*B1418)+(Gasto!$C$14*(B1418^2)))^3/(Gasto!$C$7+(2*Gasto!$C$14*B1418))</f>
        <v>52.291433900050379</v>
      </c>
      <c r="B1418" s="20">
        <f t="shared" si="22"/>
        <v>1.4129999999999552</v>
      </c>
    </row>
    <row r="1419" spans="1:2" x14ac:dyDescent="0.25">
      <c r="A1419" s="29">
        <f>((Gasto!$C$7*B1419)+(Gasto!$C$14*(B1419^2)))^3/(Gasto!$C$7+(2*Gasto!$C$14*B1419))</f>
        <v>52.426882706399219</v>
      </c>
      <c r="B1419" s="20">
        <f t="shared" si="22"/>
        <v>1.4139999999999551</v>
      </c>
    </row>
    <row r="1420" spans="1:2" x14ac:dyDescent="0.25">
      <c r="A1420" s="29">
        <f>((Gasto!$C$7*B1420)+(Gasto!$C$14*(B1420^2)))^3/(Gasto!$C$7+(2*Gasto!$C$14*B1420))</f>
        <v>52.562598984343914</v>
      </c>
      <c r="B1420" s="20">
        <f t="shared" si="22"/>
        <v>1.414999999999955</v>
      </c>
    </row>
    <row r="1421" spans="1:2" x14ac:dyDescent="0.25">
      <c r="A1421" s="29">
        <f>((Gasto!$C$7*B1421)+(Gasto!$C$14*(B1421^2)))^3/(Gasto!$C$7+(2*Gasto!$C$14*B1421))</f>
        <v>52.698583107345272</v>
      </c>
      <c r="B1421" s="20">
        <f t="shared" si="22"/>
        <v>1.4159999999999549</v>
      </c>
    </row>
    <row r="1422" spans="1:2" x14ac:dyDescent="0.25">
      <c r="A1422" s="29">
        <f>((Gasto!$C$7*B1422)+(Gasto!$C$14*(B1422^2)))^3/(Gasto!$C$7+(2*Gasto!$C$14*B1422))</f>
        <v>52.834835449189811</v>
      </c>
      <c r="B1422" s="20">
        <f t="shared" si="22"/>
        <v>1.4169999999999547</v>
      </c>
    </row>
    <row r="1423" spans="1:2" x14ac:dyDescent="0.25">
      <c r="A1423" s="29">
        <f>((Gasto!$C$7*B1423)+(Gasto!$C$14*(B1423^2)))^3/(Gasto!$C$7+(2*Gasto!$C$14*B1423))</f>
        <v>52.971356383989857</v>
      </c>
      <c r="B1423" s="20">
        <f t="shared" si="22"/>
        <v>1.4179999999999546</v>
      </c>
    </row>
    <row r="1424" spans="1:2" x14ac:dyDescent="0.25">
      <c r="A1424" s="29">
        <f>((Gasto!$C$7*B1424)+(Gasto!$C$14*(B1424^2)))^3/(Gasto!$C$7+(2*Gasto!$C$14*B1424))</f>
        <v>53.108146286183754</v>
      </c>
      <c r="B1424" s="20">
        <f t="shared" si="22"/>
        <v>1.4189999999999545</v>
      </c>
    </row>
    <row r="1425" spans="1:2" x14ac:dyDescent="0.25">
      <c r="A1425" s="29">
        <f>((Gasto!$C$7*B1425)+(Gasto!$C$14*(B1425^2)))^3/(Gasto!$C$7+(2*Gasto!$C$14*B1425))</f>
        <v>53.245205530535891</v>
      </c>
      <c r="B1425" s="20">
        <f t="shared" si="22"/>
        <v>1.4199999999999544</v>
      </c>
    </row>
    <row r="1426" spans="1:2" x14ac:dyDescent="0.25">
      <c r="A1426" s="29">
        <f>((Gasto!$C$7*B1426)+(Gasto!$C$14*(B1426^2)))^3/(Gasto!$C$7+(2*Gasto!$C$14*B1426))</f>
        <v>53.382534492136941</v>
      </c>
      <c r="B1426" s="20">
        <f t="shared" si="22"/>
        <v>1.4209999999999543</v>
      </c>
    </row>
    <row r="1427" spans="1:2" x14ac:dyDescent="0.25">
      <c r="A1427" s="29">
        <f>((Gasto!$C$7*B1427)+(Gasto!$C$14*(B1427^2)))^3/(Gasto!$C$7+(2*Gasto!$C$14*B1427))</f>
        <v>53.520133546403926</v>
      </c>
      <c r="B1427" s="20">
        <f t="shared" si="22"/>
        <v>1.4219999999999542</v>
      </c>
    </row>
    <row r="1428" spans="1:2" x14ac:dyDescent="0.25">
      <c r="A1428" s="29">
        <f>((Gasto!$C$7*B1428)+(Gasto!$C$14*(B1428^2)))^3/(Gasto!$C$7+(2*Gasto!$C$14*B1428))</f>
        <v>53.658003069080387</v>
      </c>
      <c r="B1428" s="20">
        <f t="shared" si="22"/>
        <v>1.4229999999999541</v>
      </c>
    </row>
    <row r="1429" spans="1:2" x14ac:dyDescent="0.25">
      <c r="A1429" s="29">
        <f>((Gasto!$C$7*B1429)+(Gasto!$C$14*(B1429^2)))^3/(Gasto!$C$7+(2*Gasto!$C$14*B1429))</f>
        <v>53.796143436236505</v>
      </c>
      <c r="B1429" s="20">
        <f t="shared" si="22"/>
        <v>1.423999999999954</v>
      </c>
    </row>
    <row r="1430" spans="1:2" x14ac:dyDescent="0.25">
      <c r="A1430" s="29">
        <f>((Gasto!$C$7*B1430)+(Gasto!$C$14*(B1430^2)))^3/(Gasto!$C$7+(2*Gasto!$C$14*B1430))</f>
        <v>53.934555024269244</v>
      </c>
      <c r="B1430" s="20">
        <f t="shared" si="22"/>
        <v>1.4249999999999539</v>
      </c>
    </row>
    <row r="1431" spans="1:2" x14ac:dyDescent="0.25">
      <c r="A1431" s="29">
        <f>((Gasto!$C$7*B1431)+(Gasto!$C$14*(B1431^2)))^3/(Gasto!$C$7+(2*Gasto!$C$14*B1431))</f>
        <v>54.073238209902492</v>
      </c>
      <c r="B1431" s="20">
        <f t="shared" si="22"/>
        <v>1.4259999999999537</v>
      </c>
    </row>
    <row r="1432" spans="1:2" x14ac:dyDescent="0.25">
      <c r="A1432" s="29">
        <f>((Gasto!$C$7*B1432)+(Gasto!$C$14*(B1432^2)))^3/(Gasto!$C$7+(2*Gasto!$C$14*B1432))</f>
        <v>54.212193370187194</v>
      </c>
      <c r="B1432" s="20">
        <f t="shared" si="22"/>
        <v>1.4269999999999536</v>
      </c>
    </row>
    <row r="1433" spans="1:2" x14ac:dyDescent="0.25">
      <c r="A1433" s="29">
        <f>((Gasto!$C$7*B1433)+(Gasto!$C$14*(B1433^2)))^3/(Gasto!$C$7+(2*Gasto!$C$14*B1433))</f>
        <v>54.351420882501458</v>
      </c>
      <c r="B1433" s="20">
        <f t="shared" si="22"/>
        <v>1.4279999999999535</v>
      </c>
    </row>
    <row r="1434" spans="1:2" x14ac:dyDescent="0.25">
      <c r="A1434" s="29">
        <f>((Gasto!$C$7*B1434)+(Gasto!$C$14*(B1434^2)))^3/(Gasto!$C$7+(2*Gasto!$C$14*B1434))</f>
        <v>54.490921124550788</v>
      </c>
      <c r="B1434" s="20">
        <f t="shared" si="22"/>
        <v>1.4289999999999534</v>
      </c>
    </row>
    <row r="1435" spans="1:2" x14ac:dyDescent="0.25">
      <c r="A1435" s="29">
        <f>((Gasto!$C$7*B1435)+(Gasto!$C$14*(B1435^2)))^3/(Gasto!$C$7+(2*Gasto!$C$14*B1435))</f>
        <v>54.630694474367999</v>
      </c>
      <c r="B1435" s="20">
        <f t="shared" si="22"/>
        <v>1.4299999999999533</v>
      </c>
    </row>
    <row r="1436" spans="1:2" x14ac:dyDescent="0.25">
      <c r="A1436" s="29">
        <f>((Gasto!$C$7*B1436)+(Gasto!$C$14*(B1436^2)))^3/(Gasto!$C$7+(2*Gasto!$C$14*B1436))</f>
        <v>54.770741310313689</v>
      </c>
      <c r="B1436" s="20">
        <f t="shared" si="22"/>
        <v>1.4309999999999532</v>
      </c>
    </row>
    <row r="1437" spans="1:2" x14ac:dyDescent="0.25">
      <c r="A1437" s="29">
        <f>((Gasto!$C$7*B1437)+(Gasto!$C$14*(B1437^2)))^3/(Gasto!$C$7+(2*Gasto!$C$14*B1437))</f>
        <v>54.911062011076027</v>
      </c>
      <c r="B1437" s="20">
        <f t="shared" si="22"/>
        <v>1.4319999999999531</v>
      </c>
    </row>
    <row r="1438" spans="1:2" x14ac:dyDescent="0.25">
      <c r="A1438" s="29">
        <f>((Gasto!$C$7*B1438)+(Gasto!$C$14*(B1438^2)))^3/(Gasto!$C$7+(2*Gasto!$C$14*B1438))</f>
        <v>55.051656955671184</v>
      </c>
      <c r="B1438" s="20">
        <f t="shared" si="22"/>
        <v>1.432999999999953</v>
      </c>
    </row>
    <row r="1439" spans="1:2" x14ac:dyDescent="0.25">
      <c r="A1439" s="29">
        <f>((Gasto!$C$7*B1439)+(Gasto!$C$14*(B1439^2)))^3/(Gasto!$C$7+(2*Gasto!$C$14*B1439))</f>
        <v>55.192526523443213</v>
      </c>
      <c r="B1439" s="20">
        <f t="shared" si="22"/>
        <v>1.4339999999999529</v>
      </c>
    </row>
    <row r="1440" spans="1:2" x14ac:dyDescent="0.25">
      <c r="A1440" s="29">
        <f>((Gasto!$C$7*B1440)+(Gasto!$C$14*(B1440^2)))^3/(Gasto!$C$7+(2*Gasto!$C$14*B1440))</f>
        <v>55.333671094064407</v>
      </c>
      <c r="B1440" s="20">
        <f t="shared" si="22"/>
        <v>1.4349999999999528</v>
      </c>
    </row>
    <row r="1441" spans="1:2" x14ac:dyDescent="0.25">
      <c r="A1441" s="29">
        <f>((Gasto!$C$7*B1441)+(Gasto!$C$14*(B1441^2)))^3/(Gasto!$C$7+(2*Gasto!$C$14*B1441))</f>
        <v>55.47509104753523</v>
      </c>
      <c r="B1441" s="20">
        <f t="shared" si="22"/>
        <v>1.4359999999999526</v>
      </c>
    </row>
    <row r="1442" spans="1:2" x14ac:dyDescent="0.25">
      <c r="A1442" s="29">
        <f>((Gasto!$C$7*B1442)+(Gasto!$C$14*(B1442^2)))^3/(Gasto!$C$7+(2*Gasto!$C$14*B1442))</f>
        <v>55.616786764184653</v>
      </c>
      <c r="B1442" s="20">
        <f t="shared" si="22"/>
        <v>1.4369999999999525</v>
      </c>
    </row>
    <row r="1443" spans="1:2" x14ac:dyDescent="0.25">
      <c r="A1443" s="29">
        <f>((Gasto!$C$7*B1443)+(Gasto!$C$14*(B1443^2)))^3/(Gasto!$C$7+(2*Gasto!$C$14*B1443))</f>
        <v>55.758758624670101</v>
      </c>
      <c r="B1443" s="20">
        <f t="shared" si="22"/>
        <v>1.4379999999999524</v>
      </c>
    </row>
    <row r="1444" spans="1:2" x14ac:dyDescent="0.25">
      <c r="A1444" s="29">
        <f>((Gasto!$C$7*B1444)+(Gasto!$C$14*(B1444^2)))^3/(Gasto!$C$7+(2*Gasto!$C$14*B1444))</f>
        <v>55.90100700997781</v>
      </c>
      <c r="B1444" s="20">
        <f t="shared" si="22"/>
        <v>1.4389999999999523</v>
      </c>
    </row>
    <row r="1445" spans="1:2" x14ac:dyDescent="0.25">
      <c r="A1445" s="29">
        <f>((Gasto!$C$7*B1445)+(Gasto!$C$14*(B1445^2)))^3/(Gasto!$C$7+(2*Gasto!$C$14*B1445))</f>
        <v>56.04353230142268</v>
      </c>
      <c r="B1445" s="20">
        <f t="shared" si="22"/>
        <v>1.4399999999999522</v>
      </c>
    </row>
    <row r="1446" spans="1:2" x14ac:dyDescent="0.25">
      <c r="A1446" s="29">
        <f>((Gasto!$C$7*B1446)+(Gasto!$C$14*(B1446^2)))^3/(Gasto!$C$7+(2*Gasto!$C$14*B1446))</f>
        <v>56.186334880648694</v>
      </c>
      <c r="B1446" s="20">
        <f t="shared" si="22"/>
        <v>1.4409999999999521</v>
      </c>
    </row>
    <row r="1447" spans="1:2" x14ac:dyDescent="0.25">
      <c r="A1447" s="29">
        <f>((Gasto!$C$7*B1447)+(Gasto!$C$14*(B1447^2)))^3/(Gasto!$C$7+(2*Gasto!$C$14*B1447))</f>
        <v>56.329415129628792</v>
      </c>
      <c r="B1447" s="20">
        <f t="shared" si="22"/>
        <v>1.441999999999952</v>
      </c>
    </row>
    <row r="1448" spans="1:2" x14ac:dyDescent="0.25">
      <c r="A1448" s="29">
        <f>((Gasto!$C$7*B1448)+(Gasto!$C$14*(B1448^2)))^3/(Gasto!$C$7+(2*Gasto!$C$14*B1448))</f>
        <v>56.472773430665285</v>
      </c>
      <c r="B1448" s="20">
        <f t="shared" si="22"/>
        <v>1.4429999999999519</v>
      </c>
    </row>
    <row r="1449" spans="1:2" x14ac:dyDescent="0.25">
      <c r="A1449" s="29">
        <f>((Gasto!$C$7*B1449)+(Gasto!$C$14*(B1449^2)))^3/(Gasto!$C$7+(2*Gasto!$C$14*B1449))</f>
        <v>56.61641016638972</v>
      </c>
      <c r="B1449" s="20">
        <f t="shared" si="22"/>
        <v>1.4439999999999518</v>
      </c>
    </row>
    <row r="1450" spans="1:2" x14ac:dyDescent="0.25">
      <c r="A1450" s="29">
        <f>((Gasto!$C$7*B1450)+(Gasto!$C$14*(B1450^2)))^3/(Gasto!$C$7+(2*Gasto!$C$14*B1450))</f>
        <v>56.760325719763173</v>
      </c>
      <c r="B1450" s="20">
        <f t="shared" si="22"/>
        <v>1.4449999999999517</v>
      </c>
    </row>
    <row r="1451" spans="1:2" x14ac:dyDescent="0.25">
      <c r="A1451" s="29">
        <f>((Gasto!$C$7*B1451)+(Gasto!$C$14*(B1451^2)))^3/(Gasto!$C$7+(2*Gasto!$C$14*B1451))</f>
        <v>56.904520474076399</v>
      </c>
      <c r="B1451" s="20">
        <f t="shared" si="22"/>
        <v>1.4459999999999515</v>
      </c>
    </row>
    <row r="1452" spans="1:2" x14ac:dyDescent="0.25">
      <c r="A1452" s="29">
        <f>((Gasto!$C$7*B1452)+(Gasto!$C$14*(B1452^2)))^3/(Gasto!$C$7+(2*Gasto!$C$14*B1452))</f>
        <v>57.048994812949886</v>
      </c>
      <c r="B1452" s="20">
        <f t="shared" si="22"/>
        <v>1.4469999999999514</v>
      </c>
    </row>
    <row r="1453" spans="1:2" x14ac:dyDescent="0.25">
      <c r="A1453" s="29">
        <f>((Gasto!$C$7*B1453)+(Gasto!$C$14*(B1453^2)))^3/(Gasto!$C$7+(2*Gasto!$C$14*B1453))</f>
        <v>57.193749120334004</v>
      </c>
      <c r="B1453" s="20">
        <f t="shared" si="22"/>
        <v>1.4479999999999513</v>
      </c>
    </row>
    <row r="1454" spans="1:2" x14ac:dyDescent="0.25">
      <c r="A1454" s="29">
        <f>((Gasto!$C$7*B1454)+(Gasto!$C$14*(B1454^2)))^3/(Gasto!$C$7+(2*Gasto!$C$14*B1454))</f>
        <v>57.338783780509182</v>
      </c>
      <c r="B1454" s="20">
        <f t="shared" si="22"/>
        <v>1.4489999999999512</v>
      </c>
    </row>
    <row r="1455" spans="1:2" x14ac:dyDescent="0.25">
      <c r="A1455" s="29">
        <f>((Gasto!$C$7*B1455)+(Gasto!$C$14*(B1455^2)))^3/(Gasto!$C$7+(2*Gasto!$C$14*B1455))</f>
        <v>57.484099178085998</v>
      </c>
      <c r="B1455" s="20">
        <f t="shared" si="22"/>
        <v>1.4499999999999511</v>
      </c>
    </row>
    <row r="1456" spans="1:2" x14ac:dyDescent="0.25">
      <c r="A1456" s="29">
        <f>((Gasto!$C$7*B1456)+(Gasto!$C$14*(B1456^2)))^3/(Gasto!$C$7+(2*Gasto!$C$14*B1456))</f>
        <v>57.629695698005392</v>
      </c>
      <c r="B1456" s="20">
        <f t="shared" si="22"/>
        <v>1.450999999999951</v>
      </c>
    </row>
    <row r="1457" spans="1:2" x14ac:dyDescent="0.25">
      <c r="A1457" s="29">
        <f>((Gasto!$C$7*B1457)+(Gasto!$C$14*(B1457^2)))^3/(Gasto!$C$7+(2*Gasto!$C$14*B1457))</f>
        <v>57.775573725538678</v>
      </c>
      <c r="B1457" s="20">
        <f t="shared" si="22"/>
        <v>1.4519999999999509</v>
      </c>
    </row>
    <row r="1458" spans="1:2" x14ac:dyDescent="0.25">
      <c r="A1458" s="29">
        <f>((Gasto!$C$7*B1458)+(Gasto!$C$14*(B1458^2)))^3/(Gasto!$C$7+(2*Gasto!$C$14*B1458))</f>
        <v>57.921733646287855</v>
      </c>
      <c r="B1458" s="20">
        <f t="shared" si="22"/>
        <v>1.4529999999999508</v>
      </c>
    </row>
    <row r="1459" spans="1:2" x14ac:dyDescent="0.25">
      <c r="A1459" s="29">
        <f>((Gasto!$C$7*B1459)+(Gasto!$C$14*(B1459^2)))^3/(Gasto!$C$7+(2*Gasto!$C$14*B1459))</f>
        <v>58.068175846185461</v>
      </c>
      <c r="B1459" s="20">
        <f t="shared" si="22"/>
        <v>1.4539999999999507</v>
      </c>
    </row>
    <row r="1460" spans="1:2" x14ac:dyDescent="0.25">
      <c r="A1460" s="29">
        <f>((Gasto!$C$7*B1460)+(Gasto!$C$14*(B1460^2)))^3/(Gasto!$C$7+(2*Gasto!$C$14*B1460))</f>
        <v>58.214900711495076</v>
      </c>
      <c r="B1460" s="20">
        <f t="shared" si="22"/>
        <v>1.4549999999999506</v>
      </c>
    </row>
    <row r="1461" spans="1:2" x14ac:dyDescent="0.25">
      <c r="A1461" s="29">
        <f>((Gasto!$C$7*B1461)+(Gasto!$C$14*(B1461^2)))^3/(Gasto!$C$7+(2*Gasto!$C$14*B1461))</f>
        <v>58.36190862881115</v>
      </c>
      <c r="B1461" s="20">
        <f t="shared" si="22"/>
        <v>1.4559999999999504</v>
      </c>
    </row>
    <row r="1462" spans="1:2" x14ac:dyDescent="0.25">
      <c r="A1462" s="29">
        <f>((Gasto!$C$7*B1462)+(Gasto!$C$14*(B1462^2)))^3/(Gasto!$C$7+(2*Gasto!$C$14*B1462))</f>
        <v>58.50919998505929</v>
      </c>
      <c r="B1462" s="20">
        <f t="shared" si="22"/>
        <v>1.4569999999999503</v>
      </c>
    </row>
    <row r="1463" spans="1:2" x14ac:dyDescent="0.25">
      <c r="A1463" s="29">
        <f>((Gasto!$C$7*B1463)+(Gasto!$C$14*(B1463^2)))^3/(Gasto!$C$7+(2*Gasto!$C$14*B1463))</f>
        <v>58.656775167496363</v>
      </c>
      <c r="B1463" s="20">
        <f t="shared" ref="B1463:B1526" si="23">B1462+0.001</f>
        <v>1.4579999999999502</v>
      </c>
    </row>
    <row r="1464" spans="1:2" x14ac:dyDescent="0.25">
      <c r="A1464" s="29">
        <f>((Gasto!$C$7*B1464)+(Gasto!$C$14*(B1464^2)))^3/(Gasto!$C$7+(2*Gasto!$C$14*B1464))</f>
        <v>58.804634563710628</v>
      </c>
      <c r="B1464" s="20">
        <f t="shared" si="23"/>
        <v>1.4589999999999501</v>
      </c>
    </row>
    <row r="1465" spans="1:2" x14ac:dyDescent="0.25">
      <c r="A1465" s="29">
        <f>((Gasto!$C$7*B1465)+(Gasto!$C$14*(B1465^2)))^3/(Gasto!$C$7+(2*Gasto!$C$14*B1465))</f>
        <v>58.952778561621869</v>
      </c>
      <c r="B1465" s="20">
        <f t="shared" si="23"/>
        <v>1.45999999999995</v>
      </c>
    </row>
    <row r="1466" spans="1:2" x14ac:dyDescent="0.25">
      <c r="A1466" s="29">
        <f>((Gasto!$C$7*B1466)+(Gasto!$C$14*(B1466^2)))^3/(Gasto!$C$7+(2*Gasto!$C$14*B1466))</f>
        <v>59.101207549481529</v>
      </c>
      <c r="B1466" s="20">
        <f t="shared" si="23"/>
        <v>1.4609999999999499</v>
      </c>
    </row>
    <row r="1467" spans="1:2" x14ac:dyDescent="0.25">
      <c r="A1467" s="29">
        <f>((Gasto!$C$7*B1467)+(Gasto!$C$14*(B1467^2)))^3/(Gasto!$C$7+(2*Gasto!$C$14*B1467))</f>
        <v>59.249921915872847</v>
      </c>
      <c r="B1467" s="20">
        <f t="shared" si="23"/>
        <v>1.4619999999999498</v>
      </c>
    </row>
    <row r="1468" spans="1:2" x14ac:dyDescent="0.25">
      <c r="A1468" s="29">
        <f>((Gasto!$C$7*B1468)+(Gasto!$C$14*(B1468^2)))^3/(Gasto!$C$7+(2*Gasto!$C$14*B1468))</f>
        <v>59.39892204971104</v>
      </c>
      <c r="B1468" s="20">
        <f t="shared" si="23"/>
        <v>1.4629999999999497</v>
      </c>
    </row>
    <row r="1469" spans="1:2" x14ac:dyDescent="0.25">
      <c r="A1469" s="29">
        <f>((Gasto!$C$7*B1469)+(Gasto!$C$14*(B1469^2)))^3/(Gasto!$C$7+(2*Gasto!$C$14*B1469))</f>
        <v>59.548208340243342</v>
      </c>
      <c r="B1469" s="20">
        <f t="shared" si="23"/>
        <v>1.4639999999999496</v>
      </c>
    </row>
    <row r="1470" spans="1:2" x14ac:dyDescent="0.25">
      <c r="A1470" s="29">
        <f>((Gasto!$C$7*B1470)+(Gasto!$C$14*(B1470^2)))^3/(Gasto!$C$7+(2*Gasto!$C$14*B1470))</f>
        <v>59.697781177049237</v>
      </c>
      <c r="B1470" s="20">
        <f t="shared" si="23"/>
        <v>1.4649999999999495</v>
      </c>
    </row>
    <row r="1471" spans="1:2" x14ac:dyDescent="0.25">
      <c r="A1471" s="29">
        <f>((Gasto!$C$7*B1471)+(Gasto!$C$14*(B1471^2)))^3/(Gasto!$C$7+(2*Gasto!$C$14*B1471))</f>
        <v>59.847640950040514</v>
      </c>
      <c r="B1471" s="20">
        <f t="shared" si="23"/>
        <v>1.4659999999999493</v>
      </c>
    </row>
    <row r="1472" spans="1:2" x14ac:dyDescent="0.25">
      <c r="A1472" s="29">
        <f>((Gasto!$C$7*B1472)+(Gasto!$C$14*(B1472^2)))^3/(Gasto!$C$7+(2*Gasto!$C$14*B1472))</f>
        <v>59.997788049461462</v>
      </c>
      <c r="B1472" s="20">
        <f t="shared" si="23"/>
        <v>1.4669999999999492</v>
      </c>
    </row>
    <row r="1473" spans="1:2" x14ac:dyDescent="0.25">
      <c r="A1473" s="29">
        <f>((Gasto!$C$7*B1473)+(Gasto!$C$14*(B1473^2)))^3/(Gasto!$C$7+(2*Gasto!$C$14*B1473))</f>
        <v>60.148222865888975</v>
      </c>
      <c r="B1473" s="20">
        <f t="shared" si="23"/>
        <v>1.4679999999999491</v>
      </c>
    </row>
    <row r="1474" spans="1:2" x14ac:dyDescent="0.25">
      <c r="A1474" s="29">
        <f>((Gasto!$C$7*B1474)+(Gasto!$C$14*(B1474^2)))^3/(Gasto!$C$7+(2*Gasto!$C$14*B1474))</f>
        <v>60.298945790232729</v>
      </c>
      <c r="B1474" s="20">
        <f t="shared" si="23"/>
        <v>1.468999999999949</v>
      </c>
    </row>
    <row r="1475" spans="1:2" x14ac:dyDescent="0.25">
      <c r="A1475" s="29">
        <f>((Gasto!$C$7*B1475)+(Gasto!$C$14*(B1475^2)))^3/(Gasto!$C$7+(2*Gasto!$C$14*B1475))</f>
        <v>60.449957213735225</v>
      </c>
      <c r="B1475" s="20">
        <f t="shared" si="23"/>
        <v>1.4699999999999489</v>
      </c>
    </row>
    <row r="1476" spans="1:2" x14ac:dyDescent="0.25">
      <c r="A1476" s="29">
        <f>((Gasto!$C$7*B1476)+(Gasto!$C$14*(B1476^2)))^3/(Gasto!$C$7+(2*Gasto!$C$14*B1476))</f>
        <v>60.601257527972066</v>
      </c>
      <c r="B1476" s="20">
        <f t="shared" si="23"/>
        <v>1.4709999999999488</v>
      </c>
    </row>
    <row r="1477" spans="1:2" x14ac:dyDescent="0.25">
      <c r="A1477" s="29">
        <f>((Gasto!$C$7*B1477)+(Gasto!$C$14*(B1477^2)))^3/(Gasto!$C$7+(2*Gasto!$C$14*B1477))</f>
        <v>60.752847124851897</v>
      </c>
      <c r="B1477" s="20">
        <f t="shared" si="23"/>
        <v>1.4719999999999487</v>
      </c>
    </row>
    <row r="1478" spans="1:2" x14ac:dyDescent="0.25">
      <c r="A1478" s="29">
        <f>((Gasto!$C$7*B1478)+(Gasto!$C$14*(B1478^2)))^3/(Gasto!$C$7+(2*Gasto!$C$14*B1478))</f>
        <v>60.904726396616795</v>
      </c>
      <c r="B1478" s="20">
        <f t="shared" si="23"/>
        <v>1.4729999999999486</v>
      </c>
    </row>
    <row r="1479" spans="1:2" x14ac:dyDescent="0.25">
      <c r="A1479" s="29">
        <f>((Gasto!$C$7*B1479)+(Gasto!$C$14*(B1479^2)))^3/(Gasto!$C$7+(2*Gasto!$C$14*B1479))</f>
        <v>61.056895735842112</v>
      </c>
      <c r="B1479" s="20">
        <f t="shared" si="23"/>
        <v>1.4739999999999485</v>
      </c>
    </row>
    <row r="1480" spans="1:2" x14ac:dyDescent="0.25">
      <c r="A1480" s="29">
        <f>((Gasto!$C$7*B1480)+(Gasto!$C$14*(B1480^2)))^3/(Gasto!$C$7+(2*Gasto!$C$14*B1480))</f>
        <v>61.209355535436913</v>
      </c>
      <c r="B1480" s="20">
        <f t="shared" si="23"/>
        <v>1.4749999999999484</v>
      </c>
    </row>
    <row r="1481" spans="1:2" x14ac:dyDescent="0.25">
      <c r="A1481" s="29">
        <f>((Gasto!$C$7*B1481)+(Gasto!$C$14*(B1481^2)))^3/(Gasto!$C$7+(2*Gasto!$C$14*B1481))</f>
        <v>61.362106188643835</v>
      </c>
      <c r="B1481" s="20">
        <f t="shared" si="23"/>
        <v>1.4759999999999482</v>
      </c>
    </row>
    <row r="1482" spans="1:2" x14ac:dyDescent="0.25">
      <c r="A1482" s="29">
        <f>((Gasto!$C$7*B1482)+(Gasto!$C$14*(B1482^2)))^3/(Gasto!$C$7+(2*Gasto!$C$14*B1482))</f>
        <v>61.515148089039428</v>
      </c>
      <c r="B1482" s="20">
        <f t="shared" si="23"/>
        <v>1.4769999999999481</v>
      </c>
    </row>
    <row r="1483" spans="1:2" x14ac:dyDescent="0.25">
      <c r="A1483" s="29">
        <f>((Gasto!$C$7*B1483)+(Gasto!$C$14*(B1483^2)))^3/(Gasto!$C$7+(2*Gasto!$C$14*B1483))</f>
        <v>61.668481630534181</v>
      </c>
      <c r="B1483" s="20">
        <f t="shared" si="23"/>
        <v>1.477999999999948</v>
      </c>
    </row>
    <row r="1484" spans="1:2" x14ac:dyDescent="0.25">
      <c r="A1484" s="29">
        <f>((Gasto!$C$7*B1484)+(Gasto!$C$14*(B1484^2)))^3/(Gasto!$C$7+(2*Gasto!$C$14*B1484))</f>
        <v>61.82210720737276</v>
      </c>
      <c r="B1484" s="20">
        <f t="shared" si="23"/>
        <v>1.4789999999999479</v>
      </c>
    </row>
    <row r="1485" spans="1:2" x14ac:dyDescent="0.25">
      <c r="A1485" s="29">
        <f>((Gasto!$C$7*B1485)+(Gasto!$C$14*(B1485^2)))^3/(Gasto!$C$7+(2*Gasto!$C$14*B1485))</f>
        <v>61.976025214133884</v>
      </c>
      <c r="B1485" s="20">
        <f t="shared" si="23"/>
        <v>1.4799999999999478</v>
      </c>
    </row>
    <row r="1486" spans="1:2" x14ac:dyDescent="0.25">
      <c r="A1486" s="29">
        <f>((Gasto!$C$7*B1486)+(Gasto!$C$14*(B1486^2)))^3/(Gasto!$C$7+(2*Gasto!$C$14*B1486))</f>
        <v>62.130236045730875</v>
      </c>
      <c r="B1486" s="20">
        <f t="shared" si="23"/>
        <v>1.4809999999999477</v>
      </c>
    </row>
    <row r="1487" spans="1:2" x14ac:dyDescent="0.25">
      <c r="A1487" s="29">
        <f>((Gasto!$C$7*B1487)+(Gasto!$C$14*(B1487^2)))^3/(Gasto!$C$7+(2*Gasto!$C$14*B1487))</f>
        <v>62.284740097411436</v>
      </c>
      <c r="B1487" s="20">
        <f t="shared" si="23"/>
        <v>1.4819999999999476</v>
      </c>
    </row>
    <row r="1488" spans="1:2" x14ac:dyDescent="0.25">
      <c r="A1488" s="29">
        <f>((Gasto!$C$7*B1488)+(Gasto!$C$14*(B1488^2)))^3/(Gasto!$C$7+(2*Gasto!$C$14*B1488))</f>
        <v>62.439537764757951</v>
      </c>
      <c r="B1488" s="20">
        <f t="shared" si="23"/>
        <v>1.4829999999999475</v>
      </c>
    </row>
    <row r="1489" spans="1:2" x14ac:dyDescent="0.25">
      <c r="A1489" s="29">
        <f>((Gasto!$C$7*B1489)+(Gasto!$C$14*(B1489^2)))^3/(Gasto!$C$7+(2*Gasto!$C$14*B1489))</f>
        <v>62.594629443687545</v>
      </c>
      <c r="B1489" s="20">
        <f t="shared" si="23"/>
        <v>1.4839999999999474</v>
      </c>
    </row>
    <row r="1490" spans="1:2" x14ac:dyDescent="0.25">
      <c r="A1490" s="29">
        <f>((Gasto!$C$7*B1490)+(Gasto!$C$14*(B1490^2)))^3/(Gasto!$C$7+(2*Gasto!$C$14*B1490))</f>
        <v>62.750015530452352</v>
      </c>
      <c r="B1490" s="20">
        <f t="shared" si="23"/>
        <v>1.4849999999999473</v>
      </c>
    </row>
    <row r="1491" spans="1:2" x14ac:dyDescent="0.25">
      <c r="A1491" s="29">
        <f>((Gasto!$C$7*B1491)+(Gasto!$C$14*(B1491^2)))^3/(Gasto!$C$7+(2*Gasto!$C$14*B1491))</f>
        <v>62.905696421639462</v>
      </c>
      <c r="B1491" s="20">
        <f t="shared" si="23"/>
        <v>1.4859999999999471</v>
      </c>
    </row>
    <row r="1492" spans="1:2" x14ac:dyDescent="0.25">
      <c r="A1492" s="29">
        <f>((Gasto!$C$7*B1492)+(Gasto!$C$14*(B1492^2)))^3/(Gasto!$C$7+(2*Gasto!$C$14*B1492))</f>
        <v>63.061672514171249</v>
      </c>
      <c r="B1492" s="20">
        <f t="shared" si="23"/>
        <v>1.486999999999947</v>
      </c>
    </row>
    <row r="1493" spans="1:2" x14ac:dyDescent="0.25">
      <c r="A1493" s="29">
        <f>((Gasto!$C$7*B1493)+(Gasto!$C$14*(B1493^2)))^3/(Gasto!$C$7+(2*Gasto!$C$14*B1493))</f>
        <v>63.217944205305336</v>
      </c>
      <c r="B1493" s="20">
        <f t="shared" si="23"/>
        <v>1.4879999999999469</v>
      </c>
    </row>
    <row r="1494" spans="1:2" x14ac:dyDescent="0.25">
      <c r="A1494" s="29">
        <f>((Gasto!$C$7*B1494)+(Gasto!$C$14*(B1494^2)))^3/(Gasto!$C$7+(2*Gasto!$C$14*B1494))</f>
        <v>63.374511892634821</v>
      </c>
      <c r="B1494" s="20">
        <f t="shared" si="23"/>
        <v>1.4889999999999468</v>
      </c>
    </row>
    <row r="1495" spans="1:2" x14ac:dyDescent="0.25">
      <c r="A1495" s="29">
        <f>((Gasto!$C$7*B1495)+(Gasto!$C$14*(B1495^2)))^3/(Gasto!$C$7+(2*Gasto!$C$14*B1495))</f>
        <v>63.531375974088469</v>
      </c>
      <c r="B1495" s="20">
        <f t="shared" si="23"/>
        <v>1.4899999999999467</v>
      </c>
    </row>
    <row r="1496" spans="1:2" x14ac:dyDescent="0.25">
      <c r="A1496" s="29">
        <f>((Gasto!$C$7*B1496)+(Gasto!$C$14*(B1496^2)))^3/(Gasto!$C$7+(2*Gasto!$C$14*B1496))</f>
        <v>63.688536847930671</v>
      </c>
      <c r="B1496" s="20">
        <f t="shared" si="23"/>
        <v>1.4909999999999466</v>
      </c>
    </row>
    <row r="1497" spans="1:2" x14ac:dyDescent="0.25">
      <c r="A1497" s="29">
        <f>((Gasto!$C$7*B1497)+(Gasto!$C$14*(B1497^2)))^3/(Gasto!$C$7+(2*Gasto!$C$14*B1497))</f>
        <v>63.845994912761739</v>
      </c>
      <c r="B1497" s="20">
        <f t="shared" si="23"/>
        <v>1.4919999999999465</v>
      </c>
    </row>
    <row r="1498" spans="1:2" x14ac:dyDescent="0.25">
      <c r="A1498" s="29">
        <f>((Gasto!$C$7*B1498)+(Gasto!$C$14*(B1498^2)))^3/(Gasto!$C$7+(2*Gasto!$C$14*B1498))</f>
        <v>64.003750567518054</v>
      </c>
      <c r="B1498" s="20">
        <f t="shared" si="23"/>
        <v>1.4929999999999464</v>
      </c>
    </row>
    <row r="1499" spans="1:2" x14ac:dyDescent="0.25">
      <c r="A1499" s="29">
        <f>((Gasto!$C$7*B1499)+(Gasto!$C$14*(B1499^2)))^3/(Gasto!$C$7+(2*Gasto!$C$14*B1499))</f>
        <v>64.161804211471988</v>
      </c>
      <c r="B1499" s="20">
        <f t="shared" si="23"/>
        <v>1.4939999999999463</v>
      </c>
    </row>
    <row r="1500" spans="1:2" x14ac:dyDescent="0.25">
      <c r="A1500" s="29">
        <f>((Gasto!$C$7*B1500)+(Gasto!$C$14*(B1500^2)))^3/(Gasto!$C$7+(2*Gasto!$C$14*B1500))</f>
        <v>64.320156244232308</v>
      </c>
      <c r="B1500" s="20">
        <f t="shared" si="23"/>
        <v>1.4949999999999461</v>
      </c>
    </row>
    <row r="1501" spans="1:2" x14ac:dyDescent="0.25">
      <c r="A1501" s="29">
        <f>((Gasto!$C$7*B1501)+(Gasto!$C$14*(B1501^2)))^3/(Gasto!$C$7+(2*Gasto!$C$14*B1501))</f>
        <v>64.478807065744121</v>
      </c>
      <c r="B1501" s="20">
        <f t="shared" si="23"/>
        <v>1.495999999999946</v>
      </c>
    </row>
    <row r="1502" spans="1:2" x14ac:dyDescent="0.25">
      <c r="A1502" s="29">
        <f>((Gasto!$C$7*B1502)+(Gasto!$C$14*(B1502^2)))^3/(Gasto!$C$7+(2*Gasto!$C$14*B1502))</f>
        <v>64.637757076289134</v>
      </c>
      <c r="B1502" s="20">
        <f t="shared" si="23"/>
        <v>1.4969999999999459</v>
      </c>
    </row>
    <row r="1503" spans="1:2" x14ac:dyDescent="0.25">
      <c r="A1503" s="29">
        <f>((Gasto!$C$7*B1503)+(Gasto!$C$14*(B1503^2)))^3/(Gasto!$C$7+(2*Gasto!$C$14*B1503))</f>
        <v>64.797006676485736</v>
      </c>
      <c r="B1503" s="20">
        <f t="shared" si="23"/>
        <v>1.4979999999999458</v>
      </c>
    </row>
    <row r="1504" spans="1:2" x14ac:dyDescent="0.25">
      <c r="A1504" s="29">
        <f>((Gasto!$C$7*B1504)+(Gasto!$C$14*(B1504^2)))^3/(Gasto!$C$7+(2*Gasto!$C$14*B1504))</f>
        <v>64.956556267289059</v>
      </c>
      <c r="B1504" s="20">
        <f t="shared" si="23"/>
        <v>1.4989999999999457</v>
      </c>
    </row>
    <row r="1505" spans="1:2" x14ac:dyDescent="0.25">
      <c r="A1505" s="29">
        <f>((Gasto!$C$7*B1505)+(Gasto!$C$14*(B1505^2)))^3/(Gasto!$C$7+(2*Gasto!$C$14*B1505))</f>
        <v>65.116406249991272</v>
      </c>
      <c r="B1505" s="20">
        <f t="shared" si="23"/>
        <v>1.4999999999999456</v>
      </c>
    </row>
    <row r="1506" spans="1:2" x14ac:dyDescent="0.25">
      <c r="A1506" s="29">
        <f>((Gasto!$C$7*B1506)+(Gasto!$C$14*(B1506^2)))^3/(Gasto!$C$7+(2*Gasto!$C$14*B1506))</f>
        <v>65.276557026221624</v>
      </c>
      <c r="B1506" s="20">
        <f t="shared" si="23"/>
        <v>1.5009999999999455</v>
      </c>
    </row>
    <row r="1507" spans="1:2" x14ac:dyDescent="0.25">
      <c r="A1507" s="29">
        <f>((Gasto!$C$7*B1507)+(Gasto!$C$14*(B1507^2)))^3/(Gasto!$C$7+(2*Gasto!$C$14*B1507))</f>
        <v>65.437008997946492</v>
      </c>
      <c r="B1507" s="20">
        <f t="shared" si="23"/>
        <v>1.5019999999999454</v>
      </c>
    </row>
    <row r="1508" spans="1:2" x14ac:dyDescent="0.25">
      <c r="A1508" s="29">
        <f>((Gasto!$C$7*B1508)+(Gasto!$C$14*(B1508^2)))^3/(Gasto!$C$7+(2*Gasto!$C$14*B1508))</f>
        <v>65.597762567469701</v>
      </c>
      <c r="B1508" s="20">
        <f t="shared" si="23"/>
        <v>1.5029999999999453</v>
      </c>
    </row>
    <row r="1509" spans="1:2" x14ac:dyDescent="0.25">
      <c r="A1509" s="29">
        <f>((Gasto!$C$7*B1509)+(Gasto!$C$14*(B1509^2)))^3/(Gasto!$C$7+(2*Gasto!$C$14*B1509))</f>
        <v>65.758818137432542</v>
      </c>
      <c r="B1509" s="20">
        <f t="shared" si="23"/>
        <v>1.5039999999999452</v>
      </c>
    </row>
    <row r="1510" spans="1:2" x14ac:dyDescent="0.25">
      <c r="A1510" s="29">
        <f>((Gasto!$C$7*B1510)+(Gasto!$C$14*(B1510^2)))^3/(Gasto!$C$7+(2*Gasto!$C$14*B1510))</f>
        <v>65.920176110814012</v>
      </c>
      <c r="B1510" s="20">
        <f t="shared" si="23"/>
        <v>1.504999999999945</v>
      </c>
    </row>
    <row r="1511" spans="1:2" x14ac:dyDescent="0.25">
      <c r="A1511" s="29">
        <f>((Gasto!$C$7*B1511)+(Gasto!$C$14*(B1511^2)))^3/(Gasto!$C$7+(2*Gasto!$C$14*B1511))</f>
        <v>66.081836890930759</v>
      </c>
      <c r="B1511" s="20">
        <f t="shared" si="23"/>
        <v>1.5059999999999449</v>
      </c>
    </row>
    <row r="1512" spans="1:2" x14ac:dyDescent="0.25">
      <c r="A1512" s="29">
        <f>((Gasto!$C$7*B1512)+(Gasto!$C$14*(B1512^2)))^3/(Gasto!$C$7+(2*Gasto!$C$14*B1512))</f>
        <v>66.243800881437352</v>
      </c>
      <c r="B1512" s="20">
        <f t="shared" si="23"/>
        <v>1.5069999999999448</v>
      </c>
    </row>
    <row r="1513" spans="1:2" x14ac:dyDescent="0.25">
      <c r="A1513" s="29">
        <f>((Gasto!$C$7*B1513)+(Gasto!$C$14*(B1513^2)))^3/(Gasto!$C$7+(2*Gasto!$C$14*B1513))</f>
        <v>66.406068486326447</v>
      </c>
      <c r="B1513" s="20">
        <f t="shared" si="23"/>
        <v>1.5079999999999447</v>
      </c>
    </row>
    <row r="1514" spans="1:2" x14ac:dyDescent="0.25">
      <c r="A1514" s="29">
        <f>((Gasto!$C$7*B1514)+(Gasto!$C$14*(B1514^2)))^3/(Gasto!$C$7+(2*Gasto!$C$14*B1514))</f>
        <v>66.568640109928893</v>
      </c>
      <c r="B1514" s="20">
        <f t="shared" si="23"/>
        <v>1.5089999999999446</v>
      </c>
    </row>
    <row r="1515" spans="1:2" x14ac:dyDescent="0.25">
      <c r="A1515" s="29">
        <f>((Gasto!$C$7*B1515)+(Gasto!$C$14*(B1515^2)))^3/(Gasto!$C$7+(2*Gasto!$C$14*B1515))</f>
        <v>66.731516156913713</v>
      </c>
      <c r="B1515" s="20">
        <f t="shared" si="23"/>
        <v>1.5099999999999445</v>
      </c>
    </row>
    <row r="1516" spans="1:2" x14ac:dyDescent="0.25">
      <c r="A1516" s="29">
        <f>((Gasto!$C$7*B1516)+(Gasto!$C$14*(B1516^2)))^3/(Gasto!$C$7+(2*Gasto!$C$14*B1516))</f>
        <v>66.894697032288548</v>
      </c>
      <c r="B1516" s="20">
        <f t="shared" si="23"/>
        <v>1.5109999999999444</v>
      </c>
    </row>
    <row r="1517" spans="1:2" x14ac:dyDescent="0.25">
      <c r="A1517" s="29">
        <f>((Gasto!$C$7*B1517)+(Gasto!$C$14*(B1517^2)))^3/(Gasto!$C$7+(2*Gasto!$C$14*B1517))</f>
        <v>67.058183141399468</v>
      </c>
      <c r="B1517" s="20">
        <f t="shared" si="23"/>
        <v>1.5119999999999443</v>
      </c>
    </row>
    <row r="1518" spans="1:2" x14ac:dyDescent="0.25">
      <c r="A1518" s="29">
        <f>((Gasto!$C$7*B1518)+(Gasto!$C$14*(B1518^2)))^3/(Gasto!$C$7+(2*Gasto!$C$14*B1518))</f>
        <v>67.221974889931403</v>
      </c>
      <c r="B1518" s="20">
        <f t="shared" si="23"/>
        <v>1.5129999999999442</v>
      </c>
    </row>
    <row r="1519" spans="1:2" x14ac:dyDescent="0.25">
      <c r="A1519" s="29">
        <f>((Gasto!$C$7*B1519)+(Gasto!$C$14*(B1519^2)))^3/(Gasto!$C$7+(2*Gasto!$C$14*B1519))</f>
        <v>67.386072683907969</v>
      </c>
      <c r="B1519" s="20">
        <f t="shared" si="23"/>
        <v>1.5139999999999441</v>
      </c>
    </row>
    <row r="1520" spans="1:2" x14ac:dyDescent="0.25">
      <c r="A1520" s="29">
        <f>((Gasto!$C$7*B1520)+(Gasto!$C$14*(B1520^2)))^3/(Gasto!$C$7+(2*Gasto!$C$14*B1520))</f>
        <v>67.550476929691925</v>
      </c>
      <c r="B1520" s="20">
        <f t="shared" si="23"/>
        <v>1.5149999999999439</v>
      </c>
    </row>
    <row r="1521" spans="1:2" x14ac:dyDescent="0.25">
      <c r="A1521" s="29">
        <f>((Gasto!$C$7*B1521)+(Gasto!$C$14*(B1521^2)))^3/(Gasto!$C$7+(2*Gasto!$C$14*B1521))</f>
        <v>67.715188033985015</v>
      </c>
      <c r="B1521" s="20">
        <f t="shared" si="23"/>
        <v>1.5159999999999438</v>
      </c>
    </row>
    <row r="1522" spans="1:2" x14ac:dyDescent="0.25">
      <c r="A1522" s="29">
        <f>((Gasto!$C$7*B1522)+(Gasto!$C$14*(B1522^2)))^3/(Gasto!$C$7+(2*Gasto!$C$14*B1522))</f>
        <v>67.880206403828339</v>
      </c>
      <c r="B1522" s="20">
        <f t="shared" si="23"/>
        <v>1.5169999999999437</v>
      </c>
    </row>
    <row r="1523" spans="1:2" x14ac:dyDescent="0.25">
      <c r="A1523" s="29">
        <f>((Gasto!$C$7*B1523)+(Gasto!$C$14*(B1523^2)))^3/(Gasto!$C$7+(2*Gasto!$C$14*B1523))</f>
        <v>68.045532446602351</v>
      </c>
      <c r="B1523" s="20">
        <f t="shared" si="23"/>
        <v>1.5179999999999436</v>
      </c>
    </row>
    <row r="1524" spans="1:2" x14ac:dyDescent="0.25">
      <c r="A1524" s="29">
        <f>((Gasto!$C$7*B1524)+(Gasto!$C$14*(B1524^2)))^3/(Gasto!$C$7+(2*Gasto!$C$14*B1524))</f>
        <v>68.211166570027032</v>
      </c>
      <c r="B1524" s="20">
        <f t="shared" si="23"/>
        <v>1.5189999999999435</v>
      </c>
    </row>
    <row r="1525" spans="1:2" x14ac:dyDescent="0.25">
      <c r="A1525" s="29">
        <f>((Gasto!$C$7*B1525)+(Gasto!$C$14*(B1525^2)))^3/(Gasto!$C$7+(2*Gasto!$C$14*B1525))</f>
        <v>68.377109182162044</v>
      </c>
      <c r="B1525" s="20">
        <f t="shared" si="23"/>
        <v>1.5199999999999434</v>
      </c>
    </row>
    <row r="1526" spans="1:2" x14ac:dyDescent="0.25">
      <c r="A1526" s="29">
        <f>((Gasto!$C$7*B1526)+(Gasto!$C$14*(B1526^2)))^3/(Gasto!$C$7+(2*Gasto!$C$14*B1526))</f>
        <v>68.543360691406804</v>
      </c>
      <c r="B1526" s="20">
        <f t="shared" si="23"/>
        <v>1.5209999999999433</v>
      </c>
    </row>
    <row r="1527" spans="1:2" x14ac:dyDescent="0.25">
      <c r="A1527" s="29">
        <f>((Gasto!$C$7*B1527)+(Gasto!$C$14*(B1527^2)))^3/(Gasto!$C$7+(2*Gasto!$C$14*B1527))</f>
        <v>68.709921506500663</v>
      </c>
      <c r="B1527" s="20">
        <f t="shared" ref="B1527:B1590" si="24">B1526+0.001</f>
        <v>1.5219999999999432</v>
      </c>
    </row>
    <row r="1528" spans="1:2" x14ac:dyDescent="0.25">
      <c r="A1528" s="29">
        <f>((Gasto!$C$7*B1528)+(Gasto!$C$14*(B1528^2)))^3/(Gasto!$C$7+(2*Gasto!$C$14*B1528))</f>
        <v>68.87679203652317</v>
      </c>
      <c r="B1528" s="20">
        <f t="shared" si="24"/>
        <v>1.5229999999999431</v>
      </c>
    </row>
    <row r="1529" spans="1:2" x14ac:dyDescent="0.25">
      <c r="A1529" s="29">
        <f>((Gasto!$C$7*B1529)+(Gasto!$C$14*(B1529^2)))^3/(Gasto!$C$7+(2*Gasto!$C$14*B1529))</f>
        <v>69.043972690893895</v>
      </c>
      <c r="B1529" s="20">
        <f t="shared" si="24"/>
        <v>1.523999999999943</v>
      </c>
    </row>
    <row r="1530" spans="1:2" x14ac:dyDescent="0.25">
      <c r="A1530" s="29">
        <f>((Gasto!$C$7*B1530)+(Gasto!$C$14*(B1530^2)))^3/(Gasto!$C$7+(2*Gasto!$C$14*B1530))</f>
        <v>69.211463879372872</v>
      </c>
      <c r="B1530" s="20">
        <f t="shared" si="24"/>
        <v>1.5249999999999428</v>
      </c>
    </row>
    <row r="1531" spans="1:2" x14ac:dyDescent="0.25">
      <c r="A1531" s="29">
        <f>((Gasto!$C$7*B1531)+(Gasto!$C$14*(B1531^2)))^3/(Gasto!$C$7+(2*Gasto!$C$14*B1531))</f>
        <v>69.379266012060512</v>
      </c>
      <c r="B1531" s="20">
        <f t="shared" si="24"/>
        <v>1.5259999999999427</v>
      </c>
    </row>
    <row r="1532" spans="1:2" x14ac:dyDescent="0.25">
      <c r="A1532" s="29">
        <f>((Gasto!$C$7*B1532)+(Gasto!$C$14*(B1532^2)))^3/(Gasto!$C$7+(2*Gasto!$C$14*B1532))</f>
        <v>69.547379499398048</v>
      </c>
      <c r="B1532" s="20">
        <f t="shared" si="24"/>
        <v>1.5269999999999426</v>
      </c>
    </row>
    <row r="1533" spans="1:2" x14ac:dyDescent="0.25">
      <c r="A1533" s="29">
        <f>((Gasto!$C$7*B1533)+(Gasto!$C$14*(B1533^2)))^3/(Gasto!$C$7+(2*Gasto!$C$14*B1533))</f>
        <v>69.715804752167145</v>
      </c>
      <c r="B1533" s="20">
        <f t="shared" si="24"/>
        <v>1.5279999999999425</v>
      </c>
    </row>
    <row r="1534" spans="1:2" x14ac:dyDescent="0.25">
      <c r="A1534" s="29">
        <f>((Gasto!$C$7*B1534)+(Gasto!$C$14*(B1534^2)))^3/(Gasto!$C$7+(2*Gasto!$C$14*B1534))</f>
        <v>69.884542181490616</v>
      </c>
      <c r="B1534" s="20">
        <f t="shared" si="24"/>
        <v>1.5289999999999424</v>
      </c>
    </row>
    <row r="1535" spans="1:2" x14ac:dyDescent="0.25">
      <c r="A1535" s="29">
        <f>((Gasto!$C$7*B1535)+(Gasto!$C$14*(B1535^2)))^3/(Gasto!$C$7+(2*Gasto!$C$14*B1535))</f>
        <v>70.053592198832163</v>
      </c>
      <c r="B1535" s="20">
        <f t="shared" si="24"/>
        <v>1.5299999999999423</v>
      </c>
    </row>
    <row r="1536" spans="1:2" x14ac:dyDescent="0.25">
      <c r="A1536" s="29">
        <f>((Gasto!$C$7*B1536)+(Gasto!$C$14*(B1536^2)))^3/(Gasto!$C$7+(2*Gasto!$C$14*B1536))</f>
        <v>70.222955215996706</v>
      </c>
      <c r="B1536" s="20">
        <f t="shared" si="24"/>
        <v>1.5309999999999422</v>
      </c>
    </row>
    <row r="1537" spans="1:2" x14ac:dyDescent="0.25">
      <c r="A1537" s="29">
        <f>((Gasto!$C$7*B1537)+(Gasto!$C$14*(B1537^2)))^3/(Gasto!$C$7+(2*Gasto!$C$14*B1537))</f>
        <v>70.392631645130351</v>
      </c>
      <c r="B1537" s="20">
        <f t="shared" si="24"/>
        <v>1.5319999999999421</v>
      </c>
    </row>
    <row r="1538" spans="1:2" x14ac:dyDescent="0.25">
      <c r="A1538" s="29">
        <f>((Gasto!$C$7*B1538)+(Gasto!$C$14*(B1538^2)))^3/(Gasto!$C$7+(2*Gasto!$C$14*B1538))</f>
        <v>70.562621898720778</v>
      </c>
      <c r="B1538" s="20">
        <f t="shared" si="24"/>
        <v>1.532999999999942</v>
      </c>
    </row>
    <row r="1539" spans="1:2" x14ac:dyDescent="0.25">
      <c r="A1539" s="29">
        <f>((Gasto!$C$7*B1539)+(Gasto!$C$14*(B1539^2)))^3/(Gasto!$C$7+(2*Gasto!$C$14*B1539))</f>
        <v>70.732926389597097</v>
      </c>
      <c r="B1539" s="20">
        <f t="shared" si="24"/>
        <v>1.5339999999999419</v>
      </c>
    </row>
    <row r="1540" spans="1:2" x14ac:dyDescent="0.25">
      <c r="A1540" s="29">
        <f>((Gasto!$C$7*B1540)+(Gasto!$C$14*(B1540^2)))^3/(Gasto!$C$7+(2*Gasto!$C$14*B1540))</f>
        <v>70.903545530930217</v>
      </c>
      <c r="B1540" s="20">
        <f t="shared" si="24"/>
        <v>1.5349999999999417</v>
      </c>
    </row>
    <row r="1541" spans="1:2" x14ac:dyDescent="0.25">
      <c r="A1541" s="29">
        <f>((Gasto!$C$7*B1541)+(Gasto!$C$14*(B1541^2)))^3/(Gasto!$C$7+(2*Gasto!$C$14*B1541))</f>
        <v>71.074479736232732</v>
      </c>
      <c r="B1541" s="20">
        <f t="shared" si="24"/>
        <v>1.5359999999999416</v>
      </c>
    </row>
    <row r="1542" spans="1:2" x14ac:dyDescent="0.25">
      <c r="A1542" s="29">
        <f>((Gasto!$C$7*B1542)+(Gasto!$C$14*(B1542^2)))^3/(Gasto!$C$7+(2*Gasto!$C$14*B1542))</f>
        <v>71.245729419359421</v>
      </c>
      <c r="B1542" s="20">
        <f t="shared" si="24"/>
        <v>1.5369999999999415</v>
      </c>
    </row>
    <row r="1543" spans="1:2" x14ac:dyDescent="0.25">
      <c r="A1543" s="29">
        <f>((Gasto!$C$7*B1543)+(Gasto!$C$14*(B1543^2)))^3/(Gasto!$C$7+(2*Gasto!$C$14*B1543))</f>
        <v>71.417294994506975</v>
      </c>
      <c r="B1543" s="20">
        <f t="shared" si="24"/>
        <v>1.5379999999999414</v>
      </c>
    </row>
    <row r="1544" spans="1:2" x14ac:dyDescent="0.25">
      <c r="A1544" s="29">
        <f>((Gasto!$C$7*B1544)+(Gasto!$C$14*(B1544^2)))^3/(Gasto!$C$7+(2*Gasto!$C$14*B1544))</f>
        <v>71.589176876214424</v>
      </c>
      <c r="B1544" s="20">
        <f t="shared" si="24"/>
        <v>1.5389999999999413</v>
      </c>
    </row>
    <row r="1545" spans="1:2" x14ac:dyDescent="0.25">
      <c r="A1545" s="29">
        <f>((Gasto!$C$7*B1545)+(Gasto!$C$14*(B1545^2)))^3/(Gasto!$C$7+(2*Gasto!$C$14*B1545))</f>
        <v>71.761375479363068</v>
      </c>
      <c r="B1545" s="20">
        <f t="shared" si="24"/>
        <v>1.5399999999999412</v>
      </c>
    </row>
    <row r="1546" spans="1:2" x14ac:dyDescent="0.25">
      <c r="A1546" s="29">
        <f>((Gasto!$C$7*B1546)+(Gasto!$C$14*(B1546^2)))^3/(Gasto!$C$7+(2*Gasto!$C$14*B1546))</f>
        <v>71.933891219176928</v>
      </c>
      <c r="B1546" s="20">
        <f t="shared" si="24"/>
        <v>1.5409999999999411</v>
      </c>
    </row>
    <row r="1547" spans="1:2" x14ac:dyDescent="0.25">
      <c r="A1547" s="29">
        <f>((Gasto!$C$7*B1547)+(Gasto!$C$14*(B1547^2)))^3/(Gasto!$C$7+(2*Gasto!$C$14*B1547))</f>
        <v>72.106724511222339</v>
      </c>
      <c r="B1547" s="20">
        <f t="shared" si="24"/>
        <v>1.541999999999941</v>
      </c>
    </row>
    <row r="1548" spans="1:2" x14ac:dyDescent="0.25">
      <c r="A1548" s="29">
        <f>((Gasto!$C$7*B1548)+(Gasto!$C$14*(B1548^2)))^3/(Gasto!$C$7+(2*Gasto!$C$14*B1548))</f>
        <v>72.279875771408769</v>
      </c>
      <c r="B1548" s="20">
        <f t="shared" si="24"/>
        <v>1.5429999999999409</v>
      </c>
    </row>
    <row r="1549" spans="1:2" x14ac:dyDescent="0.25">
      <c r="A1549" s="29">
        <f>((Gasto!$C$7*B1549)+(Gasto!$C$14*(B1549^2)))^3/(Gasto!$C$7+(2*Gasto!$C$14*B1549))</f>
        <v>72.453345415988395</v>
      </c>
      <c r="B1549" s="20">
        <f t="shared" si="24"/>
        <v>1.5439999999999408</v>
      </c>
    </row>
    <row r="1550" spans="1:2" x14ac:dyDescent="0.25">
      <c r="A1550" s="29">
        <f>((Gasto!$C$7*B1550)+(Gasto!$C$14*(B1550^2)))^3/(Gasto!$C$7+(2*Gasto!$C$14*B1550))</f>
        <v>72.627133861556459</v>
      </c>
      <c r="B1550" s="20">
        <f t="shared" si="24"/>
        <v>1.5449999999999406</v>
      </c>
    </row>
    <row r="1551" spans="1:2" x14ac:dyDescent="0.25">
      <c r="A1551" s="29">
        <f>((Gasto!$C$7*B1551)+(Gasto!$C$14*(B1551^2)))^3/(Gasto!$C$7+(2*Gasto!$C$14*B1551))</f>
        <v>72.801241525051424</v>
      </c>
      <c r="B1551" s="20">
        <f t="shared" si="24"/>
        <v>1.5459999999999405</v>
      </c>
    </row>
    <row r="1552" spans="1:2" x14ac:dyDescent="0.25">
      <c r="A1552" s="29">
        <f>((Gasto!$C$7*B1552)+(Gasto!$C$14*(B1552^2)))^3/(Gasto!$C$7+(2*Gasto!$C$14*B1552))</f>
        <v>72.9756688237551</v>
      </c>
      <c r="B1552" s="20">
        <f t="shared" si="24"/>
        <v>1.5469999999999404</v>
      </c>
    </row>
    <row r="1553" spans="1:2" x14ac:dyDescent="0.25">
      <c r="A1553" s="29">
        <f>((Gasto!$C$7*B1553)+(Gasto!$C$14*(B1553^2)))^3/(Gasto!$C$7+(2*Gasto!$C$14*B1553))</f>
        <v>73.150416175292676</v>
      </c>
      <c r="B1553" s="20">
        <f t="shared" si="24"/>
        <v>1.5479999999999403</v>
      </c>
    </row>
    <row r="1554" spans="1:2" x14ac:dyDescent="0.25">
      <c r="A1554" s="29">
        <f>((Gasto!$C$7*B1554)+(Gasto!$C$14*(B1554^2)))^3/(Gasto!$C$7+(2*Gasto!$C$14*B1554))</f>
        <v>73.325483997633071</v>
      </c>
      <c r="B1554" s="20">
        <f t="shared" si="24"/>
        <v>1.5489999999999402</v>
      </c>
    </row>
    <row r="1555" spans="1:2" x14ac:dyDescent="0.25">
      <c r="A1555" s="29">
        <f>((Gasto!$C$7*B1555)+(Gasto!$C$14*(B1555^2)))^3/(Gasto!$C$7+(2*Gasto!$C$14*B1555))</f>
        <v>73.500872709088753</v>
      </c>
      <c r="B1555" s="20">
        <f t="shared" si="24"/>
        <v>1.5499999999999401</v>
      </c>
    </row>
    <row r="1556" spans="1:2" x14ac:dyDescent="0.25">
      <c r="A1556" s="29">
        <f>((Gasto!$C$7*B1556)+(Gasto!$C$14*(B1556^2)))^3/(Gasto!$C$7+(2*Gasto!$C$14*B1556))</f>
        <v>73.676582728316177</v>
      </c>
      <c r="B1556" s="20">
        <f t="shared" si="24"/>
        <v>1.55099999999994</v>
      </c>
    </row>
    <row r="1557" spans="1:2" x14ac:dyDescent="0.25">
      <c r="A1557" s="29">
        <f>((Gasto!$C$7*B1557)+(Gasto!$C$14*(B1557^2)))^3/(Gasto!$C$7+(2*Gasto!$C$14*B1557))</f>
        <v>73.852614474315786</v>
      </c>
      <c r="B1557" s="20">
        <f t="shared" si="24"/>
        <v>1.5519999999999399</v>
      </c>
    </row>
    <row r="1558" spans="1:2" x14ac:dyDescent="0.25">
      <c r="A1558" s="29">
        <f>((Gasto!$C$7*B1558)+(Gasto!$C$14*(B1558^2)))^3/(Gasto!$C$7+(2*Gasto!$C$14*B1558))</f>
        <v>74.028968366432125</v>
      </c>
      <c r="B1558" s="20">
        <f t="shared" si="24"/>
        <v>1.5529999999999398</v>
      </c>
    </row>
    <row r="1559" spans="1:2" x14ac:dyDescent="0.25">
      <c r="A1559" s="29">
        <f>((Gasto!$C$7*B1559)+(Gasto!$C$14*(B1559^2)))^3/(Gasto!$C$7+(2*Gasto!$C$14*B1559))</f>
        <v>74.205644824354081</v>
      </c>
      <c r="B1559" s="20">
        <f t="shared" si="24"/>
        <v>1.5539999999999397</v>
      </c>
    </row>
    <row r="1560" spans="1:2" x14ac:dyDescent="0.25">
      <c r="A1560" s="29">
        <f>((Gasto!$C$7*B1560)+(Gasto!$C$14*(B1560^2)))^3/(Gasto!$C$7+(2*Gasto!$C$14*B1560))</f>
        <v>74.382644268114802</v>
      </c>
      <c r="B1560" s="20">
        <f t="shared" si="24"/>
        <v>1.5549999999999395</v>
      </c>
    </row>
    <row r="1561" spans="1:2" x14ac:dyDescent="0.25">
      <c r="A1561" s="29">
        <f>((Gasto!$C$7*B1561)+(Gasto!$C$14*(B1561^2)))^3/(Gasto!$C$7+(2*Gasto!$C$14*B1561))</f>
        <v>74.559967118092061</v>
      </c>
      <c r="B1561" s="20">
        <f t="shared" si="24"/>
        <v>1.5559999999999394</v>
      </c>
    </row>
    <row r="1562" spans="1:2" x14ac:dyDescent="0.25">
      <c r="A1562" s="29">
        <f>((Gasto!$C$7*B1562)+(Gasto!$C$14*(B1562^2)))^3/(Gasto!$C$7+(2*Gasto!$C$14*B1562))</f>
        <v>74.7376137950084</v>
      </c>
      <c r="B1562" s="20">
        <f t="shared" si="24"/>
        <v>1.5569999999999393</v>
      </c>
    </row>
    <row r="1563" spans="1:2" x14ac:dyDescent="0.25">
      <c r="A1563" s="29">
        <f>((Gasto!$C$7*B1563)+(Gasto!$C$14*(B1563^2)))^3/(Gasto!$C$7+(2*Gasto!$C$14*B1563))</f>
        <v>74.915584719931033</v>
      </c>
      <c r="B1563" s="20">
        <f t="shared" si="24"/>
        <v>1.5579999999999392</v>
      </c>
    </row>
    <row r="1564" spans="1:2" x14ac:dyDescent="0.25">
      <c r="A1564" s="29">
        <f>((Gasto!$C$7*B1564)+(Gasto!$C$14*(B1564^2)))^3/(Gasto!$C$7+(2*Gasto!$C$14*B1564))</f>
        <v>75.09388031427217</v>
      </c>
      <c r="B1564" s="20">
        <f t="shared" si="24"/>
        <v>1.5589999999999391</v>
      </c>
    </row>
    <row r="1565" spans="1:2" x14ac:dyDescent="0.25">
      <c r="A1565" s="29">
        <f>((Gasto!$C$7*B1565)+(Gasto!$C$14*(B1565^2)))^3/(Gasto!$C$7+(2*Gasto!$C$14*B1565))</f>
        <v>75.272500999789116</v>
      </c>
      <c r="B1565" s="20">
        <f t="shared" si="24"/>
        <v>1.559999999999939</v>
      </c>
    </row>
    <row r="1566" spans="1:2" x14ac:dyDescent="0.25">
      <c r="A1566" s="29">
        <f>((Gasto!$C$7*B1566)+(Gasto!$C$14*(B1566^2)))^3/(Gasto!$C$7+(2*Gasto!$C$14*B1566))</f>
        <v>75.451447198584361</v>
      </c>
      <c r="B1566" s="20">
        <f t="shared" si="24"/>
        <v>1.5609999999999389</v>
      </c>
    </row>
    <row r="1567" spans="1:2" x14ac:dyDescent="0.25">
      <c r="A1567" s="29">
        <f>((Gasto!$C$7*B1567)+(Gasto!$C$14*(B1567^2)))^3/(Gasto!$C$7+(2*Gasto!$C$14*B1567))</f>
        <v>75.63071933310583</v>
      </c>
      <c r="B1567" s="20">
        <f t="shared" si="24"/>
        <v>1.5619999999999388</v>
      </c>
    </row>
    <row r="1568" spans="1:2" x14ac:dyDescent="0.25">
      <c r="A1568" s="29">
        <f>((Gasto!$C$7*B1568)+(Gasto!$C$14*(B1568^2)))^3/(Gasto!$C$7+(2*Gasto!$C$14*B1568))</f>
        <v>75.810317826146857</v>
      </c>
      <c r="B1568" s="20">
        <f t="shared" si="24"/>
        <v>1.5629999999999387</v>
      </c>
    </row>
    <row r="1569" spans="1:2" x14ac:dyDescent="0.25">
      <c r="A1569" s="29">
        <f>((Gasto!$C$7*B1569)+(Gasto!$C$14*(B1569^2)))^3/(Gasto!$C$7+(2*Gasto!$C$14*B1569))</f>
        <v>75.990243100846442</v>
      </c>
      <c r="B1569" s="20">
        <f t="shared" si="24"/>
        <v>1.5639999999999386</v>
      </c>
    </row>
    <row r="1570" spans="1:2" x14ac:dyDescent="0.25">
      <c r="A1570" s="29">
        <f>((Gasto!$C$7*B1570)+(Gasto!$C$14*(B1570^2)))^3/(Gasto!$C$7+(2*Gasto!$C$14*B1570))</f>
        <v>76.170495580689376</v>
      </c>
      <c r="B1570" s="20">
        <f t="shared" si="24"/>
        <v>1.5649999999999384</v>
      </c>
    </row>
    <row r="1571" spans="1:2" x14ac:dyDescent="0.25">
      <c r="A1571" s="29">
        <f>((Gasto!$C$7*B1571)+(Gasto!$C$14*(B1571^2)))^3/(Gasto!$C$7+(2*Gasto!$C$14*B1571))</f>
        <v>76.35107568950616</v>
      </c>
      <c r="B1571" s="20">
        <f t="shared" si="24"/>
        <v>1.5659999999999383</v>
      </c>
    </row>
    <row r="1572" spans="1:2" x14ac:dyDescent="0.25">
      <c r="A1572" s="29">
        <f>((Gasto!$C$7*B1572)+(Gasto!$C$14*(B1572^2)))^3/(Gasto!$C$7+(2*Gasto!$C$14*B1572))</f>
        <v>76.531983851473612</v>
      </c>
      <c r="B1572" s="20">
        <f t="shared" si="24"/>
        <v>1.5669999999999382</v>
      </c>
    </row>
    <row r="1573" spans="1:2" x14ac:dyDescent="0.25">
      <c r="A1573" s="29">
        <f>((Gasto!$C$7*B1573)+(Gasto!$C$14*(B1573^2)))^3/(Gasto!$C$7+(2*Gasto!$C$14*B1573))</f>
        <v>76.713220491114512</v>
      </c>
      <c r="B1573" s="20">
        <f t="shared" si="24"/>
        <v>1.5679999999999381</v>
      </c>
    </row>
    <row r="1574" spans="1:2" x14ac:dyDescent="0.25">
      <c r="A1574" s="29">
        <f>((Gasto!$C$7*B1574)+(Gasto!$C$14*(B1574^2)))^3/(Gasto!$C$7+(2*Gasto!$C$14*B1574))</f>
        <v>76.894786033298004</v>
      </c>
      <c r="B1574" s="20">
        <f t="shared" si="24"/>
        <v>1.568999999999938</v>
      </c>
    </row>
    <row r="1575" spans="1:2" x14ac:dyDescent="0.25">
      <c r="A1575" s="29">
        <f>((Gasto!$C$7*B1575)+(Gasto!$C$14*(B1575^2)))^3/(Gasto!$C$7+(2*Gasto!$C$14*B1575))</f>
        <v>77.076680903239733</v>
      </c>
      <c r="B1575" s="20">
        <f t="shared" si="24"/>
        <v>1.5699999999999379</v>
      </c>
    </row>
    <row r="1576" spans="1:2" x14ac:dyDescent="0.25">
      <c r="A1576" s="29">
        <f>((Gasto!$C$7*B1576)+(Gasto!$C$14*(B1576^2)))^3/(Gasto!$C$7+(2*Gasto!$C$14*B1576))</f>
        <v>77.258905526501778</v>
      </c>
      <c r="B1576" s="20">
        <f t="shared" si="24"/>
        <v>1.5709999999999378</v>
      </c>
    </row>
    <row r="1577" spans="1:2" x14ac:dyDescent="0.25">
      <c r="A1577" s="29">
        <f>((Gasto!$C$7*B1577)+(Gasto!$C$14*(B1577^2)))^3/(Gasto!$C$7+(2*Gasto!$C$14*B1577))</f>
        <v>77.441460328993031</v>
      </c>
      <c r="B1577" s="20">
        <f t="shared" si="24"/>
        <v>1.5719999999999377</v>
      </c>
    </row>
    <row r="1578" spans="1:2" x14ac:dyDescent="0.25">
      <c r="A1578" s="29">
        <f>((Gasto!$C$7*B1578)+(Gasto!$C$14*(B1578^2)))^3/(Gasto!$C$7+(2*Gasto!$C$14*B1578))</f>
        <v>77.624345736969218</v>
      </c>
      <c r="B1578" s="20">
        <f t="shared" si="24"/>
        <v>1.5729999999999376</v>
      </c>
    </row>
    <row r="1579" spans="1:2" x14ac:dyDescent="0.25">
      <c r="A1579" s="29">
        <f>((Gasto!$C$7*B1579)+(Gasto!$C$14*(B1579^2)))^3/(Gasto!$C$7+(2*Gasto!$C$14*B1579))</f>
        <v>77.807562177033063</v>
      </c>
      <c r="B1579" s="20">
        <f t="shared" si="24"/>
        <v>1.5739999999999374</v>
      </c>
    </row>
    <row r="1580" spans="1:2" x14ac:dyDescent="0.25">
      <c r="A1580" s="29">
        <f>((Gasto!$C$7*B1580)+(Gasto!$C$14*(B1580^2)))^3/(Gasto!$C$7+(2*Gasto!$C$14*B1580))</f>
        <v>77.991110076134305</v>
      </c>
      <c r="B1580" s="20">
        <f t="shared" si="24"/>
        <v>1.5749999999999373</v>
      </c>
    </row>
    <row r="1581" spans="1:2" x14ac:dyDescent="0.25">
      <c r="A1581" s="29">
        <f>((Gasto!$C$7*B1581)+(Gasto!$C$14*(B1581^2)))^3/(Gasto!$C$7+(2*Gasto!$C$14*B1581))</f>
        <v>78.174989861570026</v>
      </c>
      <c r="B1581" s="20">
        <f t="shared" si="24"/>
        <v>1.5759999999999372</v>
      </c>
    </row>
    <row r="1582" spans="1:2" x14ac:dyDescent="0.25">
      <c r="A1582" s="29">
        <f>((Gasto!$C$7*B1582)+(Gasto!$C$14*(B1582^2)))^3/(Gasto!$C$7+(2*Gasto!$C$14*B1582))</f>
        <v>78.359201960984706</v>
      </c>
      <c r="B1582" s="20">
        <f t="shared" si="24"/>
        <v>1.5769999999999371</v>
      </c>
    </row>
    <row r="1583" spans="1:2" x14ac:dyDescent="0.25">
      <c r="A1583" s="29">
        <f>((Gasto!$C$7*B1583)+(Gasto!$C$14*(B1583^2)))^3/(Gasto!$C$7+(2*Gasto!$C$14*B1583))</f>
        <v>78.543746802370237</v>
      </c>
      <c r="B1583" s="20">
        <f t="shared" si="24"/>
        <v>1.577999999999937</v>
      </c>
    </row>
    <row r="1584" spans="1:2" x14ac:dyDescent="0.25">
      <c r="A1584" s="29">
        <f>((Gasto!$C$7*B1584)+(Gasto!$C$14*(B1584^2)))^3/(Gasto!$C$7+(2*Gasto!$C$14*B1584))</f>
        <v>78.728624814066336</v>
      </c>
      <c r="B1584" s="20">
        <f t="shared" si="24"/>
        <v>1.5789999999999369</v>
      </c>
    </row>
    <row r="1585" spans="1:2" x14ac:dyDescent="0.25">
      <c r="A1585" s="29">
        <f>((Gasto!$C$7*B1585)+(Gasto!$C$14*(B1585^2)))^3/(Gasto!$C$7+(2*Gasto!$C$14*B1585))</f>
        <v>78.913836424760362</v>
      </c>
      <c r="B1585" s="20">
        <f t="shared" si="24"/>
        <v>1.5799999999999368</v>
      </c>
    </row>
    <row r="1586" spans="1:2" x14ac:dyDescent="0.25">
      <c r="A1586" s="29">
        <f>((Gasto!$C$7*B1586)+(Gasto!$C$14*(B1586^2)))^3/(Gasto!$C$7+(2*Gasto!$C$14*B1586))</f>
        <v>79.099382063487695</v>
      </c>
      <c r="B1586" s="20">
        <f t="shared" si="24"/>
        <v>1.5809999999999367</v>
      </c>
    </row>
    <row r="1587" spans="1:2" x14ac:dyDescent="0.25">
      <c r="A1587" s="29">
        <f>((Gasto!$C$7*B1587)+(Gasto!$C$14*(B1587^2)))^3/(Gasto!$C$7+(2*Gasto!$C$14*B1587))</f>
        <v>79.285262159631728</v>
      </c>
      <c r="B1587" s="20">
        <f t="shared" si="24"/>
        <v>1.5819999999999366</v>
      </c>
    </row>
    <row r="1588" spans="1:2" x14ac:dyDescent="0.25">
      <c r="A1588" s="29">
        <f>((Gasto!$C$7*B1588)+(Gasto!$C$14*(B1588^2)))^3/(Gasto!$C$7+(2*Gasto!$C$14*B1588))</f>
        <v>79.471477142924002</v>
      </c>
      <c r="B1588" s="20">
        <f t="shared" si="24"/>
        <v>1.5829999999999365</v>
      </c>
    </row>
    <row r="1589" spans="1:2" x14ac:dyDescent="0.25">
      <c r="A1589" s="29">
        <f>((Gasto!$C$7*B1589)+(Gasto!$C$14*(B1589^2)))^3/(Gasto!$C$7+(2*Gasto!$C$14*B1589))</f>
        <v>79.65802744344461</v>
      </c>
      <c r="B1589" s="20">
        <f t="shared" si="24"/>
        <v>1.5839999999999363</v>
      </c>
    </row>
    <row r="1590" spans="1:2" x14ac:dyDescent="0.25">
      <c r="A1590" s="29">
        <f>((Gasto!$C$7*B1590)+(Gasto!$C$14*(B1590^2)))^3/(Gasto!$C$7+(2*Gasto!$C$14*B1590))</f>
        <v>79.844913491621867</v>
      </c>
      <c r="B1590" s="20">
        <f t="shared" si="24"/>
        <v>1.5849999999999362</v>
      </c>
    </row>
    <row r="1591" spans="1:2" x14ac:dyDescent="0.25">
      <c r="A1591" s="29">
        <f>((Gasto!$C$7*B1591)+(Gasto!$C$14*(B1591^2)))^3/(Gasto!$C$7+(2*Gasto!$C$14*B1591))</f>
        <v>80.032135718232738</v>
      </c>
      <c r="B1591" s="20">
        <f t="shared" ref="B1591:B1654" si="25">B1590+0.001</f>
        <v>1.5859999999999361</v>
      </c>
    </row>
    <row r="1592" spans="1:2" x14ac:dyDescent="0.25">
      <c r="A1592" s="29">
        <f>((Gasto!$C$7*B1592)+(Gasto!$C$14*(B1592^2)))^3/(Gasto!$C$7+(2*Gasto!$C$14*B1592))</f>
        <v>80.219694554403148</v>
      </c>
      <c r="B1592" s="20">
        <f t="shared" si="25"/>
        <v>1.586999999999936</v>
      </c>
    </row>
    <row r="1593" spans="1:2" x14ac:dyDescent="0.25">
      <c r="A1593" s="29">
        <f>((Gasto!$C$7*B1593)+(Gasto!$C$14*(B1593^2)))^3/(Gasto!$C$7+(2*Gasto!$C$14*B1593))</f>
        <v>80.407590431607574</v>
      </c>
      <c r="B1593" s="20">
        <f t="shared" si="25"/>
        <v>1.5879999999999359</v>
      </c>
    </row>
    <row r="1594" spans="1:2" x14ac:dyDescent="0.25">
      <c r="A1594" s="29">
        <f>((Gasto!$C$7*B1594)+(Gasto!$C$14*(B1594^2)))^3/(Gasto!$C$7+(2*Gasto!$C$14*B1594))</f>
        <v>80.595823781669708</v>
      </c>
      <c r="B1594" s="20">
        <f t="shared" si="25"/>
        <v>1.5889999999999358</v>
      </c>
    </row>
    <row r="1595" spans="1:2" x14ac:dyDescent="0.25">
      <c r="A1595" s="29">
        <f>((Gasto!$C$7*B1595)+(Gasto!$C$14*(B1595^2)))^3/(Gasto!$C$7+(2*Gasto!$C$14*B1595))</f>
        <v>80.784395036762419</v>
      </c>
      <c r="B1595" s="20">
        <f t="shared" si="25"/>
        <v>1.5899999999999357</v>
      </c>
    </row>
    <row r="1596" spans="1:2" x14ac:dyDescent="0.25">
      <c r="A1596" s="29">
        <f>((Gasto!$C$7*B1596)+(Gasto!$C$14*(B1596^2)))^3/(Gasto!$C$7+(2*Gasto!$C$14*B1596))</f>
        <v>80.973304629407707</v>
      </c>
      <c r="B1596" s="20">
        <f t="shared" si="25"/>
        <v>1.5909999999999356</v>
      </c>
    </row>
    <row r="1597" spans="1:2" x14ac:dyDescent="0.25">
      <c r="A1597" s="29">
        <f>((Gasto!$C$7*B1597)+(Gasto!$C$14*(B1597^2)))^3/(Gasto!$C$7+(2*Gasto!$C$14*B1597))</f>
        <v>81.16255299247716</v>
      </c>
      <c r="B1597" s="20">
        <f t="shared" si="25"/>
        <v>1.5919999999999355</v>
      </c>
    </row>
    <row r="1598" spans="1:2" x14ac:dyDescent="0.25">
      <c r="A1598" s="29">
        <f>((Gasto!$C$7*B1598)+(Gasto!$C$14*(B1598^2)))^3/(Gasto!$C$7+(2*Gasto!$C$14*B1598))</f>
        <v>81.352140559191724</v>
      </c>
      <c r="B1598" s="20">
        <f t="shared" si="25"/>
        <v>1.5929999999999354</v>
      </c>
    </row>
    <row r="1599" spans="1:2" x14ac:dyDescent="0.25">
      <c r="A1599" s="29">
        <f>((Gasto!$C$7*B1599)+(Gasto!$C$14*(B1599^2)))^3/(Gasto!$C$7+(2*Gasto!$C$14*B1599))</f>
        <v>81.542067763122134</v>
      </c>
      <c r="B1599" s="20">
        <f t="shared" si="25"/>
        <v>1.5939999999999352</v>
      </c>
    </row>
    <row r="1600" spans="1:2" x14ac:dyDescent="0.25">
      <c r="A1600" s="29">
        <f>((Gasto!$C$7*B1600)+(Gasto!$C$14*(B1600^2)))^3/(Gasto!$C$7+(2*Gasto!$C$14*B1600))</f>
        <v>81.732335038189092</v>
      </c>
      <c r="B1600" s="20">
        <f t="shared" si="25"/>
        <v>1.5949999999999351</v>
      </c>
    </row>
    <row r="1601" spans="1:2" x14ac:dyDescent="0.25">
      <c r="A1601" s="29">
        <f>((Gasto!$C$7*B1601)+(Gasto!$C$14*(B1601^2)))^3/(Gasto!$C$7+(2*Gasto!$C$14*B1601))</f>
        <v>81.922942818662975</v>
      </c>
      <c r="B1601" s="20">
        <f t="shared" si="25"/>
        <v>1.595999999999935</v>
      </c>
    </row>
    <row r="1602" spans="1:2" x14ac:dyDescent="0.25">
      <c r="A1602" s="29">
        <f>((Gasto!$C$7*B1602)+(Gasto!$C$14*(B1602^2)))^3/(Gasto!$C$7+(2*Gasto!$C$14*B1602))</f>
        <v>82.113891539164484</v>
      </c>
      <c r="B1602" s="20">
        <f t="shared" si="25"/>
        <v>1.5969999999999349</v>
      </c>
    </row>
    <row r="1603" spans="1:2" x14ac:dyDescent="0.25">
      <c r="A1603" s="29">
        <f>((Gasto!$C$7*B1603)+(Gasto!$C$14*(B1603^2)))^3/(Gasto!$C$7+(2*Gasto!$C$14*B1603))</f>
        <v>82.305181634664464</v>
      </c>
      <c r="B1603" s="20">
        <f t="shared" si="25"/>
        <v>1.5979999999999348</v>
      </c>
    </row>
    <row r="1604" spans="1:2" x14ac:dyDescent="0.25">
      <c r="A1604" s="29">
        <f>((Gasto!$C$7*B1604)+(Gasto!$C$14*(B1604^2)))^3/(Gasto!$C$7+(2*Gasto!$C$14*B1604))</f>
        <v>82.496813540484084</v>
      </c>
      <c r="B1604" s="20">
        <f t="shared" si="25"/>
        <v>1.5989999999999347</v>
      </c>
    </row>
    <row r="1605" spans="1:2" x14ac:dyDescent="0.25">
      <c r="A1605" s="29">
        <f>((Gasto!$C$7*B1605)+(Gasto!$C$14*(B1605^2)))^3/(Gasto!$C$7+(2*Gasto!$C$14*B1605))</f>
        <v>82.688787692295094</v>
      </c>
      <c r="B1605" s="20">
        <f t="shared" si="25"/>
        <v>1.5999999999999346</v>
      </c>
    </row>
    <row r="1606" spans="1:2" x14ac:dyDescent="0.25">
      <c r="A1606" s="29">
        <f>((Gasto!$C$7*B1606)+(Gasto!$C$14*(B1606^2)))^3/(Gasto!$C$7+(2*Gasto!$C$14*B1606))</f>
        <v>82.881104526119913</v>
      </c>
      <c r="B1606" s="20">
        <f t="shared" si="25"/>
        <v>1.6009999999999345</v>
      </c>
    </row>
    <row r="1607" spans="1:2" x14ac:dyDescent="0.25">
      <c r="A1607" s="29">
        <f>((Gasto!$C$7*B1607)+(Gasto!$C$14*(B1607^2)))^3/(Gasto!$C$7+(2*Gasto!$C$14*B1607))</f>
        <v>83.073764478331583</v>
      </c>
      <c r="B1607" s="20">
        <f t="shared" si="25"/>
        <v>1.6019999999999344</v>
      </c>
    </row>
    <row r="1608" spans="1:2" x14ac:dyDescent="0.25">
      <c r="A1608" s="29">
        <f>((Gasto!$C$7*B1608)+(Gasto!$C$14*(B1608^2)))^3/(Gasto!$C$7+(2*Gasto!$C$14*B1608))</f>
        <v>83.266767985654226</v>
      </c>
      <c r="B1608" s="20">
        <f t="shared" si="25"/>
        <v>1.6029999999999343</v>
      </c>
    </row>
    <row r="1609" spans="1:2" x14ac:dyDescent="0.25">
      <c r="A1609" s="29">
        <f>((Gasto!$C$7*B1609)+(Gasto!$C$14*(B1609^2)))^3/(Gasto!$C$7+(2*Gasto!$C$14*B1609))</f>
        <v>83.460115485162831</v>
      </c>
      <c r="B1609" s="20">
        <f t="shared" si="25"/>
        <v>1.6039999999999341</v>
      </c>
    </row>
    <row r="1610" spans="1:2" x14ac:dyDescent="0.25">
      <c r="A1610" s="29">
        <f>((Gasto!$C$7*B1610)+(Gasto!$C$14*(B1610^2)))^3/(Gasto!$C$7+(2*Gasto!$C$14*B1610))</f>
        <v>83.65380741428369</v>
      </c>
      <c r="B1610" s="20">
        <f t="shared" si="25"/>
        <v>1.604999999999934</v>
      </c>
    </row>
    <row r="1611" spans="1:2" x14ac:dyDescent="0.25">
      <c r="A1611" s="29">
        <f>((Gasto!$C$7*B1611)+(Gasto!$C$14*(B1611^2)))^3/(Gasto!$C$7+(2*Gasto!$C$14*B1611))</f>
        <v>83.84784421079442</v>
      </c>
      <c r="B1611" s="20">
        <f t="shared" si="25"/>
        <v>1.6059999999999339</v>
      </c>
    </row>
    <row r="1612" spans="1:2" x14ac:dyDescent="0.25">
      <c r="A1612" s="29">
        <f>((Gasto!$C$7*B1612)+(Gasto!$C$14*(B1612^2)))^3/(Gasto!$C$7+(2*Gasto!$C$14*B1612))</f>
        <v>84.042226312823999</v>
      </c>
      <c r="B1612" s="20">
        <f t="shared" si="25"/>
        <v>1.6069999999999338</v>
      </c>
    </row>
    <row r="1613" spans="1:2" x14ac:dyDescent="0.25">
      <c r="A1613" s="29">
        <f>((Gasto!$C$7*B1613)+(Gasto!$C$14*(B1613^2)))^3/(Gasto!$C$7+(2*Gasto!$C$14*B1613))</f>
        <v>84.236954158853095</v>
      </c>
      <c r="B1613" s="20">
        <f t="shared" si="25"/>
        <v>1.6079999999999337</v>
      </c>
    </row>
    <row r="1614" spans="1:2" x14ac:dyDescent="0.25">
      <c r="A1614" s="29">
        <f>((Gasto!$C$7*B1614)+(Gasto!$C$14*(B1614^2)))^3/(Gasto!$C$7+(2*Gasto!$C$14*B1614))</f>
        <v>84.432028187713996</v>
      </c>
      <c r="B1614" s="20">
        <f t="shared" si="25"/>
        <v>1.6089999999999336</v>
      </c>
    </row>
    <row r="1615" spans="1:2" x14ac:dyDescent="0.25">
      <c r="A1615" s="29">
        <f>((Gasto!$C$7*B1615)+(Gasto!$C$14*(B1615^2)))^3/(Gasto!$C$7+(2*Gasto!$C$14*B1615))</f>
        <v>84.62744883859088</v>
      </c>
      <c r="B1615" s="20">
        <f t="shared" si="25"/>
        <v>1.6099999999999335</v>
      </c>
    </row>
    <row r="1616" spans="1:2" x14ac:dyDescent="0.25">
      <c r="A1616" s="29">
        <f>((Gasto!$C$7*B1616)+(Gasto!$C$14*(B1616^2)))^3/(Gasto!$C$7+(2*Gasto!$C$14*B1616))</f>
        <v>84.823216551019925</v>
      </c>
      <c r="B1616" s="20">
        <f t="shared" si="25"/>
        <v>1.6109999999999334</v>
      </c>
    </row>
    <row r="1617" spans="1:2" x14ac:dyDescent="0.25">
      <c r="A1617" s="29">
        <f>((Gasto!$C$7*B1617)+(Gasto!$C$14*(B1617^2)))^3/(Gasto!$C$7+(2*Gasto!$C$14*B1617))</f>
        <v>85.019331764889486</v>
      </c>
      <c r="B1617" s="20">
        <f t="shared" si="25"/>
        <v>1.6119999999999333</v>
      </c>
    </row>
    <row r="1618" spans="1:2" x14ac:dyDescent="0.25">
      <c r="A1618" s="29">
        <f>((Gasto!$C$7*B1618)+(Gasto!$C$14*(B1618^2)))^3/(Gasto!$C$7+(2*Gasto!$C$14*B1618))</f>
        <v>85.215794920440089</v>
      </c>
      <c r="B1618" s="20">
        <f t="shared" si="25"/>
        <v>1.6129999999999332</v>
      </c>
    </row>
    <row r="1619" spans="1:2" x14ac:dyDescent="0.25">
      <c r="A1619" s="29">
        <f>((Gasto!$C$7*B1619)+(Gasto!$C$14*(B1619^2)))^3/(Gasto!$C$7+(2*Gasto!$C$14*B1619))</f>
        <v>85.412606458264719</v>
      </c>
      <c r="B1619" s="20">
        <f t="shared" si="25"/>
        <v>1.613999999999933</v>
      </c>
    </row>
    <row r="1620" spans="1:2" x14ac:dyDescent="0.25">
      <c r="A1620" s="29">
        <f>((Gasto!$C$7*B1620)+(Gasto!$C$14*(B1620^2)))^3/(Gasto!$C$7+(2*Gasto!$C$14*B1620))</f>
        <v>85.609766819308902</v>
      </c>
      <c r="B1620" s="20">
        <f t="shared" si="25"/>
        <v>1.6149999999999329</v>
      </c>
    </row>
    <row r="1621" spans="1:2" x14ac:dyDescent="0.25">
      <c r="A1621" s="29">
        <f>((Gasto!$C$7*B1621)+(Gasto!$C$14*(B1621^2)))^3/(Gasto!$C$7+(2*Gasto!$C$14*B1621))</f>
        <v>85.807276444870723</v>
      </c>
      <c r="B1621" s="20">
        <f t="shared" si="25"/>
        <v>1.6159999999999328</v>
      </c>
    </row>
    <row r="1622" spans="1:2" x14ac:dyDescent="0.25">
      <c r="A1622" s="29">
        <f>((Gasto!$C$7*B1622)+(Gasto!$C$14*(B1622^2)))^3/(Gasto!$C$7+(2*Gasto!$C$14*B1622))</f>
        <v>86.005135776601236</v>
      </c>
      <c r="B1622" s="20">
        <f t="shared" si="25"/>
        <v>1.6169999999999327</v>
      </c>
    </row>
    <row r="1623" spans="1:2" x14ac:dyDescent="0.25">
      <c r="A1623" s="29">
        <f>((Gasto!$C$7*B1623)+(Gasto!$C$14*(B1623^2)))^3/(Gasto!$C$7+(2*Gasto!$C$14*B1623))</f>
        <v>86.203345256504321</v>
      </c>
      <c r="B1623" s="20">
        <f t="shared" si="25"/>
        <v>1.6179999999999326</v>
      </c>
    </row>
    <row r="1624" spans="1:2" x14ac:dyDescent="0.25">
      <c r="A1624" s="29">
        <f>((Gasto!$C$7*B1624)+(Gasto!$C$14*(B1624^2)))^3/(Gasto!$C$7+(2*Gasto!$C$14*B1624))</f>
        <v>86.401905326937012</v>
      </c>
      <c r="B1624" s="20">
        <f t="shared" si="25"/>
        <v>1.6189999999999325</v>
      </c>
    </row>
    <row r="1625" spans="1:2" x14ac:dyDescent="0.25">
      <c r="A1625" s="29">
        <f>((Gasto!$C$7*B1625)+(Gasto!$C$14*(B1625^2)))^3/(Gasto!$C$7+(2*Gasto!$C$14*B1625))</f>
        <v>86.600816430609456</v>
      </c>
      <c r="B1625" s="20">
        <f t="shared" si="25"/>
        <v>1.6199999999999324</v>
      </c>
    </row>
    <row r="1626" spans="1:2" x14ac:dyDescent="0.25">
      <c r="A1626" s="29">
        <f>((Gasto!$C$7*B1626)+(Gasto!$C$14*(B1626^2)))^3/(Gasto!$C$7+(2*Gasto!$C$14*B1626))</f>
        <v>86.800079010585165</v>
      </c>
      <c r="B1626" s="20">
        <f t="shared" si="25"/>
        <v>1.6209999999999323</v>
      </c>
    </row>
    <row r="1627" spans="1:2" x14ac:dyDescent="0.25">
      <c r="A1627" s="29">
        <f>((Gasto!$C$7*B1627)+(Gasto!$C$14*(B1627^2)))^3/(Gasto!$C$7+(2*Gasto!$C$14*B1627))</f>
        <v>86.999693510281261</v>
      </c>
      <c r="B1627" s="20">
        <f t="shared" si="25"/>
        <v>1.6219999999999322</v>
      </c>
    </row>
    <row r="1628" spans="1:2" x14ac:dyDescent="0.25">
      <c r="A1628" s="29">
        <f>((Gasto!$C$7*B1628)+(Gasto!$C$14*(B1628^2)))^3/(Gasto!$C$7+(2*Gasto!$C$14*B1628))</f>
        <v>87.199660373468319</v>
      </c>
      <c r="B1628" s="20">
        <f t="shared" si="25"/>
        <v>1.6229999999999321</v>
      </c>
    </row>
    <row r="1629" spans="1:2" x14ac:dyDescent="0.25">
      <c r="A1629" s="29">
        <f>((Gasto!$C$7*B1629)+(Gasto!$C$14*(B1629^2)))^3/(Gasto!$C$7+(2*Gasto!$C$14*B1629))</f>
        <v>87.399980044270777</v>
      </c>
      <c r="B1629" s="20">
        <f t="shared" si="25"/>
        <v>1.6239999999999319</v>
      </c>
    </row>
    <row r="1630" spans="1:2" x14ac:dyDescent="0.25">
      <c r="A1630" s="29">
        <f>((Gasto!$C$7*B1630)+(Gasto!$C$14*(B1630^2)))^3/(Gasto!$C$7+(2*Gasto!$C$14*B1630))</f>
        <v>87.600652967166852</v>
      </c>
      <c r="B1630" s="20">
        <f t="shared" si="25"/>
        <v>1.6249999999999318</v>
      </c>
    </row>
    <row r="1631" spans="1:2" x14ac:dyDescent="0.25">
      <c r="A1631" s="29">
        <f>((Gasto!$C$7*B1631)+(Gasto!$C$14*(B1631^2)))^3/(Gasto!$C$7+(2*Gasto!$C$14*B1631))</f>
        <v>87.801679586988882</v>
      </c>
      <c r="B1631" s="20">
        <f t="shared" si="25"/>
        <v>1.6259999999999317</v>
      </c>
    </row>
    <row r="1632" spans="1:2" x14ac:dyDescent="0.25">
      <c r="A1632" s="29">
        <f>((Gasto!$C$7*B1632)+(Gasto!$C$14*(B1632^2)))^3/(Gasto!$C$7+(2*Gasto!$C$14*B1632))</f>
        <v>88.003060348923356</v>
      </c>
      <c r="B1632" s="20">
        <f t="shared" si="25"/>
        <v>1.6269999999999316</v>
      </c>
    </row>
    <row r="1633" spans="1:2" x14ac:dyDescent="0.25">
      <c r="A1633" s="29">
        <f>((Gasto!$C$7*B1633)+(Gasto!$C$14*(B1633^2)))^3/(Gasto!$C$7+(2*Gasto!$C$14*B1633))</f>
        <v>88.204795698511035</v>
      </c>
      <c r="B1633" s="20">
        <f t="shared" si="25"/>
        <v>1.6279999999999315</v>
      </c>
    </row>
    <row r="1634" spans="1:2" x14ac:dyDescent="0.25">
      <c r="A1634" s="29">
        <f>((Gasto!$C$7*B1634)+(Gasto!$C$14*(B1634^2)))^3/(Gasto!$C$7+(2*Gasto!$C$14*B1634))</f>
        <v>88.406886081647045</v>
      </c>
      <c r="B1634" s="20">
        <f t="shared" si="25"/>
        <v>1.6289999999999314</v>
      </c>
    </row>
    <row r="1635" spans="1:2" x14ac:dyDescent="0.25">
      <c r="A1635" s="29">
        <f>((Gasto!$C$7*B1635)+(Gasto!$C$14*(B1635^2)))^3/(Gasto!$C$7+(2*Gasto!$C$14*B1635))</f>
        <v>88.609331944581172</v>
      </c>
      <c r="B1635" s="20">
        <f t="shared" si="25"/>
        <v>1.6299999999999313</v>
      </c>
    </row>
    <row r="1636" spans="1:2" x14ac:dyDescent="0.25">
      <c r="A1636" s="29">
        <f>((Gasto!$C$7*B1636)+(Gasto!$C$14*(B1636^2)))^3/(Gasto!$C$7+(2*Gasto!$C$14*B1636))</f>
        <v>88.812133733917889</v>
      </c>
      <c r="B1636" s="20">
        <f t="shared" si="25"/>
        <v>1.6309999999999312</v>
      </c>
    </row>
    <row r="1637" spans="1:2" x14ac:dyDescent="0.25">
      <c r="A1637" s="29">
        <f>((Gasto!$C$7*B1637)+(Gasto!$C$14*(B1637^2)))^3/(Gasto!$C$7+(2*Gasto!$C$14*B1637))</f>
        <v>89.015291896616475</v>
      </c>
      <c r="B1637" s="20">
        <f t="shared" si="25"/>
        <v>1.6319999999999311</v>
      </c>
    </row>
    <row r="1638" spans="1:2" x14ac:dyDescent="0.25">
      <c r="A1638" s="29">
        <f>((Gasto!$C$7*B1638)+(Gasto!$C$14*(B1638^2)))^3/(Gasto!$C$7+(2*Gasto!$C$14*B1638))</f>
        <v>89.218806879991163</v>
      </c>
      <c r="B1638" s="20">
        <f t="shared" si="25"/>
        <v>1.632999999999931</v>
      </c>
    </row>
    <row r="1639" spans="1:2" x14ac:dyDescent="0.25">
      <c r="A1639" s="29">
        <f>((Gasto!$C$7*B1639)+(Gasto!$C$14*(B1639^2)))^3/(Gasto!$C$7+(2*Gasto!$C$14*B1639))</f>
        <v>89.422679131711305</v>
      </c>
      <c r="B1639" s="20">
        <f t="shared" si="25"/>
        <v>1.6339999999999308</v>
      </c>
    </row>
    <row r="1640" spans="1:2" x14ac:dyDescent="0.25">
      <c r="A1640" s="29">
        <f>((Gasto!$C$7*B1640)+(Gasto!$C$14*(B1640^2)))^3/(Gasto!$C$7+(2*Gasto!$C$14*B1640))</f>
        <v>89.626909099801608</v>
      </c>
      <c r="B1640" s="20">
        <f t="shared" si="25"/>
        <v>1.6349999999999307</v>
      </c>
    </row>
    <row r="1641" spans="1:2" x14ac:dyDescent="0.25">
      <c r="A1641" s="29">
        <f>((Gasto!$C$7*B1641)+(Gasto!$C$14*(B1641^2)))^3/(Gasto!$C$7+(2*Gasto!$C$14*B1641))</f>
        <v>89.831497232641865</v>
      </c>
      <c r="B1641" s="20">
        <f t="shared" si="25"/>
        <v>1.6359999999999306</v>
      </c>
    </row>
    <row r="1642" spans="1:2" x14ac:dyDescent="0.25">
      <c r="A1642" s="29">
        <f>((Gasto!$C$7*B1642)+(Gasto!$C$14*(B1642^2)))^3/(Gasto!$C$7+(2*Gasto!$C$14*B1642))</f>
        <v>90.036443978967782</v>
      </c>
      <c r="B1642" s="20">
        <f t="shared" si="25"/>
        <v>1.6369999999999305</v>
      </c>
    </row>
    <row r="1643" spans="1:2" x14ac:dyDescent="0.25">
      <c r="A1643" s="29">
        <f>((Gasto!$C$7*B1643)+(Gasto!$C$14*(B1643^2)))^3/(Gasto!$C$7+(2*Gasto!$C$14*B1643))</f>
        <v>90.241749787870347</v>
      </c>
      <c r="B1643" s="20">
        <f t="shared" si="25"/>
        <v>1.6379999999999304</v>
      </c>
    </row>
    <row r="1644" spans="1:2" x14ac:dyDescent="0.25">
      <c r="A1644" s="29">
        <f>((Gasto!$C$7*B1644)+(Gasto!$C$14*(B1644^2)))^3/(Gasto!$C$7+(2*Gasto!$C$14*B1644))</f>
        <v>90.447415108796562</v>
      </c>
      <c r="B1644" s="20">
        <f t="shared" si="25"/>
        <v>1.6389999999999303</v>
      </c>
    </row>
    <row r="1645" spans="1:2" x14ac:dyDescent="0.25">
      <c r="A1645" s="29">
        <f>((Gasto!$C$7*B1645)+(Gasto!$C$14*(B1645^2)))^3/(Gasto!$C$7+(2*Gasto!$C$14*B1645))</f>
        <v>90.653440391549196</v>
      </c>
      <c r="B1645" s="20">
        <f t="shared" si="25"/>
        <v>1.6399999999999302</v>
      </c>
    </row>
    <row r="1646" spans="1:2" x14ac:dyDescent="0.25">
      <c r="A1646" s="29">
        <f>((Gasto!$C$7*B1646)+(Gasto!$C$14*(B1646^2)))^3/(Gasto!$C$7+(2*Gasto!$C$14*B1646))</f>
        <v>90.859826086287342</v>
      </c>
      <c r="B1646" s="20">
        <f t="shared" si="25"/>
        <v>1.6409999999999301</v>
      </c>
    </row>
    <row r="1647" spans="1:2" x14ac:dyDescent="0.25">
      <c r="A1647" s="29">
        <f>((Gasto!$C$7*B1647)+(Gasto!$C$14*(B1647^2)))^3/(Gasto!$C$7+(2*Gasto!$C$14*B1647))</f>
        <v>91.066572643525831</v>
      </c>
      <c r="B1647" s="20">
        <f t="shared" si="25"/>
        <v>1.64199999999993</v>
      </c>
    </row>
    <row r="1648" spans="1:2" x14ac:dyDescent="0.25">
      <c r="A1648" s="29">
        <f>((Gasto!$C$7*B1648)+(Gasto!$C$14*(B1648^2)))^3/(Gasto!$C$7+(2*Gasto!$C$14*B1648))</f>
        <v>91.27368051413616</v>
      </c>
      <c r="B1648" s="20">
        <f t="shared" si="25"/>
        <v>1.6429999999999298</v>
      </c>
    </row>
    <row r="1649" spans="1:2" x14ac:dyDescent="0.25">
      <c r="A1649" s="29">
        <f>((Gasto!$C$7*B1649)+(Gasto!$C$14*(B1649^2)))^3/(Gasto!$C$7+(2*Gasto!$C$14*B1649))</f>
        <v>91.481150149346348</v>
      </c>
      <c r="B1649" s="20">
        <f t="shared" si="25"/>
        <v>1.6439999999999297</v>
      </c>
    </row>
    <row r="1650" spans="1:2" x14ac:dyDescent="0.25">
      <c r="A1650" s="29">
        <f>((Gasto!$C$7*B1650)+(Gasto!$C$14*(B1650^2)))^3/(Gasto!$C$7+(2*Gasto!$C$14*B1650))</f>
        <v>91.688982000740694</v>
      </c>
      <c r="B1650" s="20">
        <f t="shared" si="25"/>
        <v>1.6449999999999296</v>
      </c>
    </row>
    <row r="1651" spans="1:2" x14ac:dyDescent="0.25">
      <c r="A1651" s="29">
        <f>((Gasto!$C$7*B1651)+(Gasto!$C$14*(B1651^2)))^3/(Gasto!$C$7+(2*Gasto!$C$14*B1651))</f>
        <v>91.897176520260416</v>
      </c>
      <c r="B1651" s="20">
        <f t="shared" si="25"/>
        <v>1.6459999999999295</v>
      </c>
    </row>
    <row r="1652" spans="1:2" x14ac:dyDescent="0.25">
      <c r="A1652" s="29">
        <f>((Gasto!$C$7*B1652)+(Gasto!$C$14*(B1652^2)))^3/(Gasto!$C$7+(2*Gasto!$C$14*B1652))</f>
        <v>92.105734160203667</v>
      </c>
      <c r="B1652" s="20">
        <f t="shared" si="25"/>
        <v>1.6469999999999294</v>
      </c>
    </row>
    <row r="1653" spans="1:2" x14ac:dyDescent="0.25">
      <c r="A1653" s="29">
        <f>((Gasto!$C$7*B1653)+(Gasto!$C$14*(B1653^2)))^3/(Gasto!$C$7+(2*Gasto!$C$14*B1653))</f>
        <v>92.314655373225449</v>
      </c>
      <c r="B1653" s="20">
        <f t="shared" si="25"/>
        <v>1.6479999999999293</v>
      </c>
    </row>
    <row r="1654" spans="1:2" x14ac:dyDescent="0.25">
      <c r="A1654" s="29">
        <f>((Gasto!$C$7*B1654)+(Gasto!$C$14*(B1654^2)))^3/(Gasto!$C$7+(2*Gasto!$C$14*B1654))</f>
        <v>92.523940612338038</v>
      </c>
      <c r="B1654" s="20">
        <f t="shared" si="25"/>
        <v>1.6489999999999292</v>
      </c>
    </row>
    <row r="1655" spans="1:2" x14ac:dyDescent="0.25">
      <c r="A1655" s="29">
        <f>((Gasto!$C$7*B1655)+(Gasto!$C$14*(B1655^2)))^3/(Gasto!$C$7+(2*Gasto!$C$14*B1655))</f>
        <v>92.733590330910843</v>
      </c>
      <c r="B1655" s="20">
        <f t="shared" ref="B1655:B1718" si="26">B1654+0.001</f>
        <v>1.6499999999999291</v>
      </c>
    </row>
    <row r="1656" spans="1:2" x14ac:dyDescent="0.25">
      <c r="A1656" s="29">
        <f>((Gasto!$C$7*B1656)+(Gasto!$C$14*(B1656^2)))^3/(Gasto!$C$7+(2*Gasto!$C$14*B1656))</f>
        <v>92.943604982670735</v>
      </c>
      <c r="B1656" s="20">
        <f t="shared" si="26"/>
        <v>1.650999999999929</v>
      </c>
    </row>
    <row r="1657" spans="1:2" x14ac:dyDescent="0.25">
      <c r="A1657" s="29">
        <f>((Gasto!$C$7*B1657)+(Gasto!$C$14*(B1657^2)))^3/(Gasto!$C$7+(2*Gasto!$C$14*B1657))</f>
        <v>93.153985021702184</v>
      </c>
      <c r="B1657" s="20">
        <f t="shared" si="26"/>
        <v>1.6519999999999289</v>
      </c>
    </row>
    <row r="1658" spans="1:2" x14ac:dyDescent="0.25">
      <c r="A1658" s="29">
        <f>((Gasto!$C$7*B1658)+(Gasto!$C$14*(B1658^2)))^3/(Gasto!$C$7+(2*Gasto!$C$14*B1658))</f>
        <v>93.364730902447306</v>
      </c>
      <c r="B1658" s="20">
        <f t="shared" si="26"/>
        <v>1.6529999999999287</v>
      </c>
    </row>
    <row r="1659" spans="1:2" x14ac:dyDescent="0.25">
      <c r="A1659" s="29">
        <f>((Gasto!$C$7*B1659)+(Gasto!$C$14*(B1659^2)))^3/(Gasto!$C$7+(2*Gasto!$C$14*B1659))</f>
        <v>93.575843079705948</v>
      </c>
      <c r="B1659" s="20">
        <f t="shared" si="26"/>
        <v>1.6539999999999286</v>
      </c>
    </row>
    <row r="1660" spans="1:2" x14ac:dyDescent="0.25">
      <c r="A1660" s="29">
        <f>((Gasto!$C$7*B1660)+(Gasto!$C$14*(B1660^2)))^3/(Gasto!$C$7+(2*Gasto!$C$14*B1660))</f>
        <v>93.787322008636139</v>
      </c>
      <c r="B1660" s="20">
        <f t="shared" si="26"/>
        <v>1.6549999999999285</v>
      </c>
    </row>
    <row r="1661" spans="1:2" x14ac:dyDescent="0.25">
      <c r="A1661" s="29">
        <f>((Gasto!$C$7*B1661)+(Gasto!$C$14*(B1661^2)))^3/(Gasto!$C$7+(2*Gasto!$C$14*B1661))</f>
        <v>93.999168144753611</v>
      </c>
      <c r="B1661" s="20">
        <f t="shared" si="26"/>
        <v>1.6559999999999284</v>
      </c>
    </row>
    <row r="1662" spans="1:2" x14ac:dyDescent="0.25">
      <c r="A1662" s="29">
        <f>((Gasto!$C$7*B1662)+(Gasto!$C$14*(B1662^2)))^3/(Gasto!$C$7+(2*Gasto!$C$14*B1662))</f>
        <v>94.211381943932736</v>
      </c>
      <c r="B1662" s="20">
        <f t="shared" si="26"/>
        <v>1.6569999999999283</v>
      </c>
    </row>
    <row r="1663" spans="1:2" x14ac:dyDescent="0.25">
      <c r="A1663" s="29">
        <f>((Gasto!$C$7*B1663)+(Gasto!$C$14*(B1663^2)))^3/(Gasto!$C$7+(2*Gasto!$C$14*B1663))</f>
        <v>94.423963862405969</v>
      </c>
      <c r="B1663" s="20">
        <f t="shared" si="26"/>
        <v>1.6579999999999282</v>
      </c>
    </row>
    <row r="1664" spans="1:2" x14ac:dyDescent="0.25">
      <c r="A1664" s="29">
        <f>((Gasto!$C$7*B1664)+(Gasto!$C$14*(B1664^2)))^3/(Gasto!$C$7+(2*Gasto!$C$14*B1664))</f>
        <v>94.636914356764393</v>
      </c>
      <c r="B1664" s="20">
        <f t="shared" si="26"/>
        <v>1.6589999999999281</v>
      </c>
    </row>
    <row r="1665" spans="1:2" x14ac:dyDescent="0.25">
      <c r="A1665" s="29">
        <f>((Gasto!$C$7*B1665)+(Gasto!$C$14*(B1665^2)))^3/(Gasto!$C$7+(2*Gasto!$C$14*B1665))</f>
        <v>94.850233883957543</v>
      </c>
      <c r="B1665" s="20">
        <f t="shared" si="26"/>
        <v>1.659999999999928</v>
      </c>
    </row>
    <row r="1666" spans="1:2" x14ac:dyDescent="0.25">
      <c r="A1666" s="29">
        <f>((Gasto!$C$7*B1666)+(Gasto!$C$14*(B1666^2)))^3/(Gasto!$C$7+(2*Gasto!$C$14*B1666))</f>
        <v>95.063922901293935</v>
      </c>
      <c r="B1666" s="20">
        <f t="shared" si="26"/>
        <v>1.6609999999999279</v>
      </c>
    </row>
    <row r="1667" spans="1:2" x14ac:dyDescent="0.25">
      <c r="A1667" s="29">
        <f>((Gasto!$C$7*B1667)+(Gasto!$C$14*(B1667^2)))^3/(Gasto!$C$7+(2*Gasto!$C$14*B1667))</f>
        <v>95.277981866440783</v>
      </c>
      <c r="B1667" s="20">
        <f t="shared" si="26"/>
        <v>1.6619999999999278</v>
      </c>
    </row>
    <row r="1668" spans="1:2" x14ac:dyDescent="0.25">
      <c r="A1668" s="29">
        <f>((Gasto!$C$7*B1668)+(Gasto!$C$14*(B1668^2)))^3/(Gasto!$C$7+(2*Gasto!$C$14*B1668))</f>
        <v>95.492411237424591</v>
      </c>
      <c r="B1668" s="20">
        <f t="shared" si="26"/>
        <v>1.6629999999999276</v>
      </c>
    </row>
    <row r="1669" spans="1:2" x14ac:dyDescent="0.25">
      <c r="A1669" s="29">
        <f>((Gasto!$C$7*B1669)+(Gasto!$C$14*(B1669^2)))^3/(Gasto!$C$7+(2*Gasto!$C$14*B1669))</f>
        <v>95.707211472630675</v>
      </c>
      <c r="B1669" s="20">
        <f t="shared" si="26"/>
        <v>1.6639999999999275</v>
      </c>
    </row>
    <row r="1670" spans="1:2" x14ac:dyDescent="0.25">
      <c r="A1670" s="29">
        <f>((Gasto!$C$7*B1670)+(Gasto!$C$14*(B1670^2)))^3/(Gasto!$C$7+(2*Gasto!$C$14*B1670))</f>
        <v>95.922383030803985</v>
      </c>
      <c r="B1670" s="20">
        <f t="shared" si="26"/>
        <v>1.6649999999999274</v>
      </c>
    </row>
    <row r="1671" spans="1:2" x14ac:dyDescent="0.25">
      <c r="A1671" s="29">
        <f>((Gasto!$C$7*B1671)+(Gasto!$C$14*(B1671^2)))^3/(Gasto!$C$7+(2*Gasto!$C$14*B1671))</f>
        <v>96.13792637104865</v>
      </c>
      <c r="B1671" s="20">
        <f t="shared" si="26"/>
        <v>1.6659999999999273</v>
      </c>
    </row>
    <row r="1672" spans="1:2" x14ac:dyDescent="0.25">
      <c r="A1672" s="29">
        <f>((Gasto!$C$7*B1672)+(Gasto!$C$14*(B1672^2)))^3/(Gasto!$C$7+(2*Gasto!$C$14*B1672))</f>
        <v>96.353841952828674</v>
      </c>
      <c r="B1672" s="20">
        <f t="shared" si="26"/>
        <v>1.6669999999999272</v>
      </c>
    </row>
    <row r="1673" spans="1:2" x14ac:dyDescent="0.25">
      <c r="A1673" s="29">
        <f>((Gasto!$C$7*B1673)+(Gasto!$C$14*(B1673^2)))^3/(Gasto!$C$7+(2*Gasto!$C$14*B1673))</f>
        <v>96.570130235967426</v>
      </c>
      <c r="B1673" s="20">
        <f t="shared" si="26"/>
        <v>1.6679999999999271</v>
      </c>
    </row>
    <row r="1674" spans="1:2" x14ac:dyDescent="0.25">
      <c r="A1674" s="29">
        <f>((Gasto!$C$7*B1674)+(Gasto!$C$14*(B1674^2)))^3/(Gasto!$C$7+(2*Gasto!$C$14*B1674))</f>
        <v>96.786791680648392</v>
      </c>
      <c r="B1674" s="20">
        <f t="shared" si="26"/>
        <v>1.668999999999927</v>
      </c>
    </row>
    <row r="1675" spans="1:2" x14ac:dyDescent="0.25">
      <c r="A1675" s="29">
        <f>((Gasto!$C$7*B1675)+(Gasto!$C$14*(B1675^2)))^3/(Gasto!$C$7+(2*Gasto!$C$14*B1675))</f>
        <v>97.00382674741482</v>
      </c>
      <c r="B1675" s="20">
        <f t="shared" si="26"/>
        <v>1.6699999999999269</v>
      </c>
    </row>
    <row r="1676" spans="1:2" x14ac:dyDescent="0.25">
      <c r="A1676" s="29">
        <f>((Gasto!$C$7*B1676)+(Gasto!$C$14*(B1676^2)))^3/(Gasto!$C$7+(2*Gasto!$C$14*B1676))</f>
        <v>97.221235897170359</v>
      </c>
      <c r="B1676" s="20">
        <f t="shared" si="26"/>
        <v>1.6709999999999268</v>
      </c>
    </row>
    <row r="1677" spans="1:2" x14ac:dyDescent="0.25">
      <c r="A1677" s="29">
        <f>((Gasto!$C$7*B1677)+(Gasto!$C$14*(B1677^2)))^3/(Gasto!$C$7+(2*Gasto!$C$14*B1677))</f>
        <v>97.439019591178635</v>
      </c>
      <c r="B1677" s="20">
        <f t="shared" si="26"/>
        <v>1.6719999999999267</v>
      </c>
    </row>
    <row r="1678" spans="1:2" x14ac:dyDescent="0.25">
      <c r="A1678" s="29">
        <f>((Gasto!$C$7*B1678)+(Gasto!$C$14*(B1678^2)))^3/(Gasto!$C$7+(2*Gasto!$C$14*B1678))</f>
        <v>97.657178291063701</v>
      </c>
      <c r="B1678" s="20">
        <f t="shared" si="26"/>
        <v>1.6729999999999265</v>
      </c>
    </row>
    <row r="1679" spans="1:2" x14ac:dyDescent="0.25">
      <c r="A1679" s="29">
        <f>((Gasto!$C$7*B1679)+(Gasto!$C$14*(B1679^2)))^3/(Gasto!$C$7+(2*Gasto!$C$14*B1679))</f>
        <v>97.875712458810284</v>
      </c>
      <c r="B1679" s="20">
        <f t="shared" si="26"/>
        <v>1.6739999999999264</v>
      </c>
    </row>
    <row r="1680" spans="1:2" x14ac:dyDescent="0.25">
      <c r="A1680" s="29">
        <f>((Gasto!$C$7*B1680)+(Gasto!$C$14*(B1680^2)))^3/(Gasto!$C$7+(2*Gasto!$C$14*B1680))</f>
        <v>98.094622556763625</v>
      </c>
      <c r="B1680" s="20">
        <f t="shared" si="26"/>
        <v>1.6749999999999263</v>
      </c>
    </row>
    <row r="1681" spans="1:2" x14ac:dyDescent="0.25">
      <c r="A1681" s="29">
        <f>((Gasto!$C$7*B1681)+(Gasto!$C$14*(B1681^2)))^3/(Gasto!$C$7+(2*Gasto!$C$14*B1681))</f>
        <v>98.313909047629892</v>
      </c>
      <c r="B1681" s="20">
        <f t="shared" si="26"/>
        <v>1.6759999999999262</v>
      </c>
    </row>
    <row r="1682" spans="1:2" x14ac:dyDescent="0.25">
      <c r="A1682" s="29">
        <f>((Gasto!$C$7*B1682)+(Gasto!$C$14*(B1682^2)))^3/(Gasto!$C$7+(2*Gasto!$C$14*B1682))</f>
        <v>98.533572394476025</v>
      </c>
      <c r="B1682" s="20">
        <f t="shared" si="26"/>
        <v>1.6769999999999261</v>
      </c>
    </row>
    <row r="1683" spans="1:2" x14ac:dyDescent="0.25">
      <c r="A1683" s="29">
        <f>((Gasto!$C$7*B1683)+(Gasto!$C$14*(B1683^2)))^3/(Gasto!$C$7+(2*Gasto!$C$14*B1683))</f>
        <v>98.753613060730103</v>
      </c>
      <c r="B1683" s="20">
        <f t="shared" si="26"/>
        <v>1.677999999999926</v>
      </c>
    </row>
    <row r="1684" spans="1:2" x14ac:dyDescent="0.25">
      <c r="A1684" s="29">
        <f>((Gasto!$C$7*B1684)+(Gasto!$C$14*(B1684^2)))^3/(Gasto!$C$7+(2*Gasto!$C$14*B1684))</f>
        <v>98.974031510181405</v>
      </c>
      <c r="B1684" s="20">
        <f t="shared" si="26"/>
        <v>1.6789999999999259</v>
      </c>
    </row>
    <row r="1685" spans="1:2" x14ac:dyDescent="0.25">
      <c r="A1685" s="29">
        <f>((Gasto!$C$7*B1685)+(Gasto!$C$14*(B1685^2)))^3/(Gasto!$C$7+(2*Gasto!$C$14*B1685))</f>
        <v>99.194828206980617</v>
      </c>
      <c r="B1685" s="20">
        <f t="shared" si="26"/>
        <v>1.6799999999999258</v>
      </c>
    </row>
    <row r="1686" spans="1:2" x14ac:dyDescent="0.25">
      <c r="A1686" s="29">
        <f>((Gasto!$C$7*B1686)+(Gasto!$C$14*(B1686^2)))^3/(Gasto!$C$7+(2*Gasto!$C$14*B1686))</f>
        <v>99.41600361563971</v>
      </c>
      <c r="B1686" s="20">
        <f t="shared" si="26"/>
        <v>1.6809999999999257</v>
      </c>
    </row>
    <row r="1687" spans="1:2" x14ac:dyDescent="0.25">
      <c r="A1687" s="29">
        <f>((Gasto!$C$7*B1687)+(Gasto!$C$14*(B1687^2)))^3/(Gasto!$C$7+(2*Gasto!$C$14*B1687))</f>
        <v>99.637558201032405</v>
      </c>
      <c r="B1687" s="20">
        <f t="shared" si="26"/>
        <v>1.6819999999999256</v>
      </c>
    </row>
    <row r="1688" spans="1:2" x14ac:dyDescent="0.25">
      <c r="A1688" s="29">
        <f>((Gasto!$C$7*B1688)+(Gasto!$C$14*(B1688^2)))^3/(Gasto!$C$7+(2*Gasto!$C$14*B1688))</f>
        <v>99.85949242839412</v>
      </c>
      <c r="B1688" s="20">
        <f t="shared" si="26"/>
        <v>1.6829999999999254</v>
      </c>
    </row>
    <row r="1689" spans="1:2" x14ac:dyDescent="0.25">
      <c r="A1689" s="29">
        <f>((Gasto!$C$7*B1689)+(Gasto!$C$14*(B1689^2)))^3/(Gasto!$C$7+(2*Gasto!$C$14*B1689))</f>
        <v>100.08180676332221</v>
      </c>
      <c r="B1689" s="20">
        <f t="shared" si="26"/>
        <v>1.6839999999999253</v>
      </c>
    </row>
    <row r="1690" spans="1:2" x14ac:dyDescent="0.25">
      <c r="A1690" s="29">
        <f>((Gasto!$C$7*B1690)+(Gasto!$C$14*(B1690^2)))^3/(Gasto!$C$7+(2*Gasto!$C$14*B1690))</f>
        <v>100.3045016717759</v>
      </c>
      <c r="B1690" s="20">
        <f t="shared" si="26"/>
        <v>1.6849999999999252</v>
      </c>
    </row>
    <row r="1691" spans="1:2" x14ac:dyDescent="0.25">
      <c r="A1691" s="29">
        <f>((Gasto!$C$7*B1691)+(Gasto!$C$14*(B1691^2)))^3/(Gasto!$C$7+(2*Gasto!$C$14*B1691))</f>
        <v>100.52757762007668</v>
      </c>
      <c r="B1691" s="20">
        <f t="shared" si="26"/>
        <v>1.6859999999999251</v>
      </c>
    </row>
    <row r="1692" spans="1:2" x14ac:dyDescent="0.25">
      <c r="A1692" s="29">
        <f>((Gasto!$C$7*B1692)+(Gasto!$C$14*(B1692^2)))^3/(Gasto!$C$7+(2*Gasto!$C$14*B1692))</f>
        <v>100.75103507490829</v>
      </c>
      <c r="B1692" s="20">
        <f t="shared" si="26"/>
        <v>1.686999999999925</v>
      </c>
    </row>
    <row r="1693" spans="1:2" x14ac:dyDescent="0.25">
      <c r="A1693" s="29">
        <f>((Gasto!$C$7*B1693)+(Gasto!$C$14*(B1693^2)))^3/(Gasto!$C$7+(2*Gasto!$C$14*B1693))</f>
        <v>100.97487450331694</v>
      </c>
      <c r="B1693" s="20">
        <f t="shared" si="26"/>
        <v>1.6879999999999249</v>
      </c>
    </row>
    <row r="1694" spans="1:2" x14ac:dyDescent="0.25">
      <c r="A1694" s="29">
        <f>((Gasto!$C$7*B1694)+(Gasto!$C$14*(B1694^2)))^3/(Gasto!$C$7+(2*Gasto!$C$14*B1694))</f>
        <v>101.19909637271127</v>
      </c>
      <c r="B1694" s="20">
        <f t="shared" si="26"/>
        <v>1.6889999999999248</v>
      </c>
    </row>
    <row r="1695" spans="1:2" x14ac:dyDescent="0.25">
      <c r="A1695" s="29">
        <f>((Gasto!$C$7*B1695)+(Gasto!$C$14*(B1695^2)))^3/(Gasto!$C$7+(2*Gasto!$C$14*B1695))</f>
        <v>101.42370115086266</v>
      </c>
      <c r="B1695" s="20">
        <f t="shared" si="26"/>
        <v>1.6899999999999247</v>
      </c>
    </row>
    <row r="1696" spans="1:2" x14ac:dyDescent="0.25">
      <c r="A1696" s="29">
        <f>((Gasto!$C$7*B1696)+(Gasto!$C$14*(B1696^2)))^3/(Gasto!$C$7+(2*Gasto!$C$14*B1696))</f>
        <v>101.64868930590539</v>
      </c>
      <c r="B1696" s="20">
        <f t="shared" si="26"/>
        <v>1.6909999999999246</v>
      </c>
    </row>
    <row r="1697" spans="1:2" x14ac:dyDescent="0.25">
      <c r="A1697" s="29">
        <f>((Gasto!$C$7*B1697)+(Gasto!$C$14*(B1697^2)))^3/(Gasto!$C$7+(2*Gasto!$C$14*B1697))</f>
        <v>101.87406130633651</v>
      </c>
      <c r="B1697" s="20">
        <f t="shared" si="26"/>
        <v>1.6919999999999245</v>
      </c>
    </row>
    <row r="1698" spans="1:2" x14ac:dyDescent="0.25">
      <c r="A1698" s="29">
        <f>((Gasto!$C$7*B1698)+(Gasto!$C$14*(B1698^2)))^3/(Gasto!$C$7+(2*Gasto!$C$14*B1698))</f>
        <v>102.09981762101651</v>
      </c>
      <c r="B1698" s="20">
        <f t="shared" si="26"/>
        <v>1.6929999999999243</v>
      </c>
    </row>
    <row r="1699" spans="1:2" x14ac:dyDescent="0.25">
      <c r="A1699" s="29">
        <f>((Gasto!$C$7*B1699)+(Gasto!$C$14*(B1699^2)))^3/(Gasto!$C$7+(2*Gasto!$C$14*B1699))</f>
        <v>102.32595871916863</v>
      </c>
      <c r="B1699" s="20">
        <f t="shared" si="26"/>
        <v>1.6939999999999242</v>
      </c>
    </row>
    <row r="1700" spans="1:2" x14ac:dyDescent="0.25">
      <c r="A1700" s="29">
        <f>((Gasto!$C$7*B1700)+(Gasto!$C$14*(B1700^2)))^3/(Gasto!$C$7+(2*Gasto!$C$14*B1700))</f>
        <v>102.55248507037999</v>
      </c>
      <c r="B1700" s="20">
        <f t="shared" si="26"/>
        <v>1.6949999999999241</v>
      </c>
    </row>
    <row r="1701" spans="1:2" x14ac:dyDescent="0.25">
      <c r="A1701" s="29">
        <f>((Gasto!$C$7*B1701)+(Gasto!$C$14*(B1701^2)))^3/(Gasto!$C$7+(2*Gasto!$C$14*B1701))</f>
        <v>102.77939714460072</v>
      </c>
      <c r="B1701" s="20">
        <f t="shared" si="26"/>
        <v>1.695999999999924</v>
      </c>
    </row>
    <row r="1702" spans="1:2" x14ac:dyDescent="0.25">
      <c r="A1702" s="29">
        <f>((Gasto!$C$7*B1702)+(Gasto!$C$14*(B1702^2)))^3/(Gasto!$C$7+(2*Gasto!$C$14*B1702))</f>
        <v>103.00669541214502</v>
      </c>
      <c r="B1702" s="20">
        <f t="shared" si="26"/>
        <v>1.6969999999999239</v>
      </c>
    </row>
    <row r="1703" spans="1:2" x14ac:dyDescent="0.25">
      <c r="A1703" s="29">
        <f>((Gasto!$C$7*B1703)+(Gasto!$C$14*(B1703^2)))^3/(Gasto!$C$7+(2*Gasto!$C$14*B1703))</f>
        <v>103.23438034369043</v>
      </c>
      <c r="B1703" s="20">
        <f t="shared" si="26"/>
        <v>1.6979999999999238</v>
      </c>
    </row>
    <row r="1704" spans="1:2" x14ac:dyDescent="0.25">
      <c r="A1704" s="29">
        <f>((Gasto!$C$7*B1704)+(Gasto!$C$14*(B1704^2)))^3/(Gasto!$C$7+(2*Gasto!$C$14*B1704))</f>
        <v>103.46245241027884</v>
      </c>
      <c r="B1704" s="20">
        <f t="shared" si="26"/>
        <v>1.6989999999999237</v>
      </c>
    </row>
    <row r="1705" spans="1:2" x14ac:dyDescent="0.25">
      <c r="A1705" s="29">
        <f>((Gasto!$C$7*B1705)+(Gasto!$C$14*(B1705^2)))^3/(Gasto!$C$7+(2*Gasto!$C$14*B1705))</f>
        <v>103.69091208331585</v>
      </c>
      <c r="B1705" s="20">
        <f t="shared" si="26"/>
        <v>1.6999999999999236</v>
      </c>
    </row>
    <row r="1706" spans="1:2" x14ac:dyDescent="0.25">
      <c r="A1706" s="29">
        <f>((Gasto!$C$7*B1706)+(Gasto!$C$14*(B1706^2)))^3/(Gasto!$C$7+(2*Gasto!$C$14*B1706))</f>
        <v>103.91975983457135</v>
      </c>
      <c r="B1706" s="20">
        <f t="shared" si="26"/>
        <v>1.7009999999999235</v>
      </c>
    </row>
    <row r="1707" spans="1:2" x14ac:dyDescent="0.25">
      <c r="A1707" s="29">
        <f>((Gasto!$C$7*B1707)+(Gasto!$C$14*(B1707^2)))^3/(Gasto!$C$7+(2*Gasto!$C$14*B1707))</f>
        <v>104.14899613617958</v>
      </c>
      <c r="B1707" s="20">
        <f t="shared" si="26"/>
        <v>1.7019999999999234</v>
      </c>
    </row>
    <row r="1708" spans="1:2" x14ac:dyDescent="0.25">
      <c r="A1708" s="29">
        <f>((Gasto!$C$7*B1708)+(Gasto!$C$14*(B1708^2)))^3/(Gasto!$C$7+(2*Gasto!$C$14*B1708))</f>
        <v>104.37862146063927</v>
      </c>
      <c r="B1708" s="20">
        <f t="shared" si="26"/>
        <v>1.7029999999999232</v>
      </c>
    </row>
    <row r="1709" spans="1:2" x14ac:dyDescent="0.25">
      <c r="A1709" s="29">
        <f>((Gasto!$C$7*B1709)+(Gasto!$C$14*(B1709^2)))^3/(Gasto!$C$7+(2*Gasto!$C$14*B1709))</f>
        <v>104.60863628081344</v>
      </c>
      <c r="B1709" s="20">
        <f t="shared" si="26"/>
        <v>1.7039999999999231</v>
      </c>
    </row>
    <row r="1710" spans="1:2" x14ac:dyDescent="0.25">
      <c r="A1710" s="29">
        <f>((Gasto!$C$7*B1710)+(Gasto!$C$14*(B1710^2)))^3/(Gasto!$C$7+(2*Gasto!$C$14*B1710))</f>
        <v>104.83904106993026</v>
      </c>
      <c r="B1710" s="20">
        <f t="shared" si="26"/>
        <v>1.704999999999923</v>
      </c>
    </row>
    <row r="1711" spans="1:2" x14ac:dyDescent="0.25">
      <c r="A1711" s="29">
        <f>((Gasto!$C$7*B1711)+(Gasto!$C$14*(B1711^2)))^3/(Gasto!$C$7+(2*Gasto!$C$14*B1711))</f>
        <v>105.06983630158231</v>
      </c>
      <c r="B1711" s="20">
        <f t="shared" si="26"/>
        <v>1.7059999999999229</v>
      </c>
    </row>
    <row r="1712" spans="1:2" x14ac:dyDescent="0.25">
      <c r="A1712" s="29">
        <f>((Gasto!$C$7*B1712)+(Gasto!$C$14*(B1712^2)))^3/(Gasto!$C$7+(2*Gasto!$C$14*B1712))</f>
        <v>105.30102244972768</v>
      </c>
      <c r="B1712" s="20">
        <f t="shared" si="26"/>
        <v>1.7069999999999228</v>
      </c>
    </row>
    <row r="1713" spans="1:2" x14ac:dyDescent="0.25">
      <c r="A1713" s="29">
        <f>((Gasto!$C$7*B1713)+(Gasto!$C$14*(B1713^2)))^3/(Gasto!$C$7+(2*Gasto!$C$14*B1713))</f>
        <v>105.53259998868896</v>
      </c>
      <c r="B1713" s="20">
        <f t="shared" si="26"/>
        <v>1.7079999999999227</v>
      </c>
    </row>
    <row r="1714" spans="1:2" x14ac:dyDescent="0.25">
      <c r="A1714" s="29">
        <f>((Gasto!$C$7*B1714)+(Gasto!$C$14*(B1714^2)))^3/(Gasto!$C$7+(2*Gasto!$C$14*B1714))</f>
        <v>105.76456939315457</v>
      </c>
      <c r="B1714" s="20">
        <f t="shared" si="26"/>
        <v>1.7089999999999226</v>
      </c>
    </row>
    <row r="1715" spans="1:2" x14ac:dyDescent="0.25">
      <c r="A1715" s="29">
        <f>((Gasto!$C$7*B1715)+(Gasto!$C$14*(B1715^2)))^3/(Gasto!$C$7+(2*Gasto!$C$14*B1715))</f>
        <v>105.996931138178</v>
      </c>
      <c r="B1715" s="20">
        <f t="shared" si="26"/>
        <v>1.7099999999999225</v>
      </c>
    </row>
    <row r="1716" spans="1:2" x14ac:dyDescent="0.25">
      <c r="A1716" s="29">
        <f>((Gasto!$C$7*B1716)+(Gasto!$C$14*(B1716^2)))^3/(Gasto!$C$7+(2*Gasto!$C$14*B1716))</f>
        <v>106.22968569917825</v>
      </c>
      <c r="B1716" s="20">
        <f t="shared" si="26"/>
        <v>1.7109999999999224</v>
      </c>
    </row>
    <row r="1717" spans="1:2" x14ac:dyDescent="0.25">
      <c r="A1717" s="29">
        <f>((Gasto!$C$7*B1717)+(Gasto!$C$14*(B1717^2)))^3/(Gasto!$C$7+(2*Gasto!$C$14*B1717))</f>
        <v>106.46283355194024</v>
      </c>
      <c r="B1717" s="20">
        <f t="shared" si="26"/>
        <v>1.7119999999999223</v>
      </c>
    </row>
    <row r="1718" spans="1:2" x14ac:dyDescent="0.25">
      <c r="A1718" s="29">
        <f>((Gasto!$C$7*B1718)+(Gasto!$C$14*(B1718^2)))^3/(Gasto!$C$7+(2*Gasto!$C$14*B1718))</f>
        <v>106.69637517261442</v>
      </c>
      <c r="B1718" s="20">
        <f t="shared" si="26"/>
        <v>1.7129999999999221</v>
      </c>
    </row>
    <row r="1719" spans="1:2" x14ac:dyDescent="0.25">
      <c r="A1719" s="29">
        <f>((Gasto!$C$7*B1719)+(Gasto!$C$14*(B1719^2)))^3/(Gasto!$C$7+(2*Gasto!$C$14*B1719))</f>
        <v>106.93031103771743</v>
      </c>
      <c r="B1719" s="20">
        <f t="shared" ref="B1719:B1782" si="27">B1718+0.001</f>
        <v>1.713999999999922</v>
      </c>
    </row>
    <row r="1720" spans="1:2" x14ac:dyDescent="0.25">
      <c r="A1720" s="29">
        <f>((Gasto!$C$7*B1720)+(Gasto!$C$14*(B1720^2)))^3/(Gasto!$C$7+(2*Gasto!$C$14*B1720))</f>
        <v>107.16464162413172</v>
      </c>
      <c r="B1720" s="20">
        <f t="shared" si="27"/>
        <v>1.7149999999999219</v>
      </c>
    </row>
    <row r="1721" spans="1:2" x14ac:dyDescent="0.25">
      <c r="A1721" s="29">
        <f>((Gasto!$C$7*B1721)+(Gasto!$C$14*(B1721^2)))^3/(Gasto!$C$7+(2*Gasto!$C$14*B1721))</f>
        <v>107.39936740910609</v>
      </c>
      <c r="B1721" s="20">
        <f t="shared" si="27"/>
        <v>1.7159999999999218</v>
      </c>
    </row>
    <row r="1722" spans="1:2" x14ac:dyDescent="0.25">
      <c r="A1722" s="29">
        <f>((Gasto!$C$7*B1722)+(Gasto!$C$14*(B1722^2)))^3/(Gasto!$C$7+(2*Gasto!$C$14*B1722))</f>
        <v>107.63448887025565</v>
      </c>
      <c r="B1722" s="20">
        <f t="shared" si="27"/>
        <v>1.7169999999999217</v>
      </c>
    </row>
    <row r="1723" spans="1:2" x14ac:dyDescent="0.25">
      <c r="A1723" s="29">
        <f>((Gasto!$C$7*B1723)+(Gasto!$C$14*(B1723^2)))^3/(Gasto!$C$7+(2*Gasto!$C$14*B1723))</f>
        <v>107.87000648556202</v>
      </c>
      <c r="B1723" s="20">
        <f t="shared" si="27"/>
        <v>1.7179999999999216</v>
      </c>
    </row>
    <row r="1724" spans="1:2" x14ac:dyDescent="0.25">
      <c r="A1724" s="29">
        <f>((Gasto!$C$7*B1724)+(Gasto!$C$14*(B1724^2)))^3/(Gasto!$C$7+(2*Gasto!$C$14*B1724))</f>
        <v>108.10592073337351</v>
      </c>
      <c r="B1724" s="20">
        <f t="shared" si="27"/>
        <v>1.7189999999999215</v>
      </c>
    </row>
    <row r="1725" spans="1:2" x14ac:dyDescent="0.25">
      <c r="A1725" s="29">
        <f>((Gasto!$C$7*B1725)+(Gasto!$C$14*(B1725^2)))^3/(Gasto!$C$7+(2*Gasto!$C$14*B1725))</f>
        <v>108.34223209240494</v>
      </c>
      <c r="B1725" s="20">
        <f t="shared" si="27"/>
        <v>1.7199999999999214</v>
      </c>
    </row>
    <row r="1726" spans="1:2" x14ac:dyDescent="0.25">
      <c r="A1726" s="29">
        <f>((Gasto!$C$7*B1726)+(Gasto!$C$14*(B1726^2)))^3/(Gasto!$C$7+(2*Gasto!$C$14*B1726))</f>
        <v>108.57894104173818</v>
      </c>
      <c r="B1726" s="20">
        <f t="shared" si="27"/>
        <v>1.7209999999999213</v>
      </c>
    </row>
    <row r="1727" spans="1:2" x14ac:dyDescent="0.25">
      <c r="A1727" s="29">
        <f>((Gasto!$C$7*B1727)+(Gasto!$C$14*(B1727^2)))^3/(Gasto!$C$7+(2*Gasto!$C$14*B1727))</f>
        <v>108.81604806082215</v>
      </c>
      <c r="B1727" s="20">
        <f t="shared" si="27"/>
        <v>1.7219999999999211</v>
      </c>
    </row>
    <row r="1728" spans="1:2" x14ac:dyDescent="0.25">
      <c r="A1728" s="29">
        <f>((Gasto!$C$7*B1728)+(Gasto!$C$14*(B1728^2)))^3/(Gasto!$C$7+(2*Gasto!$C$14*B1728))</f>
        <v>109.05355362947282</v>
      </c>
      <c r="B1728" s="20">
        <f t="shared" si="27"/>
        <v>1.722999999999921</v>
      </c>
    </row>
    <row r="1729" spans="1:2" x14ac:dyDescent="0.25">
      <c r="A1729" s="29">
        <f>((Gasto!$C$7*B1729)+(Gasto!$C$14*(B1729^2)))^3/(Gasto!$C$7+(2*Gasto!$C$14*B1729))</f>
        <v>109.29145822787346</v>
      </c>
      <c r="B1729" s="20">
        <f t="shared" si="27"/>
        <v>1.7239999999999209</v>
      </c>
    </row>
    <row r="1730" spans="1:2" x14ac:dyDescent="0.25">
      <c r="A1730" s="29">
        <f>((Gasto!$C$7*B1730)+(Gasto!$C$14*(B1730^2)))^3/(Gasto!$C$7+(2*Gasto!$C$14*B1730))</f>
        <v>109.52976233657485</v>
      </c>
      <c r="B1730" s="20">
        <f t="shared" si="27"/>
        <v>1.7249999999999208</v>
      </c>
    </row>
    <row r="1731" spans="1:2" x14ac:dyDescent="0.25">
      <c r="A1731" s="29">
        <f>((Gasto!$C$7*B1731)+(Gasto!$C$14*(B1731^2)))^3/(Gasto!$C$7+(2*Gasto!$C$14*B1731))</f>
        <v>109.76846643649537</v>
      </c>
      <c r="B1731" s="20">
        <f t="shared" si="27"/>
        <v>1.7259999999999207</v>
      </c>
    </row>
    <row r="1732" spans="1:2" x14ac:dyDescent="0.25">
      <c r="A1732" s="29">
        <f>((Gasto!$C$7*B1732)+(Gasto!$C$14*(B1732^2)))^3/(Gasto!$C$7+(2*Gasto!$C$14*B1732))</f>
        <v>110.00757100892076</v>
      </c>
      <c r="B1732" s="20">
        <f t="shared" si="27"/>
        <v>1.7269999999999206</v>
      </c>
    </row>
    <row r="1733" spans="1:2" x14ac:dyDescent="0.25">
      <c r="A1733" s="29">
        <f>((Gasto!$C$7*B1733)+(Gasto!$C$14*(B1733^2)))^3/(Gasto!$C$7+(2*Gasto!$C$14*B1733))</f>
        <v>110.24707653550513</v>
      </c>
      <c r="B1733" s="20">
        <f t="shared" si="27"/>
        <v>1.7279999999999205</v>
      </c>
    </row>
    <row r="1734" spans="1:2" x14ac:dyDescent="0.25">
      <c r="A1734" s="29">
        <f>((Gasto!$C$7*B1734)+(Gasto!$C$14*(B1734^2)))^3/(Gasto!$C$7+(2*Gasto!$C$14*B1734))</f>
        <v>110.48698349827001</v>
      </c>
      <c r="B1734" s="20">
        <f t="shared" si="27"/>
        <v>1.7289999999999204</v>
      </c>
    </row>
    <row r="1735" spans="1:2" x14ac:dyDescent="0.25">
      <c r="A1735" s="29">
        <f>((Gasto!$C$7*B1735)+(Gasto!$C$14*(B1735^2)))^3/(Gasto!$C$7+(2*Gasto!$C$14*B1735))</f>
        <v>110.72729237960539</v>
      </c>
      <c r="B1735" s="20">
        <f t="shared" si="27"/>
        <v>1.7299999999999203</v>
      </c>
    </row>
    <row r="1736" spans="1:2" x14ac:dyDescent="0.25">
      <c r="A1736" s="29">
        <f>((Gasto!$C$7*B1736)+(Gasto!$C$14*(B1736^2)))^3/(Gasto!$C$7+(2*Gasto!$C$14*B1736))</f>
        <v>110.96800366226947</v>
      </c>
      <c r="B1736" s="20">
        <f t="shared" si="27"/>
        <v>1.7309999999999202</v>
      </c>
    </row>
    <row r="1737" spans="1:2" x14ac:dyDescent="0.25">
      <c r="A1737" s="29">
        <f>((Gasto!$C$7*B1737)+(Gasto!$C$14*(B1737^2)))^3/(Gasto!$C$7+(2*Gasto!$C$14*B1737))</f>
        <v>111.20911782938856</v>
      </c>
      <c r="B1737" s="20">
        <f t="shared" si="27"/>
        <v>1.73199999999992</v>
      </c>
    </row>
    <row r="1738" spans="1:2" x14ac:dyDescent="0.25">
      <c r="A1738" s="29">
        <f>((Gasto!$C$7*B1738)+(Gasto!$C$14*(B1738^2)))^3/(Gasto!$C$7+(2*Gasto!$C$14*B1738))</f>
        <v>111.45063536445782</v>
      </c>
      <c r="B1738" s="20">
        <f t="shared" si="27"/>
        <v>1.7329999999999199</v>
      </c>
    </row>
    <row r="1739" spans="1:2" x14ac:dyDescent="0.25">
      <c r="A1739" s="29">
        <f>((Gasto!$C$7*B1739)+(Gasto!$C$14*(B1739^2)))^3/(Gasto!$C$7+(2*Gasto!$C$14*B1739))</f>
        <v>111.69255675134076</v>
      </c>
      <c r="B1739" s="20">
        <f t="shared" si="27"/>
        <v>1.7339999999999198</v>
      </c>
    </row>
    <row r="1740" spans="1:2" x14ac:dyDescent="0.25">
      <c r="A1740" s="29">
        <f>((Gasto!$C$7*B1740)+(Gasto!$C$14*(B1740^2)))^3/(Gasto!$C$7+(2*Gasto!$C$14*B1740))</f>
        <v>111.93488247426995</v>
      </c>
      <c r="B1740" s="20">
        <f t="shared" si="27"/>
        <v>1.7349999999999197</v>
      </c>
    </row>
    <row r="1741" spans="1:2" x14ac:dyDescent="0.25">
      <c r="A1741" s="29">
        <f>((Gasto!$C$7*B1741)+(Gasto!$C$14*(B1741^2)))^3/(Gasto!$C$7+(2*Gasto!$C$14*B1741))</f>
        <v>112.17761301784661</v>
      </c>
      <c r="B1741" s="20">
        <f t="shared" si="27"/>
        <v>1.7359999999999196</v>
      </c>
    </row>
    <row r="1742" spans="1:2" x14ac:dyDescent="0.25">
      <c r="A1742" s="29">
        <f>((Gasto!$C$7*B1742)+(Gasto!$C$14*(B1742^2)))^3/(Gasto!$C$7+(2*Gasto!$C$14*B1742))</f>
        <v>112.4207488670411</v>
      </c>
      <c r="B1742" s="20">
        <f t="shared" si="27"/>
        <v>1.7369999999999195</v>
      </c>
    </row>
    <row r="1743" spans="1:2" x14ac:dyDescent="0.25">
      <c r="A1743" s="29">
        <f>((Gasto!$C$7*B1743)+(Gasto!$C$14*(B1743^2)))^3/(Gasto!$C$7+(2*Gasto!$C$14*B1743))</f>
        <v>112.66429050719312</v>
      </c>
      <c r="B1743" s="20">
        <f t="shared" si="27"/>
        <v>1.7379999999999194</v>
      </c>
    </row>
    <row r="1744" spans="1:2" x14ac:dyDescent="0.25">
      <c r="A1744" s="29">
        <f>((Gasto!$C$7*B1744)+(Gasto!$C$14*(B1744^2)))^3/(Gasto!$C$7+(2*Gasto!$C$14*B1744))</f>
        <v>112.90823842401139</v>
      </c>
      <c r="B1744" s="20">
        <f t="shared" si="27"/>
        <v>1.7389999999999193</v>
      </c>
    </row>
    <row r="1745" spans="1:2" x14ac:dyDescent="0.25">
      <c r="A1745" s="29">
        <f>((Gasto!$C$7*B1745)+(Gasto!$C$14*(B1745^2)))^3/(Gasto!$C$7+(2*Gasto!$C$14*B1745))</f>
        <v>113.15259310357433</v>
      </c>
      <c r="B1745" s="20">
        <f t="shared" si="27"/>
        <v>1.7399999999999192</v>
      </c>
    </row>
    <row r="1746" spans="1:2" x14ac:dyDescent="0.25">
      <c r="A1746" s="29">
        <f>((Gasto!$C$7*B1746)+(Gasto!$C$14*(B1746^2)))^3/(Gasto!$C$7+(2*Gasto!$C$14*B1746))</f>
        <v>113.39735503232997</v>
      </c>
      <c r="B1746" s="20">
        <f t="shared" si="27"/>
        <v>1.7409999999999191</v>
      </c>
    </row>
    <row r="1747" spans="1:2" x14ac:dyDescent="0.25">
      <c r="A1747" s="29">
        <f>((Gasto!$C$7*B1747)+(Gasto!$C$14*(B1747^2)))^3/(Gasto!$C$7+(2*Gasto!$C$14*B1747))</f>
        <v>113.64252469709575</v>
      </c>
      <c r="B1747" s="20">
        <f t="shared" si="27"/>
        <v>1.7419999999999189</v>
      </c>
    </row>
    <row r="1748" spans="1:2" x14ac:dyDescent="0.25">
      <c r="A1748" s="29">
        <f>((Gasto!$C$7*B1748)+(Gasto!$C$14*(B1748^2)))^3/(Gasto!$C$7+(2*Gasto!$C$14*B1748))</f>
        <v>113.88810258505937</v>
      </c>
      <c r="B1748" s="20">
        <f t="shared" si="27"/>
        <v>1.7429999999999188</v>
      </c>
    </row>
    <row r="1749" spans="1:2" x14ac:dyDescent="0.25">
      <c r="A1749" s="29">
        <f>((Gasto!$C$7*B1749)+(Gasto!$C$14*(B1749^2)))^3/(Gasto!$C$7+(2*Gasto!$C$14*B1749))</f>
        <v>114.13408918377822</v>
      </c>
      <c r="B1749" s="20">
        <f t="shared" si="27"/>
        <v>1.7439999999999187</v>
      </c>
    </row>
    <row r="1750" spans="1:2" x14ac:dyDescent="0.25">
      <c r="A1750" s="29">
        <f>((Gasto!$C$7*B1750)+(Gasto!$C$14*(B1750^2)))^3/(Gasto!$C$7+(2*Gasto!$C$14*B1750))</f>
        <v>114.38048498117999</v>
      </c>
      <c r="B1750" s="20">
        <f t="shared" si="27"/>
        <v>1.7449999999999186</v>
      </c>
    </row>
    <row r="1751" spans="1:2" x14ac:dyDescent="0.25">
      <c r="A1751" s="29">
        <f>((Gasto!$C$7*B1751)+(Gasto!$C$14*(B1751^2)))^3/(Gasto!$C$7+(2*Gasto!$C$14*B1751))</f>
        <v>114.6272904655626</v>
      </c>
      <c r="B1751" s="20">
        <f t="shared" si="27"/>
        <v>1.7459999999999185</v>
      </c>
    </row>
    <row r="1752" spans="1:2" x14ac:dyDescent="0.25">
      <c r="A1752" s="29">
        <f>((Gasto!$C$7*B1752)+(Gasto!$C$14*(B1752^2)))^3/(Gasto!$C$7+(2*Gasto!$C$14*B1752))</f>
        <v>114.87450612559437</v>
      </c>
      <c r="B1752" s="20">
        <f t="shared" si="27"/>
        <v>1.7469999999999184</v>
      </c>
    </row>
    <row r="1753" spans="1:2" x14ac:dyDescent="0.25">
      <c r="A1753" s="29">
        <f>((Gasto!$C$7*B1753)+(Gasto!$C$14*(B1753^2)))^3/(Gasto!$C$7+(2*Gasto!$C$14*B1753))</f>
        <v>115.12213245031403</v>
      </c>
      <c r="B1753" s="20">
        <f t="shared" si="27"/>
        <v>1.7479999999999183</v>
      </c>
    </row>
    <row r="1754" spans="1:2" x14ac:dyDescent="0.25">
      <c r="A1754" s="29">
        <f>((Gasto!$C$7*B1754)+(Gasto!$C$14*(B1754^2)))^3/(Gasto!$C$7+(2*Gasto!$C$14*B1754))</f>
        <v>115.37016992913117</v>
      </c>
      <c r="B1754" s="20">
        <f t="shared" si="27"/>
        <v>1.7489999999999182</v>
      </c>
    </row>
    <row r="1755" spans="1:2" x14ac:dyDescent="0.25">
      <c r="A1755" s="29">
        <f>((Gasto!$C$7*B1755)+(Gasto!$C$14*(B1755^2)))^3/(Gasto!$C$7+(2*Gasto!$C$14*B1755))</f>
        <v>115.61861905182624</v>
      </c>
      <c r="B1755" s="20">
        <f t="shared" si="27"/>
        <v>1.7499999999999181</v>
      </c>
    </row>
    <row r="1756" spans="1:2" x14ac:dyDescent="0.25">
      <c r="A1756" s="29">
        <f>((Gasto!$C$7*B1756)+(Gasto!$C$14*(B1756^2)))^3/(Gasto!$C$7+(2*Gasto!$C$14*B1756))</f>
        <v>115.86748030855033</v>
      </c>
      <c r="B1756" s="20">
        <f t="shared" si="27"/>
        <v>1.750999999999918</v>
      </c>
    </row>
    <row r="1757" spans="1:2" x14ac:dyDescent="0.25">
      <c r="A1757" s="29">
        <f>((Gasto!$C$7*B1757)+(Gasto!$C$14*(B1757^2)))^3/(Gasto!$C$7+(2*Gasto!$C$14*B1757))</f>
        <v>116.11675418982585</v>
      </c>
      <c r="B1757" s="20">
        <f t="shared" si="27"/>
        <v>1.7519999999999178</v>
      </c>
    </row>
    <row r="1758" spans="1:2" x14ac:dyDescent="0.25">
      <c r="A1758" s="29">
        <f>((Gasto!$C$7*B1758)+(Gasto!$C$14*(B1758^2)))^3/(Gasto!$C$7+(2*Gasto!$C$14*B1758))</f>
        <v>116.36644118654641</v>
      </c>
      <c r="B1758" s="20">
        <f t="shared" si="27"/>
        <v>1.7529999999999177</v>
      </c>
    </row>
    <row r="1759" spans="1:2" x14ac:dyDescent="0.25">
      <c r="A1759" s="29">
        <f>((Gasto!$C$7*B1759)+(Gasto!$C$14*(B1759^2)))^3/(Gasto!$C$7+(2*Gasto!$C$14*B1759))</f>
        <v>116.61654178997689</v>
      </c>
      <c r="B1759" s="20">
        <f t="shared" si="27"/>
        <v>1.7539999999999176</v>
      </c>
    </row>
    <row r="1760" spans="1:2" x14ac:dyDescent="0.25">
      <c r="A1760" s="29">
        <f>((Gasto!$C$7*B1760)+(Gasto!$C$14*(B1760^2)))^3/(Gasto!$C$7+(2*Gasto!$C$14*B1760))</f>
        <v>116.86705649175363</v>
      </c>
      <c r="B1760" s="20">
        <f t="shared" si="27"/>
        <v>1.7549999999999175</v>
      </c>
    </row>
    <row r="1761" spans="1:2" x14ac:dyDescent="0.25">
      <c r="A1761" s="29">
        <f>((Gasto!$C$7*B1761)+(Gasto!$C$14*(B1761^2)))^3/(Gasto!$C$7+(2*Gasto!$C$14*B1761))</f>
        <v>117.11798578388472</v>
      </c>
      <c r="B1761" s="20">
        <f t="shared" si="27"/>
        <v>1.7559999999999174</v>
      </c>
    </row>
    <row r="1762" spans="1:2" x14ac:dyDescent="0.25">
      <c r="A1762" s="29">
        <f>((Gasto!$C$7*B1762)+(Gasto!$C$14*(B1762^2)))^3/(Gasto!$C$7+(2*Gasto!$C$14*B1762))</f>
        <v>117.36933015874989</v>
      </c>
      <c r="B1762" s="20">
        <f t="shared" si="27"/>
        <v>1.7569999999999173</v>
      </c>
    </row>
    <row r="1763" spans="1:2" x14ac:dyDescent="0.25">
      <c r="A1763" s="29">
        <f>((Gasto!$C$7*B1763)+(Gasto!$C$14*(B1763^2)))^3/(Gasto!$C$7+(2*Gasto!$C$14*B1763))</f>
        <v>117.62109010910081</v>
      </c>
      <c r="B1763" s="20">
        <f t="shared" si="27"/>
        <v>1.7579999999999172</v>
      </c>
    </row>
    <row r="1764" spans="1:2" x14ac:dyDescent="0.25">
      <c r="A1764" s="29">
        <f>((Gasto!$C$7*B1764)+(Gasto!$C$14*(B1764^2)))^3/(Gasto!$C$7+(2*Gasto!$C$14*B1764))</f>
        <v>117.87326612806122</v>
      </c>
      <c r="B1764" s="20">
        <f t="shared" si="27"/>
        <v>1.7589999999999171</v>
      </c>
    </row>
    <row r="1765" spans="1:2" x14ac:dyDescent="0.25">
      <c r="A1765" s="29">
        <f>((Gasto!$C$7*B1765)+(Gasto!$C$14*(B1765^2)))^3/(Gasto!$C$7+(2*Gasto!$C$14*B1765))</f>
        <v>118.12585870912682</v>
      </c>
      <c r="B1765" s="20">
        <f t="shared" si="27"/>
        <v>1.759999999999917</v>
      </c>
    </row>
    <row r="1766" spans="1:2" x14ac:dyDescent="0.25">
      <c r="A1766" s="29">
        <f>((Gasto!$C$7*B1766)+(Gasto!$C$14*(B1766^2)))^3/(Gasto!$C$7+(2*Gasto!$C$14*B1766))</f>
        <v>118.37886834616586</v>
      </c>
      <c r="B1766" s="20">
        <f t="shared" si="27"/>
        <v>1.7609999999999169</v>
      </c>
    </row>
    <row r="1767" spans="1:2" x14ac:dyDescent="0.25">
      <c r="A1767" s="29">
        <f>((Gasto!$C$7*B1767)+(Gasto!$C$14*(B1767^2)))^3/(Gasto!$C$7+(2*Gasto!$C$14*B1767))</f>
        <v>118.63229553341891</v>
      </c>
      <c r="B1767" s="20">
        <f t="shared" si="27"/>
        <v>1.7619999999999167</v>
      </c>
    </row>
    <row r="1768" spans="1:2" x14ac:dyDescent="0.25">
      <c r="A1768" s="29">
        <f>((Gasto!$C$7*B1768)+(Gasto!$C$14*(B1768^2)))^3/(Gasto!$C$7+(2*Gasto!$C$14*B1768))</f>
        <v>118.88614076549921</v>
      </c>
      <c r="B1768" s="20">
        <f t="shared" si="27"/>
        <v>1.7629999999999166</v>
      </c>
    </row>
    <row r="1769" spans="1:2" x14ac:dyDescent="0.25">
      <c r="A1769" s="29">
        <f>((Gasto!$C$7*B1769)+(Gasto!$C$14*(B1769^2)))^3/(Gasto!$C$7+(2*Gasto!$C$14*B1769))</f>
        <v>119.14040453739229</v>
      </c>
      <c r="B1769" s="20">
        <f t="shared" si="27"/>
        <v>1.7639999999999165</v>
      </c>
    </row>
    <row r="1770" spans="1:2" x14ac:dyDescent="0.25">
      <c r="A1770" s="29">
        <f>((Gasto!$C$7*B1770)+(Gasto!$C$14*(B1770^2)))^3/(Gasto!$C$7+(2*Gasto!$C$14*B1770))</f>
        <v>119.3950873444571</v>
      </c>
      <c r="B1770" s="20">
        <f t="shared" si="27"/>
        <v>1.7649999999999164</v>
      </c>
    </row>
    <row r="1771" spans="1:2" x14ac:dyDescent="0.25">
      <c r="A1771" s="29">
        <f>((Gasto!$C$7*B1771)+(Gasto!$C$14*(B1771^2)))^3/(Gasto!$C$7+(2*Gasto!$C$14*B1771))</f>
        <v>119.65018968242518</v>
      </c>
      <c r="B1771" s="20">
        <f t="shared" si="27"/>
        <v>1.7659999999999163</v>
      </c>
    </row>
    <row r="1772" spans="1:2" x14ac:dyDescent="0.25">
      <c r="A1772" s="29">
        <f>((Gasto!$C$7*B1772)+(Gasto!$C$14*(B1772^2)))^3/(Gasto!$C$7+(2*Gasto!$C$14*B1772))</f>
        <v>119.90571204740139</v>
      </c>
      <c r="B1772" s="20">
        <f t="shared" si="27"/>
        <v>1.7669999999999162</v>
      </c>
    </row>
    <row r="1773" spans="1:2" x14ac:dyDescent="0.25">
      <c r="A1773" s="29">
        <f>((Gasto!$C$7*B1773)+(Gasto!$C$14*(B1773^2)))^3/(Gasto!$C$7+(2*Gasto!$C$14*B1773))</f>
        <v>120.1616549358636</v>
      </c>
      <c r="B1773" s="20">
        <f t="shared" si="27"/>
        <v>1.7679999999999161</v>
      </c>
    </row>
    <row r="1774" spans="1:2" x14ac:dyDescent="0.25">
      <c r="A1774" s="29">
        <f>((Gasto!$C$7*B1774)+(Gasto!$C$14*(B1774^2)))^3/(Gasto!$C$7+(2*Gasto!$C$14*B1774))</f>
        <v>120.41801884466335</v>
      </c>
      <c r="B1774" s="20">
        <f t="shared" si="27"/>
        <v>1.768999999999916</v>
      </c>
    </row>
    <row r="1775" spans="1:2" x14ac:dyDescent="0.25">
      <c r="A1775" s="29">
        <f>((Gasto!$C$7*B1775)+(Gasto!$C$14*(B1775^2)))^3/(Gasto!$C$7+(2*Gasto!$C$14*B1775))</f>
        <v>120.67480427102539</v>
      </c>
      <c r="B1775" s="20">
        <f t="shared" si="27"/>
        <v>1.7699999999999159</v>
      </c>
    </row>
    <row r="1776" spans="1:2" x14ac:dyDescent="0.25">
      <c r="A1776" s="29">
        <f>((Gasto!$C$7*B1776)+(Gasto!$C$14*(B1776^2)))^3/(Gasto!$C$7+(2*Gasto!$C$14*B1776))</f>
        <v>120.93201171254827</v>
      </c>
      <c r="B1776" s="20">
        <f t="shared" si="27"/>
        <v>1.7709999999999158</v>
      </c>
    </row>
    <row r="1777" spans="1:2" x14ac:dyDescent="0.25">
      <c r="A1777" s="29">
        <f>((Gasto!$C$7*B1777)+(Gasto!$C$14*(B1777^2)))^3/(Gasto!$C$7+(2*Gasto!$C$14*B1777))</f>
        <v>121.18964166720443</v>
      </c>
      <c r="B1777" s="20">
        <f t="shared" si="27"/>
        <v>1.7719999999999156</v>
      </c>
    </row>
    <row r="1778" spans="1:2" x14ac:dyDescent="0.25">
      <c r="A1778" s="29">
        <f>((Gasto!$C$7*B1778)+(Gasto!$C$14*(B1778^2)))^3/(Gasto!$C$7+(2*Gasto!$C$14*B1778))</f>
        <v>121.44769463334003</v>
      </c>
      <c r="B1778" s="20">
        <f t="shared" si="27"/>
        <v>1.7729999999999155</v>
      </c>
    </row>
    <row r="1779" spans="1:2" x14ac:dyDescent="0.25">
      <c r="A1779" s="29">
        <f>((Gasto!$C$7*B1779)+(Gasto!$C$14*(B1779^2)))^3/(Gasto!$C$7+(2*Gasto!$C$14*B1779))</f>
        <v>121.70617110967545</v>
      </c>
      <c r="B1779" s="20">
        <f t="shared" si="27"/>
        <v>1.7739999999999154</v>
      </c>
    </row>
    <row r="1780" spans="1:2" x14ac:dyDescent="0.25">
      <c r="A1780" s="29">
        <f>((Gasto!$C$7*B1780)+(Gasto!$C$14*(B1780^2)))^3/(Gasto!$C$7+(2*Gasto!$C$14*B1780))</f>
        <v>121.96507159530505</v>
      </c>
      <c r="B1780" s="20">
        <f t="shared" si="27"/>
        <v>1.7749999999999153</v>
      </c>
    </row>
    <row r="1781" spans="1:2" x14ac:dyDescent="0.25">
      <c r="A1781" s="29">
        <f>((Gasto!$C$7*B1781)+(Gasto!$C$14*(B1781^2)))^3/(Gasto!$C$7+(2*Gasto!$C$14*B1781))</f>
        <v>122.2243965896978</v>
      </c>
      <c r="B1781" s="20">
        <f t="shared" si="27"/>
        <v>1.7759999999999152</v>
      </c>
    </row>
    <row r="1782" spans="1:2" x14ac:dyDescent="0.25">
      <c r="A1782" s="29">
        <f>((Gasto!$C$7*B1782)+(Gasto!$C$14*(B1782^2)))^3/(Gasto!$C$7+(2*Gasto!$C$14*B1782))</f>
        <v>122.48414659269693</v>
      </c>
      <c r="B1782" s="20">
        <f t="shared" si="27"/>
        <v>1.7769999999999151</v>
      </c>
    </row>
    <row r="1783" spans="1:2" x14ac:dyDescent="0.25">
      <c r="A1783" s="29">
        <f>((Gasto!$C$7*B1783)+(Gasto!$C$14*(B1783^2)))^3/(Gasto!$C$7+(2*Gasto!$C$14*B1783))</f>
        <v>122.74432210452026</v>
      </c>
      <c r="B1783" s="20">
        <f t="shared" ref="B1783:B1846" si="28">B1782+0.001</f>
        <v>1.777999999999915</v>
      </c>
    </row>
    <row r="1784" spans="1:2" x14ac:dyDescent="0.25">
      <c r="A1784" s="29">
        <f>((Gasto!$C$7*B1784)+(Gasto!$C$14*(B1784^2)))^3/(Gasto!$C$7+(2*Gasto!$C$14*B1784))</f>
        <v>123.0049236257604</v>
      </c>
      <c r="B1784" s="20">
        <f t="shared" si="28"/>
        <v>1.7789999999999149</v>
      </c>
    </row>
    <row r="1785" spans="1:2" x14ac:dyDescent="0.25">
      <c r="A1785" s="29">
        <f>((Gasto!$C$7*B1785)+(Gasto!$C$14*(B1785^2)))^3/(Gasto!$C$7+(2*Gasto!$C$14*B1785))</f>
        <v>123.2659516573849</v>
      </c>
      <c r="B1785" s="20">
        <f t="shared" si="28"/>
        <v>1.7799999999999148</v>
      </c>
    </row>
    <row r="1786" spans="1:2" x14ac:dyDescent="0.25">
      <c r="A1786" s="29">
        <f>((Gasto!$C$7*B1786)+(Gasto!$C$14*(B1786^2)))^3/(Gasto!$C$7+(2*Gasto!$C$14*B1786))</f>
        <v>123.52740670073621</v>
      </c>
      <c r="B1786" s="20">
        <f t="shared" si="28"/>
        <v>1.7809999999999147</v>
      </c>
    </row>
    <row r="1787" spans="1:2" x14ac:dyDescent="0.25">
      <c r="A1787" s="29">
        <f>((Gasto!$C$7*B1787)+(Gasto!$C$14*(B1787^2)))^3/(Gasto!$C$7+(2*Gasto!$C$14*B1787))</f>
        <v>123.78928925753196</v>
      </c>
      <c r="B1787" s="20">
        <f t="shared" si="28"/>
        <v>1.7819999999999145</v>
      </c>
    </row>
    <row r="1788" spans="1:2" x14ac:dyDescent="0.25">
      <c r="A1788" s="29">
        <f>((Gasto!$C$7*B1788)+(Gasto!$C$14*(B1788^2)))^3/(Gasto!$C$7+(2*Gasto!$C$14*B1788))</f>
        <v>124.051599829865</v>
      </c>
      <c r="B1788" s="20">
        <f t="shared" si="28"/>
        <v>1.7829999999999144</v>
      </c>
    </row>
    <row r="1789" spans="1:2" x14ac:dyDescent="0.25">
      <c r="A1789" s="29">
        <f>((Gasto!$C$7*B1789)+(Gasto!$C$14*(B1789^2)))^3/(Gasto!$C$7+(2*Gasto!$C$14*B1789))</f>
        <v>124.31433892020364</v>
      </c>
      <c r="B1789" s="20">
        <f t="shared" si="28"/>
        <v>1.7839999999999143</v>
      </c>
    </row>
    <row r="1790" spans="1:2" x14ac:dyDescent="0.25">
      <c r="A1790" s="29">
        <f>((Gasto!$C$7*B1790)+(Gasto!$C$14*(B1790^2)))^3/(Gasto!$C$7+(2*Gasto!$C$14*B1790))</f>
        <v>124.57750703139168</v>
      </c>
      <c r="B1790" s="20">
        <f t="shared" si="28"/>
        <v>1.7849999999999142</v>
      </c>
    </row>
    <row r="1791" spans="1:2" x14ac:dyDescent="0.25">
      <c r="A1791" s="29">
        <f>((Gasto!$C$7*B1791)+(Gasto!$C$14*(B1791^2)))^3/(Gasto!$C$7+(2*Gasto!$C$14*B1791))</f>
        <v>124.84110466664866</v>
      </c>
      <c r="B1791" s="20">
        <f t="shared" si="28"/>
        <v>1.7859999999999141</v>
      </c>
    </row>
    <row r="1792" spans="1:2" x14ac:dyDescent="0.25">
      <c r="A1792" s="29">
        <f>((Gasto!$C$7*B1792)+(Gasto!$C$14*(B1792^2)))^3/(Gasto!$C$7+(2*Gasto!$C$14*B1792))</f>
        <v>125.10513232957004</v>
      </c>
      <c r="B1792" s="20">
        <f t="shared" si="28"/>
        <v>1.786999999999914</v>
      </c>
    </row>
    <row r="1793" spans="1:2" x14ac:dyDescent="0.25">
      <c r="A1793" s="29">
        <f>((Gasto!$C$7*B1793)+(Gasto!$C$14*(B1793^2)))^3/(Gasto!$C$7+(2*Gasto!$C$14*B1793))</f>
        <v>125.36959052412685</v>
      </c>
      <c r="B1793" s="20">
        <f t="shared" si="28"/>
        <v>1.7879999999999139</v>
      </c>
    </row>
    <row r="1794" spans="1:2" x14ac:dyDescent="0.25">
      <c r="A1794" s="29">
        <f>((Gasto!$C$7*B1794)+(Gasto!$C$14*(B1794^2)))^3/(Gasto!$C$7+(2*Gasto!$C$14*B1794))</f>
        <v>125.63447975466667</v>
      </c>
      <c r="B1794" s="20">
        <f t="shared" si="28"/>
        <v>1.7889999999999138</v>
      </c>
    </row>
    <row r="1795" spans="1:2" x14ac:dyDescent="0.25">
      <c r="A1795" s="29">
        <f>((Gasto!$C$7*B1795)+(Gasto!$C$14*(B1795^2)))^3/(Gasto!$C$7+(2*Gasto!$C$14*B1795))</f>
        <v>125.89980052591292</v>
      </c>
      <c r="B1795" s="20">
        <f t="shared" si="28"/>
        <v>1.7899999999999137</v>
      </c>
    </row>
    <row r="1796" spans="1:2" x14ac:dyDescent="0.25">
      <c r="A1796" s="29">
        <f>((Gasto!$C$7*B1796)+(Gasto!$C$14*(B1796^2)))^3/(Gasto!$C$7+(2*Gasto!$C$14*B1796))</f>
        <v>126.16555334296577</v>
      </c>
      <c r="B1796" s="20">
        <f t="shared" si="28"/>
        <v>1.7909999999999136</v>
      </c>
    </row>
    <row r="1797" spans="1:2" x14ac:dyDescent="0.25">
      <c r="A1797" s="29">
        <f>((Gasto!$C$7*B1797)+(Gasto!$C$14*(B1797^2)))^3/(Gasto!$C$7+(2*Gasto!$C$14*B1797))</f>
        <v>126.43173871130134</v>
      </c>
      <c r="B1797" s="20">
        <f t="shared" si="28"/>
        <v>1.7919999999999134</v>
      </c>
    </row>
    <row r="1798" spans="1:2" x14ac:dyDescent="0.25">
      <c r="A1798" s="29">
        <f>((Gasto!$C$7*B1798)+(Gasto!$C$14*(B1798^2)))^3/(Gasto!$C$7+(2*Gasto!$C$14*B1798))</f>
        <v>126.69835713677297</v>
      </c>
      <c r="B1798" s="20">
        <f t="shared" si="28"/>
        <v>1.7929999999999133</v>
      </c>
    </row>
    <row r="1799" spans="1:2" x14ac:dyDescent="0.25">
      <c r="A1799" s="29">
        <f>((Gasto!$C$7*B1799)+(Gasto!$C$14*(B1799^2)))^3/(Gasto!$C$7+(2*Gasto!$C$14*B1799))</f>
        <v>126.96540912561025</v>
      </c>
      <c r="B1799" s="20">
        <f t="shared" si="28"/>
        <v>1.7939999999999132</v>
      </c>
    </row>
    <row r="1800" spans="1:2" x14ac:dyDescent="0.25">
      <c r="A1800" s="29">
        <f>((Gasto!$C$7*B1800)+(Gasto!$C$14*(B1800^2)))^3/(Gasto!$C$7+(2*Gasto!$C$14*B1800))</f>
        <v>127.23289518442013</v>
      </c>
      <c r="B1800" s="20">
        <f t="shared" si="28"/>
        <v>1.7949999999999131</v>
      </c>
    </row>
    <row r="1801" spans="1:2" x14ac:dyDescent="0.25">
      <c r="A1801" s="29">
        <f>((Gasto!$C$7*B1801)+(Gasto!$C$14*(B1801^2)))^3/(Gasto!$C$7+(2*Gasto!$C$14*B1801))</f>
        <v>127.50081582018606</v>
      </c>
      <c r="B1801" s="20">
        <f t="shared" si="28"/>
        <v>1.795999999999913</v>
      </c>
    </row>
    <row r="1802" spans="1:2" x14ac:dyDescent="0.25">
      <c r="A1802" s="29">
        <f>((Gasto!$C$7*B1802)+(Gasto!$C$14*(B1802^2)))^3/(Gasto!$C$7+(2*Gasto!$C$14*B1802))</f>
        <v>127.76917154026921</v>
      </c>
      <c r="B1802" s="20">
        <f t="shared" si="28"/>
        <v>1.7969999999999129</v>
      </c>
    </row>
    <row r="1803" spans="1:2" x14ac:dyDescent="0.25">
      <c r="A1803" s="29">
        <f>((Gasto!$C$7*B1803)+(Gasto!$C$14*(B1803^2)))^3/(Gasto!$C$7+(2*Gasto!$C$14*B1803))</f>
        <v>128.03796285240765</v>
      </c>
      <c r="B1803" s="20">
        <f t="shared" si="28"/>
        <v>1.7979999999999128</v>
      </c>
    </row>
    <row r="1804" spans="1:2" x14ac:dyDescent="0.25">
      <c r="A1804" s="29">
        <f>((Gasto!$C$7*B1804)+(Gasto!$C$14*(B1804^2)))^3/(Gasto!$C$7+(2*Gasto!$C$14*B1804))</f>
        <v>128.30719026471709</v>
      </c>
      <c r="B1804" s="20">
        <f t="shared" si="28"/>
        <v>1.7989999999999127</v>
      </c>
    </row>
    <row r="1805" spans="1:2" x14ac:dyDescent="0.25">
      <c r="A1805" s="29">
        <f>((Gasto!$C$7*B1805)+(Gasto!$C$14*(B1805^2)))^3/(Gasto!$C$7+(2*Gasto!$C$14*B1805))</f>
        <v>128.57685428569073</v>
      </c>
      <c r="B1805" s="20">
        <f t="shared" si="28"/>
        <v>1.7999999999999126</v>
      </c>
    </row>
    <row r="1806" spans="1:2" x14ac:dyDescent="0.25">
      <c r="A1806" s="29">
        <f>((Gasto!$C$7*B1806)+(Gasto!$C$14*(B1806^2)))^3/(Gasto!$C$7+(2*Gasto!$C$14*B1806))</f>
        <v>128.84695542419945</v>
      </c>
      <c r="B1806" s="20">
        <f t="shared" si="28"/>
        <v>1.8009999999999124</v>
      </c>
    </row>
    <row r="1807" spans="1:2" x14ac:dyDescent="0.25">
      <c r="A1807" s="29">
        <f>((Gasto!$C$7*B1807)+(Gasto!$C$14*(B1807^2)))^3/(Gasto!$C$7+(2*Gasto!$C$14*B1807))</f>
        <v>129.11749418949216</v>
      </c>
      <c r="B1807" s="20">
        <f t="shared" si="28"/>
        <v>1.8019999999999123</v>
      </c>
    </row>
    <row r="1808" spans="1:2" x14ac:dyDescent="0.25">
      <c r="A1808" s="29">
        <f>((Gasto!$C$7*B1808)+(Gasto!$C$14*(B1808^2)))^3/(Gasto!$C$7+(2*Gasto!$C$14*B1808))</f>
        <v>129.38847109119547</v>
      </c>
      <c r="B1808" s="20">
        <f t="shared" si="28"/>
        <v>1.8029999999999122</v>
      </c>
    </row>
    <row r="1809" spans="1:2" x14ac:dyDescent="0.25">
      <c r="A1809" s="29">
        <f>((Gasto!$C$7*B1809)+(Gasto!$C$14*(B1809^2)))^3/(Gasto!$C$7+(2*Gasto!$C$14*B1809))</f>
        <v>129.65988663931427</v>
      </c>
      <c r="B1809" s="20">
        <f t="shared" si="28"/>
        <v>1.8039999999999121</v>
      </c>
    </row>
    <row r="1810" spans="1:2" x14ac:dyDescent="0.25">
      <c r="A1810" s="29">
        <f>((Gasto!$C$7*B1810)+(Gasto!$C$14*(B1810^2)))^3/(Gasto!$C$7+(2*Gasto!$C$14*B1810))</f>
        <v>129.93174134423174</v>
      </c>
      <c r="B1810" s="20">
        <f t="shared" si="28"/>
        <v>1.804999999999912</v>
      </c>
    </row>
    <row r="1811" spans="1:2" x14ac:dyDescent="0.25">
      <c r="A1811" s="29">
        <f>((Gasto!$C$7*B1811)+(Gasto!$C$14*(B1811^2)))^3/(Gasto!$C$7+(2*Gasto!$C$14*B1811))</f>
        <v>130.20403571670931</v>
      </c>
      <c r="B1811" s="20">
        <f t="shared" si="28"/>
        <v>1.8059999999999119</v>
      </c>
    </row>
    <row r="1812" spans="1:2" x14ac:dyDescent="0.25">
      <c r="A1812" s="29">
        <f>((Gasto!$C$7*B1812)+(Gasto!$C$14*(B1812^2)))^3/(Gasto!$C$7+(2*Gasto!$C$14*B1812))</f>
        <v>130.47677026788708</v>
      </c>
      <c r="B1812" s="20">
        <f t="shared" si="28"/>
        <v>1.8069999999999118</v>
      </c>
    </row>
    <row r="1813" spans="1:2" x14ac:dyDescent="0.25">
      <c r="A1813" s="29">
        <f>((Gasto!$C$7*B1813)+(Gasto!$C$14*(B1813^2)))^3/(Gasto!$C$7+(2*Gasto!$C$14*B1813))</f>
        <v>130.74994550928363</v>
      </c>
      <c r="B1813" s="20">
        <f t="shared" si="28"/>
        <v>1.8079999999999117</v>
      </c>
    </row>
    <row r="1814" spans="1:2" x14ac:dyDescent="0.25">
      <c r="A1814" s="29">
        <f>((Gasto!$C$7*B1814)+(Gasto!$C$14*(B1814^2)))^3/(Gasto!$C$7+(2*Gasto!$C$14*B1814))</f>
        <v>131.0235619527966</v>
      </c>
      <c r="B1814" s="20">
        <f t="shared" si="28"/>
        <v>1.8089999999999116</v>
      </c>
    </row>
    <row r="1815" spans="1:2" x14ac:dyDescent="0.25">
      <c r="A1815" s="29">
        <f>((Gasto!$C$7*B1815)+(Gasto!$C$14*(B1815^2)))^3/(Gasto!$C$7+(2*Gasto!$C$14*B1815))</f>
        <v>131.29762011070207</v>
      </c>
      <c r="B1815" s="20">
        <f t="shared" si="28"/>
        <v>1.8099999999999115</v>
      </c>
    </row>
    <row r="1816" spans="1:2" x14ac:dyDescent="0.25">
      <c r="A1816" s="29">
        <f>((Gasto!$C$7*B1816)+(Gasto!$C$14*(B1816^2)))^3/(Gasto!$C$7+(2*Gasto!$C$14*B1816))</f>
        <v>131.57212049565581</v>
      </c>
      <c r="B1816" s="20">
        <f t="shared" si="28"/>
        <v>1.8109999999999113</v>
      </c>
    </row>
    <row r="1817" spans="1:2" x14ac:dyDescent="0.25">
      <c r="A1817" s="29">
        <f>((Gasto!$C$7*B1817)+(Gasto!$C$14*(B1817^2)))^3/(Gasto!$C$7+(2*Gasto!$C$14*B1817))</f>
        <v>131.84706362069218</v>
      </c>
      <c r="B1817" s="20">
        <f t="shared" si="28"/>
        <v>1.8119999999999112</v>
      </c>
    </row>
    <row r="1818" spans="1:2" x14ac:dyDescent="0.25">
      <c r="A1818" s="29">
        <f>((Gasto!$C$7*B1818)+(Gasto!$C$14*(B1818^2)))^3/(Gasto!$C$7+(2*Gasto!$C$14*B1818))</f>
        <v>132.12244999922532</v>
      </c>
      <c r="B1818" s="20">
        <f t="shared" si="28"/>
        <v>1.8129999999999111</v>
      </c>
    </row>
    <row r="1819" spans="1:2" x14ac:dyDescent="0.25">
      <c r="A1819" s="29">
        <f>((Gasto!$C$7*B1819)+(Gasto!$C$14*(B1819^2)))^3/(Gasto!$C$7+(2*Gasto!$C$14*B1819))</f>
        <v>132.39828014504863</v>
      </c>
      <c r="B1819" s="20">
        <f t="shared" si="28"/>
        <v>1.813999999999911</v>
      </c>
    </row>
    <row r="1820" spans="1:2" x14ac:dyDescent="0.25">
      <c r="A1820" s="29">
        <f>((Gasto!$C$7*B1820)+(Gasto!$C$14*(B1820^2)))^3/(Gasto!$C$7+(2*Gasto!$C$14*B1820))</f>
        <v>132.67455457233524</v>
      </c>
      <c r="B1820" s="20">
        <f t="shared" si="28"/>
        <v>1.8149999999999109</v>
      </c>
    </row>
    <row r="1821" spans="1:2" x14ac:dyDescent="0.25">
      <c r="A1821" s="29">
        <f>((Gasto!$C$7*B1821)+(Gasto!$C$14*(B1821^2)))^3/(Gasto!$C$7+(2*Gasto!$C$14*B1821))</f>
        <v>132.95127379563786</v>
      </c>
      <c r="B1821" s="20">
        <f t="shared" si="28"/>
        <v>1.8159999999999108</v>
      </c>
    </row>
    <row r="1822" spans="1:2" x14ac:dyDescent="0.25">
      <c r="A1822" s="29">
        <f>((Gasto!$C$7*B1822)+(Gasto!$C$14*(B1822^2)))^3/(Gasto!$C$7+(2*Gasto!$C$14*B1822))</f>
        <v>133.22843832988912</v>
      </c>
      <c r="B1822" s="20">
        <f t="shared" si="28"/>
        <v>1.8169999999999107</v>
      </c>
    </row>
    <row r="1823" spans="1:2" x14ac:dyDescent="0.25">
      <c r="A1823" s="29">
        <f>((Gasto!$C$7*B1823)+(Gasto!$C$14*(B1823^2)))^3/(Gasto!$C$7+(2*Gasto!$C$14*B1823))</f>
        <v>133.50604869040163</v>
      </c>
      <c r="B1823" s="20">
        <f t="shared" si="28"/>
        <v>1.8179999999999106</v>
      </c>
    </row>
    <row r="1824" spans="1:2" x14ac:dyDescent="0.25">
      <c r="A1824" s="29">
        <f>((Gasto!$C$7*B1824)+(Gasto!$C$14*(B1824^2)))^3/(Gasto!$C$7+(2*Gasto!$C$14*B1824))</f>
        <v>133.78410539286838</v>
      </c>
      <c r="B1824" s="20">
        <f t="shared" si="28"/>
        <v>1.8189999999999105</v>
      </c>
    </row>
    <row r="1825" spans="1:2" x14ac:dyDescent="0.25">
      <c r="A1825" s="29">
        <f>((Gasto!$C$7*B1825)+(Gasto!$C$14*(B1825^2)))^3/(Gasto!$C$7+(2*Gasto!$C$14*B1825))</f>
        <v>134.06260895336231</v>
      </c>
      <c r="B1825" s="20">
        <f t="shared" si="28"/>
        <v>1.8199999999999104</v>
      </c>
    </row>
    <row r="1826" spans="1:2" x14ac:dyDescent="0.25">
      <c r="A1826" s="29">
        <f>((Gasto!$C$7*B1826)+(Gasto!$C$14*(B1826^2)))^3/(Gasto!$C$7+(2*Gasto!$C$14*B1826))</f>
        <v>134.34155988833683</v>
      </c>
      <c r="B1826" s="20">
        <f t="shared" si="28"/>
        <v>1.8209999999999102</v>
      </c>
    </row>
    <row r="1827" spans="1:2" x14ac:dyDescent="0.25">
      <c r="A1827" s="29">
        <f>((Gasto!$C$7*B1827)+(Gasto!$C$14*(B1827^2)))^3/(Gasto!$C$7+(2*Gasto!$C$14*B1827))</f>
        <v>134.62095871462617</v>
      </c>
      <c r="B1827" s="20">
        <f t="shared" si="28"/>
        <v>1.8219999999999101</v>
      </c>
    </row>
    <row r="1828" spans="1:2" x14ac:dyDescent="0.25">
      <c r="A1828" s="29">
        <f>((Gasto!$C$7*B1828)+(Gasto!$C$14*(B1828^2)))^3/(Gasto!$C$7+(2*Gasto!$C$14*B1828))</f>
        <v>134.90080594944502</v>
      </c>
      <c r="B1828" s="20">
        <f t="shared" si="28"/>
        <v>1.82299999999991</v>
      </c>
    </row>
    <row r="1829" spans="1:2" x14ac:dyDescent="0.25">
      <c r="A1829" s="29">
        <f>((Gasto!$C$7*B1829)+(Gasto!$C$14*(B1829^2)))^3/(Gasto!$C$7+(2*Gasto!$C$14*B1829))</f>
        <v>135.18110211038882</v>
      </c>
      <c r="B1829" s="20">
        <f t="shared" si="28"/>
        <v>1.8239999999999099</v>
      </c>
    </row>
    <row r="1830" spans="1:2" x14ac:dyDescent="0.25">
      <c r="A1830" s="29">
        <f>((Gasto!$C$7*B1830)+(Gasto!$C$14*(B1830^2)))^3/(Gasto!$C$7+(2*Gasto!$C$14*B1830))</f>
        <v>135.46184771543417</v>
      </c>
      <c r="B1830" s="20">
        <f t="shared" si="28"/>
        <v>1.8249999999999098</v>
      </c>
    </row>
    <row r="1831" spans="1:2" x14ac:dyDescent="0.25">
      <c r="A1831" s="29">
        <f>((Gasto!$C$7*B1831)+(Gasto!$C$14*(B1831^2)))^3/(Gasto!$C$7+(2*Gasto!$C$14*B1831))</f>
        <v>135.74304328293863</v>
      </c>
      <c r="B1831" s="20">
        <f t="shared" si="28"/>
        <v>1.8259999999999097</v>
      </c>
    </row>
    <row r="1832" spans="1:2" x14ac:dyDescent="0.25">
      <c r="A1832" s="29">
        <f>((Gasto!$C$7*B1832)+(Gasto!$C$14*(B1832^2)))^3/(Gasto!$C$7+(2*Gasto!$C$14*B1832))</f>
        <v>136.02468933164107</v>
      </c>
      <c r="B1832" s="20">
        <f t="shared" si="28"/>
        <v>1.8269999999999096</v>
      </c>
    </row>
    <row r="1833" spans="1:2" x14ac:dyDescent="0.25">
      <c r="A1833" s="29">
        <f>((Gasto!$C$7*B1833)+(Gasto!$C$14*(B1833^2)))^3/(Gasto!$C$7+(2*Gasto!$C$14*B1833))</f>
        <v>136.30678638066141</v>
      </c>
      <c r="B1833" s="20">
        <f t="shared" si="28"/>
        <v>1.8279999999999095</v>
      </c>
    </row>
    <row r="1834" spans="1:2" x14ac:dyDescent="0.25">
      <c r="A1834" s="29">
        <f>((Gasto!$C$7*B1834)+(Gasto!$C$14*(B1834^2)))^3/(Gasto!$C$7+(2*Gasto!$C$14*B1834))</f>
        <v>136.5893349495017</v>
      </c>
      <c r="B1834" s="20">
        <f t="shared" si="28"/>
        <v>1.8289999999999094</v>
      </c>
    </row>
    <row r="1835" spans="1:2" x14ac:dyDescent="0.25">
      <c r="A1835" s="29">
        <f>((Gasto!$C$7*B1835)+(Gasto!$C$14*(B1835^2)))^3/(Gasto!$C$7+(2*Gasto!$C$14*B1835))</f>
        <v>136.87233555804494</v>
      </c>
      <c r="B1835" s="20">
        <f t="shared" si="28"/>
        <v>1.8299999999999093</v>
      </c>
    </row>
    <row r="1836" spans="1:2" x14ac:dyDescent="0.25">
      <c r="A1836" s="29">
        <f>((Gasto!$C$7*B1836)+(Gasto!$C$14*(B1836^2)))^3/(Gasto!$C$7+(2*Gasto!$C$14*B1836))</f>
        <v>137.15578872655649</v>
      </c>
      <c r="B1836" s="20">
        <f t="shared" si="28"/>
        <v>1.8309999999999091</v>
      </c>
    </row>
    <row r="1837" spans="1:2" x14ac:dyDescent="0.25">
      <c r="A1837" s="29">
        <f>((Gasto!$C$7*B1837)+(Gasto!$C$14*(B1837^2)))^3/(Gasto!$C$7+(2*Gasto!$C$14*B1837))</f>
        <v>137.43969497568304</v>
      </c>
      <c r="B1837" s="20">
        <f t="shared" si="28"/>
        <v>1.831999999999909</v>
      </c>
    </row>
    <row r="1838" spans="1:2" x14ac:dyDescent="0.25">
      <c r="A1838" s="29">
        <f>((Gasto!$C$7*B1838)+(Gasto!$C$14*(B1838^2)))^3/(Gasto!$C$7+(2*Gasto!$C$14*B1838))</f>
        <v>137.72405482645374</v>
      </c>
      <c r="B1838" s="20">
        <f t="shared" si="28"/>
        <v>1.8329999999999089</v>
      </c>
    </row>
    <row r="1839" spans="1:2" x14ac:dyDescent="0.25">
      <c r="A1839" s="29">
        <f>((Gasto!$C$7*B1839)+(Gasto!$C$14*(B1839^2)))^3/(Gasto!$C$7+(2*Gasto!$C$14*B1839))</f>
        <v>138.00886880027969</v>
      </c>
      <c r="B1839" s="20">
        <f t="shared" si="28"/>
        <v>1.8339999999999088</v>
      </c>
    </row>
    <row r="1840" spans="1:2" x14ac:dyDescent="0.25">
      <c r="A1840" s="29">
        <f>((Gasto!$C$7*B1840)+(Gasto!$C$14*(B1840^2)))^3/(Gasto!$C$7+(2*Gasto!$C$14*B1840))</f>
        <v>138.29413741895445</v>
      </c>
      <c r="B1840" s="20">
        <f t="shared" si="28"/>
        <v>1.8349999999999087</v>
      </c>
    </row>
    <row r="1841" spans="1:2" x14ac:dyDescent="0.25">
      <c r="A1841" s="29">
        <f>((Gasto!$C$7*B1841)+(Gasto!$C$14*(B1841^2)))^3/(Gasto!$C$7+(2*Gasto!$C$14*B1841))</f>
        <v>138.57986120465384</v>
      </c>
      <c r="B1841" s="20">
        <f t="shared" si="28"/>
        <v>1.8359999999999086</v>
      </c>
    </row>
    <row r="1842" spans="1:2" x14ac:dyDescent="0.25">
      <c r="A1842" s="29">
        <f>((Gasto!$C$7*B1842)+(Gasto!$C$14*(B1842^2)))^3/(Gasto!$C$7+(2*Gasto!$C$14*B1842))</f>
        <v>138.86604067993656</v>
      </c>
      <c r="B1842" s="20">
        <f t="shared" si="28"/>
        <v>1.8369999999999085</v>
      </c>
    </row>
    <row r="1843" spans="1:2" x14ac:dyDescent="0.25">
      <c r="A1843" s="29">
        <f>((Gasto!$C$7*B1843)+(Gasto!$C$14*(B1843^2)))^3/(Gasto!$C$7+(2*Gasto!$C$14*B1843))</f>
        <v>139.15267636774351</v>
      </c>
      <c r="B1843" s="20">
        <f t="shared" si="28"/>
        <v>1.8379999999999084</v>
      </c>
    </row>
    <row r="1844" spans="1:2" x14ac:dyDescent="0.25">
      <c r="A1844" s="29">
        <f>((Gasto!$C$7*B1844)+(Gasto!$C$14*(B1844^2)))^3/(Gasto!$C$7+(2*Gasto!$C$14*B1844))</f>
        <v>139.4397687913991</v>
      </c>
      <c r="B1844" s="20">
        <f t="shared" si="28"/>
        <v>1.8389999999999083</v>
      </c>
    </row>
    <row r="1845" spans="1:2" x14ac:dyDescent="0.25">
      <c r="A1845" s="29">
        <f>((Gasto!$C$7*B1845)+(Gasto!$C$14*(B1845^2)))^3/(Gasto!$C$7+(2*Gasto!$C$14*B1845))</f>
        <v>139.72731847461017</v>
      </c>
      <c r="B1845" s="20">
        <f t="shared" si="28"/>
        <v>1.8399999999999082</v>
      </c>
    </row>
    <row r="1846" spans="1:2" x14ac:dyDescent="0.25">
      <c r="A1846" s="29">
        <f>((Gasto!$C$7*B1846)+(Gasto!$C$14*(B1846^2)))^3/(Gasto!$C$7+(2*Gasto!$C$14*B1846))</f>
        <v>140.01532594146701</v>
      </c>
      <c r="B1846" s="20">
        <f t="shared" si="28"/>
        <v>1.840999999999908</v>
      </c>
    </row>
    <row r="1847" spans="1:2" x14ac:dyDescent="0.25">
      <c r="A1847" s="29">
        <f>((Gasto!$C$7*B1847)+(Gasto!$C$14*(B1847^2)))^3/(Gasto!$C$7+(2*Gasto!$C$14*B1847))</f>
        <v>140.30379171644284</v>
      </c>
      <c r="B1847" s="20">
        <f t="shared" ref="B1847:B1910" si="29">B1846+0.001</f>
        <v>1.8419999999999079</v>
      </c>
    </row>
    <row r="1848" spans="1:2" x14ac:dyDescent="0.25">
      <c r="A1848" s="29">
        <f>((Gasto!$C$7*B1848)+(Gasto!$C$14*(B1848^2)))^3/(Gasto!$C$7+(2*Gasto!$C$14*B1848))</f>
        <v>140.59271632439473</v>
      </c>
      <c r="B1848" s="20">
        <f t="shared" si="29"/>
        <v>1.8429999999999078</v>
      </c>
    </row>
    <row r="1849" spans="1:2" x14ac:dyDescent="0.25">
      <c r="A1849" s="29">
        <f>((Gasto!$C$7*B1849)+(Gasto!$C$14*(B1849^2)))^3/(Gasto!$C$7+(2*Gasto!$C$14*B1849))</f>
        <v>140.88210029056285</v>
      </c>
      <c r="B1849" s="20">
        <f t="shared" si="29"/>
        <v>1.8439999999999077</v>
      </c>
    </row>
    <row r="1850" spans="1:2" x14ac:dyDescent="0.25">
      <c r="A1850" s="29">
        <f>((Gasto!$C$7*B1850)+(Gasto!$C$14*(B1850^2)))^3/(Gasto!$C$7+(2*Gasto!$C$14*B1850))</f>
        <v>141.17194414057121</v>
      </c>
      <c r="B1850" s="20">
        <f t="shared" si="29"/>
        <v>1.8449999999999076</v>
      </c>
    </row>
    <row r="1851" spans="1:2" x14ac:dyDescent="0.25">
      <c r="A1851" s="29">
        <f>((Gasto!$C$7*B1851)+(Gasto!$C$14*(B1851^2)))^3/(Gasto!$C$7+(2*Gasto!$C$14*B1851))</f>
        <v>141.4622484004276</v>
      </c>
      <c r="B1851" s="20">
        <f t="shared" si="29"/>
        <v>1.8459999999999075</v>
      </c>
    </row>
    <row r="1852" spans="1:2" x14ac:dyDescent="0.25">
      <c r="A1852" s="29">
        <f>((Gasto!$C$7*B1852)+(Gasto!$C$14*(B1852^2)))^3/(Gasto!$C$7+(2*Gasto!$C$14*B1852))</f>
        <v>141.75301359652391</v>
      </c>
      <c r="B1852" s="20">
        <f t="shared" si="29"/>
        <v>1.8469999999999074</v>
      </c>
    </row>
    <row r="1853" spans="1:2" x14ac:dyDescent="0.25">
      <c r="A1853" s="29">
        <f>((Gasto!$C$7*B1853)+(Gasto!$C$14*(B1853^2)))^3/(Gasto!$C$7+(2*Gasto!$C$14*B1853))</f>
        <v>142.0442402556356</v>
      </c>
      <c r="B1853" s="20">
        <f t="shared" si="29"/>
        <v>1.8479999999999073</v>
      </c>
    </row>
    <row r="1854" spans="1:2" x14ac:dyDescent="0.25">
      <c r="A1854" s="29">
        <f>((Gasto!$C$7*B1854)+(Gasto!$C$14*(B1854^2)))^3/(Gasto!$C$7+(2*Gasto!$C$14*B1854))</f>
        <v>142.33592890492289</v>
      </c>
      <c r="B1854" s="20">
        <f t="shared" si="29"/>
        <v>1.8489999999999072</v>
      </c>
    </row>
    <row r="1855" spans="1:2" x14ac:dyDescent="0.25">
      <c r="A1855" s="29">
        <f>((Gasto!$C$7*B1855)+(Gasto!$C$14*(B1855^2)))^3/(Gasto!$C$7+(2*Gasto!$C$14*B1855))</f>
        <v>142.62808007193001</v>
      </c>
      <c r="B1855" s="20">
        <f t="shared" si="29"/>
        <v>1.8499999999999071</v>
      </c>
    </row>
    <row r="1856" spans="1:2" x14ac:dyDescent="0.25">
      <c r="A1856" s="29">
        <f>((Gasto!$C$7*B1856)+(Gasto!$C$14*(B1856^2)))^3/(Gasto!$C$7+(2*Gasto!$C$14*B1856))</f>
        <v>142.92069428458586</v>
      </c>
      <c r="B1856" s="20">
        <f t="shared" si="29"/>
        <v>1.8509999999999069</v>
      </c>
    </row>
    <row r="1857" spans="1:2" x14ac:dyDescent="0.25">
      <c r="A1857" s="29">
        <f>((Gasto!$C$7*B1857)+(Gasto!$C$14*(B1857^2)))^3/(Gasto!$C$7+(2*Gasto!$C$14*B1857))</f>
        <v>143.21377207120369</v>
      </c>
      <c r="B1857" s="20">
        <f t="shared" si="29"/>
        <v>1.8519999999999068</v>
      </c>
    </row>
    <row r="1858" spans="1:2" x14ac:dyDescent="0.25">
      <c r="A1858" s="29">
        <f>((Gasto!$C$7*B1858)+(Gasto!$C$14*(B1858^2)))^3/(Gasto!$C$7+(2*Gasto!$C$14*B1858))</f>
        <v>143.50731396048172</v>
      </c>
      <c r="B1858" s="20">
        <f t="shared" si="29"/>
        <v>1.8529999999999067</v>
      </c>
    </row>
    <row r="1859" spans="1:2" x14ac:dyDescent="0.25">
      <c r="A1859" s="29">
        <f>((Gasto!$C$7*B1859)+(Gasto!$C$14*(B1859^2)))^3/(Gasto!$C$7+(2*Gasto!$C$14*B1859))</f>
        <v>143.80132048150296</v>
      </c>
      <c r="B1859" s="20">
        <f t="shared" si="29"/>
        <v>1.8539999999999066</v>
      </c>
    </row>
    <row r="1860" spans="1:2" x14ac:dyDescent="0.25">
      <c r="A1860" s="29">
        <f>((Gasto!$C$7*B1860)+(Gasto!$C$14*(B1860^2)))^3/(Gasto!$C$7+(2*Gasto!$C$14*B1860))</f>
        <v>144.09579216373552</v>
      </c>
      <c r="B1860" s="20">
        <f t="shared" si="29"/>
        <v>1.8549999999999065</v>
      </c>
    </row>
    <row r="1861" spans="1:2" x14ac:dyDescent="0.25">
      <c r="A1861" s="29">
        <f>((Gasto!$C$7*B1861)+(Gasto!$C$14*(B1861^2)))^3/(Gasto!$C$7+(2*Gasto!$C$14*B1861))</f>
        <v>144.39072953703237</v>
      </c>
      <c r="B1861" s="20">
        <f t="shared" si="29"/>
        <v>1.8559999999999064</v>
      </c>
    </row>
    <row r="1862" spans="1:2" x14ac:dyDescent="0.25">
      <c r="A1862" s="29">
        <f>((Gasto!$C$7*B1862)+(Gasto!$C$14*(B1862^2)))^3/(Gasto!$C$7+(2*Gasto!$C$14*B1862))</f>
        <v>144.6861331316322</v>
      </c>
      <c r="B1862" s="20">
        <f t="shared" si="29"/>
        <v>1.8569999999999063</v>
      </c>
    </row>
    <row r="1863" spans="1:2" x14ac:dyDescent="0.25">
      <c r="A1863" s="29">
        <f>((Gasto!$C$7*B1863)+(Gasto!$C$14*(B1863^2)))^3/(Gasto!$C$7+(2*Gasto!$C$14*B1863))</f>
        <v>144.9820034781587</v>
      </c>
      <c r="B1863" s="20">
        <f t="shared" si="29"/>
        <v>1.8579999999999062</v>
      </c>
    </row>
    <row r="1864" spans="1:2" x14ac:dyDescent="0.25">
      <c r="A1864" s="29">
        <f>((Gasto!$C$7*B1864)+(Gasto!$C$14*(B1864^2)))^3/(Gasto!$C$7+(2*Gasto!$C$14*B1864))</f>
        <v>145.27834110762149</v>
      </c>
      <c r="B1864" s="20">
        <f t="shared" si="29"/>
        <v>1.8589999999999061</v>
      </c>
    </row>
    <row r="1865" spans="1:2" x14ac:dyDescent="0.25">
      <c r="A1865" s="29">
        <f>((Gasto!$C$7*B1865)+(Gasto!$C$14*(B1865^2)))^3/(Gasto!$C$7+(2*Gasto!$C$14*B1865))</f>
        <v>145.5751465514154</v>
      </c>
      <c r="B1865" s="20">
        <f t="shared" si="29"/>
        <v>1.859999999999906</v>
      </c>
    </row>
    <row r="1866" spans="1:2" x14ac:dyDescent="0.25">
      <c r="A1866" s="29">
        <f>((Gasto!$C$7*B1866)+(Gasto!$C$14*(B1866^2)))^3/(Gasto!$C$7+(2*Gasto!$C$14*B1866))</f>
        <v>145.87242034132171</v>
      </c>
      <c r="B1866" s="20">
        <f t="shared" si="29"/>
        <v>1.8609999999999058</v>
      </c>
    </row>
    <row r="1867" spans="1:2" x14ac:dyDescent="0.25">
      <c r="A1867" s="29">
        <f>((Gasto!$C$7*B1867)+(Gasto!$C$14*(B1867^2)))^3/(Gasto!$C$7+(2*Gasto!$C$14*B1867))</f>
        <v>146.17016300950704</v>
      </c>
      <c r="B1867" s="20">
        <f t="shared" si="29"/>
        <v>1.8619999999999057</v>
      </c>
    </row>
    <row r="1868" spans="1:2" x14ac:dyDescent="0.25">
      <c r="A1868" s="29">
        <f>((Gasto!$C$7*B1868)+(Gasto!$C$14*(B1868^2)))^3/(Gasto!$C$7+(2*Gasto!$C$14*B1868))</f>
        <v>146.4683750885246</v>
      </c>
      <c r="B1868" s="20">
        <f t="shared" si="29"/>
        <v>1.8629999999999056</v>
      </c>
    </row>
    <row r="1869" spans="1:2" x14ac:dyDescent="0.25">
      <c r="A1869" s="29">
        <f>((Gasto!$C$7*B1869)+(Gasto!$C$14*(B1869^2)))^3/(Gasto!$C$7+(2*Gasto!$C$14*B1869))</f>
        <v>146.76705711131348</v>
      </c>
      <c r="B1869" s="20">
        <f t="shared" si="29"/>
        <v>1.8639999999999055</v>
      </c>
    </row>
    <row r="1870" spans="1:2" x14ac:dyDescent="0.25">
      <c r="A1870" s="29">
        <f>((Gasto!$C$7*B1870)+(Gasto!$C$14*(B1870^2)))^3/(Gasto!$C$7+(2*Gasto!$C$14*B1870))</f>
        <v>147.06620961119935</v>
      </c>
      <c r="B1870" s="20">
        <f t="shared" si="29"/>
        <v>1.8649999999999054</v>
      </c>
    </row>
    <row r="1871" spans="1:2" x14ac:dyDescent="0.25">
      <c r="A1871" s="29">
        <f>((Gasto!$C$7*B1871)+(Gasto!$C$14*(B1871^2)))^3/(Gasto!$C$7+(2*Gasto!$C$14*B1871))</f>
        <v>147.36583312189416</v>
      </c>
      <c r="B1871" s="20">
        <f t="shared" si="29"/>
        <v>1.8659999999999053</v>
      </c>
    </row>
    <row r="1872" spans="1:2" x14ac:dyDescent="0.25">
      <c r="A1872" s="29">
        <f>((Gasto!$C$7*B1872)+(Gasto!$C$14*(B1872^2)))^3/(Gasto!$C$7+(2*Gasto!$C$14*B1872))</f>
        <v>147.66592817749688</v>
      </c>
      <c r="B1872" s="20">
        <f t="shared" si="29"/>
        <v>1.8669999999999052</v>
      </c>
    </row>
    <row r="1873" spans="1:2" x14ac:dyDescent="0.25">
      <c r="A1873" s="29">
        <f>((Gasto!$C$7*B1873)+(Gasto!$C$14*(B1873^2)))^3/(Gasto!$C$7+(2*Gasto!$C$14*B1873))</f>
        <v>147.96649531249278</v>
      </c>
      <c r="B1873" s="20">
        <f t="shared" si="29"/>
        <v>1.8679999999999051</v>
      </c>
    </row>
    <row r="1874" spans="1:2" x14ac:dyDescent="0.25">
      <c r="A1874" s="29">
        <f>((Gasto!$C$7*B1874)+(Gasto!$C$14*(B1874^2)))^3/(Gasto!$C$7+(2*Gasto!$C$14*B1874))</f>
        <v>148.26753506175439</v>
      </c>
      <c r="B1874" s="20">
        <f t="shared" si="29"/>
        <v>1.868999999999905</v>
      </c>
    </row>
    <row r="1875" spans="1:2" x14ac:dyDescent="0.25">
      <c r="A1875" s="29">
        <f>((Gasto!$C$7*B1875)+(Gasto!$C$14*(B1875^2)))^3/(Gasto!$C$7+(2*Gasto!$C$14*B1875))</f>
        <v>148.56904796054101</v>
      </c>
      <c r="B1875" s="20">
        <f t="shared" si="29"/>
        <v>1.8699999999999048</v>
      </c>
    </row>
    <row r="1876" spans="1:2" x14ac:dyDescent="0.25">
      <c r="A1876" s="29">
        <f>((Gasto!$C$7*B1876)+(Gasto!$C$14*(B1876^2)))^3/(Gasto!$C$7+(2*Gasto!$C$14*B1876))</f>
        <v>148.87103454449948</v>
      </c>
      <c r="B1876" s="20">
        <f t="shared" si="29"/>
        <v>1.8709999999999047</v>
      </c>
    </row>
    <row r="1877" spans="1:2" x14ac:dyDescent="0.25">
      <c r="A1877" s="29">
        <f>((Gasto!$C$7*B1877)+(Gasto!$C$14*(B1877^2)))^3/(Gasto!$C$7+(2*Gasto!$C$14*B1877))</f>
        <v>149.17349534966348</v>
      </c>
      <c r="B1877" s="20">
        <f t="shared" si="29"/>
        <v>1.8719999999999046</v>
      </c>
    </row>
    <row r="1878" spans="1:2" x14ac:dyDescent="0.25">
      <c r="A1878" s="29">
        <f>((Gasto!$C$7*B1878)+(Gasto!$C$14*(B1878^2)))^3/(Gasto!$C$7+(2*Gasto!$C$14*B1878))</f>
        <v>149.47643091245456</v>
      </c>
      <c r="B1878" s="20">
        <f t="shared" si="29"/>
        <v>1.8729999999999045</v>
      </c>
    </row>
    <row r="1879" spans="1:2" x14ac:dyDescent="0.25">
      <c r="A1879" s="29">
        <f>((Gasto!$C$7*B1879)+(Gasto!$C$14*(B1879^2)))^3/(Gasto!$C$7+(2*Gasto!$C$14*B1879))</f>
        <v>149.77984176968158</v>
      </c>
      <c r="B1879" s="20">
        <f t="shared" si="29"/>
        <v>1.8739999999999044</v>
      </c>
    </row>
    <row r="1880" spans="1:2" x14ac:dyDescent="0.25">
      <c r="A1880" s="29">
        <f>((Gasto!$C$7*B1880)+(Gasto!$C$14*(B1880^2)))^3/(Gasto!$C$7+(2*Gasto!$C$14*B1880))</f>
        <v>150.08372845854134</v>
      </c>
      <c r="B1880" s="20">
        <f t="shared" si="29"/>
        <v>1.8749999999999043</v>
      </c>
    </row>
    <row r="1881" spans="1:2" x14ac:dyDescent="0.25">
      <c r="A1881" s="29">
        <f>((Gasto!$C$7*B1881)+(Gasto!$C$14*(B1881^2)))^3/(Gasto!$C$7+(2*Gasto!$C$14*B1881))</f>
        <v>150.3880915166182</v>
      </c>
      <c r="B1881" s="20">
        <f t="shared" si="29"/>
        <v>1.8759999999999042</v>
      </c>
    </row>
    <row r="1882" spans="1:2" x14ac:dyDescent="0.25">
      <c r="A1882" s="29">
        <f>((Gasto!$C$7*B1882)+(Gasto!$C$14*(B1882^2)))^3/(Gasto!$C$7+(2*Gasto!$C$14*B1882))</f>
        <v>150.69293148188476</v>
      </c>
      <c r="B1882" s="20">
        <f t="shared" si="29"/>
        <v>1.8769999999999041</v>
      </c>
    </row>
    <row r="1883" spans="1:2" x14ac:dyDescent="0.25">
      <c r="A1883" s="29">
        <f>((Gasto!$C$7*B1883)+(Gasto!$C$14*(B1883^2)))^3/(Gasto!$C$7+(2*Gasto!$C$14*B1883))</f>
        <v>150.99824889270161</v>
      </c>
      <c r="B1883" s="20">
        <f t="shared" si="29"/>
        <v>1.877999999999904</v>
      </c>
    </row>
    <row r="1884" spans="1:2" x14ac:dyDescent="0.25">
      <c r="A1884" s="29">
        <f>((Gasto!$C$7*B1884)+(Gasto!$C$14*(B1884^2)))^3/(Gasto!$C$7+(2*Gasto!$C$14*B1884))</f>
        <v>151.30404428781782</v>
      </c>
      <c r="B1884" s="20">
        <f t="shared" si="29"/>
        <v>1.8789999999999039</v>
      </c>
    </row>
    <row r="1885" spans="1:2" x14ac:dyDescent="0.25">
      <c r="A1885" s="29">
        <f>((Gasto!$C$7*B1885)+(Gasto!$C$14*(B1885^2)))^3/(Gasto!$C$7+(2*Gasto!$C$14*B1885))</f>
        <v>151.61031820637049</v>
      </c>
      <c r="B1885" s="20">
        <f t="shared" si="29"/>
        <v>1.8799999999999037</v>
      </c>
    </row>
    <row r="1886" spans="1:2" x14ac:dyDescent="0.25">
      <c r="A1886" s="29">
        <f>((Gasto!$C$7*B1886)+(Gasto!$C$14*(B1886^2)))^3/(Gasto!$C$7+(2*Gasto!$C$14*B1886))</f>
        <v>151.91707118788551</v>
      </c>
      <c r="B1886" s="20">
        <f t="shared" si="29"/>
        <v>1.8809999999999036</v>
      </c>
    </row>
    <row r="1887" spans="1:2" x14ac:dyDescent="0.25">
      <c r="A1887" s="29">
        <f>((Gasto!$C$7*B1887)+(Gasto!$C$14*(B1887^2)))^3/(Gasto!$C$7+(2*Gasto!$C$14*B1887))</f>
        <v>152.22430377227727</v>
      </c>
      <c r="B1887" s="20">
        <f t="shared" si="29"/>
        <v>1.8819999999999035</v>
      </c>
    </row>
    <row r="1888" spans="1:2" x14ac:dyDescent="0.25">
      <c r="A1888" s="29">
        <f>((Gasto!$C$7*B1888)+(Gasto!$C$14*(B1888^2)))^3/(Gasto!$C$7+(2*Gasto!$C$14*B1888))</f>
        <v>152.53201649984916</v>
      </c>
      <c r="B1888" s="20">
        <f t="shared" si="29"/>
        <v>1.8829999999999034</v>
      </c>
    </row>
    <row r="1889" spans="1:2" x14ac:dyDescent="0.25">
      <c r="A1889" s="29">
        <f>((Gasto!$C$7*B1889)+(Gasto!$C$14*(B1889^2)))^3/(Gasto!$C$7+(2*Gasto!$C$14*B1889))</f>
        <v>152.84020991129341</v>
      </c>
      <c r="B1889" s="20">
        <f t="shared" si="29"/>
        <v>1.8839999999999033</v>
      </c>
    </row>
    <row r="1890" spans="1:2" x14ac:dyDescent="0.25">
      <c r="A1890" s="29">
        <f>((Gasto!$C$7*B1890)+(Gasto!$C$14*(B1890^2)))^3/(Gasto!$C$7+(2*Gasto!$C$14*B1890))</f>
        <v>153.14888454769121</v>
      </c>
      <c r="B1890" s="20">
        <f t="shared" si="29"/>
        <v>1.8849999999999032</v>
      </c>
    </row>
    <row r="1891" spans="1:2" x14ac:dyDescent="0.25">
      <c r="A1891" s="29">
        <f>((Gasto!$C$7*B1891)+(Gasto!$C$14*(B1891^2)))^3/(Gasto!$C$7+(2*Gasto!$C$14*B1891))</f>
        <v>153.45804095051304</v>
      </c>
      <c r="B1891" s="20">
        <f t="shared" si="29"/>
        <v>1.8859999999999031</v>
      </c>
    </row>
    <row r="1892" spans="1:2" x14ac:dyDescent="0.25">
      <c r="A1892" s="29">
        <f>((Gasto!$C$7*B1892)+(Gasto!$C$14*(B1892^2)))^3/(Gasto!$C$7+(2*Gasto!$C$14*B1892))</f>
        <v>153.76767966161884</v>
      </c>
      <c r="B1892" s="20">
        <f t="shared" si="29"/>
        <v>1.886999999999903</v>
      </c>
    </row>
    <row r="1893" spans="1:2" x14ac:dyDescent="0.25">
      <c r="A1893" s="29">
        <f>((Gasto!$C$7*B1893)+(Gasto!$C$14*(B1893^2)))^3/(Gasto!$C$7+(2*Gasto!$C$14*B1893))</f>
        <v>154.07780122325781</v>
      </c>
      <c r="B1893" s="20">
        <f t="shared" si="29"/>
        <v>1.8879999999999029</v>
      </c>
    </row>
    <row r="1894" spans="1:2" x14ac:dyDescent="0.25">
      <c r="A1894" s="29">
        <f>((Gasto!$C$7*B1894)+(Gasto!$C$14*(B1894^2)))^3/(Gasto!$C$7+(2*Gasto!$C$14*B1894))</f>
        <v>154.38840617806895</v>
      </c>
      <c r="B1894" s="20">
        <f t="shared" si="29"/>
        <v>1.8889999999999028</v>
      </c>
    </row>
    <row r="1895" spans="1:2" x14ac:dyDescent="0.25">
      <c r="A1895" s="29">
        <f>((Gasto!$C$7*B1895)+(Gasto!$C$14*(B1895^2)))^3/(Gasto!$C$7+(2*Gasto!$C$14*B1895))</f>
        <v>154.69949506908077</v>
      </c>
      <c r="B1895" s="20">
        <f t="shared" si="29"/>
        <v>1.8899999999999026</v>
      </c>
    </row>
    <row r="1896" spans="1:2" x14ac:dyDescent="0.25">
      <c r="A1896" s="29">
        <f>((Gasto!$C$7*B1896)+(Gasto!$C$14*(B1896^2)))^3/(Gasto!$C$7+(2*Gasto!$C$14*B1896))</f>
        <v>155.01106843971203</v>
      </c>
      <c r="B1896" s="20">
        <f t="shared" si="29"/>
        <v>1.8909999999999025</v>
      </c>
    </row>
    <row r="1897" spans="1:2" x14ac:dyDescent="0.25">
      <c r="A1897" s="29">
        <f>((Gasto!$C$7*B1897)+(Gasto!$C$14*(B1897^2)))^3/(Gasto!$C$7+(2*Gasto!$C$14*B1897))</f>
        <v>155.32312683377103</v>
      </c>
      <c r="B1897" s="20">
        <f t="shared" si="29"/>
        <v>1.8919999999999024</v>
      </c>
    </row>
    <row r="1898" spans="1:2" x14ac:dyDescent="0.25">
      <c r="A1898" s="29">
        <f>((Gasto!$C$7*B1898)+(Gasto!$C$14*(B1898^2)))^3/(Gasto!$C$7+(2*Gasto!$C$14*B1898))</f>
        <v>155.63567079545672</v>
      </c>
      <c r="B1898" s="20">
        <f t="shared" si="29"/>
        <v>1.8929999999999023</v>
      </c>
    </row>
    <row r="1899" spans="1:2" x14ac:dyDescent="0.25">
      <c r="A1899" s="29">
        <f>((Gasto!$C$7*B1899)+(Gasto!$C$14*(B1899^2)))^3/(Gasto!$C$7+(2*Gasto!$C$14*B1899))</f>
        <v>155.94870086935791</v>
      </c>
      <c r="B1899" s="20">
        <f t="shared" si="29"/>
        <v>1.8939999999999022</v>
      </c>
    </row>
    <row r="1900" spans="1:2" x14ac:dyDescent="0.25">
      <c r="A1900" s="29">
        <f>((Gasto!$C$7*B1900)+(Gasto!$C$14*(B1900^2)))^3/(Gasto!$C$7+(2*Gasto!$C$14*B1900))</f>
        <v>156.26221760045411</v>
      </c>
      <c r="B1900" s="20">
        <f t="shared" si="29"/>
        <v>1.8949999999999021</v>
      </c>
    </row>
    <row r="1901" spans="1:2" x14ac:dyDescent="0.25">
      <c r="A1901" s="29">
        <f>((Gasto!$C$7*B1901)+(Gasto!$C$14*(B1901^2)))^3/(Gasto!$C$7+(2*Gasto!$C$14*B1901))</f>
        <v>156.57622153411532</v>
      </c>
      <c r="B1901" s="20">
        <f t="shared" si="29"/>
        <v>1.895999999999902</v>
      </c>
    </row>
    <row r="1902" spans="1:2" x14ac:dyDescent="0.25">
      <c r="A1902" s="29">
        <f>((Gasto!$C$7*B1902)+(Gasto!$C$14*(B1902^2)))^3/(Gasto!$C$7+(2*Gasto!$C$14*B1902))</f>
        <v>156.89071321610214</v>
      </c>
      <c r="B1902" s="20">
        <f t="shared" si="29"/>
        <v>1.8969999999999019</v>
      </c>
    </row>
    <row r="1903" spans="1:2" x14ac:dyDescent="0.25">
      <c r="A1903" s="29">
        <f>((Gasto!$C$7*B1903)+(Gasto!$C$14*(B1903^2)))^3/(Gasto!$C$7+(2*Gasto!$C$14*B1903))</f>
        <v>157.20569319256606</v>
      </c>
      <c r="B1903" s="20">
        <f t="shared" si="29"/>
        <v>1.8979999999999018</v>
      </c>
    </row>
    <row r="1904" spans="1:2" x14ac:dyDescent="0.25">
      <c r="A1904" s="29">
        <f>((Gasto!$C$7*B1904)+(Gasto!$C$14*(B1904^2)))^3/(Gasto!$C$7+(2*Gasto!$C$14*B1904))</f>
        <v>157.52116201004952</v>
      </c>
      <c r="B1904" s="20">
        <f t="shared" si="29"/>
        <v>1.8989999999999017</v>
      </c>
    </row>
    <row r="1905" spans="1:2" x14ac:dyDescent="0.25">
      <c r="A1905" s="29">
        <f>((Gasto!$C$7*B1905)+(Gasto!$C$14*(B1905^2)))^3/(Gasto!$C$7+(2*Gasto!$C$14*B1905))</f>
        <v>157.83712021548607</v>
      </c>
      <c r="B1905" s="20">
        <f t="shared" si="29"/>
        <v>1.8999999999999015</v>
      </c>
    </row>
    <row r="1906" spans="1:2" x14ac:dyDescent="0.25">
      <c r="A1906" s="29">
        <f>((Gasto!$C$7*B1906)+(Gasto!$C$14*(B1906^2)))^3/(Gasto!$C$7+(2*Gasto!$C$14*B1906))</f>
        <v>158.15356835620065</v>
      </c>
      <c r="B1906" s="20">
        <f t="shared" si="29"/>
        <v>1.9009999999999014</v>
      </c>
    </row>
    <row r="1907" spans="1:2" x14ac:dyDescent="0.25">
      <c r="A1907" s="29">
        <f>((Gasto!$C$7*B1907)+(Gasto!$C$14*(B1907^2)))^3/(Gasto!$C$7+(2*Gasto!$C$14*B1907))</f>
        <v>158.47050697990915</v>
      </c>
      <c r="B1907" s="20">
        <f t="shared" si="29"/>
        <v>1.9019999999999013</v>
      </c>
    </row>
    <row r="1908" spans="1:2" x14ac:dyDescent="0.25">
      <c r="A1908" s="29">
        <f>((Gasto!$C$7*B1908)+(Gasto!$C$14*(B1908^2)))^3/(Gasto!$C$7+(2*Gasto!$C$14*B1908))</f>
        <v>158.78793663471947</v>
      </c>
      <c r="B1908" s="20">
        <f t="shared" si="29"/>
        <v>1.9029999999999012</v>
      </c>
    </row>
    <row r="1909" spans="1:2" x14ac:dyDescent="0.25">
      <c r="A1909" s="29">
        <f>((Gasto!$C$7*B1909)+(Gasto!$C$14*(B1909^2)))^3/(Gasto!$C$7+(2*Gasto!$C$14*B1909))</f>
        <v>159.10585786913083</v>
      </c>
      <c r="B1909" s="20">
        <f t="shared" si="29"/>
        <v>1.9039999999999011</v>
      </c>
    </row>
    <row r="1910" spans="1:2" x14ac:dyDescent="0.25">
      <c r="A1910" s="29">
        <f>((Gasto!$C$7*B1910)+(Gasto!$C$14*(B1910^2)))^3/(Gasto!$C$7+(2*Gasto!$C$14*B1910))</f>
        <v>159.42427123203424</v>
      </c>
      <c r="B1910" s="20">
        <f t="shared" si="29"/>
        <v>1.904999999999901</v>
      </c>
    </row>
    <row r="1911" spans="1:2" x14ac:dyDescent="0.25">
      <c r="A1911" s="29">
        <f>((Gasto!$C$7*B1911)+(Gasto!$C$14*(B1911^2)))^3/(Gasto!$C$7+(2*Gasto!$C$14*B1911))</f>
        <v>159.74317727271273</v>
      </c>
      <c r="B1911" s="20">
        <f t="shared" ref="B1911:B1974" si="30">B1910+0.001</f>
        <v>1.9059999999999009</v>
      </c>
    </row>
    <row r="1912" spans="1:2" x14ac:dyDescent="0.25">
      <c r="A1912" s="29">
        <f>((Gasto!$C$7*B1912)+(Gasto!$C$14*(B1912^2)))^3/(Gasto!$C$7+(2*Gasto!$C$14*B1912))</f>
        <v>160.06257654084123</v>
      </c>
      <c r="B1912" s="20">
        <f t="shared" si="30"/>
        <v>1.9069999999999008</v>
      </c>
    </row>
    <row r="1913" spans="1:2" x14ac:dyDescent="0.25">
      <c r="A1913" s="29">
        <f>((Gasto!$C$7*B1913)+(Gasto!$C$14*(B1913^2)))^3/(Gasto!$C$7+(2*Gasto!$C$14*B1913))</f>
        <v>160.38246958648702</v>
      </c>
      <c r="B1913" s="20">
        <f t="shared" si="30"/>
        <v>1.9079999999999007</v>
      </c>
    </row>
    <row r="1914" spans="1:2" x14ac:dyDescent="0.25">
      <c r="A1914" s="29">
        <f>((Gasto!$C$7*B1914)+(Gasto!$C$14*(B1914^2)))^3/(Gasto!$C$7+(2*Gasto!$C$14*B1914))</f>
        <v>160.70285696010976</v>
      </c>
      <c r="B1914" s="20">
        <f t="shared" si="30"/>
        <v>1.9089999999999006</v>
      </c>
    </row>
    <row r="1915" spans="1:2" x14ac:dyDescent="0.25">
      <c r="A1915" s="29">
        <f>((Gasto!$C$7*B1915)+(Gasto!$C$14*(B1915^2)))^3/(Gasto!$C$7+(2*Gasto!$C$14*B1915))</f>
        <v>161.0237392125612</v>
      </c>
      <c r="B1915" s="20">
        <f t="shared" si="30"/>
        <v>1.9099999999999004</v>
      </c>
    </row>
    <row r="1916" spans="1:2" x14ac:dyDescent="0.25">
      <c r="A1916" s="29">
        <f>((Gasto!$C$7*B1916)+(Gasto!$C$14*(B1916^2)))^3/(Gasto!$C$7+(2*Gasto!$C$14*B1916))</f>
        <v>161.34511689508594</v>
      </c>
      <c r="B1916" s="20">
        <f t="shared" si="30"/>
        <v>1.9109999999999003</v>
      </c>
    </row>
    <row r="1917" spans="1:2" x14ac:dyDescent="0.25">
      <c r="A1917" s="29">
        <f>((Gasto!$C$7*B1917)+(Gasto!$C$14*(B1917^2)))^3/(Gasto!$C$7+(2*Gasto!$C$14*B1917))</f>
        <v>161.66699055932136</v>
      </c>
      <c r="B1917" s="20">
        <f t="shared" si="30"/>
        <v>1.9119999999999002</v>
      </c>
    </row>
    <row r="1918" spans="1:2" x14ac:dyDescent="0.25">
      <c r="A1918" s="29">
        <f>((Gasto!$C$7*B1918)+(Gasto!$C$14*(B1918^2)))^3/(Gasto!$C$7+(2*Gasto!$C$14*B1918))</f>
        <v>161.98936075729748</v>
      </c>
      <c r="B1918" s="20">
        <f t="shared" si="30"/>
        <v>1.9129999999999001</v>
      </c>
    </row>
    <row r="1919" spans="1:2" x14ac:dyDescent="0.25">
      <c r="A1919" s="29">
        <f>((Gasto!$C$7*B1919)+(Gasto!$C$14*(B1919^2)))^3/(Gasto!$C$7+(2*Gasto!$C$14*B1919))</f>
        <v>162.31222804143749</v>
      </c>
      <c r="B1919" s="20">
        <f t="shared" si="30"/>
        <v>1.9139999999999</v>
      </c>
    </row>
    <row r="1920" spans="1:2" x14ac:dyDescent="0.25">
      <c r="A1920" s="29">
        <f>((Gasto!$C$7*B1920)+(Gasto!$C$14*(B1920^2)))^3/(Gasto!$C$7+(2*Gasto!$C$14*B1920))</f>
        <v>162.63559296455765</v>
      </c>
      <c r="B1920" s="20">
        <f t="shared" si="30"/>
        <v>1.9149999999998999</v>
      </c>
    </row>
    <row r="1921" spans="1:2" x14ac:dyDescent="0.25">
      <c r="A1921" s="29">
        <f>((Gasto!$C$7*B1921)+(Gasto!$C$14*(B1921^2)))^3/(Gasto!$C$7+(2*Gasto!$C$14*B1921))</f>
        <v>162.95945607986738</v>
      </c>
      <c r="B1921" s="20">
        <f t="shared" si="30"/>
        <v>1.9159999999998998</v>
      </c>
    </row>
    <row r="1922" spans="1:2" x14ac:dyDescent="0.25">
      <c r="A1922" s="29">
        <f>((Gasto!$C$7*B1922)+(Gasto!$C$14*(B1922^2)))^3/(Gasto!$C$7+(2*Gasto!$C$14*B1922))</f>
        <v>163.28381794096964</v>
      </c>
      <c r="B1922" s="20">
        <f t="shared" si="30"/>
        <v>1.9169999999998997</v>
      </c>
    </row>
    <row r="1923" spans="1:2" x14ac:dyDescent="0.25">
      <c r="A1923" s="29">
        <f>((Gasto!$C$7*B1923)+(Gasto!$C$14*(B1923^2)))^3/(Gasto!$C$7+(2*Gasto!$C$14*B1923))</f>
        <v>163.60867910186084</v>
      </c>
      <c r="B1923" s="20">
        <f t="shared" si="30"/>
        <v>1.9179999999998996</v>
      </c>
    </row>
    <row r="1924" spans="1:2" x14ac:dyDescent="0.25">
      <c r="A1924" s="29">
        <f>((Gasto!$C$7*B1924)+(Gasto!$C$14*(B1924^2)))^3/(Gasto!$C$7+(2*Gasto!$C$14*B1924))</f>
        <v>163.93404011693116</v>
      </c>
      <c r="B1924" s="20">
        <f t="shared" si="30"/>
        <v>1.9189999999998995</v>
      </c>
    </row>
    <row r="1925" spans="1:2" x14ac:dyDescent="0.25">
      <c r="A1925" s="29">
        <f>((Gasto!$C$7*B1925)+(Gasto!$C$14*(B1925^2)))^3/(Gasto!$C$7+(2*Gasto!$C$14*B1925))</f>
        <v>164.25990154096445</v>
      </c>
      <c r="B1925" s="20">
        <f t="shared" si="30"/>
        <v>1.9199999999998993</v>
      </c>
    </row>
    <row r="1926" spans="1:2" x14ac:dyDescent="0.25">
      <c r="A1926" s="29">
        <f>((Gasto!$C$7*B1926)+(Gasto!$C$14*(B1926^2)))^3/(Gasto!$C$7+(2*Gasto!$C$14*B1926))</f>
        <v>164.58626392913857</v>
      </c>
      <c r="B1926" s="20">
        <f t="shared" si="30"/>
        <v>1.9209999999998992</v>
      </c>
    </row>
    <row r="1927" spans="1:2" x14ac:dyDescent="0.25">
      <c r="A1927" s="29">
        <f>((Gasto!$C$7*B1927)+(Gasto!$C$14*(B1927^2)))^3/(Gasto!$C$7+(2*Gasto!$C$14*B1927))</f>
        <v>164.9131278370254</v>
      </c>
      <c r="B1927" s="20">
        <f t="shared" si="30"/>
        <v>1.9219999999998991</v>
      </c>
    </row>
    <row r="1928" spans="1:2" x14ac:dyDescent="0.25">
      <c r="A1928" s="29">
        <f>((Gasto!$C$7*B1928)+(Gasto!$C$14*(B1928^2)))^3/(Gasto!$C$7+(2*Gasto!$C$14*B1928))</f>
        <v>165.24049382059115</v>
      </c>
      <c r="B1928" s="20">
        <f t="shared" si="30"/>
        <v>1.922999999999899</v>
      </c>
    </row>
    <row r="1929" spans="1:2" x14ac:dyDescent="0.25">
      <c r="A1929" s="29">
        <f>((Gasto!$C$7*B1929)+(Gasto!$C$14*(B1929^2)))^3/(Gasto!$C$7+(2*Gasto!$C$14*B1929))</f>
        <v>165.56836243619622</v>
      </c>
      <c r="B1929" s="20">
        <f t="shared" si="30"/>
        <v>1.9239999999998989</v>
      </c>
    </row>
    <row r="1930" spans="1:2" x14ac:dyDescent="0.25">
      <c r="A1930" s="29">
        <f>((Gasto!$C$7*B1930)+(Gasto!$C$14*(B1930^2)))^3/(Gasto!$C$7+(2*Gasto!$C$14*B1930))</f>
        <v>165.89673424059549</v>
      </c>
      <c r="B1930" s="20">
        <f t="shared" si="30"/>
        <v>1.9249999999998988</v>
      </c>
    </row>
    <row r="1931" spans="1:2" x14ac:dyDescent="0.25">
      <c r="A1931" s="29">
        <f>((Gasto!$C$7*B1931)+(Gasto!$C$14*(B1931^2)))^3/(Gasto!$C$7+(2*Gasto!$C$14*B1931))</f>
        <v>166.22560979093868</v>
      </c>
      <c r="B1931" s="20">
        <f t="shared" si="30"/>
        <v>1.9259999999998987</v>
      </c>
    </row>
    <row r="1932" spans="1:2" x14ac:dyDescent="0.25">
      <c r="A1932" s="29">
        <f>((Gasto!$C$7*B1932)+(Gasto!$C$14*(B1932^2)))^3/(Gasto!$C$7+(2*Gasto!$C$14*B1932))</f>
        <v>166.55498964477005</v>
      </c>
      <c r="B1932" s="20">
        <f t="shared" si="30"/>
        <v>1.9269999999998986</v>
      </c>
    </row>
    <row r="1933" spans="1:2" x14ac:dyDescent="0.25">
      <c r="A1933" s="29">
        <f>((Gasto!$C$7*B1933)+(Gasto!$C$14*(B1933^2)))^3/(Gasto!$C$7+(2*Gasto!$C$14*B1933))</f>
        <v>166.88487436002873</v>
      </c>
      <c r="B1933" s="20">
        <f t="shared" si="30"/>
        <v>1.9279999999998985</v>
      </c>
    </row>
    <row r="1934" spans="1:2" x14ac:dyDescent="0.25">
      <c r="A1934" s="29">
        <f>((Gasto!$C$7*B1934)+(Gasto!$C$14*(B1934^2)))^3/(Gasto!$C$7+(2*Gasto!$C$14*B1934))</f>
        <v>167.21526449504896</v>
      </c>
      <c r="B1934" s="20">
        <f t="shared" si="30"/>
        <v>1.9289999999998984</v>
      </c>
    </row>
    <row r="1935" spans="1:2" x14ac:dyDescent="0.25">
      <c r="A1935" s="29">
        <f>((Gasto!$C$7*B1935)+(Gasto!$C$14*(B1935^2)))^3/(Gasto!$C$7+(2*Gasto!$C$14*B1935))</f>
        <v>167.54616060856017</v>
      </c>
      <c r="B1935" s="20">
        <f t="shared" si="30"/>
        <v>1.9299999999998982</v>
      </c>
    </row>
    <row r="1936" spans="1:2" x14ac:dyDescent="0.25">
      <c r="A1936" s="29">
        <f>((Gasto!$C$7*B1936)+(Gasto!$C$14*(B1936^2)))^3/(Gasto!$C$7+(2*Gasto!$C$14*B1936))</f>
        <v>167.87756325968704</v>
      </c>
      <c r="B1936" s="20">
        <f t="shared" si="30"/>
        <v>1.9309999999998981</v>
      </c>
    </row>
    <row r="1937" spans="1:2" x14ac:dyDescent="0.25">
      <c r="A1937" s="29">
        <f>((Gasto!$C$7*B1937)+(Gasto!$C$14*(B1937^2)))^3/(Gasto!$C$7+(2*Gasto!$C$14*B1937))</f>
        <v>168.20947300794947</v>
      </c>
      <c r="B1937" s="20">
        <f t="shared" si="30"/>
        <v>1.931999999999898</v>
      </c>
    </row>
    <row r="1938" spans="1:2" x14ac:dyDescent="0.25">
      <c r="A1938" s="29">
        <f>((Gasto!$C$7*B1938)+(Gasto!$C$14*(B1938^2)))^3/(Gasto!$C$7+(2*Gasto!$C$14*B1938))</f>
        <v>168.5418904132633</v>
      </c>
      <c r="B1938" s="20">
        <f t="shared" si="30"/>
        <v>1.9329999999998979</v>
      </c>
    </row>
    <row r="1939" spans="1:2" x14ac:dyDescent="0.25">
      <c r="A1939" s="29">
        <f>((Gasto!$C$7*B1939)+(Gasto!$C$14*(B1939^2)))^3/(Gasto!$C$7+(2*Gasto!$C$14*B1939))</f>
        <v>168.87481603593969</v>
      </c>
      <c r="B1939" s="20">
        <f t="shared" si="30"/>
        <v>1.9339999999998978</v>
      </c>
    </row>
    <row r="1940" spans="1:2" x14ac:dyDescent="0.25">
      <c r="A1940" s="29">
        <f>((Gasto!$C$7*B1940)+(Gasto!$C$14*(B1940^2)))^3/(Gasto!$C$7+(2*Gasto!$C$14*B1940))</f>
        <v>169.208250436686</v>
      </c>
      <c r="B1940" s="20">
        <f t="shared" si="30"/>
        <v>1.9349999999998977</v>
      </c>
    </row>
    <row r="1941" spans="1:2" x14ac:dyDescent="0.25">
      <c r="A1941" s="29">
        <f>((Gasto!$C$7*B1941)+(Gasto!$C$14*(B1941^2)))^3/(Gasto!$C$7+(2*Gasto!$C$14*B1941))</f>
        <v>169.54219417660522</v>
      </c>
      <c r="B1941" s="20">
        <f t="shared" si="30"/>
        <v>1.9359999999998976</v>
      </c>
    </row>
    <row r="1942" spans="1:2" x14ac:dyDescent="0.25">
      <c r="A1942" s="29">
        <f>((Gasto!$C$7*B1942)+(Gasto!$C$14*(B1942^2)))^3/(Gasto!$C$7+(2*Gasto!$C$14*B1942))</f>
        <v>169.87664781719673</v>
      </c>
      <c r="B1942" s="20">
        <f t="shared" si="30"/>
        <v>1.9369999999998975</v>
      </c>
    </row>
    <row r="1943" spans="1:2" x14ac:dyDescent="0.25">
      <c r="A1943" s="29">
        <f>((Gasto!$C$7*B1943)+(Gasto!$C$14*(B1943^2)))^3/(Gasto!$C$7+(2*Gasto!$C$14*B1943))</f>
        <v>170.21161192035581</v>
      </c>
      <c r="B1943" s="20">
        <f t="shared" si="30"/>
        <v>1.9379999999998974</v>
      </c>
    </row>
    <row r="1944" spans="1:2" x14ac:dyDescent="0.25">
      <c r="A1944" s="29">
        <f>((Gasto!$C$7*B1944)+(Gasto!$C$14*(B1944^2)))^3/(Gasto!$C$7+(2*Gasto!$C$14*B1944))</f>
        <v>170.54708704837444</v>
      </c>
      <c r="B1944" s="20">
        <f t="shared" si="30"/>
        <v>1.9389999999998973</v>
      </c>
    </row>
    <row r="1945" spans="1:2" x14ac:dyDescent="0.25">
      <c r="A1945" s="29">
        <f>((Gasto!$C$7*B1945)+(Gasto!$C$14*(B1945^2)))^3/(Gasto!$C$7+(2*Gasto!$C$14*B1945))</f>
        <v>170.88307376394096</v>
      </c>
      <c r="B1945" s="20">
        <f t="shared" si="30"/>
        <v>1.9399999999998971</v>
      </c>
    </row>
    <row r="1946" spans="1:2" x14ac:dyDescent="0.25">
      <c r="A1946" s="29">
        <f>((Gasto!$C$7*B1946)+(Gasto!$C$14*(B1946^2)))^3/(Gasto!$C$7+(2*Gasto!$C$14*B1946))</f>
        <v>171.21957263014033</v>
      </c>
      <c r="B1946" s="20">
        <f t="shared" si="30"/>
        <v>1.940999999999897</v>
      </c>
    </row>
    <row r="1947" spans="1:2" x14ac:dyDescent="0.25">
      <c r="A1947" s="29">
        <f>((Gasto!$C$7*B1947)+(Gasto!$C$14*(B1947^2)))^3/(Gasto!$C$7+(2*Gasto!$C$14*B1947))</f>
        <v>171.55658421045416</v>
      </c>
      <c r="B1947" s="20">
        <f t="shared" si="30"/>
        <v>1.9419999999998969</v>
      </c>
    </row>
    <row r="1948" spans="1:2" x14ac:dyDescent="0.25">
      <c r="A1948" s="29">
        <f>((Gasto!$C$7*B1948)+(Gasto!$C$14*(B1948^2)))^3/(Gasto!$C$7+(2*Gasto!$C$14*B1948))</f>
        <v>171.89410906876157</v>
      </c>
      <c r="B1948" s="20">
        <f t="shared" si="30"/>
        <v>1.9429999999998968</v>
      </c>
    </row>
    <row r="1949" spans="1:2" x14ac:dyDescent="0.25">
      <c r="A1949" s="29">
        <f>((Gasto!$C$7*B1949)+(Gasto!$C$14*(B1949^2)))^3/(Gasto!$C$7+(2*Gasto!$C$14*B1949))</f>
        <v>172.2321477693379</v>
      </c>
      <c r="B1949" s="20">
        <f t="shared" si="30"/>
        <v>1.9439999999998967</v>
      </c>
    </row>
    <row r="1950" spans="1:2" x14ac:dyDescent="0.25">
      <c r="A1950" s="29">
        <f>((Gasto!$C$7*B1950)+(Gasto!$C$14*(B1950^2)))^3/(Gasto!$C$7+(2*Gasto!$C$14*B1950))</f>
        <v>172.57070087685622</v>
      </c>
      <c r="B1950" s="20">
        <f t="shared" si="30"/>
        <v>1.9449999999998966</v>
      </c>
    </row>
    <row r="1951" spans="1:2" x14ac:dyDescent="0.25">
      <c r="A1951" s="29">
        <f>((Gasto!$C$7*B1951)+(Gasto!$C$14*(B1951^2)))^3/(Gasto!$C$7+(2*Gasto!$C$14*B1951))</f>
        <v>172.90976895638667</v>
      </c>
      <c r="B1951" s="20">
        <f t="shared" si="30"/>
        <v>1.9459999999998965</v>
      </c>
    </row>
    <row r="1952" spans="1:2" x14ac:dyDescent="0.25">
      <c r="A1952" s="29">
        <f>((Gasto!$C$7*B1952)+(Gasto!$C$14*(B1952^2)))^3/(Gasto!$C$7+(2*Gasto!$C$14*B1952))</f>
        <v>173.24935257339703</v>
      </c>
      <c r="B1952" s="20">
        <f t="shared" si="30"/>
        <v>1.9469999999998964</v>
      </c>
    </row>
    <row r="1953" spans="1:2" x14ac:dyDescent="0.25">
      <c r="A1953" s="29">
        <f>((Gasto!$C$7*B1953)+(Gasto!$C$14*(B1953^2)))^3/(Gasto!$C$7+(2*Gasto!$C$14*B1953))</f>
        <v>173.58945229375243</v>
      </c>
      <c r="B1953" s="20">
        <f t="shared" si="30"/>
        <v>1.9479999999998963</v>
      </c>
    </row>
    <row r="1954" spans="1:2" x14ac:dyDescent="0.25">
      <c r="A1954" s="29">
        <f>((Gasto!$C$7*B1954)+(Gasto!$C$14*(B1954^2)))^3/(Gasto!$C$7+(2*Gasto!$C$14*B1954))</f>
        <v>173.93006868371609</v>
      </c>
      <c r="B1954" s="20">
        <f t="shared" si="30"/>
        <v>1.9489999999998961</v>
      </c>
    </row>
    <row r="1955" spans="1:2" x14ac:dyDescent="0.25">
      <c r="A1955" s="29">
        <f>((Gasto!$C$7*B1955)+(Gasto!$C$14*(B1955^2)))^3/(Gasto!$C$7+(2*Gasto!$C$14*B1955))</f>
        <v>174.27120230994865</v>
      </c>
      <c r="B1955" s="20">
        <f t="shared" si="30"/>
        <v>1.949999999999896</v>
      </c>
    </row>
    <row r="1956" spans="1:2" x14ac:dyDescent="0.25">
      <c r="A1956" s="29">
        <f>((Gasto!$C$7*B1956)+(Gasto!$C$14*(B1956^2)))^3/(Gasto!$C$7+(2*Gasto!$C$14*B1956))</f>
        <v>174.61285373950901</v>
      </c>
      <c r="B1956" s="20">
        <f t="shared" si="30"/>
        <v>1.9509999999998959</v>
      </c>
    </row>
    <row r="1957" spans="1:2" x14ac:dyDescent="0.25">
      <c r="A1957" s="29">
        <f>((Gasto!$C$7*B1957)+(Gasto!$C$14*(B1957^2)))^3/(Gasto!$C$7+(2*Gasto!$C$14*B1957))</f>
        <v>174.95502353985427</v>
      </c>
      <c r="B1957" s="20">
        <f t="shared" si="30"/>
        <v>1.9519999999998958</v>
      </c>
    </row>
    <row r="1958" spans="1:2" x14ac:dyDescent="0.25">
      <c r="A1958" s="29">
        <f>((Gasto!$C$7*B1958)+(Gasto!$C$14*(B1958^2)))^3/(Gasto!$C$7+(2*Gasto!$C$14*B1958))</f>
        <v>175.29771227883947</v>
      </c>
      <c r="B1958" s="20">
        <f t="shared" si="30"/>
        <v>1.9529999999998957</v>
      </c>
    </row>
    <row r="1959" spans="1:2" x14ac:dyDescent="0.25">
      <c r="A1959" s="29">
        <f>((Gasto!$C$7*B1959)+(Gasto!$C$14*(B1959^2)))^3/(Gasto!$C$7+(2*Gasto!$C$14*B1959))</f>
        <v>175.64092052471855</v>
      </c>
      <c r="B1959" s="20">
        <f t="shared" si="30"/>
        <v>1.9539999999998956</v>
      </c>
    </row>
    <row r="1960" spans="1:2" x14ac:dyDescent="0.25">
      <c r="A1960" s="29">
        <f>((Gasto!$C$7*B1960)+(Gasto!$C$14*(B1960^2)))^3/(Gasto!$C$7+(2*Gasto!$C$14*B1960))</f>
        <v>175.98464884614327</v>
      </c>
      <c r="B1960" s="20">
        <f t="shared" si="30"/>
        <v>1.9549999999998955</v>
      </c>
    </row>
    <row r="1961" spans="1:2" x14ac:dyDescent="0.25">
      <c r="A1961" s="29">
        <f>((Gasto!$C$7*B1961)+(Gasto!$C$14*(B1961^2)))^3/(Gasto!$C$7+(2*Gasto!$C$14*B1961))</f>
        <v>176.32889781216485</v>
      </c>
      <c r="B1961" s="20">
        <f t="shared" si="30"/>
        <v>1.9559999999998954</v>
      </c>
    </row>
    <row r="1962" spans="1:2" x14ac:dyDescent="0.25">
      <c r="A1962" s="29">
        <f>((Gasto!$C$7*B1962)+(Gasto!$C$14*(B1962^2)))^3/(Gasto!$C$7+(2*Gasto!$C$14*B1962))</f>
        <v>176.67366799223268</v>
      </c>
      <c r="B1962" s="20">
        <f t="shared" si="30"/>
        <v>1.9569999999998953</v>
      </c>
    </row>
    <row r="1963" spans="1:2" x14ac:dyDescent="0.25">
      <c r="A1963" s="29">
        <f>((Gasto!$C$7*B1963)+(Gasto!$C$14*(B1963^2)))^3/(Gasto!$C$7+(2*Gasto!$C$14*B1963))</f>
        <v>177.01895995619554</v>
      </c>
      <c r="B1963" s="20">
        <f t="shared" si="30"/>
        <v>1.9579999999998952</v>
      </c>
    </row>
    <row r="1964" spans="1:2" x14ac:dyDescent="0.25">
      <c r="A1964" s="29">
        <f>((Gasto!$C$7*B1964)+(Gasto!$C$14*(B1964^2)))^3/(Gasto!$C$7+(2*Gasto!$C$14*B1964))</f>
        <v>177.36477427430108</v>
      </c>
      <c r="B1964" s="20">
        <f t="shared" si="30"/>
        <v>1.958999999999895</v>
      </c>
    </row>
    <row r="1965" spans="1:2" x14ac:dyDescent="0.25">
      <c r="A1965" s="29">
        <f>((Gasto!$C$7*B1965)+(Gasto!$C$14*(B1965^2)))^3/(Gasto!$C$7+(2*Gasto!$C$14*B1965))</f>
        <v>177.71111151719606</v>
      </c>
      <c r="B1965" s="20">
        <f t="shared" si="30"/>
        <v>1.9599999999998949</v>
      </c>
    </row>
    <row r="1966" spans="1:2" x14ac:dyDescent="0.25">
      <c r="A1966" s="29">
        <f>((Gasto!$C$7*B1966)+(Gasto!$C$14*(B1966^2)))^3/(Gasto!$C$7+(2*Gasto!$C$14*B1966))</f>
        <v>178.05797225592667</v>
      </c>
      <c r="B1966" s="20">
        <f t="shared" si="30"/>
        <v>1.9609999999998948</v>
      </c>
    </row>
    <row r="1967" spans="1:2" x14ac:dyDescent="0.25">
      <c r="A1967" s="29">
        <f>((Gasto!$C$7*B1967)+(Gasto!$C$14*(B1967^2)))^3/(Gasto!$C$7+(2*Gasto!$C$14*B1967))</f>
        <v>178.40535706193887</v>
      </c>
      <c r="B1967" s="20">
        <f t="shared" si="30"/>
        <v>1.9619999999998947</v>
      </c>
    </row>
    <row r="1968" spans="1:2" x14ac:dyDescent="0.25">
      <c r="A1968" s="29">
        <f>((Gasto!$C$7*B1968)+(Gasto!$C$14*(B1968^2)))^3/(Gasto!$C$7+(2*Gasto!$C$14*B1968))</f>
        <v>178.75326650707765</v>
      </c>
      <c r="B1968" s="20">
        <f t="shared" si="30"/>
        <v>1.9629999999998946</v>
      </c>
    </row>
    <row r="1969" spans="1:2" x14ac:dyDescent="0.25">
      <c r="A1969" s="29">
        <f>((Gasto!$C$7*B1969)+(Gasto!$C$14*(B1969^2)))^3/(Gasto!$C$7+(2*Gasto!$C$14*B1969))</f>
        <v>179.10170116358833</v>
      </c>
      <c r="B1969" s="20">
        <f t="shared" si="30"/>
        <v>1.9639999999998945</v>
      </c>
    </row>
    <row r="1970" spans="1:2" x14ac:dyDescent="0.25">
      <c r="A1970" s="29">
        <f>((Gasto!$C$7*B1970)+(Gasto!$C$14*(B1970^2)))^3/(Gasto!$C$7+(2*Gasto!$C$14*B1970))</f>
        <v>179.45066160411582</v>
      </c>
      <c r="B1970" s="20">
        <f t="shared" si="30"/>
        <v>1.9649999999998944</v>
      </c>
    </row>
    <row r="1971" spans="1:2" x14ac:dyDescent="0.25">
      <c r="A1971" s="29">
        <f>((Gasto!$C$7*B1971)+(Gasto!$C$14*(B1971^2)))^3/(Gasto!$C$7+(2*Gasto!$C$14*B1971))</f>
        <v>179.80014840170497</v>
      </c>
      <c r="B1971" s="20">
        <f t="shared" si="30"/>
        <v>1.9659999999998943</v>
      </c>
    </row>
    <row r="1972" spans="1:2" x14ac:dyDescent="0.25">
      <c r="A1972" s="29">
        <f>((Gasto!$C$7*B1972)+(Gasto!$C$14*(B1972^2)))^3/(Gasto!$C$7+(2*Gasto!$C$14*B1972))</f>
        <v>180.15016212980106</v>
      </c>
      <c r="B1972" s="20">
        <f t="shared" si="30"/>
        <v>1.9669999999998942</v>
      </c>
    </row>
    <row r="1973" spans="1:2" x14ac:dyDescent="0.25">
      <c r="A1973" s="29">
        <f>((Gasto!$C$7*B1973)+(Gasto!$C$14*(B1973^2)))^3/(Gasto!$C$7+(2*Gasto!$C$14*B1973))</f>
        <v>180.50070336224945</v>
      </c>
      <c r="B1973" s="20">
        <f t="shared" si="30"/>
        <v>1.9679999999998941</v>
      </c>
    </row>
    <row r="1974" spans="1:2" x14ac:dyDescent="0.25">
      <c r="A1974" s="29">
        <f>((Gasto!$C$7*B1974)+(Gasto!$C$14*(B1974^2)))^3/(Gasto!$C$7+(2*Gasto!$C$14*B1974))</f>
        <v>180.85177267329604</v>
      </c>
      <c r="B1974" s="20">
        <f t="shared" si="30"/>
        <v>1.9689999999998939</v>
      </c>
    </row>
    <row r="1975" spans="1:2" x14ac:dyDescent="0.25">
      <c r="A1975" s="29">
        <f>((Gasto!$C$7*B1975)+(Gasto!$C$14*(B1975^2)))^3/(Gasto!$C$7+(2*Gasto!$C$14*B1975))</f>
        <v>181.20337063758728</v>
      </c>
      <c r="B1975" s="20">
        <f t="shared" ref="B1975:B2038" si="31">B1974+0.001</f>
        <v>1.9699999999998938</v>
      </c>
    </row>
    <row r="1976" spans="1:2" x14ac:dyDescent="0.25">
      <c r="A1976" s="29">
        <f>((Gasto!$C$7*B1976)+(Gasto!$C$14*(B1976^2)))^3/(Gasto!$C$7+(2*Gasto!$C$14*B1976))</f>
        <v>181.55549783017025</v>
      </c>
      <c r="B1976" s="20">
        <f t="shared" si="31"/>
        <v>1.9709999999998937</v>
      </c>
    </row>
    <row r="1977" spans="1:2" x14ac:dyDescent="0.25">
      <c r="A1977" s="29">
        <f>((Gasto!$C$7*B1977)+(Gasto!$C$14*(B1977^2)))^3/(Gasto!$C$7+(2*Gasto!$C$14*B1977))</f>
        <v>181.90815482649282</v>
      </c>
      <c r="B1977" s="20">
        <f t="shared" si="31"/>
        <v>1.9719999999998936</v>
      </c>
    </row>
    <row r="1978" spans="1:2" x14ac:dyDescent="0.25">
      <c r="A1978" s="29">
        <f>((Gasto!$C$7*B1978)+(Gasto!$C$14*(B1978^2)))^3/(Gasto!$C$7+(2*Gasto!$C$14*B1978))</f>
        <v>182.26134220240397</v>
      </c>
      <c r="B1978" s="20">
        <f t="shared" si="31"/>
        <v>1.9729999999998935</v>
      </c>
    </row>
    <row r="1979" spans="1:2" x14ac:dyDescent="0.25">
      <c r="A1979" s="29">
        <f>((Gasto!$C$7*B1979)+(Gasto!$C$14*(B1979^2)))^3/(Gasto!$C$7+(2*Gasto!$C$14*B1979))</f>
        <v>182.61506053415374</v>
      </c>
      <c r="B1979" s="20">
        <f t="shared" si="31"/>
        <v>1.9739999999998934</v>
      </c>
    </row>
    <row r="1980" spans="1:2" x14ac:dyDescent="0.25">
      <c r="A1980" s="29">
        <f>((Gasto!$C$7*B1980)+(Gasto!$C$14*(B1980^2)))^3/(Gasto!$C$7+(2*Gasto!$C$14*B1980))</f>
        <v>182.96931039839347</v>
      </c>
      <c r="B1980" s="20">
        <f t="shared" si="31"/>
        <v>1.9749999999998933</v>
      </c>
    </row>
    <row r="1981" spans="1:2" x14ac:dyDescent="0.25">
      <c r="A1981" s="29">
        <f>((Gasto!$C$7*B1981)+(Gasto!$C$14*(B1981^2)))^3/(Gasto!$C$7+(2*Gasto!$C$14*B1981))</f>
        <v>183.32409237217578</v>
      </c>
      <c r="B1981" s="20">
        <f t="shared" si="31"/>
        <v>1.9759999999998932</v>
      </c>
    </row>
    <row r="1982" spans="1:2" x14ac:dyDescent="0.25">
      <c r="A1982" s="29">
        <f>((Gasto!$C$7*B1982)+(Gasto!$C$14*(B1982^2)))^3/(Gasto!$C$7+(2*Gasto!$C$14*B1982))</f>
        <v>183.67940703295463</v>
      </c>
      <c r="B1982" s="20">
        <f t="shared" si="31"/>
        <v>1.9769999999998931</v>
      </c>
    </row>
    <row r="1983" spans="1:2" x14ac:dyDescent="0.25">
      <c r="A1983" s="29">
        <f>((Gasto!$C$7*B1983)+(Gasto!$C$14*(B1983^2)))^3/(Gasto!$C$7+(2*Gasto!$C$14*B1983))</f>
        <v>184.03525495858602</v>
      </c>
      <c r="B1983" s="20">
        <f t="shared" si="31"/>
        <v>1.977999999999893</v>
      </c>
    </row>
    <row r="1984" spans="1:2" x14ac:dyDescent="0.25">
      <c r="A1984" s="29">
        <f>((Gasto!$C$7*B1984)+(Gasto!$C$14*(B1984^2)))^3/(Gasto!$C$7+(2*Gasto!$C$14*B1984))</f>
        <v>184.39163672732732</v>
      </c>
      <c r="B1984" s="20">
        <f t="shared" si="31"/>
        <v>1.9789999999998928</v>
      </c>
    </row>
    <row r="1985" spans="1:2" x14ac:dyDescent="0.25">
      <c r="A1985" s="29">
        <f>((Gasto!$C$7*B1985)+(Gasto!$C$14*(B1985^2)))^3/(Gasto!$C$7+(2*Gasto!$C$14*B1985))</f>
        <v>184.74855291783823</v>
      </c>
      <c r="B1985" s="20">
        <f t="shared" si="31"/>
        <v>1.9799999999998927</v>
      </c>
    </row>
    <row r="1986" spans="1:2" x14ac:dyDescent="0.25">
      <c r="A1986" s="29">
        <f>((Gasto!$C$7*B1986)+(Gasto!$C$14*(B1986^2)))^3/(Gasto!$C$7+(2*Gasto!$C$14*B1986))</f>
        <v>185.10600410918013</v>
      </c>
      <c r="B1986" s="20">
        <f t="shared" si="31"/>
        <v>1.9809999999998926</v>
      </c>
    </row>
    <row r="1987" spans="1:2" x14ac:dyDescent="0.25">
      <c r="A1987" s="29">
        <f>((Gasto!$C$7*B1987)+(Gasto!$C$14*(B1987^2)))^3/(Gasto!$C$7+(2*Gasto!$C$14*B1987))</f>
        <v>185.46399088081677</v>
      </c>
      <c r="B1987" s="20">
        <f t="shared" si="31"/>
        <v>1.9819999999998925</v>
      </c>
    </row>
    <row r="1988" spans="1:2" x14ac:dyDescent="0.25">
      <c r="A1988" s="29">
        <f>((Gasto!$C$7*B1988)+(Gasto!$C$14*(B1988^2)))^3/(Gasto!$C$7+(2*Gasto!$C$14*B1988))</f>
        <v>185.82251381261429</v>
      </c>
      <c r="B1988" s="20">
        <f t="shared" si="31"/>
        <v>1.9829999999998924</v>
      </c>
    </row>
    <row r="1989" spans="1:2" x14ac:dyDescent="0.25">
      <c r="A1989" s="29">
        <f>((Gasto!$C$7*B1989)+(Gasto!$C$14*(B1989^2)))^3/(Gasto!$C$7+(2*Gasto!$C$14*B1989))</f>
        <v>186.18157348484104</v>
      </c>
      <c r="B1989" s="20">
        <f t="shared" si="31"/>
        <v>1.9839999999998923</v>
      </c>
    </row>
    <row r="1990" spans="1:2" x14ac:dyDescent="0.25">
      <c r="A1990" s="29">
        <f>((Gasto!$C$7*B1990)+(Gasto!$C$14*(B1990^2)))^3/(Gasto!$C$7+(2*Gasto!$C$14*B1990))</f>
        <v>186.5411704781682</v>
      </c>
      <c r="B1990" s="20">
        <f t="shared" si="31"/>
        <v>1.9849999999998922</v>
      </c>
    </row>
    <row r="1991" spans="1:2" x14ac:dyDescent="0.25">
      <c r="A1991" s="29">
        <f>((Gasto!$C$7*B1991)+(Gasto!$C$14*(B1991^2)))^3/(Gasto!$C$7+(2*Gasto!$C$14*B1991))</f>
        <v>186.90130537366957</v>
      </c>
      <c r="B1991" s="20">
        <f t="shared" si="31"/>
        <v>1.9859999999998921</v>
      </c>
    </row>
    <row r="1992" spans="1:2" x14ac:dyDescent="0.25">
      <c r="A1992" s="29">
        <f>((Gasto!$C$7*B1992)+(Gasto!$C$14*(B1992^2)))^3/(Gasto!$C$7+(2*Gasto!$C$14*B1992))</f>
        <v>187.26197875282185</v>
      </c>
      <c r="B1992" s="20">
        <f t="shared" si="31"/>
        <v>1.986999999999892</v>
      </c>
    </row>
    <row r="1993" spans="1:2" x14ac:dyDescent="0.25">
      <c r="A1993" s="29">
        <f>((Gasto!$C$7*B1993)+(Gasto!$C$14*(B1993^2)))^3/(Gasto!$C$7+(2*Gasto!$C$14*B1993))</f>
        <v>187.62319119750461</v>
      </c>
      <c r="B1993" s="20">
        <f t="shared" si="31"/>
        <v>1.9879999999998919</v>
      </c>
    </row>
    <row r="1994" spans="1:2" x14ac:dyDescent="0.25">
      <c r="A1994" s="29">
        <f>((Gasto!$C$7*B1994)+(Gasto!$C$14*(B1994^2)))^3/(Gasto!$C$7+(2*Gasto!$C$14*B1994))</f>
        <v>187.98494329000073</v>
      </c>
      <c r="B1994" s="20">
        <f t="shared" si="31"/>
        <v>1.9889999999998917</v>
      </c>
    </row>
    <row r="1995" spans="1:2" x14ac:dyDescent="0.25">
      <c r="A1995" s="29">
        <f>((Gasto!$C$7*B1995)+(Gasto!$C$14*(B1995^2)))^3/(Gasto!$C$7+(2*Gasto!$C$14*B1995))</f>
        <v>188.3472356129962</v>
      </c>
      <c r="B1995" s="20">
        <f t="shared" si="31"/>
        <v>1.9899999999998916</v>
      </c>
    </row>
    <row r="1996" spans="1:2" x14ac:dyDescent="0.25">
      <c r="A1996" s="29">
        <f>((Gasto!$C$7*B1996)+(Gasto!$C$14*(B1996^2)))^3/(Gasto!$C$7+(2*Gasto!$C$14*B1996))</f>
        <v>188.71006874958053</v>
      </c>
      <c r="B1996" s="20">
        <f t="shared" si="31"/>
        <v>1.9909999999998915</v>
      </c>
    </row>
    <row r="1997" spans="1:2" x14ac:dyDescent="0.25">
      <c r="A1997" s="29">
        <f>((Gasto!$C$7*B1997)+(Gasto!$C$14*(B1997^2)))^3/(Gasto!$C$7+(2*Gasto!$C$14*B1997))</f>
        <v>189.07344328324683</v>
      </c>
      <c r="B1997" s="20">
        <f t="shared" si="31"/>
        <v>1.9919999999998914</v>
      </c>
    </row>
    <row r="1998" spans="1:2" x14ac:dyDescent="0.25">
      <c r="A1998" s="29">
        <f>((Gasto!$C$7*B1998)+(Gasto!$C$14*(B1998^2)))^3/(Gasto!$C$7+(2*Gasto!$C$14*B1998))</f>
        <v>189.43735979789165</v>
      </c>
      <c r="B1998" s="20">
        <f t="shared" si="31"/>
        <v>1.9929999999998913</v>
      </c>
    </row>
    <row r="1999" spans="1:2" x14ac:dyDescent="0.25">
      <c r="A1999" s="29">
        <f>((Gasto!$C$7*B1999)+(Gasto!$C$14*(B1999^2)))^3/(Gasto!$C$7+(2*Gasto!$C$14*B1999))</f>
        <v>189.80181887781558</v>
      </c>
      <c r="B1999" s="20">
        <f t="shared" si="31"/>
        <v>1.9939999999998912</v>
      </c>
    </row>
    <row r="2000" spans="1:2" x14ac:dyDescent="0.25">
      <c r="A2000" s="29">
        <f>((Gasto!$C$7*B2000)+(Gasto!$C$14*(B2000^2)))^3/(Gasto!$C$7+(2*Gasto!$C$14*B2000))</f>
        <v>190.16682110772297</v>
      </c>
      <c r="B2000" s="20">
        <f t="shared" si="31"/>
        <v>1.9949999999998911</v>
      </c>
    </row>
    <row r="2001" spans="1:2" x14ac:dyDescent="0.25">
      <c r="A2001" s="29">
        <f>((Gasto!$C$7*B2001)+(Gasto!$C$14*(B2001^2)))^3/(Gasto!$C$7+(2*Gasto!$C$14*B2001))</f>
        <v>190.5323670727222</v>
      </c>
      <c r="B2001" s="20">
        <f t="shared" si="31"/>
        <v>1.995999999999891</v>
      </c>
    </row>
    <row r="2002" spans="1:2" x14ac:dyDescent="0.25">
      <c r="A2002" s="29">
        <f>((Gasto!$C$7*B2002)+(Gasto!$C$14*(B2002^2)))^3/(Gasto!$C$7+(2*Gasto!$C$14*B2002))</f>
        <v>190.89845735832628</v>
      </c>
      <c r="B2002" s="20">
        <f t="shared" si="31"/>
        <v>1.9969999999998909</v>
      </c>
    </row>
    <row r="2003" spans="1:2" x14ac:dyDescent="0.25">
      <c r="A2003" s="29">
        <f>((Gasto!$C$7*B2003)+(Gasto!$C$14*(B2003^2)))^3/(Gasto!$C$7+(2*Gasto!$C$14*B2003))</f>
        <v>191.26509255045201</v>
      </c>
      <c r="B2003" s="20">
        <f t="shared" si="31"/>
        <v>1.9979999999998908</v>
      </c>
    </row>
    <row r="2004" spans="1:2" x14ac:dyDescent="0.25">
      <c r="A2004" s="29">
        <f>((Gasto!$C$7*B2004)+(Gasto!$C$14*(B2004^2)))^3/(Gasto!$C$7+(2*Gasto!$C$14*B2004))</f>
        <v>191.63227323542105</v>
      </c>
      <c r="B2004" s="20">
        <f t="shared" si="31"/>
        <v>1.9989999999998906</v>
      </c>
    </row>
    <row r="2005" spans="1:2" x14ac:dyDescent="0.25">
      <c r="A2005" s="29">
        <f>((Gasto!$C$7*B2005)+(Gasto!$C$14*(B2005^2)))^3/(Gasto!$C$7+(2*Gasto!$C$14*B2005))</f>
        <v>191.99999999995973</v>
      </c>
      <c r="B2005" s="20">
        <f t="shared" si="31"/>
        <v>1.9999999999998905</v>
      </c>
    </row>
    <row r="2006" spans="1:2" x14ac:dyDescent="0.25">
      <c r="A2006" s="29">
        <f>((Gasto!$C$7*B2006)+(Gasto!$C$14*(B2006^2)))^3/(Gasto!$C$7+(2*Gasto!$C$14*B2006))</f>
        <v>192.36827343119884</v>
      </c>
      <c r="B2006" s="20">
        <f t="shared" si="31"/>
        <v>2.0009999999998906</v>
      </c>
    </row>
    <row r="2007" spans="1:2" x14ac:dyDescent="0.25">
      <c r="A2007" s="29">
        <f>((Gasto!$C$7*B2007)+(Gasto!$C$14*(B2007^2)))^3/(Gasto!$C$7+(2*Gasto!$C$14*B2007))</f>
        <v>192.73709411667397</v>
      </c>
      <c r="B2007" s="20">
        <f t="shared" si="31"/>
        <v>2.0019999999998905</v>
      </c>
    </row>
    <row r="2008" spans="1:2" x14ac:dyDescent="0.25">
      <c r="A2008" s="29">
        <f>((Gasto!$C$7*B2008)+(Gasto!$C$14*(B2008^2)))^3/(Gasto!$C$7+(2*Gasto!$C$14*B2008))</f>
        <v>193.10646264432626</v>
      </c>
      <c r="B2008" s="20">
        <f t="shared" si="31"/>
        <v>2.0029999999998904</v>
      </c>
    </row>
    <row r="2009" spans="1:2" x14ac:dyDescent="0.25">
      <c r="A2009" s="29">
        <f>((Gasto!$C$7*B2009)+(Gasto!$C$14*(B2009^2)))^3/(Gasto!$C$7+(2*Gasto!$C$14*B2009))</f>
        <v>193.47637960250154</v>
      </c>
      <c r="B2009" s="20">
        <f t="shared" si="31"/>
        <v>2.0039999999998903</v>
      </c>
    </row>
    <row r="2010" spans="1:2" x14ac:dyDescent="0.25">
      <c r="A2010" s="29">
        <f>((Gasto!$C$7*B2010)+(Gasto!$C$14*(B2010^2)))^3/(Gasto!$C$7+(2*Gasto!$C$14*B2010))</f>
        <v>193.84684557995124</v>
      </c>
      <c r="B2010" s="20">
        <f t="shared" si="31"/>
        <v>2.0049999999998902</v>
      </c>
    </row>
    <row r="2011" spans="1:2" x14ac:dyDescent="0.25">
      <c r="A2011" s="29">
        <f>((Gasto!$C$7*B2011)+(Gasto!$C$14*(B2011^2)))^3/(Gasto!$C$7+(2*Gasto!$C$14*B2011))</f>
        <v>194.21786116583201</v>
      </c>
      <c r="B2011" s="20">
        <f t="shared" si="31"/>
        <v>2.0059999999998901</v>
      </c>
    </row>
    <row r="2012" spans="1:2" x14ac:dyDescent="0.25">
      <c r="A2012" s="29">
        <f>((Gasto!$C$7*B2012)+(Gasto!$C$14*(B2012^2)))^3/(Gasto!$C$7+(2*Gasto!$C$14*B2012))</f>
        <v>194.58942694970602</v>
      </c>
      <c r="B2012" s="20">
        <f t="shared" si="31"/>
        <v>2.00699999999989</v>
      </c>
    </row>
    <row r="2013" spans="1:2" x14ac:dyDescent="0.25">
      <c r="A2013" s="29">
        <f>((Gasto!$C$7*B2013)+(Gasto!$C$14*(B2013^2)))^3/(Gasto!$C$7+(2*Gasto!$C$14*B2013))</f>
        <v>194.96154352154139</v>
      </c>
      <c r="B2013" s="20">
        <f t="shared" si="31"/>
        <v>2.0079999999998899</v>
      </c>
    </row>
    <row r="2014" spans="1:2" x14ac:dyDescent="0.25">
      <c r="A2014" s="29">
        <f>((Gasto!$C$7*B2014)+(Gasto!$C$14*(B2014^2)))^3/(Gasto!$C$7+(2*Gasto!$C$14*B2014))</f>
        <v>195.33421147171182</v>
      </c>
      <c r="B2014" s="20">
        <f t="shared" si="31"/>
        <v>2.0089999999998898</v>
      </c>
    </row>
    <row r="2015" spans="1:2" x14ac:dyDescent="0.25">
      <c r="A2015" s="29">
        <f>((Gasto!$C$7*B2015)+(Gasto!$C$14*(B2015^2)))^3/(Gasto!$C$7+(2*Gasto!$C$14*B2015))</f>
        <v>195.70743139099736</v>
      </c>
      <c r="B2015" s="20">
        <f t="shared" si="31"/>
        <v>2.0099999999998897</v>
      </c>
    </row>
    <row r="2016" spans="1:2" x14ac:dyDescent="0.25">
      <c r="A2016" s="29">
        <f>((Gasto!$C$7*B2016)+(Gasto!$C$14*(B2016^2)))^3/(Gasto!$C$7+(2*Gasto!$C$14*B2016))</f>
        <v>196.08120387058364</v>
      </c>
      <c r="B2016" s="20">
        <f t="shared" si="31"/>
        <v>2.0109999999998895</v>
      </c>
    </row>
    <row r="2017" spans="1:2" x14ac:dyDescent="0.25">
      <c r="A2017" s="29">
        <f>((Gasto!$C$7*B2017)+(Gasto!$C$14*(B2017^2)))^3/(Gasto!$C$7+(2*Gasto!$C$14*B2017))</f>
        <v>196.45552950206292</v>
      </c>
      <c r="B2017" s="20">
        <f t="shared" si="31"/>
        <v>2.0119999999998894</v>
      </c>
    </row>
    <row r="2018" spans="1:2" x14ac:dyDescent="0.25">
      <c r="A2018" s="29">
        <f>((Gasto!$C$7*B2018)+(Gasto!$C$14*(B2018^2)))^3/(Gasto!$C$7+(2*Gasto!$C$14*B2018))</f>
        <v>196.8304088774336</v>
      </c>
      <c r="B2018" s="20">
        <f t="shared" si="31"/>
        <v>2.0129999999998893</v>
      </c>
    </row>
    <row r="2019" spans="1:2" x14ac:dyDescent="0.25">
      <c r="A2019" s="29">
        <f>((Gasto!$C$7*B2019)+(Gasto!$C$14*(B2019^2)))^3/(Gasto!$C$7+(2*Gasto!$C$14*B2019))</f>
        <v>197.20584258910091</v>
      </c>
      <c r="B2019" s="20">
        <f t="shared" si="31"/>
        <v>2.0139999999998892</v>
      </c>
    </row>
    <row r="2020" spans="1:2" x14ac:dyDescent="0.25">
      <c r="A2020" s="29">
        <f>((Gasto!$C$7*B2020)+(Gasto!$C$14*(B2020^2)))^3/(Gasto!$C$7+(2*Gasto!$C$14*B2020))</f>
        <v>197.58183122987623</v>
      </c>
      <c r="B2020" s="20">
        <f t="shared" si="31"/>
        <v>2.0149999999998891</v>
      </c>
    </row>
    <row r="2021" spans="1:2" x14ac:dyDescent="0.25">
      <c r="A2021" s="29">
        <f>((Gasto!$C$7*B2021)+(Gasto!$C$14*(B2021^2)))^3/(Gasto!$C$7+(2*Gasto!$C$14*B2021))</f>
        <v>197.9583753929783</v>
      </c>
      <c r="B2021" s="20">
        <f t="shared" si="31"/>
        <v>2.015999999999889</v>
      </c>
    </row>
    <row r="2022" spans="1:2" x14ac:dyDescent="0.25">
      <c r="A2022" s="29">
        <f>((Gasto!$C$7*B2022)+(Gasto!$C$14*(B2022^2)))^3/(Gasto!$C$7+(2*Gasto!$C$14*B2022))</f>
        <v>198.3354756720322</v>
      </c>
      <c r="B2022" s="20">
        <f t="shared" si="31"/>
        <v>2.0169999999998889</v>
      </c>
    </row>
    <row r="2023" spans="1:2" x14ac:dyDescent="0.25">
      <c r="A2023" s="29">
        <f>((Gasto!$C$7*B2023)+(Gasto!$C$14*(B2023^2)))^3/(Gasto!$C$7+(2*Gasto!$C$14*B2023))</f>
        <v>198.71313266107069</v>
      </c>
      <c r="B2023" s="20">
        <f t="shared" si="31"/>
        <v>2.0179999999998888</v>
      </c>
    </row>
    <row r="2024" spans="1:2" x14ac:dyDescent="0.25">
      <c r="A2024" s="29">
        <f>((Gasto!$C$7*B2024)+(Gasto!$C$14*(B2024^2)))^3/(Gasto!$C$7+(2*Gasto!$C$14*B2024))</f>
        <v>199.09134695453298</v>
      </c>
      <c r="B2024" s="20">
        <f t="shared" si="31"/>
        <v>2.0189999999998887</v>
      </c>
    </row>
    <row r="2025" spans="1:2" x14ac:dyDescent="0.25">
      <c r="A2025" s="29">
        <f>((Gasto!$C$7*B2025)+(Gasto!$C$14*(B2025^2)))^3/(Gasto!$C$7+(2*Gasto!$C$14*B2025))</f>
        <v>199.4701191472663</v>
      </c>
      <c r="B2025" s="20">
        <f t="shared" si="31"/>
        <v>2.0199999999998886</v>
      </c>
    </row>
    <row r="2026" spans="1:2" x14ac:dyDescent="0.25">
      <c r="A2026" s="29">
        <f>((Gasto!$C$7*B2026)+(Gasto!$C$14*(B2026^2)))^3/(Gasto!$C$7+(2*Gasto!$C$14*B2026))</f>
        <v>199.84944983452496</v>
      </c>
      <c r="B2026" s="20">
        <f t="shared" si="31"/>
        <v>2.0209999999998884</v>
      </c>
    </row>
    <row r="2027" spans="1:2" x14ac:dyDescent="0.25">
      <c r="A2027" s="29">
        <f>((Gasto!$C$7*B2027)+(Gasto!$C$14*(B2027^2)))^3/(Gasto!$C$7+(2*Gasto!$C$14*B2027))</f>
        <v>200.22933961197103</v>
      </c>
      <c r="B2027" s="20">
        <f t="shared" si="31"/>
        <v>2.0219999999998883</v>
      </c>
    </row>
    <row r="2028" spans="1:2" x14ac:dyDescent="0.25">
      <c r="A2028" s="29">
        <f>((Gasto!$C$7*B2028)+(Gasto!$C$14*(B2028^2)))^3/(Gasto!$C$7+(2*Gasto!$C$14*B2028))</f>
        <v>200.60978907567394</v>
      </c>
      <c r="B2028" s="20">
        <f t="shared" si="31"/>
        <v>2.0229999999998882</v>
      </c>
    </row>
    <row r="2029" spans="1:2" x14ac:dyDescent="0.25">
      <c r="A2029" s="29">
        <f>((Gasto!$C$7*B2029)+(Gasto!$C$14*(B2029^2)))^3/(Gasto!$C$7+(2*Gasto!$C$14*B2029))</f>
        <v>200.99079882211143</v>
      </c>
      <c r="B2029" s="20">
        <f t="shared" si="31"/>
        <v>2.0239999999998881</v>
      </c>
    </row>
    <row r="2030" spans="1:2" x14ac:dyDescent="0.25">
      <c r="A2030" s="29">
        <f>((Gasto!$C$7*B2030)+(Gasto!$C$14*(B2030^2)))^3/(Gasto!$C$7+(2*Gasto!$C$14*B2030))</f>
        <v>201.37236944816911</v>
      </c>
      <c r="B2030" s="20">
        <f t="shared" si="31"/>
        <v>2.024999999999888</v>
      </c>
    </row>
    <row r="2031" spans="1:2" x14ac:dyDescent="0.25">
      <c r="A2031" s="29">
        <f>((Gasto!$C$7*B2031)+(Gasto!$C$14*(B2031^2)))^3/(Gasto!$C$7+(2*Gasto!$C$14*B2031))</f>
        <v>201.75450155114063</v>
      </c>
      <c r="B2031" s="20">
        <f t="shared" si="31"/>
        <v>2.0259999999998879</v>
      </c>
    </row>
    <row r="2032" spans="1:2" x14ac:dyDescent="0.25">
      <c r="A2032" s="29">
        <f>((Gasto!$C$7*B2032)+(Gasto!$C$14*(B2032^2)))^3/(Gasto!$C$7+(2*Gasto!$C$14*B2032))</f>
        <v>202.13719572872796</v>
      </c>
      <c r="B2032" s="20">
        <f t="shared" si="31"/>
        <v>2.0269999999998878</v>
      </c>
    </row>
    <row r="2033" spans="1:2" x14ac:dyDescent="0.25">
      <c r="A2033" s="29">
        <f>((Gasto!$C$7*B2033)+(Gasto!$C$14*(B2033^2)))^3/(Gasto!$C$7+(2*Gasto!$C$14*B2033))</f>
        <v>202.52045257904155</v>
      </c>
      <c r="B2033" s="20">
        <f t="shared" si="31"/>
        <v>2.0279999999998877</v>
      </c>
    </row>
    <row r="2034" spans="1:2" x14ac:dyDescent="0.25">
      <c r="A2034" s="29">
        <f>((Gasto!$C$7*B2034)+(Gasto!$C$14*(B2034^2)))^3/(Gasto!$C$7+(2*Gasto!$C$14*B2034))</f>
        <v>202.90427270060005</v>
      </c>
      <c r="B2034" s="20">
        <f t="shared" si="31"/>
        <v>2.0289999999998876</v>
      </c>
    </row>
    <row r="2035" spans="1:2" x14ac:dyDescent="0.25">
      <c r="A2035" s="29">
        <f>((Gasto!$C$7*B2035)+(Gasto!$C$14*(B2035^2)))^3/(Gasto!$C$7+(2*Gasto!$C$14*B2035))</f>
        <v>203.28865669233136</v>
      </c>
      <c r="B2035" s="20">
        <f t="shared" si="31"/>
        <v>2.0299999999998875</v>
      </c>
    </row>
    <row r="2036" spans="1:2" x14ac:dyDescent="0.25">
      <c r="A2036" s="29">
        <f>((Gasto!$C$7*B2036)+(Gasto!$C$14*(B2036^2)))^3/(Gasto!$C$7+(2*Gasto!$C$14*B2036))</f>
        <v>203.67360515357163</v>
      </c>
      <c r="B2036" s="20">
        <f t="shared" si="31"/>
        <v>2.0309999999998873</v>
      </c>
    </row>
    <row r="2037" spans="1:2" x14ac:dyDescent="0.25">
      <c r="A2037" s="29">
        <f>((Gasto!$C$7*B2037)+(Gasto!$C$14*(B2037^2)))^3/(Gasto!$C$7+(2*Gasto!$C$14*B2037))</f>
        <v>204.05911868406642</v>
      </c>
      <c r="B2037" s="20">
        <f t="shared" si="31"/>
        <v>2.0319999999998872</v>
      </c>
    </row>
    <row r="2038" spans="1:2" x14ac:dyDescent="0.25">
      <c r="A2038" s="29">
        <f>((Gasto!$C$7*B2038)+(Gasto!$C$14*(B2038^2)))^3/(Gasto!$C$7+(2*Gasto!$C$14*B2038))</f>
        <v>204.44519788396994</v>
      </c>
      <c r="B2038" s="20">
        <f t="shared" si="31"/>
        <v>2.0329999999998871</v>
      </c>
    </row>
    <row r="2039" spans="1:2" x14ac:dyDescent="0.25">
      <c r="A2039" s="29">
        <f>((Gasto!$C$7*B2039)+(Gasto!$C$14*(B2039^2)))^3/(Gasto!$C$7+(2*Gasto!$C$14*B2039))</f>
        <v>204.83184335384595</v>
      </c>
      <c r="B2039" s="20">
        <f t="shared" ref="B2039:B2102" si="32">B2038+0.001</f>
        <v>2.033999999999887</v>
      </c>
    </row>
    <row r="2040" spans="1:2" x14ac:dyDescent="0.25">
      <c r="A2040" s="29">
        <f>((Gasto!$C$7*B2040)+(Gasto!$C$14*(B2040^2)))^3/(Gasto!$C$7+(2*Gasto!$C$14*B2040))</f>
        <v>205.21905569466736</v>
      </c>
      <c r="B2040" s="20">
        <f t="shared" si="32"/>
        <v>2.0349999999998869</v>
      </c>
    </row>
    <row r="2041" spans="1:2" x14ac:dyDescent="0.25">
      <c r="A2041" s="29">
        <f>((Gasto!$C$7*B2041)+(Gasto!$C$14*(B2041^2)))^3/(Gasto!$C$7+(2*Gasto!$C$14*B2041))</f>
        <v>205.60683550781678</v>
      </c>
      <c r="B2041" s="20">
        <f t="shared" si="32"/>
        <v>2.0359999999998868</v>
      </c>
    </row>
    <row r="2042" spans="1:2" x14ac:dyDescent="0.25">
      <c r="A2042" s="29">
        <f>((Gasto!$C$7*B2042)+(Gasto!$C$14*(B2042^2)))^3/(Gasto!$C$7+(2*Gasto!$C$14*B2042))</f>
        <v>205.99518339508603</v>
      </c>
      <c r="B2042" s="20">
        <f t="shared" si="32"/>
        <v>2.0369999999998867</v>
      </c>
    </row>
    <row r="2043" spans="1:2" x14ac:dyDescent="0.25">
      <c r="A2043" s="29">
        <f>((Gasto!$C$7*B2043)+(Gasto!$C$14*(B2043^2)))^3/(Gasto!$C$7+(2*Gasto!$C$14*B2043))</f>
        <v>206.38409995867718</v>
      </c>
      <c r="B2043" s="20">
        <f t="shared" si="32"/>
        <v>2.0379999999998866</v>
      </c>
    </row>
    <row r="2044" spans="1:2" x14ac:dyDescent="0.25">
      <c r="A2044" s="29">
        <f>((Gasto!$C$7*B2044)+(Gasto!$C$14*(B2044^2)))^3/(Gasto!$C$7+(2*Gasto!$C$14*B2044))</f>
        <v>206.77358580120193</v>
      </c>
      <c r="B2044" s="20">
        <f t="shared" si="32"/>
        <v>2.0389999999998865</v>
      </c>
    </row>
    <row r="2045" spans="1:2" x14ac:dyDescent="0.25">
      <c r="A2045" s="29">
        <f>((Gasto!$C$7*B2045)+(Gasto!$C$14*(B2045^2)))^3/(Gasto!$C$7+(2*Gasto!$C$14*B2045))</f>
        <v>207.16364152568195</v>
      </c>
      <c r="B2045" s="20">
        <f t="shared" si="32"/>
        <v>2.0399999999998863</v>
      </c>
    </row>
    <row r="2046" spans="1:2" x14ac:dyDescent="0.25">
      <c r="A2046" s="29">
        <f>((Gasto!$C$7*B2046)+(Gasto!$C$14*(B2046^2)))^3/(Gasto!$C$7+(2*Gasto!$C$14*B2046))</f>
        <v>207.55426773554927</v>
      </c>
      <c r="B2046" s="20">
        <f t="shared" si="32"/>
        <v>2.0409999999998862</v>
      </c>
    </row>
    <row r="2047" spans="1:2" x14ac:dyDescent="0.25">
      <c r="A2047" s="29">
        <f>((Gasto!$C$7*B2047)+(Gasto!$C$14*(B2047^2)))^3/(Gasto!$C$7+(2*Gasto!$C$14*B2047))</f>
        <v>207.94546503464599</v>
      </c>
      <c r="B2047" s="20">
        <f t="shared" si="32"/>
        <v>2.0419999999998861</v>
      </c>
    </row>
    <row r="2048" spans="1:2" x14ac:dyDescent="0.25">
      <c r="A2048" s="29">
        <f>((Gasto!$C$7*B2048)+(Gasto!$C$14*(B2048^2)))^3/(Gasto!$C$7+(2*Gasto!$C$14*B2048))</f>
        <v>208.33723402722478</v>
      </c>
      <c r="B2048" s="20">
        <f t="shared" si="32"/>
        <v>2.042999999999886</v>
      </c>
    </row>
    <row r="2049" spans="1:2" x14ac:dyDescent="0.25">
      <c r="A2049" s="29">
        <f>((Gasto!$C$7*B2049)+(Gasto!$C$14*(B2049^2)))^3/(Gasto!$C$7+(2*Gasto!$C$14*B2049))</f>
        <v>208.7295753179489</v>
      </c>
      <c r="B2049" s="20">
        <f t="shared" si="32"/>
        <v>2.0439999999998859</v>
      </c>
    </row>
    <row r="2050" spans="1:2" x14ac:dyDescent="0.25">
      <c r="A2050" s="29">
        <f>((Gasto!$C$7*B2050)+(Gasto!$C$14*(B2050^2)))^3/(Gasto!$C$7+(2*Gasto!$C$14*B2050))</f>
        <v>209.12248951189227</v>
      </c>
      <c r="B2050" s="20">
        <f t="shared" si="32"/>
        <v>2.0449999999998858</v>
      </c>
    </row>
    <row r="2051" spans="1:2" x14ac:dyDescent="0.25">
      <c r="A2051" s="29">
        <f>((Gasto!$C$7*B2051)+(Gasto!$C$14*(B2051^2)))^3/(Gasto!$C$7+(2*Gasto!$C$14*B2051))</f>
        <v>209.51597721453959</v>
      </c>
      <c r="B2051" s="20">
        <f t="shared" si="32"/>
        <v>2.0459999999998857</v>
      </c>
    </row>
    <row r="2052" spans="1:2" x14ac:dyDescent="0.25">
      <c r="A2052" s="29">
        <f>((Gasto!$C$7*B2052)+(Gasto!$C$14*(B2052^2)))^3/(Gasto!$C$7+(2*Gasto!$C$14*B2052))</f>
        <v>209.91003903178668</v>
      </c>
      <c r="B2052" s="20">
        <f t="shared" si="32"/>
        <v>2.0469999999998856</v>
      </c>
    </row>
    <row r="2053" spans="1:2" x14ac:dyDescent="0.25">
      <c r="A2053" s="29">
        <f>((Gasto!$C$7*B2053)+(Gasto!$C$14*(B2053^2)))^3/(Gasto!$C$7+(2*Gasto!$C$14*B2053))</f>
        <v>210.30467556994031</v>
      </c>
      <c r="B2053" s="20">
        <f t="shared" si="32"/>
        <v>2.0479999999998855</v>
      </c>
    </row>
    <row r="2054" spans="1:2" x14ac:dyDescent="0.25">
      <c r="A2054" s="29">
        <f>((Gasto!$C$7*B2054)+(Gasto!$C$14*(B2054^2)))^3/(Gasto!$C$7+(2*Gasto!$C$14*B2054))</f>
        <v>210.69988743571835</v>
      </c>
      <c r="B2054" s="20">
        <f t="shared" si="32"/>
        <v>2.0489999999998854</v>
      </c>
    </row>
    <row r="2055" spans="1:2" x14ac:dyDescent="0.25">
      <c r="A2055" s="29">
        <f>((Gasto!$C$7*B2055)+(Gasto!$C$14*(B2055^2)))^3/(Gasto!$C$7+(2*Gasto!$C$14*B2055))</f>
        <v>211.09567523625071</v>
      </c>
      <c r="B2055" s="20">
        <f t="shared" si="32"/>
        <v>2.0499999999998852</v>
      </c>
    </row>
    <row r="2056" spans="1:2" x14ac:dyDescent="0.25">
      <c r="A2056" s="29">
        <f>((Gasto!$C$7*B2056)+(Gasto!$C$14*(B2056^2)))^3/(Gasto!$C$7+(2*Gasto!$C$14*B2056))</f>
        <v>211.49203957907793</v>
      </c>
      <c r="B2056" s="20">
        <f t="shared" si="32"/>
        <v>2.0509999999998851</v>
      </c>
    </row>
    <row r="2057" spans="1:2" x14ac:dyDescent="0.25">
      <c r="A2057" s="29">
        <f>((Gasto!$C$7*B2057)+(Gasto!$C$14*(B2057^2)))^3/(Gasto!$C$7+(2*Gasto!$C$14*B2057))</f>
        <v>211.88898107215275</v>
      </c>
      <c r="B2057" s="20">
        <f t="shared" si="32"/>
        <v>2.051999999999885</v>
      </c>
    </row>
    <row r="2058" spans="1:2" x14ac:dyDescent="0.25">
      <c r="A2058" s="29">
        <f>((Gasto!$C$7*B2058)+(Gasto!$C$14*(B2058^2)))^3/(Gasto!$C$7+(2*Gasto!$C$14*B2058))</f>
        <v>212.28650032383962</v>
      </c>
      <c r="B2058" s="20">
        <f t="shared" si="32"/>
        <v>2.0529999999998849</v>
      </c>
    </row>
    <row r="2059" spans="1:2" x14ac:dyDescent="0.25">
      <c r="A2059" s="29">
        <f>((Gasto!$C$7*B2059)+(Gasto!$C$14*(B2059^2)))^3/(Gasto!$C$7+(2*Gasto!$C$14*B2059))</f>
        <v>212.68459794291476</v>
      </c>
      <c r="B2059" s="20">
        <f t="shared" si="32"/>
        <v>2.0539999999998848</v>
      </c>
    </row>
    <row r="2060" spans="1:2" x14ac:dyDescent="0.25">
      <c r="A2060" s="29">
        <f>((Gasto!$C$7*B2060)+(Gasto!$C$14*(B2060^2)))^3/(Gasto!$C$7+(2*Gasto!$C$14*B2060))</f>
        <v>213.08327453856671</v>
      </c>
      <c r="B2060" s="20">
        <f t="shared" si="32"/>
        <v>2.0549999999998847</v>
      </c>
    </row>
    <row r="2061" spans="1:2" x14ac:dyDescent="0.25">
      <c r="A2061" s="29">
        <f>((Gasto!$C$7*B2061)+(Gasto!$C$14*(B2061^2)))^3/(Gasto!$C$7+(2*Gasto!$C$14*B2061))</f>
        <v>213.48253072039586</v>
      </c>
      <c r="B2061" s="20">
        <f t="shared" si="32"/>
        <v>2.0559999999998846</v>
      </c>
    </row>
    <row r="2062" spans="1:2" x14ac:dyDescent="0.25">
      <c r="A2062" s="29">
        <f>((Gasto!$C$7*B2062)+(Gasto!$C$14*(B2062^2)))^3/(Gasto!$C$7+(2*Gasto!$C$14*B2062))</f>
        <v>213.88236709841505</v>
      </c>
      <c r="B2062" s="20">
        <f t="shared" si="32"/>
        <v>2.0569999999998845</v>
      </c>
    </row>
    <row r="2063" spans="1:2" x14ac:dyDescent="0.25">
      <c r="A2063" s="29">
        <f>((Gasto!$C$7*B2063)+(Gasto!$C$14*(B2063^2)))^3/(Gasto!$C$7+(2*Gasto!$C$14*B2063))</f>
        <v>214.28278428304969</v>
      </c>
      <c r="B2063" s="20">
        <f t="shared" si="32"/>
        <v>2.0579999999998844</v>
      </c>
    </row>
    <row r="2064" spans="1:2" x14ac:dyDescent="0.25">
      <c r="A2064" s="29">
        <f>((Gasto!$C$7*B2064)+(Gasto!$C$14*(B2064^2)))^3/(Gasto!$C$7+(2*Gasto!$C$14*B2064))</f>
        <v>214.68378288513779</v>
      </c>
      <c r="B2064" s="20">
        <f t="shared" si="32"/>
        <v>2.0589999999998843</v>
      </c>
    </row>
    <row r="2065" spans="1:2" x14ac:dyDescent="0.25">
      <c r="A2065" s="29">
        <f>((Gasto!$C$7*B2065)+(Gasto!$C$14*(B2065^2)))^3/(Gasto!$C$7+(2*Gasto!$C$14*B2065))</f>
        <v>215.08536351592994</v>
      </c>
      <c r="B2065" s="20">
        <f t="shared" si="32"/>
        <v>2.0599999999998841</v>
      </c>
    </row>
    <row r="2066" spans="1:2" x14ac:dyDescent="0.25">
      <c r="A2066" s="29">
        <f>((Gasto!$C$7*B2066)+(Gasto!$C$14*(B2066^2)))^3/(Gasto!$C$7+(2*Gasto!$C$14*B2066))</f>
        <v>215.48752678708948</v>
      </c>
      <c r="B2066" s="20">
        <f t="shared" si="32"/>
        <v>2.060999999999884</v>
      </c>
    </row>
    <row r="2067" spans="1:2" x14ac:dyDescent="0.25">
      <c r="A2067" s="29">
        <f>((Gasto!$C$7*B2067)+(Gasto!$C$14*(B2067^2)))^3/(Gasto!$C$7+(2*Gasto!$C$14*B2067))</f>
        <v>215.89027331069329</v>
      </c>
      <c r="B2067" s="20">
        <f t="shared" si="32"/>
        <v>2.0619999999998839</v>
      </c>
    </row>
    <row r="2068" spans="1:2" x14ac:dyDescent="0.25">
      <c r="A2068" s="29">
        <f>((Gasto!$C$7*B2068)+(Gasto!$C$14*(B2068^2)))^3/(Gasto!$C$7+(2*Gasto!$C$14*B2068))</f>
        <v>216.29360369923077</v>
      </c>
      <c r="B2068" s="20">
        <f t="shared" si="32"/>
        <v>2.0629999999998838</v>
      </c>
    </row>
    <row r="2069" spans="1:2" x14ac:dyDescent="0.25">
      <c r="A2069" s="29">
        <f>((Gasto!$C$7*B2069)+(Gasto!$C$14*(B2069^2)))^3/(Gasto!$C$7+(2*Gasto!$C$14*B2069))</f>
        <v>216.69751856560481</v>
      </c>
      <c r="B2069" s="20">
        <f t="shared" si="32"/>
        <v>2.0639999999998837</v>
      </c>
    </row>
    <row r="2070" spans="1:2" x14ac:dyDescent="0.25">
      <c r="A2070" s="29">
        <f>((Gasto!$C$7*B2070)+(Gasto!$C$14*(B2070^2)))^3/(Gasto!$C$7+(2*Gasto!$C$14*B2070))</f>
        <v>217.10201852313193</v>
      </c>
      <c r="B2070" s="20">
        <f t="shared" si="32"/>
        <v>2.0649999999998836</v>
      </c>
    </row>
    <row r="2071" spans="1:2" x14ac:dyDescent="0.25">
      <c r="A2071" s="29">
        <f>((Gasto!$C$7*B2071)+(Gasto!$C$14*(B2071^2)))^3/(Gasto!$C$7+(2*Gasto!$C$14*B2071))</f>
        <v>217.50710418554192</v>
      </c>
      <c r="B2071" s="20">
        <f t="shared" si="32"/>
        <v>2.0659999999998835</v>
      </c>
    </row>
    <row r="2072" spans="1:2" x14ac:dyDescent="0.25">
      <c r="A2072" s="29">
        <f>((Gasto!$C$7*B2072)+(Gasto!$C$14*(B2072^2)))^3/(Gasto!$C$7+(2*Gasto!$C$14*B2072))</f>
        <v>217.91277616697832</v>
      </c>
      <c r="B2072" s="20">
        <f t="shared" si="32"/>
        <v>2.0669999999998834</v>
      </c>
    </row>
    <row r="2073" spans="1:2" x14ac:dyDescent="0.25">
      <c r="A2073" s="29">
        <f>((Gasto!$C$7*B2073)+(Gasto!$C$14*(B2073^2)))^3/(Gasto!$C$7+(2*Gasto!$C$14*B2073))</f>
        <v>218.31903508199838</v>
      </c>
      <c r="B2073" s="20">
        <f t="shared" si="32"/>
        <v>2.0679999999998833</v>
      </c>
    </row>
    <row r="2074" spans="1:2" x14ac:dyDescent="0.25">
      <c r="A2074" s="29">
        <f>((Gasto!$C$7*B2074)+(Gasto!$C$14*(B2074^2)))^3/(Gasto!$C$7+(2*Gasto!$C$14*B2074))</f>
        <v>218.72588154557363</v>
      </c>
      <c r="B2074" s="20">
        <f t="shared" si="32"/>
        <v>2.0689999999998832</v>
      </c>
    </row>
    <row r="2075" spans="1:2" x14ac:dyDescent="0.25">
      <c r="A2075" s="29">
        <f>((Gasto!$C$7*B2075)+(Gasto!$C$14*(B2075^2)))^3/(Gasto!$C$7+(2*Gasto!$C$14*B2075))</f>
        <v>219.1333161730891</v>
      </c>
      <c r="B2075" s="20">
        <f t="shared" si="32"/>
        <v>2.069999999999883</v>
      </c>
    </row>
    <row r="2076" spans="1:2" x14ac:dyDescent="0.25">
      <c r="A2076" s="29">
        <f>((Gasto!$C$7*B2076)+(Gasto!$C$14*(B2076^2)))^3/(Gasto!$C$7+(2*Gasto!$C$14*B2076))</f>
        <v>219.54133958034481</v>
      </c>
      <c r="B2076" s="20">
        <f t="shared" si="32"/>
        <v>2.0709999999998829</v>
      </c>
    </row>
    <row r="2077" spans="1:2" x14ac:dyDescent="0.25">
      <c r="A2077" s="29">
        <f>((Gasto!$C$7*B2077)+(Gasto!$C$14*(B2077^2)))^3/(Gasto!$C$7+(2*Gasto!$C$14*B2077))</f>
        <v>219.94995238355435</v>
      </c>
      <c r="B2077" s="20">
        <f t="shared" si="32"/>
        <v>2.0719999999998828</v>
      </c>
    </row>
    <row r="2078" spans="1:2" x14ac:dyDescent="0.25">
      <c r="A2078" s="29">
        <f>((Gasto!$C$7*B2078)+(Gasto!$C$14*(B2078^2)))^3/(Gasto!$C$7+(2*Gasto!$C$14*B2078))</f>
        <v>220.35915519934642</v>
      </c>
      <c r="B2078" s="20">
        <f t="shared" si="32"/>
        <v>2.0729999999998827</v>
      </c>
    </row>
    <row r="2079" spans="1:2" x14ac:dyDescent="0.25">
      <c r="A2079" s="29">
        <f>((Gasto!$C$7*B2079)+(Gasto!$C$14*(B2079^2)))^3/(Gasto!$C$7+(2*Gasto!$C$14*B2079))</f>
        <v>220.76894864476398</v>
      </c>
      <c r="B2079" s="20">
        <f t="shared" si="32"/>
        <v>2.0739999999998826</v>
      </c>
    </row>
    <row r="2080" spans="1:2" x14ac:dyDescent="0.25">
      <c r="A2080" s="29">
        <f>((Gasto!$C$7*B2080)+(Gasto!$C$14*(B2080^2)))^3/(Gasto!$C$7+(2*Gasto!$C$14*B2080))</f>
        <v>221.17933333726478</v>
      </c>
      <c r="B2080" s="20">
        <f t="shared" si="32"/>
        <v>2.0749999999998825</v>
      </c>
    </row>
    <row r="2081" spans="1:2" x14ac:dyDescent="0.25">
      <c r="A2081" s="29">
        <f>((Gasto!$C$7*B2081)+(Gasto!$C$14*(B2081^2)))^3/(Gasto!$C$7+(2*Gasto!$C$14*B2081))</f>
        <v>221.59030989472151</v>
      </c>
      <c r="B2081" s="20">
        <f t="shared" si="32"/>
        <v>2.0759999999998824</v>
      </c>
    </row>
    <row r="2082" spans="1:2" x14ac:dyDescent="0.25">
      <c r="A2082" s="29">
        <f>((Gasto!$C$7*B2082)+(Gasto!$C$14*(B2082^2)))^3/(Gasto!$C$7+(2*Gasto!$C$14*B2082))</f>
        <v>222.0018789354221</v>
      </c>
      <c r="B2082" s="20">
        <f t="shared" si="32"/>
        <v>2.0769999999998823</v>
      </c>
    </row>
    <row r="2083" spans="1:2" x14ac:dyDescent="0.25">
      <c r="A2083" s="29">
        <f>((Gasto!$C$7*B2083)+(Gasto!$C$14*(B2083^2)))^3/(Gasto!$C$7+(2*Gasto!$C$14*B2083))</f>
        <v>222.41404107806923</v>
      </c>
      <c r="B2083" s="20">
        <f t="shared" si="32"/>
        <v>2.0779999999998822</v>
      </c>
    </row>
    <row r="2084" spans="1:2" x14ac:dyDescent="0.25">
      <c r="A2084" s="29">
        <f>((Gasto!$C$7*B2084)+(Gasto!$C$14*(B2084^2)))^3/(Gasto!$C$7+(2*Gasto!$C$14*B2084))</f>
        <v>222.82679694178114</v>
      </c>
      <c r="B2084" s="20">
        <f t="shared" si="32"/>
        <v>2.0789999999998821</v>
      </c>
    </row>
    <row r="2085" spans="1:2" x14ac:dyDescent="0.25">
      <c r="A2085" s="29">
        <f>((Gasto!$C$7*B2085)+(Gasto!$C$14*(B2085^2)))^3/(Gasto!$C$7+(2*Gasto!$C$14*B2085))</f>
        <v>223.24014714609146</v>
      </c>
      <c r="B2085" s="20">
        <f t="shared" si="32"/>
        <v>2.0799999999998819</v>
      </c>
    </row>
    <row r="2086" spans="1:2" x14ac:dyDescent="0.25">
      <c r="A2086" s="29">
        <f>((Gasto!$C$7*B2086)+(Gasto!$C$14*(B2086^2)))^3/(Gasto!$C$7+(2*Gasto!$C$14*B2086))</f>
        <v>223.65409231094938</v>
      </c>
      <c r="B2086" s="20">
        <f t="shared" si="32"/>
        <v>2.0809999999998818</v>
      </c>
    </row>
    <row r="2087" spans="1:2" x14ac:dyDescent="0.25">
      <c r="A2087" s="29">
        <f>((Gasto!$C$7*B2087)+(Gasto!$C$14*(B2087^2)))^3/(Gasto!$C$7+(2*Gasto!$C$14*B2087))</f>
        <v>224.06863305671979</v>
      </c>
      <c r="B2087" s="20">
        <f t="shared" si="32"/>
        <v>2.0819999999998817</v>
      </c>
    </row>
    <row r="2088" spans="1:2" x14ac:dyDescent="0.25">
      <c r="A2088" s="29">
        <f>((Gasto!$C$7*B2088)+(Gasto!$C$14*(B2088^2)))^3/(Gasto!$C$7+(2*Gasto!$C$14*B2088))</f>
        <v>224.48377000418353</v>
      </c>
      <c r="B2088" s="20">
        <f t="shared" si="32"/>
        <v>2.0829999999998816</v>
      </c>
    </row>
    <row r="2089" spans="1:2" x14ac:dyDescent="0.25">
      <c r="A2089" s="29">
        <f>((Gasto!$C$7*B2089)+(Gasto!$C$14*(B2089^2)))^3/(Gasto!$C$7+(2*Gasto!$C$14*B2089))</f>
        <v>224.89950377453718</v>
      </c>
      <c r="B2089" s="20">
        <f t="shared" si="32"/>
        <v>2.0839999999998815</v>
      </c>
    </row>
    <row r="2090" spans="1:2" x14ac:dyDescent="0.25">
      <c r="A2090" s="29">
        <f>((Gasto!$C$7*B2090)+(Gasto!$C$14*(B2090^2)))^3/(Gasto!$C$7+(2*Gasto!$C$14*B2090))</f>
        <v>225.31583498939355</v>
      </c>
      <c r="B2090" s="20">
        <f t="shared" si="32"/>
        <v>2.0849999999998814</v>
      </c>
    </row>
    <row r="2091" spans="1:2" x14ac:dyDescent="0.25">
      <c r="A2091" s="29">
        <f>((Gasto!$C$7*B2091)+(Gasto!$C$14*(B2091^2)))^3/(Gasto!$C$7+(2*Gasto!$C$14*B2091))</f>
        <v>225.7327642707817</v>
      </c>
      <c r="B2091" s="20">
        <f t="shared" si="32"/>
        <v>2.0859999999998813</v>
      </c>
    </row>
    <row r="2092" spans="1:2" x14ac:dyDescent="0.25">
      <c r="A2092" s="29">
        <f>((Gasto!$C$7*B2092)+(Gasto!$C$14*(B2092^2)))^3/(Gasto!$C$7+(2*Gasto!$C$14*B2092))</f>
        <v>226.15029224114716</v>
      </c>
      <c r="B2092" s="20">
        <f t="shared" si="32"/>
        <v>2.0869999999998812</v>
      </c>
    </row>
    <row r="2093" spans="1:2" x14ac:dyDescent="0.25">
      <c r="A2093" s="29">
        <f>((Gasto!$C$7*B2093)+(Gasto!$C$14*(B2093^2)))^3/(Gasto!$C$7+(2*Gasto!$C$14*B2093))</f>
        <v>226.56841952335174</v>
      </c>
      <c r="B2093" s="20">
        <f t="shared" si="32"/>
        <v>2.0879999999998811</v>
      </c>
    </row>
    <row r="2094" spans="1:2" x14ac:dyDescent="0.25">
      <c r="A2094" s="29">
        <f>((Gasto!$C$7*B2094)+(Gasto!$C$14*(B2094^2)))^3/(Gasto!$C$7+(2*Gasto!$C$14*B2094))</f>
        <v>226.98714674067409</v>
      </c>
      <c r="B2094" s="20">
        <f t="shared" si="32"/>
        <v>2.088999999999881</v>
      </c>
    </row>
    <row r="2095" spans="1:2" x14ac:dyDescent="0.25">
      <c r="A2095" s="29">
        <f>((Gasto!$C$7*B2095)+(Gasto!$C$14*(B2095^2)))^3/(Gasto!$C$7+(2*Gasto!$C$14*B2095))</f>
        <v>227.4064745168096</v>
      </c>
      <c r="B2095" s="20">
        <f t="shared" si="32"/>
        <v>2.0899999999998808</v>
      </c>
    </row>
    <row r="2096" spans="1:2" x14ac:dyDescent="0.25">
      <c r="A2096" s="29">
        <f>((Gasto!$C$7*B2096)+(Gasto!$C$14*(B2096^2)))^3/(Gasto!$C$7+(2*Gasto!$C$14*B2096))</f>
        <v>227.82640347587053</v>
      </c>
      <c r="B2096" s="20">
        <f t="shared" si="32"/>
        <v>2.0909999999998807</v>
      </c>
    </row>
    <row r="2097" spans="1:2" x14ac:dyDescent="0.25">
      <c r="A2097" s="29">
        <f>((Gasto!$C$7*B2097)+(Gasto!$C$14*(B2097^2)))^3/(Gasto!$C$7+(2*Gasto!$C$14*B2097))</f>
        <v>228.24693424238635</v>
      </c>
      <c r="B2097" s="20">
        <f t="shared" si="32"/>
        <v>2.0919999999998806</v>
      </c>
    </row>
    <row r="2098" spans="1:2" x14ac:dyDescent="0.25">
      <c r="A2098" s="29">
        <f>((Gasto!$C$7*B2098)+(Gasto!$C$14*(B2098^2)))^3/(Gasto!$C$7+(2*Gasto!$C$14*B2098))</f>
        <v>228.66806744130338</v>
      </c>
      <c r="B2098" s="20">
        <f t="shared" si="32"/>
        <v>2.0929999999998805</v>
      </c>
    </row>
    <row r="2099" spans="1:2" x14ac:dyDescent="0.25">
      <c r="A2099" s="29">
        <f>((Gasto!$C$7*B2099)+(Gasto!$C$14*(B2099^2)))^3/(Gasto!$C$7+(2*Gasto!$C$14*B2099))</f>
        <v>229.08980369798573</v>
      </c>
      <c r="B2099" s="20">
        <f t="shared" si="32"/>
        <v>2.0939999999998804</v>
      </c>
    </row>
    <row r="2100" spans="1:2" x14ac:dyDescent="0.25">
      <c r="A2100" s="29">
        <f>((Gasto!$C$7*B2100)+(Gasto!$C$14*(B2100^2)))^3/(Gasto!$C$7+(2*Gasto!$C$14*B2100))</f>
        <v>229.51214363821458</v>
      </c>
      <c r="B2100" s="20">
        <f t="shared" si="32"/>
        <v>2.0949999999998803</v>
      </c>
    </row>
    <row r="2101" spans="1:2" x14ac:dyDescent="0.25">
      <c r="A2101" s="29">
        <f>((Gasto!$C$7*B2101)+(Gasto!$C$14*(B2101^2)))^3/(Gasto!$C$7+(2*Gasto!$C$14*B2101))</f>
        <v>229.93508788818889</v>
      </c>
      <c r="B2101" s="20">
        <f t="shared" si="32"/>
        <v>2.0959999999998802</v>
      </c>
    </row>
    <row r="2102" spans="1:2" x14ac:dyDescent="0.25">
      <c r="A2102" s="29">
        <f>((Gasto!$C$7*B2102)+(Gasto!$C$14*(B2102^2)))^3/(Gasto!$C$7+(2*Gasto!$C$14*B2102))</f>
        <v>230.35863707452529</v>
      </c>
      <c r="B2102" s="20">
        <f t="shared" si="32"/>
        <v>2.0969999999998801</v>
      </c>
    </row>
    <row r="2103" spans="1:2" x14ac:dyDescent="0.25">
      <c r="A2103" s="29">
        <f>((Gasto!$C$7*B2103)+(Gasto!$C$14*(B2103^2)))^3/(Gasto!$C$7+(2*Gasto!$C$14*B2103))</f>
        <v>230.78279182425823</v>
      </c>
      <c r="B2103" s="20">
        <f t="shared" ref="B2103:B2166" si="33">B2102+0.001</f>
        <v>2.09799999999988</v>
      </c>
    </row>
    <row r="2104" spans="1:2" x14ac:dyDescent="0.25">
      <c r="A2104" s="29">
        <f>((Gasto!$C$7*B2104)+(Gasto!$C$14*(B2104^2)))^3/(Gasto!$C$7+(2*Gasto!$C$14*B2104))</f>
        <v>231.20755276484044</v>
      </c>
      <c r="B2104" s="20">
        <f t="shared" si="33"/>
        <v>2.0989999999998799</v>
      </c>
    </row>
    <row r="2105" spans="1:2" x14ac:dyDescent="0.25">
      <c r="A2105" s="29">
        <f>((Gasto!$C$7*B2105)+(Gasto!$C$14*(B2105^2)))^3/(Gasto!$C$7+(2*Gasto!$C$14*B2105))</f>
        <v>231.63292052414226</v>
      </c>
      <c r="B2105" s="20">
        <f t="shared" si="33"/>
        <v>2.0999999999998797</v>
      </c>
    </row>
    <row r="2106" spans="1:2" x14ac:dyDescent="0.25">
      <c r="A2106" s="29">
        <f>((Gasto!$C$7*B2106)+(Gasto!$C$14*(B2106^2)))^3/(Gasto!$C$7+(2*Gasto!$C$14*B2106))</f>
        <v>232.05889573045295</v>
      </c>
      <c r="B2106" s="20">
        <f t="shared" si="33"/>
        <v>2.1009999999998796</v>
      </c>
    </row>
    <row r="2107" spans="1:2" x14ac:dyDescent="0.25">
      <c r="A2107" s="29">
        <f>((Gasto!$C$7*B2107)+(Gasto!$C$14*(B2107^2)))^3/(Gasto!$C$7+(2*Gasto!$C$14*B2107))</f>
        <v>232.4854790124796</v>
      </c>
      <c r="B2107" s="20">
        <f t="shared" si="33"/>
        <v>2.1019999999998795</v>
      </c>
    </row>
    <row r="2108" spans="1:2" x14ac:dyDescent="0.25">
      <c r="A2108" s="29">
        <f>((Gasto!$C$7*B2108)+(Gasto!$C$14*(B2108^2)))^3/(Gasto!$C$7+(2*Gasto!$C$14*B2108))</f>
        <v>232.91267099934814</v>
      </c>
      <c r="B2108" s="20">
        <f t="shared" si="33"/>
        <v>2.1029999999998794</v>
      </c>
    </row>
    <row r="2109" spans="1:2" x14ac:dyDescent="0.25">
      <c r="A2109" s="29">
        <f>((Gasto!$C$7*B2109)+(Gasto!$C$14*(B2109^2)))^3/(Gasto!$C$7+(2*Gasto!$C$14*B2109))</f>
        <v>233.34047232060317</v>
      </c>
      <c r="B2109" s="20">
        <f t="shared" si="33"/>
        <v>2.1039999999998793</v>
      </c>
    </row>
    <row r="2110" spans="1:2" x14ac:dyDescent="0.25">
      <c r="A2110" s="29">
        <f>((Gasto!$C$7*B2110)+(Gasto!$C$14*(B2110^2)))^3/(Gasto!$C$7+(2*Gasto!$C$14*B2110))</f>
        <v>233.76888360620794</v>
      </c>
      <c r="B2110" s="20">
        <f t="shared" si="33"/>
        <v>2.1049999999998792</v>
      </c>
    </row>
    <row r="2111" spans="1:2" x14ac:dyDescent="0.25">
      <c r="A2111" s="29">
        <f>((Gasto!$C$7*B2111)+(Gasto!$C$14*(B2111^2)))^3/(Gasto!$C$7+(2*Gasto!$C$14*B2111))</f>
        <v>234.19790548654478</v>
      </c>
      <c r="B2111" s="20">
        <f t="shared" si="33"/>
        <v>2.1059999999998791</v>
      </c>
    </row>
    <row r="2112" spans="1:2" x14ac:dyDescent="0.25">
      <c r="A2112" s="29">
        <f>((Gasto!$C$7*B2112)+(Gasto!$C$14*(B2112^2)))^3/(Gasto!$C$7+(2*Gasto!$C$14*B2112))</f>
        <v>234.62753859241522</v>
      </c>
      <c r="B2112" s="20">
        <f t="shared" si="33"/>
        <v>2.106999999999879</v>
      </c>
    </row>
    <row r="2113" spans="1:2" x14ac:dyDescent="0.25">
      <c r="A2113" s="29">
        <f>((Gasto!$C$7*B2113)+(Gasto!$C$14*(B2113^2)))^3/(Gasto!$C$7+(2*Gasto!$C$14*B2113))</f>
        <v>235.05778355503955</v>
      </c>
      <c r="B2113" s="20">
        <f t="shared" si="33"/>
        <v>2.1079999999998789</v>
      </c>
    </row>
    <row r="2114" spans="1:2" x14ac:dyDescent="0.25">
      <c r="A2114" s="29">
        <f>((Gasto!$C$7*B2114)+(Gasto!$C$14*(B2114^2)))^3/(Gasto!$C$7+(2*Gasto!$C$14*B2114))</f>
        <v>235.48864100605803</v>
      </c>
      <c r="B2114" s="20">
        <f t="shared" si="33"/>
        <v>2.1089999999998787</v>
      </c>
    </row>
    <row r="2115" spans="1:2" x14ac:dyDescent="0.25">
      <c r="A2115" s="29">
        <f>((Gasto!$C$7*B2115)+(Gasto!$C$14*(B2115^2)))^3/(Gasto!$C$7+(2*Gasto!$C$14*B2115))</f>
        <v>235.92011157752995</v>
      </c>
      <c r="B2115" s="20">
        <f t="shared" si="33"/>
        <v>2.1099999999998786</v>
      </c>
    </row>
    <row r="2116" spans="1:2" x14ac:dyDescent="0.25">
      <c r="A2116" s="29">
        <f>((Gasto!$C$7*B2116)+(Gasto!$C$14*(B2116^2)))^3/(Gasto!$C$7+(2*Gasto!$C$14*B2116))</f>
        <v>236.35219590193441</v>
      </c>
      <c r="B2116" s="20">
        <f t="shared" si="33"/>
        <v>2.1109999999998785</v>
      </c>
    </row>
    <row r="2117" spans="1:2" x14ac:dyDescent="0.25">
      <c r="A2117" s="29">
        <f>((Gasto!$C$7*B2117)+(Gasto!$C$14*(B2117^2)))^3/(Gasto!$C$7+(2*Gasto!$C$14*B2117))</f>
        <v>236.78489461217006</v>
      </c>
      <c r="B2117" s="20">
        <f t="shared" si="33"/>
        <v>2.1119999999998784</v>
      </c>
    </row>
    <row r="2118" spans="1:2" x14ac:dyDescent="0.25">
      <c r="A2118" s="29">
        <f>((Gasto!$C$7*B2118)+(Gasto!$C$14*(B2118^2)))^3/(Gasto!$C$7+(2*Gasto!$C$14*B2118))</f>
        <v>237.21820834155602</v>
      </c>
      <c r="B2118" s="20">
        <f t="shared" si="33"/>
        <v>2.1129999999998783</v>
      </c>
    </row>
    <row r="2119" spans="1:2" x14ac:dyDescent="0.25">
      <c r="A2119" s="29">
        <f>((Gasto!$C$7*B2119)+(Gasto!$C$14*(B2119^2)))^3/(Gasto!$C$7+(2*Gasto!$C$14*B2119))</f>
        <v>237.65213772383049</v>
      </c>
      <c r="B2119" s="20">
        <f t="shared" si="33"/>
        <v>2.1139999999998782</v>
      </c>
    </row>
    <row r="2120" spans="1:2" x14ac:dyDescent="0.25">
      <c r="A2120" s="29">
        <f>((Gasto!$C$7*B2120)+(Gasto!$C$14*(B2120^2)))^3/(Gasto!$C$7+(2*Gasto!$C$14*B2120))</f>
        <v>238.08668339315287</v>
      </c>
      <c r="B2120" s="20">
        <f t="shared" si="33"/>
        <v>2.1149999999998781</v>
      </c>
    </row>
    <row r="2121" spans="1:2" x14ac:dyDescent="0.25">
      <c r="A2121" s="29">
        <f>((Gasto!$C$7*B2121)+(Gasto!$C$14*(B2121^2)))^3/(Gasto!$C$7+(2*Gasto!$C$14*B2121))</f>
        <v>238.52184598410204</v>
      </c>
      <c r="B2121" s="20">
        <f t="shared" si="33"/>
        <v>2.115999999999878</v>
      </c>
    </row>
    <row r="2122" spans="1:2" x14ac:dyDescent="0.25">
      <c r="A2122" s="29">
        <f>((Gasto!$C$7*B2122)+(Gasto!$C$14*(B2122^2)))^3/(Gasto!$C$7+(2*Gasto!$C$14*B2122))</f>
        <v>238.9576261316777</v>
      </c>
      <c r="B2122" s="20">
        <f t="shared" si="33"/>
        <v>2.1169999999998779</v>
      </c>
    </row>
    <row r="2123" spans="1:2" x14ac:dyDescent="0.25">
      <c r="A2123" s="29">
        <f>((Gasto!$C$7*B2123)+(Gasto!$C$14*(B2123^2)))^3/(Gasto!$C$7+(2*Gasto!$C$14*B2123))</f>
        <v>239.39402447130007</v>
      </c>
      <c r="B2123" s="20">
        <f t="shared" si="33"/>
        <v>2.1179999999998778</v>
      </c>
    </row>
    <row r="2124" spans="1:2" x14ac:dyDescent="0.25">
      <c r="A2124" s="29">
        <f>((Gasto!$C$7*B2124)+(Gasto!$C$14*(B2124^2)))^3/(Gasto!$C$7+(2*Gasto!$C$14*B2124))</f>
        <v>239.83104163881015</v>
      </c>
      <c r="B2124" s="20">
        <f t="shared" si="33"/>
        <v>2.1189999999998776</v>
      </c>
    </row>
    <row r="2125" spans="1:2" x14ac:dyDescent="0.25">
      <c r="A2125" s="29">
        <f>((Gasto!$C$7*B2125)+(Gasto!$C$14*(B2125^2)))^3/(Gasto!$C$7+(2*Gasto!$C$14*B2125))</f>
        <v>240.26867827046939</v>
      </c>
      <c r="B2125" s="20">
        <f t="shared" si="33"/>
        <v>2.1199999999998775</v>
      </c>
    </row>
    <row r="2126" spans="1:2" x14ac:dyDescent="0.25">
      <c r="A2126" s="29">
        <f>((Gasto!$C$7*B2126)+(Gasto!$C$14*(B2126^2)))^3/(Gasto!$C$7+(2*Gasto!$C$14*B2126))</f>
        <v>240.70693500296076</v>
      </c>
      <c r="B2126" s="20">
        <f t="shared" si="33"/>
        <v>2.1209999999998774</v>
      </c>
    </row>
    <row r="2127" spans="1:2" x14ac:dyDescent="0.25">
      <c r="A2127" s="29">
        <f>((Gasto!$C$7*B2127)+(Gasto!$C$14*(B2127^2)))^3/(Gasto!$C$7+(2*Gasto!$C$14*B2127))</f>
        <v>241.14581247338816</v>
      </c>
      <c r="B2127" s="20">
        <f t="shared" si="33"/>
        <v>2.1219999999998773</v>
      </c>
    </row>
    <row r="2128" spans="1:2" x14ac:dyDescent="0.25">
      <c r="A2128" s="29">
        <f>((Gasto!$C$7*B2128)+(Gasto!$C$14*(B2128^2)))^3/(Gasto!$C$7+(2*Gasto!$C$14*B2128))</f>
        <v>241.58531131927646</v>
      </c>
      <c r="B2128" s="20">
        <f t="shared" si="33"/>
        <v>2.1229999999998772</v>
      </c>
    </row>
    <row r="2129" spans="1:2" x14ac:dyDescent="0.25">
      <c r="A2129" s="29">
        <f>((Gasto!$C$7*B2129)+(Gasto!$C$14*(B2129^2)))^3/(Gasto!$C$7+(2*Gasto!$C$14*B2129))</f>
        <v>242.02543217857206</v>
      </c>
      <c r="B2129" s="20">
        <f t="shared" si="33"/>
        <v>2.1239999999998771</v>
      </c>
    </row>
    <row r="2130" spans="1:2" x14ac:dyDescent="0.25">
      <c r="A2130" s="29">
        <f>((Gasto!$C$7*B2130)+(Gasto!$C$14*(B2130^2)))^3/(Gasto!$C$7+(2*Gasto!$C$14*B2130))</f>
        <v>242.46617568964294</v>
      </c>
      <c r="B2130" s="20">
        <f t="shared" si="33"/>
        <v>2.124999999999877</v>
      </c>
    </row>
    <row r="2131" spans="1:2" x14ac:dyDescent="0.25">
      <c r="A2131" s="29">
        <f>((Gasto!$C$7*B2131)+(Gasto!$C$14*(B2131^2)))^3/(Gasto!$C$7+(2*Gasto!$C$14*B2131))</f>
        <v>242.90754249127897</v>
      </c>
      <c r="B2131" s="20">
        <f t="shared" si="33"/>
        <v>2.1259999999998769</v>
      </c>
    </row>
    <row r="2132" spans="1:2" x14ac:dyDescent="0.25">
      <c r="A2132" s="29">
        <f>((Gasto!$C$7*B2132)+(Gasto!$C$14*(B2132^2)))^3/(Gasto!$C$7+(2*Gasto!$C$14*B2132))</f>
        <v>243.34953322269121</v>
      </c>
      <c r="B2132" s="20">
        <f t="shared" si="33"/>
        <v>2.1269999999998768</v>
      </c>
    </row>
    <row r="2133" spans="1:2" x14ac:dyDescent="0.25">
      <c r="A2133" s="29">
        <f>((Gasto!$C$7*B2133)+(Gasto!$C$14*(B2133^2)))^3/(Gasto!$C$7+(2*Gasto!$C$14*B2133))</f>
        <v>243.79214852351322</v>
      </c>
      <c r="B2133" s="20">
        <f t="shared" si="33"/>
        <v>2.1279999999998767</v>
      </c>
    </row>
    <row r="2134" spans="1:2" x14ac:dyDescent="0.25">
      <c r="A2134" s="29">
        <f>((Gasto!$C$7*B2134)+(Gasto!$C$14*(B2134^2)))^3/(Gasto!$C$7+(2*Gasto!$C$14*B2134))</f>
        <v>244.23538903380015</v>
      </c>
      <c r="B2134" s="20">
        <f t="shared" si="33"/>
        <v>2.1289999999998765</v>
      </c>
    </row>
    <row r="2135" spans="1:2" x14ac:dyDescent="0.25">
      <c r="A2135" s="29">
        <f>((Gasto!$C$7*B2135)+(Gasto!$C$14*(B2135^2)))^3/(Gasto!$C$7+(2*Gasto!$C$14*B2135))</f>
        <v>244.67925539402981</v>
      </c>
      <c r="B2135" s="20">
        <f t="shared" si="33"/>
        <v>2.1299999999998764</v>
      </c>
    </row>
    <row r="2136" spans="1:2" x14ac:dyDescent="0.25">
      <c r="A2136" s="29">
        <f>((Gasto!$C$7*B2136)+(Gasto!$C$14*(B2136^2)))^3/(Gasto!$C$7+(2*Gasto!$C$14*B2136))</f>
        <v>245.12374824510192</v>
      </c>
      <c r="B2136" s="20">
        <f t="shared" si="33"/>
        <v>2.1309999999998763</v>
      </c>
    </row>
    <row r="2137" spans="1:2" x14ac:dyDescent="0.25">
      <c r="A2137" s="29">
        <f>((Gasto!$C$7*B2137)+(Gasto!$C$14*(B2137^2)))^3/(Gasto!$C$7+(2*Gasto!$C$14*B2137))</f>
        <v>245.56886822833886</v>
      </c>
      <c r="B2137" s="20">
        <f t="shared" si="33"/>
        <v>2.1319999999998762</v>
      </c>
    </row>
    <row r="2138" spans="1:2" x14ac:dyDescent="0.25">
      <c r="A2138" s="29">
        <f>((Gasto!$C$7*B2138)+(Gasto!$C$14*(B2138^2)))^3/(Gasto!$C$7+(2*Gasto!$C$14*B2138))</f>
        <v>246.01461598548536</v>
      </c>
      <c r="B2138" s="20">
        <f t="shared" si="33"/>
        <v>2.1329999999998761</v>
      </c>
    </row>
    <row r="2139" spans="1:2" x14ac:dyDescent="0.25">
      <c r="A2139" s="29">
        <f>((Gasto!$C$7*B2139)+(Gasto!$C$14*(B2139^2)))^3/(Gasto!$C$7+(2*Gasto!$C$14*B2139))</f>
        <v>246.46099215870947</v>
      </c>
      <c r="B2139" s="20">
        <f t="shared" si="33"/>
        <v>2.133999999999876</v>
      </c>
    </row>
    <row r="2140" spans="1:2" x14ac:dyDescent="0.25">
      <c r="A2140" s="29">
        <f>((Gasto!$C$7*B2140)+(Gasto!$C$14*(B2140^2)))^3/(Gasto!$C$7+(2*Gasto!$C$14*B2140))</f>
        <v>246.90799739060137</v>
      </c>
      <c r="B2140" s="20">
        <f t="shared" si="33"/>
        <v>2.1349999999998759</v>
      </c>
    </row>
    <row r="2141" spans="1:2" x14ac:dyDescent="0.25">
      <c r="A2141" s="29">
        <f>((Gasto!$C$7*B2141)+(Gasto!$C$14*(B2141^2)))^3/(Gasto!$C$7+(2*Gasto!$C$14*B2141))</f>
        <v>247.35563232417476</v>
      </c>
      <c r="B2141" s="20">
        <f t="shared" si="33"/>
        <v>2.1359999999998758</v>
      </c>
    </row>
    <row r="2142" spans="1:2" x14ac:dyDescent="0.25">
      <c r="A2142" s="29">
        <f>((Gasto!$C$7*B2142)+(Gasto!$C$14*(B2142^2)))^3/(Gasto!$C$7+(2*Gasto!$C$14*B2142))</f>
        <v>247.80389760286647</v>
      </c>
      <c r="B2142" s="20">
        <f t="shared" si="33"/>
        <v>2.1369999999998757</v>
      </c>
    </row>
    <row r="2143" spans="1:2" x14ac:dyDescent="0.25">
      <c r="A2143" s="29">
        <f>((Gasto!$C$7*B2143)+(Gasto!$C$14*(B2143^2)))^3/(Gasto!$C$7+(2*Gasto!$C$14*B2143))</f>
        <v>248.25279387053612</v>
      </c>
      <c r="B2143" s="20">
        <f t="shared" si="33"/>
        <v>2.1379999999998756</v>
      </c>
    </row>
    <row r="2144" spans="1:2" x14ac:dyDescent="0.25">
      <c r="A2144" s="29">
        <f>((Gasto!$C$7*B2144)+(Gasto!$C$14*(B2144^2)))^3/(Gasto!$C$7+(2*Gasto!$C$14*B2144))</f>
        <v>248.70232177146733</v>
      </c>
      <c r="B2144" s="20">
        <f t="shared" si="33"/>
        <v>2.1389999999998754</v>
      </c>
    </row>
    <row r="2145" spans="1:2" x14ac:dyDescent="0.25">
      <c r="A2145" s="29">
        <f>((Gasto!$C$7*B2145)+(Gasto!$C$14*(B2145^2)))^3/(Gasto!$C$7+(2*Gasto!$C$14*B2145))</f>
        <v>249.15248195036676</v>
      </c>
      <c r="B2145" s="20">
        <f t="shared" si="33"/>
        <v>2.1399999999998753</v>
      </c>
    </row>
    <row r="2146" spans="1:2" x14ac:dyDescent="0.25">
      <c r="A2146" s="29">
        <f>((Gasto!$C$7*B2146)+(Gasto!$C$14*(B2146^2)))^3/(Gasto!$C$7+(2*Gasto!$C$14*B2146))</f>
        <v>249.60327505236518</v>
      </c>
      <c r="B2146" s="20">
        <f t="shared" si="33"/>
        <v>2.1409999999998752</v>
      </c>
    </row>
    <row r="2147" spans="1:2" x14ac:dyDescent="0.25">
      <c r="A2147" s="29">
        <f>((Gasto!$C$7*B2147)+(Gasto!$C$14*(B2147^2)))^3/(Gasto!$C$7+(2*Gasto!$C$14*B2147))</f>
        <v>250.05470172301673</v>
      </c>
      <c r="B2147" s="20">
        <f t="shared" si="33"/>
        <v>2.1419999999998751</v>
      </c>
    </row>
    <row r="2148" spans="1:2" x14ac:dyDescent="0.25">
      <c r="A2148" s="29">
        <f>((Gasto!$C$7*B2148)+(Gasto!$C$14*(B2148^2)))^3/(Gasto!$C$7+(2*Gasto!$C$14*B2148))</f>
        <v>250.50676260829994</v>
      </c>
      <c r="B2148" s="20">
        <f t="shared" si="33"/>
        <v>2.142999999999875</v>
      </c>
    </row>
    <row r="2149" spans="1:2" x14ac:dyDescent="0.25">
      <c r="A2149" s="29">
        <f>((Gasto!$C$7*B2149)+(Gasto!$C$14*(B2149^2)))^3/(Gasto!$C$7+(2*Gasto!$C$14*B2149))</f>
        <v>250.95945835461708</v>
      </c>
      <c r="B2149" s="20">
        <f t="shared" si="33"/>
        <v>2.1439999999998749</v>
      </c>
    </row>
    <row r="2150" spans="1:2" x14ac:dyDescent="0.25">
      <c r="A2150" s="29">
        <f>((Gasto!$C$7*B2150)+(Gasto!$C$14*(B2150^2)))^3/(Gasto!$C$7+(2*Gasto!$C$14*B2150))</f>
        <v>251.41278960879492</v>
      </c>
      <c r="B2150" s="20">
        <f t="shared" si="33"/>
        <v>2.1449999999998748</v>
      </c>
    </row>
    <row r="2151" spans="1:2" x14ac:dyDescent="0.25">
      <c r="A2151" s="29">
        <f>((Gasto!$C$7*B2151)+(Gasto!$C$14*(B2151^2)))^3/(Gasto!$C$7+(2*Gasto!$C$14*B2151))</f>
        <v>251.86675701808434</v>
      </c>
      <c r="B2151" s="20">
        <f t="shared" si="33"/>
        <v>2.1459999999998747</v>
      </c>
    </row>
    <row r="2152" spans="1:2" x14ac:dyDescent="0.25">
      <c r="A2152" s="29">
        <f>((Gasto!$C$7*B2152)+(Gasto!$C$14*(B2152^2)))^3/(Gasto!$C$7+(2*Gasto!$C$14*B2152))</f>
        <v>252.32136123016085</v>
      </c>
      <c r="B2152" s="20">
        <f t="shared" si="33"/>
        <v>2.1469999999998746</v>
      </c>
    </row>
    <row r="2153" spans="1:2" x14ac:dyDescent="0.25">
      <c r="A2153" s="29">
        <f>((Gasto!$C$7*B2153)+(Gasto!$C$14*(B2153^2)))^3/(Gasto!$C$7+(2*Gasto!$C$14*B2153))</f>
        <v>252.77660289312439</v>
      </c>
      <c r="B2153" s="20">
        <f t="shared" si="33"/>
        <v>2.1479999999998745</v>
      </c>
    </row>
    <row r="2154" spans="1:2" x14ac:dyDescent="0.25">
      <c r="A2154" s="29">
        <f>((Gasto!$C$7*B2154)+(Gasto!$C$14*(B2154^2)))^3/(Gasto!$C$7+(2*Gasto!$C$14*B2154))</f>
        <v>253.23248265549998</v>
      </c>
      <c r="B2154" s="20">
        <f t="shared" si="33"/>
        <v>2.1489999999998743</v>
      </c>
    </row>
    <row r="2155" spans="1:2" x14ac:dyDescent="0.25">
      <c r="A2155" s="29">
        <f>((Gasto!$C$7*B2155)+(Gasto!$C$14*(B2155^2)))^3/(Gasto!$C$7+(2*Gasto!$C$14*B2155))</f>
        <v>253.68900116623723</v>
      </c>
      <c r="B2155" s="20">
        <f t="shared" si="33"/>
        <v>2.1499999999998742</v>
      </c>
    </row>
    <row r="2156" spans="1:2" x14ac:dyDescent="0.25">
      <c r="A2156" s="29">
        <f>((Gasto!$C$7*B2156)+(Gasto!$C$14*(B2156^2)))^3/(Gasto!$C$7+(2*Gasto!$C$14*B2156))</f>
        <v>254.14615907471091</v>
      </c>
      <c r="B2156" s="20">
        <f t="shared" si="33"/>
        <v>2.1509999999998741</v>
      </c>
    </row>
    <row r="2157" spans="1:2" x14ac:dyDescent="0.25">
      <c r="A2157" s="29">
        <f>((Gasto!$C$7*B2157)+(Gasto!$C$14*(B2157^2)))^3/(Gasto!$C$7+(2*Gasto!$C$14*B2157))</f>
        <v>254.60395703072103</v>
      </c>
      <c r="B2157" s="20">
        <f t="shared" si="33"/>
        <v>2.151999999999874</v>
      </c>
    </row>
    <row r="2158" spans="1:2" x14ac:dyDescent="0.25">
      <c r="A2158" s="29">
        <f>((Gasto!$C$7*B2158)+(Gasto!$C$14*(B2158^2)))^3/(Gasto!$C$7+(2*Gasto!$C$14*B2158))</f>
        <v>255.06239568449266</v>
      </c>
      <c r="B2158" s="20">
        <f t="shared" si="33"/>
        <v>2.1529999999998739</v>
      </c>
    </row>
    <row r="2159" spans="1:2" x14ac:dyDescent="0.25">
      <c r="A2159" s="29">
        <f>((Gasto!$C$7*B2159)+(Gasto!$C$14*(B2159^2)))^3/(Gasto!$C$7+(2*Gasto!$C$14*B2159))</f>
        <v>255.52147568667664</v>
      </c>
      <c r="B2159" s="20">
        <f t="shared" si="33"/>
        <v>2.1539999999998738</v>
      </c>
    </row>
    <row r="2160" spans="1:2" x14ac:dyDescent="0.25">
      <c r="A2160" s="29">
        <f>((Gasto!$C$7*B2160)+(Gasto!$C$14*(B2160^2)))^3/(Gasto!$C$7+(2*Gasto!$C$14*B2160))</f>
        <v>255.98119768834917</v>
      </c>
      <c r="B2160" s="20">
        <f t="shared" si="33"/>
        <v>2.1549999999998737</v>
      </c>
    </row>
    <row r="2161" spans="1:2" x14ac:dyDescent="0.25">
      <c r="A2161" s="29">
        <f>((Gasto!$C$7*B2161)+(Gasto!$C$14*(B2161^2)))^3/(Gasto!$C$7+(2*Gasto!$C$14*B2161))</f>
        <v>256.44156234101206</v>
      </c>
      <c r="B2161" s="20">
        <f t="shared" si="33"/>
        <v>2.1559999999998736</v>
      </c>
    </row>
    <row r="2162" spans="1:2" x14ac:dyDescent="0.25">
      <c r="A2162" s="29">
        <f>((Gasto!$C$7*B2162)+(Gasto!$C$14*(B2162^2)))^3/(Gasto!$C$7+(2*Gasto!$C$14*B2162))</f>
        <v>256.90257029659307</v>
      </c>
      <c r="B2162" s="20">
        <f t="shared" si="33"/>
        <v>2.1569999999998735</v>
      </c>
    </row>
    <row r="2163" spans="1:2" x14ac:dyDescent="0.25">
      <c r="A2163" s="29">
        <f>((Gasto!$C$7*B2163)+(Gasto!$C$14*(B2163^2)))^3/(Gasto!$C$7+(2*Gasto!$C$14*B2163))</f>
        <v>257.36422220744601</v>
      </c>
      <c r="B2163" s="20">
        <f t="shared" si="33"/>
        <v>2.1579999999998734</v>
      </c>
    </row>
    <row r="2164" spans="1:2" x14ac:dyDescent="0.25">
      <c r="A2164" s="29">
        <f>((Gasto!$C$7*B2164)+(Gasto!$C$14*(B2164^2)))^3/(Gasto!$C$7+(2*Gasto!$C$14*B2164))</f>
        <v>257.8265187263508</v>
      </c>
      <c r="B2164" s="20">
        <f t="shared" si="33"/>
        <v>2.1589999999998732</v>
      </c>
    </row>
    <row r="2165" spans="1:2" x14ac:dyDescent="0.25">
      <c r="A2165" s="29">
        <f>((Gasto!$C$7*B2165)+(Gasto!$C$14*(B2165^2)))^3/(Gasto!$C$7+(2*Gasto!$C$14*B2165))</f>
        <v>258.28946050651331</v>
      </c>
      <c r="B2165" s="20">
        <f t="shared" si="33"/>
        <v>2.1599999999998731</v>
      </c>
    </row>
    <row r="2166" spans="1:2" x14ac:dyDescent="0.25">
      <c r="A2166" s="29">
        <f>((Gasto!$C$7*B2166)+(Gasto!$C$14*(B2166^2)))^3/(Gasto!$C$7+(2*Gasto!$C$14*B2166))</f>
        <v>258.75304820156634</v>
      </c>
      <c r="B2166" s="20">
        <f t="shared" si="33"/>
        <v>2.160999999999873</v>
      </c>
    </row>
    <row r="2167" spans="1:2" x14ac:dyDescent="0.25">
      <c r="A2167" s="29">
        <f>((Gasto!$C$7*B2167)+(Gasto!$C$14*(B2167^2)))^3/(Gasto!$C$7+(2*Gasto!$C$14*B2167))</f>
        <v>259.21728246556853</v>
      </c>
      <c r="B2167" s="20">
        <f t="shared" ref="B2167:B2230" si="34">B2166+0.001</f>
        <v>2.1619999999998729</v>
      </c>
    </row>
    <row r="2168" spans="1:2" x14ac:dyDescent="0.25">
      <c r="A2168" s="29">
        <f>((Gasto!$C$7*B2168)+(Gasto!$C$14*(B2168^2)))^3/(Gasto!$C$7+(2*Gasto!$C$14*B2168))</f>
        <v>259.68216395300584</v>
      </c>
      <c r="B2168" s="20">
        <f t="shared" si="34"/>
        <v>2.1629999999998728</v>
      </c>
    </row>
    <row r="2169" spans="1:2" x14ac:dyDescent="0.25">
      <c r="A2169" s="29">
        <f>((Gasto!$C$7*B2169)+(Gasto!$C$14*(B2169^2)))^3/(Gasto!$C$7+(2*Gasto!$C$14*B2169))</f>
        <v>260.14769331879035</v>
      </c>
      <c r="B2169" s="20">
        <f t="shared" si="34"/>
        <v>2.1639999999998727</v>
      </c>
    </row>
    <row r="2170" spans="1:2" x14ac:dyDescent="0.25">
      <c r="A2170" s="29">
        <f>((Gasto!$C$7*B2170)+(Gasto!$C$14*(B2170^2)))^3/(Gasto!$C$7+(2*Gasto!$C$14*B2170))</f>
        <v>260.61387121826164</v>
      </c>
      <c r="B2170" s="20">
        <f t="shared" si="34"/>
        <v>2.1649999999998726</v>
      </c>
    </row>
    <row r="2171" spans="1:2" x14ac:dyDescent="0.25">
      <c r="A2171" s="29">
        <f>((Gasto!$C$7*B2171)+(Gasto!$C$14*(B2171^2)))^3/(Gasto!$C$7+(2*Gasto!$C$14*B2171))</f>
        <v>261.08069830718603</v>
      </c>
      <c r="B2171" s="20">
        <f t="shared" si="34"/>
        <v>2.1659999999998725</v>
      </c>
    </row>
    <row r="2172" spans="1:2" x14ac:dyDescent="0.25">
      <c r="A2172" s="29">
        <f>((Gasto!$C$7*B2172)+(Gasto!$C$14*(B2172^2)))^3/(Gasto!$C$7+(2*Gasto!$C$14*B2172))</f>
        <v>261.54817524175712</v>
      </c>
      <c r="B2172" s="20">
        <f t="shared" si="34"/>
        <v>2.1669999999998724</v>
      </c>
    </row>
    <row r="2173" spans="1:2" x14ac:dyDescent="0.25">
      <c r="A2173" s="29">
        <f>((Gasto!$C$7*B2173)+(Gasto!$C$14*(B2173^2)))^3/(Gasto!$C$7+(2*Gasto!$C$14*B2173))</f>
        <v>262.01630267859576</v>
      </c>
      <c r="B2173" s="20">
        <f t="shared" si="34"/>
        <v>2.1679999999998723</v>
      </c>
    </row>
    <row r="2174" spans="1:2" x14ac:dyDescent="0.25">
      <c r="A2174" s="29">
        <f>((Gasto!$C$7*B2174)+(Gasto!$C$14*(B2174^2)))^3/(Gasto!$C$7+(2*Gasto!$C$14*B2174))</f>
        <v>262.48508127475043</v>
      </c>
      <c r="B2174" s="20">
        <f t="shared" si="34"/>
        <v>2.1689999999998721</v>
      </c>
    </row>
    <row r="2175" spans="1:2" x14ac:dyDescent="0.25">
      <c r="A2175" s="29">
        <f>((Gasto!$C$7*B2175)+(Gasto!$C$14*(B2175^2)))^3/(Gasto!$C$7+(2*Gasto!$C$14*B2175))</f>
        <v>262.95451168769699</v>
      </c>
      <c r="B2175" s="20">
        <f t="shared" si="34"/>
        <v>2.169999999999872</v>
      </c>
    </row>
    <row r="2176" spans="1:2" x14ac:dyDescent="0.25">
      <c r="A2176" s="29">
        <f>((Gasto!$C$7*B2176)+(Gasto!$C$14*(B2176^2)))^3/(Gasto!$C$7+(2*Gasto!$C$14*B2176))</f>
        <v>263.4245945753392</v>
      </c>
      <c r="B2176" s="20">
        <f t="shared" si="34"/>
        <v>2.1709999999998719</v>
      </c>
    </row>
    <row r="2177" spans="1:2" x14ac:dyDescent="0.25">
      <c r="A2177" s="29">
        <f>((Gasto!$C$7*B2177)+(Gasto!$C$14*(B2177^2)))^3/(Gasto!$C$7+(2*Gasto!$C$14*B2177))</f>
        <v>263.89533059600859</v>
      </c>
      <c r="B2177" s="20">
        <f t="shared" si="34"/>
        <v>2.1719999999998718</v>
      </c>
    </row>
    <row r="2178" spans="1:2" x14ac:dyDescent="0.25">
      <c r="A2178" s="29">
        <f>((Gasto!$C$7*B2178)+(Gasto!$C$14*(B2178^2)))^3/(Gasto!$C$7+(2*Gasto!$C$14*B2178))</f>
        <v>264.3667204084648</v>
      </c>
      <c r="B2178" s="20">
        <f t="shared" si="34"/>
        <v>2.1729999999998717</v>
      </c>
    </row>
    <row r="2179" spans="1:2" x14ac:dyDescent="0.25">
      <c r="A2179" s="29">
        <f>((Gasto!$C$7*B2179)+(Gasto!$C$14*(B2179^2)))^3/(Gasto!$C$7+(2*Gasto!$C$14*B2179))</f>
        <v>264.83876467189543</v>
      </c>
      <c r="B2179" s="20">
        <f t="shared" si="34"/>
        <v>2.1739999999998716</v>
      </c>
    </row>
    <row r="2180" spans="1:2" x14ac:dyDescent="0.25">
      <c r="A2180" s="29">
        <f>((Gasto!$C$7*B2180)+(Gasto!$C$14*(B2180^2)))^3/(Gasto!$C$7+(2*Gasto!$C$14*B2180))</f>
        <v>265.31146404591647</v>
      </c>
      <c r="B2180" s="20">
        <f t="shared" si="34"/>
        <v>2.1749999999998715</v>
      </c>
    </row>
    <row r="2181" spans="1:2" x14ac:dyDescent="0.25">
      <c r="A2181" s="29">
        <f>((Gasto!$C$7*B2181)+(Gasto!$C$14*(B2181^2)))^3/(Gasto!$C$7+(2*Gasto!$C$14*B2181))</f>
        <v>265.78481919057225</v>
      </c>
      <c r="B2181" s="20">
        <f t="shared" si="34"/>
        <v>2.1759999999998714</v>
      </c>
    </row>
    <row r="2182" spans="1:2" x14ac:dyDescent="0.25">
      <c r="A2182" s="29">
        <f>((Gasto!$C$7*B2182)+(Gasto!$C$14*(B2182^2)))^3/(Gasto!$C$7+(2*Gasto!$C$14*B2182))</f>
        <v>266.25883076633573</v>
      </c>
      <c r="B2182" s="20">
        <f t="shared" si="34"/>
        <v>2.1769999999998713</v>
      </c>
    </row>
    <row r="2183" spans="1:2" x14ac:dyDescent="0.25">
      <c r="A2183" s="29">
        <f>((Gasto!$C$7*B2183)+(Gasto!$C$14*(B2183^2)))^3/(Gasto!$C$7+(2*Gasto!$C$14*B2183))</f>
        <v>266.73349943410869</v>
      </c>
      <c r="B2183" s="20">
        <f t="shared" si="34"/>
        <v>2.1779999999998712</v>
      </c>
    </row>
    <row r="2184" spans="1:2" x14ac:dyDescent="0.25">
      <c r="A2184" s="29">
        <f>((Gasto!$C$7*B2184)+(Gasto!$C$14*(B2184^2)))^3/(Gasto!$C$7+(2*Gasto!$C$14*B2184))</f>
        <v>267.20882585522128</v>
      </c>
      <c r="B2184" s="20">
        <f t="shared" si="34"/>
        <v>2.178999999999871</v>
      </c>
    </row>
    <row r="2185" spans="1:2" x14ac:dyDescent="0.25">
      <c r="A2185" s="29">
        <f>((Gasto!$C$7*B2185)+(Gasto!$C$14*(B2185^2)))^3/(Gasto!$C$7+(2*Gasto!$C$14*B2185))</f>
        <v>267.68481069143286</v>
      </c>
      <c r="B2185" s="20">
        <f t="shared" si="34"/>
        <v>2.1799999999998709</v>
      </c>
    </row>
    <row r="2186" spans="1:2" x14ac:dyDescent="0.25">
      <c r="A2186" s="29">
        <f>((Gasto!$C$7*B2186)+(Gasto!$C$14*(B2186^2)))^3/(Gasto!$C$7+(2*Gasto!$C$14*B2186))</f>
        <v>268.16145460493198</v>
      </c>
      <c r="B2186" s="20">
        <f t="shared" si="34"/>
        <v>2.1809999999998708</v>
      </c>
    </row>
    <row r="2187" spans="1:2" x14ac:dyDescent="0.25">
      <c r="A2187" s="29">
        <f>((Gasto!$C$7*B2187)+(Gasto!$C$14*(B2187^2)))^3/(Gasto!$C$7+(2*Gasto!$C$14*B2187))</f>
        <v>268.63875825833628</v>
      </c>
      <c r="B2187" s="20">
        <f t="shared" si="34"/>
        <v>2.1819999999998707</v>
      </c>
    </row>
    <row r="2188" spans="1:2" x14ac:dyDescent="0.25">
      <c r="A2188" s="29">
        <f>((Gasto!$C$7*B2188)+(Gasto!$C$14*(B2188^2)))^3/(Gasto!$C$7+(2*Gasto!$C$14*B2188))</f>
        <v>269.11672231469265</v>
      </c>
      <c r="B2188" s="20">
        <f t="shared" si="34"/>
        <v>2.1829999999998706</v>
      </c>
    </row>
    <row r="2189" spans="1:2" x14ac:dyDescent="0.25">
      <c r="A2189" s="29">
        <f>((Gasto!$C$7*B2189)+(Gasto!$C$14*(B2189^2)))^3/(Gasto!$C$7+(2*Gasto!$C$14*B2189))</f>
        <v>269.59534743747764</v>
      </c>
      <c r="B2189" s="20">
        <f t="shared" si="34"/>
        <v>2.1839999999998705</v>
      </c>
    </row>
    <row r="2190" spans="1:2" x14ac:dyDescent="0.25">
      <c r="A2190" s="29">
        <f>((Gasto!$C$7*B2190)+(Gasto!$C$14*(B2190^2)))^3/(Gasto!$C$7+(2*Gasto!$C$14*B2190))</f>
        <v>270.07463429059754</v>
      </c>
      <c r="B2190" s="20">
        <f t="shared" si="34"/>
        <v>2.1849999999998704</v>
      </c>
    </row>
    <row r="2191" spans="1:2" x14ac:dyDescent="0.25">
      <c r="A2191" s="29">
        <f>((Gasto!$C$7*B2191)+(Gasto!$C$14*(B2191^2)))^3/(Gasto!$C$7+(2*Gasto!$C$14*B2191))</f>
        <v>270.55458353838793</v>
      </c>
      <c r="B2191" s="20">
        <f t="shared" si="34"/>
        <v>2.1859999999998703</v>
      </c>
    </row>
    <row r="2192" spans="1:2" x14ac:dyDescent="0.25">
      <c r="A2192" s="29">
        <f>((Gasto!$C$7*B2192)+(Gasto!$C$14*(B2192^2)))^3/(Gasto!$C$7+(2*Gasto!$C$14*B2192))</f>
        <v>271.03519584561462</v>
      </c>
      <c r="B2192" s="20">
        <f t="shared" si="34"/>
        <v>2.1869999999998702</v>
      </c>
    </row>
    <row r="2193" spans="1:2" x14ac:dyDescent="0.25">
      <c r="A2193" s="29">
        <f>((Gasto!$C$7*B2193)+(Gasto!$C$14*(B2193^2)))^3/(Gasto!$C$7+(2*Gasto!$C$14*B2193))</f>
        <v>271.51647187747358</v>
      </c>
      <c r="B2193" s="20">
        <f t="shared" si="34"/>
        <v>2.18799999999987</v>
      </c>
    </row>
    <row r="2194" spans="1:2" x14ac:dyDescent="0.25">
      <c r="A2194" s="29">
        <f>((Gasto!$C$7*B2194)+(Gasto!$C$14*(B2194^2)))^3/(Gasto!$C$7+(2*Gasto!$C$14*B2194))</f>
        <v>271.99841229959065</v>
      </c>
      <c r="B2194" s="20">
        <f t="shared" si="34"/>
        <v>2.1889999999998699</v>
      </c>
    </row>
    <row r="2195" spans="1:2" x14ac:dyDescent="0.25">
      <c r="A2195" s="29">
        <f>((Gasto!$C$7*B2195)+(Gasto!$C$14*(B2195^2)))^3/(Gasto!$C$7+(2*Gasto!$C$14*B2195))</f>
        <v>272.48101777802208</v>
      </c>
      <c r="B2195" s="20">
        <f t="shared" si="34"/>
        <v>2.1899999999998698</v>
      </c>
    </row>
    <row r="2196" spans="1:2" x14ac:dyDescent="0.25">
      <c r="A2196" s="29">
        <f>((Gasto!$C$7*B2196)+(Gasto!$C$14*(B2196^2)))^3/(Gasto!$C$7+(2*Gasto!$C$14*B2196))</f>
        <v>272.96428897925466</v>
      </c>
      <c r="B2196" s="20">
        <f t="shared" si="34"/>
        <v>2.1909999999998697</v>
      </c>
    </row>
    <row r="2197" spans="1:2" x14ac:dyDescent="0.25">
      <c r="A2197" s="29">
        <f>((Gasto!$C$7*B2197)+(Gasto!$C$14*(B2197^2)))^3/(Gasto!$C$7+(2*Gasto!$C$14*B2197))</f>
        <v>273.44822657020541</v>
      </c>
      <c r="B2197" s="20">
        <f t="shared" si="34"/>
        <v>2.1919999999998696</v>
      </c>
    </row>
    <row r="2198" spans="1:2" x14ac:dyDescent="0.25">
      <c r="A2198" s="29">
        <f>((Gasto!$C$7*B2198)+(Gasto!$C$14*(B2198^2)))^3/(Gasto!$C$7+(2*Gasto!$C$14*B2198))</f>
        <v>273.93283121822242</v>
      </c>
      <c r="B2198" s="20">
        <f t="shared" si="34"/>
        <v>2.1929999999998695</v>
      </c>
    </row>
    <row r="2199" spans="1:2" x14ac:dyDescent="0.25">
      <c r="A2199" s="29">
        <f>((Gasto!$C$7*B2199)+(Gasto!$C$14*(B2199^2)))^3/(Gasto!$C$7+(2*Gasto!$C$14*B2199))</f>
        <v>274.41810359108467</v>
      </c>
      <c r="B2199" s="20">
        <f t="shared" si="34"/>
        <v>2.1939999999998694</v>
      </c>
    </row>
    <row r="2200" spans="1:2" x14ac:dyDescent="0.25">
      <c r="A2200" s="29">
        <f>((Gasto!$C$7*B2200)+(Gasto!$C$14*(B2200^2)))^3/(Gasto!$C$7+(2*Gasto!$C$14*B2200))</f>
        <v>274.90404435700157</v>
      </c>
      <c r="B2200" s="20">
        <f t="shared" si="34"/>
        <v>2.1949999999998693</v>
      </c>
    </row>
    <row r="2201" spans="1:2" x14ac:dyDescent="0.25">
      <c r="A2201" s="29">
        <f>((Gasto!$C$7*B2201)+(Gasto!$C$14*(B2201^2)))^3/(Gasto!$C$7+(2*Gasto!$C$14*B2201))</f>
        <v>275.39065418461428</v>
      </c>
      <c r="B2201" s="20">
        <f t="shared" si="34"/>
        <v>2.1959999999998692</v>
      </c>
    </row>
    <row r="2202" spans="1:2" x14ac:dyDescent="0.25">
      <c r="A2202" s="29">
        <f>((Gasto!$C$7*B2202)+(Gasto!$C$14*(B2202^2)))^3/(Gasto!$C$7+(2*Gasto!$C$14*B2202))</f>
        <v>275.87793374299463</v>
      </c>
      <c r="B2202" s="20">
        <f t="shared" si="34"/>
        <v>2.1969999999998691</v>
      </c>
    </row>
    <row r="2203" spans="1:2" x14ac:dyDescent="0.25">
      <c r="A2203" s="29">
        <f>((Gasto!$C$7*B2203)+(Gasto!$C$14*(B2203^2)))^3/(Gasto!$C$7+(2*Gasto!$C$14*B2203))</f>
        <v>276.36588370164651</v>
      </c>
      <c r="B2203" s="20">
        <f t="shared" si="34"/>
        <v>2.1979999999998689</v>
      </c>
    </row>
    <row r="2204" spans="1:2" x14ac:dyDescent="0.25">
      <c r="A2204" s="29">
        <f>((Gasto!$C$7*B2204)+(Gasto!$C$14*(B2204^2)))^3/(Gasto!$C$7+(2*Gasto!$C$14*B2204))</f>
        <v>276.85450473050469</v>
      </c>
      <c r="B2204" s="20">
        <f t="shared" si="34"/>
        <v>2.1989999999998688</v>
      </c>
    </row>
    <row r="2205" spans="1:2" x14ac:dyDescent="0.25">
      <c r="A2205" s="29">
        <f>((Gasto!$C$7*B2205)+(Gasto!$C$14*(B2205^2)))^3/(Gasto!$C$7+(2*Gasto!$C$14*B2205))</f>
        <v>277.3437974999357</v>
      </c>
      <c r="B2205" s="20">
        <f t="shared" si="34"/>
        <v>2.1999999999998687</v>
      </c>
    </row>
    <row r="2206" spans="1:2" x14ac:dyDescent="0.25">
      <c r="A2206" s="29">
        <f>((Gasto!$C$7*B2206)+(Gasto!$C$14*(B2206^2)))^3/(Gasto!$C$7+(2*Gasto!$C$14*B2206))</f>
        <v>277.83376268073823</v>
      </c>
      <c r="B2206" s="20">
        <f t="shared" si="34"/>
        <v>2.2009999999998686</v>
      </c>
    </row>
    <row r="2207" spans="1:2" x14ac:dyDescent="0.25">
      <c r="A2207" s="29">
        <f>((Gasto!$C$7*B2207)+(Gasto!$C$14*(B2207^2)))^3/(Gasto!$C$7+(2*Gasto!$C$14*B2207))</f>
        <v>278.32440094414267</v>
      </c>
      <c r="B2207" s="20">
        <f t="shared" si="34"/>
        <v>2.2019999999998685</v>
      </c>
    </row>
    <row r="2208" spans="1:2" x14ac:dyDescent="0.25">
      <c r="A2208" s="29">
        <f>((Gasto!$C$7*B2208)+(Gasto!$C$14*(B2208^2)))^3/(Gasto!$C$7+(2*Gasto!$C$14*B2208))</f>
        <v>278.8157129618113</v>
      </c>
      <c r="B2208" s="20">
        <f t="shared" si="34"/>
        <v>2.2029999999998684</v>
      </c>
    </row>
    <row r="2209" spans="1:2" x14ac:dyDescent="0.25">
      <c r="A2209" s="29">
        <f>((Gasto!$C$7*B2209)+(Gasto!$C$14*(B2209^2)))^3/(Gasto!$C$7+(2*Gasto!$C$14*B2209))</f>
        <v>279.30769940583872</v>
      </c>
      <c r="B2209" s="20">
        <f t="shared" si="34"/>
        <v>2.2039999999998683</v>
      </c>
    </row>
    <row r="2210" spans="1:2" x14ac:dyDescent="0.25">
      <c r="A2210" s="29">
        <f>((Gasto!$C$7*B2210)+(Gasto!$C$14*(B2210^2)))^3/(Gasto!$C$7+(2*Gasto!$C$14*B2210))</f>
        <v>279.8003609487518</v>
      </c>
      <c r="B2210" s="20">
        <f t="shared" si="34"/>
        <v>2.2049999999998682</v>
      </c>
    </row>
    <row r="2211" spans="1:2" x14ac:dyDescent="0.25">
      <c r="A2211" s="29">
        <f>((Gasto!$C$7*B2211)+(Gasto!$C$14*(B2211^2)))^3/(Gasto!$C$7+(2*Gasto!$C$14*B2211))</f>
        <v>280.29369826351029</v>
      </c>
      <c r="B2211" s="20">
        <f t="shared" si="34"/>
        <v>2.2059999999998681</v>
      </c>
    </row>
    <row r="2212" spans="1:2" x14ac:dyDescent="0.25">
      <c r="A2212" s="29">
        <f>((Gasto!$C$7*B2212)+(Gasto!$C$14*(B2212^2)))^3/(Gasto!$C$7+(2*Gasto!$C$14*B2212))</f>
        <v>280.78771202350589</v>
      </c>
      <c r="B2212" s="20">
        <f t="shared" si="34"/>
        <v>2.206999999999868</v>
      </c>
    </row>
    <row r="2213" spans="1:2" x14ac:dyDescent="0.25">
      <c r="A2213" s="29">
        <f>((Gasto!$C$7*B2213)+(Gasto!$C$14*(B2213^2)))^3/(Gasto!$C$7+(2*Gasto!$C$14*B2213))</f>
        <v>281.28240290256332</v>
      </c>
      <c r="B2213" s="20">
        <f t="shared" si="34"/>
        <v>2.2079999999998678</v>
      </c>
    </row>
    <row r="2214" spans="1:2" x14ac:dyDescent="0.25">
      <c r="A2214" s="29">
        <f>((Gasto!$C$7*B2214)+(Gasto!$C$14*(B2214^2)))^3/(Gasto!$C$7+(2*Gasto!$C$14*B2214))</f>
        <v>281.77777157494018</v>
      </c>
      <c r="B2214" s="20">
        <f t="shared" si="34"/>
        <v>2.2089999999998677</v>
      </c>
    </row>
    <row r="2215" spans="1:2" x14ac:dyDescent="0.25">
      <c r="A2215" s="29">
        <f>((Gasto!$C$7*B2215)+(Gasto!$C$14*(B2215^2)))^3/(Gasto!$C$7+(2*Gasto!$C$14*B2215))</f>
        <v>282.27381871532714</v>
      </c>
      <c r="B2215" s="20">
        <f t="shared" si="34"/>
        <v>2.2099999999998676</v>
      </c>
    </row>
    <row r="2216" spans="1:2" x14ac:dyDescent="0.25">
      <c r="A2216" s="29">
        <f>((Gasto!$C$7*B2216)+(Gasto!$C$14*(B2216^2)))^3/(Gasto!$C$7+(2*Gasto!$C$14*B2216))</f>
        <v>282.77054499884798</v>
      </c>
      <c r="B2216" s="20">
        <f t="shared" si="34"/>
        <v>2.2109999999998675</v>
      </c>
    </row>
    <row r="2217" spans="1:2" x14ac:dyDescent="0.25">
      <c r="A2217" s="29">
        <f>((Gasto!$C$7*B2217)+(Gasto!$C$14*(B2217^2)))^3/(Gasto!$C$7+(2*Gasto!$C$14*B2217))</f>
        <v>283.26795110105957</v>
      </c>
      <c r="B2217" s="20">
        <f t="shared" si="34"/>
        <v>2.2119999999998674</v>
      </c>
    </row>
    <row r="2218" spans="1:2" x14ac:dyDescent="0.25">
      <c r="A2218" s="29">
        <f>((Gasto!$C$7*B2218)+(Gasto!$C$14*(B2218^2)))^3/(Gasto!$C$7+(2*Gasto!$C$14*B2218))</f>
        <v>283.76603769795213</v>
      </c>
      <c r="B2218" s="20">
        <f t="shared" si="34"/>
        <v>2.2129999999998673</v>
      </c>
    </row>
    <row r="2219" spans="1:2" x14ac:dyDescent="0.25">
      <c r="A2219" s="29">
        <f>((Gasto!$C$7*B2219)+(Gasto!$C$14*(B2219^2)))^3/(Gasto!$C$7+(2*Gasto!$C$14*B2219))</f>
        <v>284.26480546595002</v>
      </c>
      <c r="B2219" s="20">
        <f t="shared" si="34"/>
        <v>2.2139999999998672</v>
      </c>
    </row>
    <row r="2220" spans="1:2" x14ac:dyDescent="0.25">
      <c r="A2220" s="29">
        <f>((Gasto!$C$7*B2220)+(Gasto!$C$14*(B2220^2)))^3/(Gasto!$C$7+(2*Gasto!$C$14*B2220))</f>
        <v>284.76425508191062</v>
      </c>
      <c r="B2220" s="20">
        <f t="shared" si="34"/>
        <v>2.2149999999998671</v>
      </c>
    </row>
    <row r="2221" spans="1:2" x14ac:dyDescent="0.25">
      <c r="A2221" s="29">
        <f>((Gasto!$C$7*B2221)+(Gasto!$C$14*(B2221^2)))^3/(Gasto!$C$7+(2*Gasto!$C$14*B2221))</f>
        <v>285.26438722312531</v>
      </c>
      <c r="B2221" s="20">
        <f t="shared" si="34"/>
        <v>2.215999999999867</v>
      </c>
    </row>
    <row r="2222" spans="1:2" x14ac:dyDescent="0.25">
      <c r="A2222" s="29">
        <f>((Gasto!$C$7*B2222)+(Gasto!$C$14*(B2222^2)))^3/(Gasto!$C$7+(2*Gasto!$C$14*B2222))</f>
        <v>285.76520256731948</v>
      </c>
      <c r="B2222" s="20">
        <f t="shared" si="34"/>
        <v>2.2169999999998669</v>
      </c>
    </row>
    <row r="2223" spans="1:2" x14ac:dyDescent="0.25">
      <c r="A2223" s="29">
        <f>((Gasto!$C$7*B2223)+(Gasto!$C$14*(B2223^2)))^3/(Gasto!$C$7+(2*Gasto!$C$14*B2223))</f>
        <v>286.26670179265267</v>
      </c>
      <c r="B2223" s="20">
        <f t="shared" si="34"/>
        <v>2.2179999999998667</v>
      </c>
    </row>
    <row r="2224" spans="1:2" x14ac:dyDescent="0.25">
      <c r="A2224" s="29">
        <f>((Gasto!$C$7*B2224)+(Gasto!$C$14*(B2224^2)))^3/(Gasto!$C$7+(2*Gasto!$C$14*B2224))</f>
        <v>286.76888557771861</v>
      </c>
      <c r="B2224" s="20">
        <f t="shared" si="34"/>
        <v>2.2189999999998666</v>
      </c>
    </row>
    <row r="2225" spans="1:2" x14ac:dyDescent="0.25">
      <c r="A2225" s="29">
        <f>((Gasto!$C$7*B2225)+(Gasto!$C$14*(B2225^2)))^3/(Gasto!$C$7+(2*Gasto!$C$14*B2225))</f>
        <v>287.27175460154535</v>
      </c>
      <c r="B2225" s="20">
        <f t="shared" si="34"/>
        <v>2.2199999999998665</v>
      </c>
    </row>
    <row r="2226" spans="1:2" x14ac:dyDescent="0.25">
      <c r="A2226" s="29">
        <f>((Gasto!$C$7*B2226)+(Gasto!$C$14*(B2226^2)))^3/(Gasto!$C$7+(2*Gasto!$C$14*B2226))</f>
        <v>287.77530954359503</v>
      </c>
      <c r="B2226" s="20">
        <f t="shared" si="34"/>
        <v>2.2209999999998664</v>
      </c>
    </row>
    <row r="2227" spans="1:2" x14ac:dyDescent="0.25">
      <c r="A2227" s="29">
        <f>((Gasto!$C$7*B2227)+(Gasto!$C$14*(B2227^2)))^3/(Gasto!$C$7+(2*Gasto!$C$14*B2227))</f>
        <v>288.27955108376517</v>
      </c>
      <c r="B2227" s="20">
        <f t="shared" si="34"/>
        <v>2.2219999999998663</v>
      </c>
    </row>
    <row r="2228" spans="1:2" x14ac:dyDescent="0.25">
      <c r="A2228" s="29">
        <f>((Gasto!$C$7*B2228)+(Gasto!$C$14*(B2228^2)))^3/(Gasto!$C$7+(2*Gasto!$C$14*B2228))</f>
        <v>288.7844799023876</v>
      </c>
      <c r="B2228" s="20">
        <f t="shared" si="34"/>
        <v>2.2229999999998662</v>
      </c>
    </row>
    <row r="2229" spans="1:2" x14ac:dyDescent="0.25">
      <c r="A2229" s="29">
        <f>((Gasto!$C$7*B2229)+(Gasto!$C$14*(B2229^2)))^3/(Gasto!$C$7+(2*Gasto!$C$14*B2229))</f>
        <v>289.29009668022894</v>
      </c>
      <c r="B2229" s="20">
        <f t="shared" si="34"/>
        <v>2.2239999999998661</v>
      </c>
    </row>
    <row r="2230" spans="1:2" x14ac:dyDescent="0.25">
      <c r="A2230" s="29">
        <f>((Gasto!$C$7*B2230)+(Gasto!$C$14*(B2230^2)))^3/(Gasto!$C$7+(2*Gasto!$C$14*B2230))</f>
        <v>289.79640209849117</v>
      </c>
      <c r="B2230" s="20">
        <f t="shared" si="34"/>
        <v>2.224999999999866</v>
      </c>
    </row>
    <row r="2231" spans="1:2" x14ac:dyDescent="0.25">
      <c r="A2231" s="29">
        <f>((Gasto!$C$7*B2231)+(Gasto!$C$14*(B2231^2)))^3/(Gasto!$C$7+(2*Gasto!$C$14*B2231))</f>
        <v>290.30339683881107</v>
      </c>
      <c r="B2231" s="20">
        <f t="shared" ref="B2231:B2294" si="35">B2230+0.001</f>
        <v>2.2259999999998659</v>
      </c>
    </row>
    <row r="2232" spans="1:2" x14ac:dyDescent="0.25">
      <c r="A2232" s="29">
        <f>((Gasto!$C$7*B2232)+(Gasto!$C$14*(B2232^2)))^3/(Gasto!$C$7+(2*Gasto!$C$14*B2232))</f>
        <v>290.81108158326106</v>
      </c>
      <c r="B2232" s="20">
        <f t="shared" si="35"/>
        <v>2.2269999999998658</v>
      </c>
    </row>
    <row r="2233" spans="1:2" x14ac:dyDescent="0.25">
      <c r="A2233" s="29">
        <f>((Gasto!$C$7*B2233)+(Gasto!$C$14*(B2233^2)))^3/(Gasto!$C$7+(2*Gasto!$C$14*B2233))</f>
        <v>291.31945701434893</v>
      </c>
      <c r="B2233" s="20">
        <f t="shared" si="35"/>
        <v>2.2279999999998656</v>
      </c>
    </row>
    <row r="2234" spans="1:2" x14ac:dyDescent="0.25">
      <c r="A2234" s="29">
        <f>((Gasto!$C$7*B2234)+(Gasto!$C$14*(B2234^2)))^3/(Gasto!$C$7+(2*Gasto!$C$14*B2234))</f>
        <v>291.82852381501772</v>
      </c>
      <c r="B2234" s="20">
        <f t="shared" si="35"/>
        <v>2.2289999999998655</v>
      </c>
    </row>
    <row r="2235" spans="1:2" x14ac:dyDescent="0.25">
      <c r="A2235" s="29">
        <f>((Gasto!$C$7*B2235)+(Gasto!$C$14*(B2235^2)))^3/(Gasto!$C$7+(2*Gasto!$C$14*B2235))</f>
        <v>292.33828266864657</v>
      </c>
      <c r="B2235" s="20">
        <f t="shared" si="35"/>
        <v>2.2299999999998654</v>
      </c>
    </row>
    <row r="2236" spans="1:2" x14ac:dyDescent="0.25">
      <c r="A2236" s="29">
        <f>((Gasto!$C$7*B2236)+(Gasto!$C$14*(B2236^2)))^3/(Gasto!$C$7+(2*Gasto!$C$14*B2236))</f>
        <v>292.84873425905027</v>
      </c>
      <c r="B2236" s="20">
        <f t="shared" si="35"/>
        <v>2.2309999999998653</v>
      </c>
    </row>
    <row r="2237" spans="1:2" x14ac:dyDescent="0.25">
      <c r="A2237" s="29">
        <f>((Gasto!$C$7*B2237)+(Gasto!$C$14*(B2237^2)))^3/(Gasto!$C$7+(2*Gasto!$C$14*B2237))</f>
        <v>293.35987927047938</v>
      </c>
      <c r="B2237" s="20">
        <f t="shared" si="35"/>
        <v>2.2319999999998652</v>
      </c>
    </row>
    <row r="2238" spans="1:2" x14ac:dyDescent="0.25">
      <c r="A2238" s="29">
        <f>((Gasto!$C$7*B2238)+(Gasto!$C$14*(B2238^2)))^3/(Gasto!$C$7+(2*Gasto!$C$14*B2238))</f>
        <v>293.87171838762112</v>
      </c>
      <c r="B2238" s="20">
        <f t="shared" si="35"/>
        <v>2.2329999999998651</v>
      </c>
    </row>
    <row r="2239" spans="1:2" x14ac:dyDescent="0.25">
      <c r="A2239" s="29">
        <f>((Gasto!$C$7*B2239)+(Gasto!$C$14*(B2239^2)))^3/(Gasto!$C$7+(2*Gasto!$C$14*B2239))</f>
        <v>294.38425229559863</v>
      </c>
      <c r="B2239" s="20">
        <f t="shared" si="35"/>
        <v>2.233999999999865</v>
      </c>
    </row>
    <row r="2240" spans="1:2" x14ac:dyDescent="0.25">
      <c r="A2240" s="29">
        <f>((Gasto!$C$7*B2240)+(Gasto!$C$14*(B2240^2)))^3/(Gasto!$C$7+(2*Gasto!$C$14*B2240))</f>
        <v>294.89748167997107</v>
      </c>
      <c r="B2240" s="20">
        <f t="shared" si="35"/>
        <v>2.2349999999998649</v>
      </c>
    </row>
    <row r="2241" spans="1:2" x14ac:dyDescent="0.25">
      <c r="A2241" s="29">
        <f>((Gasto!$C$7*B2241)+(Gasto!$C$14*(B2241^2)))^3/(Gasto!$C$7+(2*Gasto!$C$14*B2241))</f>
        <v>295.41140722673492</v>
      </c>
      <c r="B2241" s="20">
        <f t="shared" si="35"/>
        <v>2.2359999999998648</v>
      </c>
    </row>
    <row r="2242" spans="1:2" x14ac:dyDescent="0.25">
      <c r="A2242" s="29">
        <f>((Gasto!$C$7*B2242)+(Gasto!$C$14*(B2242^2)))^3/(Gasto!$C$7+(2*Gasto!$C$14*B2242))</f>
        <v>295.9260296223224</v>
      </c>
      <c r="B2242" s="20">
        <f t="shared" si="35"/>
        <v>2.2369999999998647</v>
      </c>
    </row>
    <row r="2243" spans="1:2" x14ac:dyDescent="0.25">
      <c r="A2243" s="29">
        <f>((Gasto!$C$7*B2243)+(Gasto!$C$14*(B2243^2)))^3/(Gasto!$C$7+(2*Gasto!$C$14*B2243))</f>
        <v>296.44134955360335</v>
      </c>
      <c r="B2243" s="20">
        <f t="shared" si="35"/>
        <v>2.2379999999998645</v>
      </c>
    </row>
    <row r="2244" spans="1:2" x14ac:dyDescent="0.25">
      <c r="A2244" s="29">
        <f>((Gasto!$C$7*B2244)+(Gasto!$C$14*(B2244^2)))^3/(Gasto!$C$7+(2*Gasto!$C$14*B2244))</f>
        <v>296.95736770788392</v>
      </c>
      <c r="B2244" s="20">
        <f t="shared" si="35"/>
        <v>2.2389999999998644</v>
      </c>
    </row>
    <row r="2245" spans="1:2" x14ac:dyDescent="0.25">
      <c r="A2245" s="29">
        <f>((Gasto!$C$7*B2245)+(Gasto!$C$14*(B2245^2)))^3/(Gasto!$C$7+(2*Gasto!$C$14*B2245))</f>
        <v>297.47408477290759</v>
      </c>
      <c r="B2245" s="20">
        <f t="shared" si="35"/>
        <v>2.2399999999998643</v>
      </c>
    </row>
    <row r="2246" spans="1:2" x14ac:dyDescent="0.25">
      <c r="A2246" s="29">
        <f>((Gasto!$C$7*B2246)+(Gasto!$C$14*(B2246^2)))^3/(Gasto!$C$7+(2*Gasto!$C$14*B2246))</f>
        <v>297.99150143685506</v>
      </c>
      <c r="B2246" s="20">
        <f t="shared" si="35"/>
        <v>2.2409999999998642</v>
      </c>
    </row>
    <row r="2247" spans="1:2" x14ac:dyDescent="0.25">
      <c r="A2247" s="29">
        <f>((Gasto!$C$7*B2247)+(Gasto!$C$14*(B2247^2)))^3/(Gasto!$C$7+(2*Gasto!$C$14*B2247))</f>
        <v>298.50961838834422</v>
      </c>
      <c r="B2247" s="20">
        <f t="shared" si="35"/>
        <v>2.2419999999998641</v>
      </c>
    </row>
    <row r="2248" spans="1:2" x14ac:dyDescent="0.25">
      <c r="A2248" s="29">
        <f>((Gasto!$C$7*B2248)+(Gasto!$C$14*(B2248^2)))^3/(Gasto!$C$7+(2*Gasto!$C$14*B2248))</f>
        <v>299.02843631643071</v>
      </c>
      <c r="B2248" s="20">
        <f t="shared" si="35"/>
        <v>2.242999999999864</v>
      </c>
    </row>
    <row r="2249" spans="1:2" x14ac:dyDescent="0.25">
      <c r="A2249" s="29">
        <f>((Gasto!$C$7*B2249)+(Gasto!$C$14*(B2249^2)))^3/(Gasto!$C$7+(2*Gasto!$C$14*B2249))</f>
        <v>299.54795591060696</v>
      </c>
      <c r="B2249" s="20">
        <f t="shared" si="35"/>
        <v>2.2439999999998639</v>
      </c>
    </row>
    <row r="2250" spans="1:2" x14ac:dyDescent="0.25">
      <c r="A2250" s="29">
        <f>((Gasto!$C$7*B2250)+(Gasto!$C$14*(B2250^2)))^3/(Gasto!$C$7+(2*Gasto!$C$14*B2250))</f>
        <v>300.06817786080416</v>
      </c>
      <c r="B2250" s="20">
        <f t="shared" si="35"/>
        <v>2.2449999999998638</v>
      </c>
    </row>
    <row r="2251" spans="1:2" x14ac:dyDescent="0.25">
      <c r="A2251" s="29">
        <f>((Gasto!$C$7*B2251)+(Gasto!$C$14*(B2251^2)))^3/(Gasto!$C$7+(2*Gasto!$C$14*B2251))</f>
        <v>300.58910285739097</v>
      </c>
      <c r="B2251" s="20">
        <f t="shared" si="35"/>
        <v>2.2459999999998637</v>
      </c>
    </row>
    <row r="2252" spans="1:2" x14ac:dyDescent="0.25">
      <c r="A2252" s="29">
        <f>((Gasto!$C$7*B2252)+(Gasto!$C$14*(B2252^2)))^3/(Gasto!$C$7+(2*Gasto!$C$14*B2252))</f>
        <v>301.1107315911737</v>
      </c>
      <c r="B2252" s="20">
        <f t="shared" si="35"/>
        <v>2.2469999999998636</v>
      </c>
    </row>
    <row r="2253" spans="1:2" x14ac:dyDescent="0.25">
      <c r="A2253" s="29">
        <f>((Gasto!$C$7*B2253)+(Gasto!$C$14*(B2253^2)))^3/(Gasto!$C$7+(2*Gasto!$C$14*B2253))</f>
        <v>301.63306475339715</v>
      </c>
      <c r="B2253" s="20">
        <f t="shared" si="35"/>
        <v>2.2479999999998634</v>
      </c>
    </row>
    <row r="2254" spans="1:2" x14ac:dyDescent="0.25">
      <c r="A2254" s="29">
        <f>((Gasto!$C$7*B2254)+(Gasto!$C$14*(B2254^2)))^3/(Gasto!$C$7+(2*Gasto!$C$14*B2254))</f>
        <v>302.15610303574448</v>
      </c>
      <c r="B2254" s="20">
        <f t="shared" si="35"/>
        <v>2.2489999999998633</v>
      </c>
    </row>
    <row r="2255" spans="1:2" x14ac:dyDescent="0.25">
      <c r="A2255" s="29">
        <f>((Gasto!$C$7*B2255)+(Gasto!$C$14*(B2255^2)))^3/(Gasto!$C$7+(2*Gasto!$C$14*B2255))</f>
        <v>302.67984713033695</v>
      </c>
      <c r="B2255" s="20">
        <f t="shared" si="35"/>
        <v>2.2499999999998632</v>
      </c>
    </row>
    <row r="2256" spans="1:2" x14ac:dyDescent="0.25">
      <c r="A2256" s="29">
        <f>((Gasto!$C$7*B2256)+(Gasto!$C$14*(B2256^2)))^3/(Gasto!$C$7+(2*Gasto!$C$14*B2256))</f>
        <v>303.20429772973461</v>
      </c>
      <c r="B2256" s="20">
        <f t="shared" si="35"/>
        <v>2.2509999999998631</v>
      </c>
    </row>
    <row r="2257" spans="1:2" x14ac:dyDescent="0.25">
      <c r="A2257" s="29">
        <f>((Gasto!$C$7*B2257)+(Gasto!$C$14*(B2257^2)))^3/(Gasto!$C$7+(2*Gasto!$C$14*B2257))</f>
        <v>303.72945552693602</v>
      </c>
      <c r="B2257" s="20">
        <f t="shared" si="35"/>
        <v>2.251999999999863</v>
      </c>
    </row>
    <row r="2258" spans="1:2" x14ac:dyDescent="0.25">
      <c r="A2258" s="29">
        <f>((Gasto!$C$7*B2258)+(Gasto!$C$14*(B2258^2)))^3/(Gasto!$C$7+(2*Gasto!$C$14*B2258))</f>
        <v>304.2553212153785</v>
      </c>
      <c r="B2258" s="20">
        <f t="shared" si="35"/>
        <v>2.2529999999998629</v>
      </c>
    </row>
    <row r="2259" spans="1:2" x14ac:dyDescent="0.25">
      <c r="A2259" s="29">
        <f>((Gasto!$C$7*B2259)+(Gasto!$C$14*(B2259^2)))^3/(Gasto!$C$7+(2*Gasto!$C$14*B2259))</f>
        <v>304.78189548893863</v>
      </c>
      <c r="B2259" s="20">
        <f t="shared" si="35"/>
        <v>2.2539999999998628</v>
      </c>
    </row>
    <row r="2260" spans="1:2" x14ac:dyDescent="0.25">
      <c r="A2260" s="29">
        <f>((Gasto!$C$7*B2260)+(Gasto!$C$14*(B2260^2)))^3/(Gasto!$C$7+(2*Gasto!$C$14*B2260))</f>
        <v>305.30917904193188</v>
      </c>
      <c r="B2260" s="20">
        <f t="shared" si="35"/>
        <v>2.2549999999998627</v>
      </c>
    </row>
    <row r="2261" spans="1:2" x14ac:dyDescent="0.25">
      <c r="A2261" s="29">
        <f>((Gasto!$C$7*B2261)+(Gasto!$C$14*(B2261^2)))^3/(Gasto!$C$7+(2*Gasto!$C$14*B2261))</f>
        <v>305.83717256911268</v>
      </c>
      <c r="B2261" s="20">
        <f t="shared" si="35"/>
        <v>2.2559999999998626</v>
      </c>
    </row>
    <row r="2262" spans="1:2" x14ac:dyDescent="0.25">
      <c r="A2262" s="29">
        <f>((Gasto!$C$7*B2262)+(Gasto!$C$14*(B2262^2)))^3/(Gasto!$C$7+(2*Gasto!$C$14*B2262))</f>
        <v>306.36587676567524</v>
      </c>
      <c r="B2262" s="20">
        <f t="shared" si="35"/>
        <v>2.2569999999998624</v>
      </c>
    </row>
    <row r="2263" spans="1:2" x14ac:dyDescent="0.25">
      <c r="A2263" s="29">
        <f>((Gasto!$C$7*B2263)+(Gasto!$C$14*(B2263^2)))^3/(Gasto!$C$7+(2*Gasto!$C$14*B2263))</f>
        <v>306.89529232725306</v>
      </c>
      <c r="B2263" s="20">
        <f t="shared" si="35"/>
        <v>2.2579999999998623</v>
      </c>
    </row>
    <row r="2264" spans="1:2" x14ac:dyDescent="0.25">
      <c r="A2264" s="29">
        <f>((Gasto!$C$7*B2264)+(Gasto!$C$14*(B2264^2)))^3/(Gasto!$C$7+(2*Gasto!$C$14*B2264))</f>
        <v>307.42541994991939</v>
      </c>
      <c r="B2264" s="20">
        <f t="shared" si="35"/>
        <v>2.2589999999998622</v>
      </c>
    </row>
    <row r="2265" spans="1:2" x14ac:dyDescent="0.25">
      <c r="A2265" s="29">
        <f>((Gasto!$C$7*B2265)+(Gasto!$C$14*(B2265^2)))^3/(Gasto!$C$7+(2*Gasto!$C$14*B2265))</f>
        <v>307.95626033018692</v>
      </c>
      <c r="B2265" s="20">
        <f t="shared" si="35"/>
        <v>2.2599999999998621</v>
      </c>
    </row>
    <row r="2266" spans="1:2" x14ac:dyDescent="0.25">
      <c r="A2266" s="29">
        <f>((Gasto!$C$7*B2266)+(Gasto!$C$14*(B2266^2)))^3/(Gasto!$C$7+(2*Gasto!$C$14*B2266))</f>
        <v>308.48781416500844</v>
      </c>
      <c r="B2266" s="20">
        <f t="shared" si="35"/>
        <v>2.260999999999862</v>
      </c>
    </row>
    <row r="2267" spans="1:2" x14ac:dyDescent="0.25">
      <c r="A2267" s="29">
        <f>((Gasto!$C$7*B2267)+(Gasto!$C$14*(B2267^2)))^3/(Gasto!$C$7+(2*Gasto!$C$14*B2267))</f>
        <v>309.02008215177699</v>
      </c>
      <c r="B2267" s="20">
        <f t="shared" si="35"/>
        <v>2.2619999999998619</v>
      </c>
    </row>
    <row r="2268" spans="1:2" x14ac:dyDescent="0.25">
      <c r="A2268" s="29">
        <f>((Gasto!$C$7*B2268)+(Gasto!$C$14*(B2268^2)))^3/(Gasto!$C$7+(2*Gasto!$C$14*B2268))</f>
        <v>309.55306498832522</v>
      </c>
      <c r="B2268" s="20">
        <f t="shared" si="35"/>
        <v>2.2629999999998618</v>
      </c>
    </row>
    <row r="2269" spans="1:2" x14ac:dyDescent="0.25">
      <c r="A2269" s="29">
        <f>((Gasto!$C$7*B2269)+(Gasto!$C$14*(B2269^2)))^3/(Gasto!$C$7+(2*Gasto!$C$14*B2269))</f>
        <v>310.08676337292655</v>
      </c>
      <c r="B2269" s="20">
        <f t="shared" si="35"/>
        <v>2.2639999999998617</v>
      </c>
    </row>
    <row r="2270" spans="1:2" x14ac:dyDescent="0.25">
      <c r="A2270" s="29">
        <f>((Gasto!$C$7*B2270)+(Gasto!$C$14*(B2270^2)))^3/(Gasto!$C$7+(2*Gasto!$C$14*B2270))</f>
        <v>310.62117800429485</v>
      </c>
      <c r="B2270" s="20">
        <f t="shared" si="35"/>
        <v>2.2649999999998616</v>
      </c>
    </row>
    <row r="2271" spans="1:2" x14ac:dyDescent="0.25">
      <c r="A2271" s="29">
        <f>((Gasto!$C$7*B2271)+(Gasto!$C$14*(B2271^2)))^3/(Gasto!$C$7+(2*Gasto!$C$14*B2271))</f>
        <v>311.15630958158414</v>
      </c>
      <c r="B2271" s="20">
        <f t="shared" si="35"/>
        <v>2.2659999999998615</v>
      </c>
    </row>
    <row r="2272" spans="1:2" x14ac:dyDescent="0.25">
      <c r="A2272" s="29">
        <f>((Gasto!$C$7*B2272)+(Gasto!$C$14*(B2272^2)))^3/(Gasto!$C$7+(2*Gasto!$C$14*B2272))</f>
        <v>311.69215880438952</v>
      </c>
      <c r="B2272" s="20">
        <f t="shared" si="35"/>
        <v>2.2669999999998613</v>
      </c>
    </row>
    <row r="2273" spans="1:2" x14ac:dyDescent="0.25">
      <c r="A2273" s="29">
        <f>((Gasto!$C$7*B2273)+(Gasto!$C$14*(B2273^2)))^3/(Gasto!$C$7+(2*Gasto!$C$14*B2273))</f>
        <v>312.22872637274685</v>
      </c>
      <c r="B2273" s="20">
        <f t="shared" si="35"/>
        <v>2.2679999999998612</v>
      </c>
    </row>
    <row r="2274" spans="1:2" x14ac:dyDescent="0.25">
      <c r="A2274" s="29">
        <f>((Gasto!$C$7*B2274)+(Gasto!$C$14*(B2274^2)))^3/(Gasto!$C$7+(2*Gasto!$C$14*B2274))</f>
        <v>312.76601298713263</v>
      </c>
      <c r="B2274" s="20">
        <f t="shared" si="35"/>
        <v>2.2689999999998611</v>
      </c>
    </row>
    <row r="2275" spans="1:2" x14ac:dyDescent="0.25">
      <c r="A2275" s="29">
        <f>((Gasto!$C$7*B2275)+(Gasto!$C$14*(B2275^2)))^3/(Gasto!$C$7+(2*Gasto!$C$14*B2275))</f>
        <v>313.30401934846498</v>
      </c>
      <c r="B2275" s="20">
        <f t="shared" si="35"/>
        <v>2.269999999999861</v>
      </c>
    </row>
    <row r="2276" spans="1:2" x14ac:dyDescent="0.25">
      <c r="A2276" s="29">
        <f>((Gasto!$C$7*B2276)+(Gasto!$C$14*(B2276^2)))^3/(Gasto!$C$7+(2*Gasto!$C$14*B2276))</f>
        <v>313.84274615810307</v>
      </c>
      <c r="B2276" s="20">
        <f t="shared" si="35"/>
        <v>2.2709999999998609</v>
      </c>
    </row>
    <row r="2277" spans="1:2" x14ac:dyDescent="0.25">
      <c r="A2277" s="29">
        <f>((Gasto!$C$7*B2277)+(Gasto!$C$14*(B2277^2)))^3/(Gasto!$C$7+(2*Gasto!$C$14*B2277))</f>
        <v>314.38219411784718</v>
      </c>
      <c r="B2277" s="20">
        <f t="shared" si="35"/>
        <v>2.2719999999998608</v>
      </c>
    </row>
    <row r="2278" spans="1:2" x14ac:dyDescent="0.25">
      <c r="A2278" s="29">
        <f>((Gasto!$C$7*B2278)+(Gasto!$C$14*(B2278^2)))^3/(Gasto!$C$7+(2*Gasto!$C$14*B2278))</f>
        <v>314.92236392993954</v>
      </c>
      <c r="B2278" s="20">
        <f t="shared" si="35"/>
        <v>2.2729999999998607</v>
      </c>
    </row>
    <row r="2279" spans="1:2" x14ac:dyDescent="0.25">
      <c r="A2279" s="29">
        <f>((Gasto!$C$7*B2279)+(Gasto!$C$14*(B2279^2)))^3/(Gasto!$C$7+(2*Gasto!$C$14*B2279))</f>
        <v>315.46325629706382</v>
      </c>
      <c r="B2279" s="20">
        <f t="shared" si="35"/>
        <v>2.2739999999998606</v>
      </c>
    </row>
    <row r="2280" spans="1:2" x14ac:dyDescent="0.25">
      <c r="A2280" s="29">
        <f>((Gasto!$C$7*B2280)+(Gasto!$C$14*(B2280^2)))^3/(Gasto!$C$7+(2*Gasto!$C$14*B2280))</f>
        <v>316.00487192234544</v>
      </c>
      <c r="B2280" s="20">
        <f t="shared" si="35"/>
        <v>2.2749999999998605</v>
      </c>
    </row>
    <row r="2281" spans="1:2" x14ac:dyDescent="0.25">
      <c r="A2281" s="29">
        <f>((Gasto!$C$7*B2281)+(Gasto!$C$14*(B2281^2)))^3/(Gasto!$C$7+(2*Gasto!$C$14*B2281))</f>
        <v>316.54721150935177</v>
      </c>
      <c r="B2281" s="20">
        <f t="shared" si="35"/>
        <v>2.2759999999998604</v>
      </c>
    </row>
    <row r="2282" spans="1:2" x14ac:dyDescent="0.25">
      <c r="A2282" s="29">
        <f>((Gasto!$C$7*B2282)+(Gasto!$C$14*(B2282^2)))^3/(Gasto!$C$7+(2*Gasto!$C$14*B2282))</f>
        <v>317.09027576209206</v>
      </c>
      <c r="B2282" s="20">
        <f t="shared" si="35"/>
        <v>2.2769999999998602</v>
      </c>
    </row>
    <row r="2283" spans="1:2" x14ac:dyDescent="0.25">
      <c r="A2283" s="29">
        <f>((Gasto!$C$7*B2283)+(Gasto!$C$14*(B2283^2)))^3/(Gasto!$C$7+(2*Gasto!$C$14*B2283))</f>
        <v>317.63406538501812</v>
      </c>
      <c r="B2283" s="20">
        <f t="shared" si="35"/>
        <v>2.2779999999998601</v>
      </c>
    </row>
    <row r="2284" spans="1:2" x14ac:dyDescent="0.25">
      <c r="A2284" s="29">
        <f>((Gasto!$C$7*B2284)+(Gasto!$C$14*(B2284^2)))^3/(Gasto!$C$7+(2*Gasto!$C$14*B2284))</f>
        <v>318.17858108302374</v>
      </c>
      <c r="B2284" s="20">
        <f t="shared" si="35"/>
        <v>2.27899999999986</v>
      </c>
    </row>
    <row r="2285" spans="1:2" x14ac:dyDescent="0.25">
      <c r="A2285" s="29">
        <f>((Gasto!$C$7*B2285)+(Gasto!$C$14*(B2285^2)))^3/(Gasto!$C$7+(2*Gasto!$C$14*B2285))</f>
        <v>318.72382356144539</v>
      </c>
      <c r="B2285" s="20">
        <f t="shared" si="35"/>
        <v>2.2799999999998599</v>
      </c>
    </row>
    <row r="2286" spans="1:2" x14ac:dyDescent="0.25">
      <c r="A2286" s="29">
        <f>((Gasto!$C$7*B2286)+(Gasto!$C$14*(B2286^2)))^3/(Gasto!$C$7+(2*Gasto!$C$14*B2286))</f>
        <v>319.26979352606241</v>
      </c>
      <c r="B2286" s="20">
        <f t="shared" si="35"/>
        <v>2.2809999999998598</v>
      </c>
    </row>
    <row r="2287" spans="1:2" x14ac:dyDescent="0.25">
      <c r="A2287" s="29">
        <f>((Gasto!$C$7*B2287)+(Gasto!$C$14*(B2287^2)))^3/(Gasto!$C$7+(2*Gasto!$C$14*B2287))</f>
        <v>319.81649168309588</v>
      </c>
      <c r="B2287" s="20">
        <f t="shared" si="35"/>
        <v>2.2819999999998597</v>
      </c>
    </row>
    <row r="2288" spans="1:2" x14ac:dyDescent="0.25">
      <c r="A2288" s="29">
        <f>((Gasto!$C$7*B2288)+(Gasto!$C$14*(B2288^2)))^3/(Gasto!$C$7+(2*Gasto!$C$14*B2288))</f>
        <v>320.36391873921065</v>
      </c>
      <c r="B2288" s="20">
        <f t="shared" si="35"/>
        <v>2.2829999999998596</v>
      </c>
    </row>
    <row r="2289" spans="1:2" x14ac:dyDescent="0.25">
      <c r="A2289" s="29">
        <f>((Gasto!$C$7*B2289)+(Gasto!$C$14*(B2289^2)))^3/(Gasto!$C$7+(2*Gasto!$C$14*B2289))</f>
        <v>320.91207540151447</v>
      </c>
      <c r="B2289" s="20">
        <f t="shared" si="35"/>
        <v>2.2839999999998595</v>
      </c>
    </row>
    <row r="2290" spans="1:2" x14ac:dyDescent="0.25">
      <c r="A2290" s="29">
        <f>((Gasto!$C$7*B2290)+(Gasto!$C$14*(B2290^2)))^3/(Gasto!$C$7+(2*Gasto!$C$14*B2290))</f>
        <v>321.46096237755785</v>
      </c>
      <c r="B2290" s="20">
        <f t="shared" si="35"/>
        <v>2.2849999999998594</v>
      </c>
    </row>
    <row r="2291" spans="1:2" x14ac:dyDescent="0.25">
      <c r="A2291" s="29">
        <f>((Gasto!$C$7*B2291)+(Gasto!$C$14*(B2291^2)))^3/(Gasto!$C$7+(2*Gasto!$C$14*B2291))</f>
        <v>322.01058037533494</v>
      </c>
      <c r="B2291" s="20">
        <f t="shared" si="35"/>
        <v>2.2859999999998593</v>
      </c>
    </row>
    <row r="2292" spans="1:2" x14ac:dyDescent="0.25">
      <c r="A2292" s="29">
        <f>((Gasto!$C$7*B2292)+(Gasto!$C$14*(B2292^2)))^3/(Gasto!$C$7+(2*Gasto!$C$14*B2292))</f>
        <v>322.56093010328289</v>
      </c>
      <c r="B2292" s="20">
        <f t="shared" si="35"/>
        <v>2.2869999999998591</v>
      </c>
    </row>
    <row r="2293" spans="1:2" x14ac:dyDescent="0.25">
      <c r="A2293" s="29">
        <f>((Gasto!$C$7*B2293)+(Gasto!$C$14*(B2293^2)))^3/(Gasto!$C$7+(2*Gasto!$C$14*B2293))</f>
        <v>323.11201227028278</v>
      </c>
      <c r="B2293" s="20">
        <f t="shared" si="35"/>
        <v>2.287999999999859</v>
      </c>
    </row>
    <row r="2294" spans="1:2" x14ac:dyDescent="0.25">
      <c r="A2294" s="29">
        <f>((Gasto!$C$7*B2294)+(Gasto!$C$14*(B2294^2)))^3/(Gasto!$C$7+(2*Gasto!$C$14*B2294))</f>
        <v>323.66382758565925</v>
      </c>
      <c r="B2294" s="20">
        <f t="shared" si="35"/>
        <v>2.2889999999998589</v>
      </c>
    </row>
    <row r="2295" spans="1:2" x14ac:dyDescent="0.25">
      <c r="A2295" s="29">
        <f>((Gasto!$C$7*B2295)+(Gasto!$C$14*(B2295^2)))^3/(Gasto!$C$7+(2*Gasto!$C$14*B2295))</f>
        <v>324.2163767591806</v>
      </c>
      <c r="B2295" s="20">
        <f t="shared" ref="B2295:B2358" si="36">B2294+0.001</f>
        <v>2.2899999999998588</v>
      </c>
    </row>
    <row r="2296" spans="1:2" x14ac:dyDescent="0.25">
      <c r="A2296" s="29">
        <f>((Gasto!$C$7*B2296)+(Gasto!$C$14*(B2296^2)))^3/(Gasto!$C$7+(2*Gasto!$C$14*B2296))</f>
        <v>324.76966050105932</v>
      </c>
      <c r="B2296" s="20">
        <f t="shared" si="36"/>
        <v>2.2909999999998587</v>
      </c>
    </row>
    <row r="2297" spans="1:2" x14ac:dyDescent="0.25">
      <c r="A2297" s="29">
        <f>((Gasto!$C$7*B2297)+(Gasto!$C$14*(B2297^2)))^3/(Gasto!$C$7+(2*Gasto!$C$14*B2297))</f>
        <v>325.32367952195176</v>
      </c>
      <c r="B2297" s="20">
        <f t="shared" si="36"/>
        <v>2.2919999999998586</v>
      </c>
    </row>
    <row r="2298" spans="1:2" x14ac:dyDescent="0.25">
      <c r="A2298" s="29">
        <f>((Gasto!$C$7*B2298)+(Gasto!$C$14*(B2298^2)))^3/(Gasto!$C$7+(2*Gasto!$C$14*B2298))</f>
        <v>325.87843453295852</v>
      </c>
      <c r="B2298" s="20">
        <f t="shared" si="36"/>
        <v>2.2929999999998585</v>
      </c>
    </row>
    <row r="2299" spans="1:2" x14ac:dyDescent="0.25">
      <c r="A2299" s="29">
        <f>((Gasto!$C$7*B2299)+(Gasto!$C$14*(B2299^2)))^3/(Gasto!$C$7+(2*Gasto!$C$14*B2299))</f>
        <v>326.43392624562466</v>
      </c>
      <c r="B2299" s="20">
        <f t="shared" si="36"/>
        <v>2.2939999999998584</v>
      </c>
    </row>
    <row r="2300" spans="1:2" x14ac:dyDescent="0.25">
      <c r="A2300" s="29">
        <f>((Gasto!$C$7*B2300)+(Gasto!$C$14*(B2300^2)))^3/(Gasto!$C$7+(2*Gasto!$C$14*B2300))</f>
        <v>326.99015537193975</v>
      </c>
      <c r="B2300" s="20">
        <f t="shared" si="36"/>
        <v>2.2949999999998583</v>
      </c>
    </row>
    <row r="2301" spans="1:2" x14ac:dyDescent="0.25">
      <c r="A2301" s="29">
        <f>((Gasto!$C$7*B2301)+(Gasto!$C$14*(B2301^2)))^3/(Gasto!$C$7+(2*Gasto!$C$14*B2301))</f>
        <v>327.54712262433782</v>
      </c>
      <c r="B2301" s="20">
        <f t="shared" si="36"/>
        <v>2.2959999999998582</v>
      </c>
    </row>
    <row r="2302" spans="1:2" x14ac:dyDescent="0.25">
      <c r="A2302" s="29">
        <f>((Gasto!$C$7*B2302)+(Gasto!$C$14*(B2302^2)))^3/(Gasto!$C$7+(2*Gasto!$C$14*B2302))</f>
        <v>328.10482871569769</v>
      </c>
      <c r="B2302" s="20">
        <f t="shared" si="36"/>
        <v>2.296999999999858</v>
      </c>
    </row>
    <row r="2303" spans="1:2" x14ac:dyDescent="0.25">
      <c r="A2303" s="29">
        <f>((Gasto!$C$7*B2303)+(Gasto!$C$14*(B2303^2)))^3/(Gasto!$C$7+(2*Gasto!$C$14*B2303))</f>
        <v>328.66327435934323</v>
      </c>
      <c r="B2303" s="20">
        <f t="shared" si="36"/>
        <v>2.2979999999998579</v>
      </c>
    </row>
    <row r="2304" spans="1:2" x14ac:dyDescent="0.25">
      <c r="A2304" s="29">
        <f>((Gasto!$C$7*B2304)+(Gasto!$C$14*(B2304^2)))^3/(Gasto!$C$7+(2*Gasto!$C$14*B2304))</f>
        <v>329.22246026904304</v>
      </c>
      <c r="B2304" s="20">
        <f t="shared" si="36"/>
        <v>2.2989999999998578</v>
      </c>
    </row>
    <row r="2305" spans="1:2" x14ac:dyDescent="0.25">
      <c r="A2305" s="29">
        <f>((Gasto!$C$7*B2305)+(Gasto!$C$14*(B2305^2)))^3/(Gasto!$C$7+(2*Gasto!$C$14*B2305))</f>
        <v>329.78238715901114</v>
      </c>
      <c r="B2305" s="20">
        <f t="shared" si="36"/>
        <v>2.2999999999998577</v>
      </c>
    </row>
    <row r="2306" spans="1:2" x14ac:dyDescent="0.25">
      <c r="A2306" s="29">
        <f>((Gasto!$C$7*B2306)+(Gasto!$C$14*(B2306^2)))^3/(Gasto!$C$7+(2*Gasto!$C$14*B2306))</f>
        <v>330.3430557439068</v>
      </c>
      <c r="B2306" s="20">
        <f t="shared" si="36"/>
        <v>2.3009999999998576</v>
      </c>
    </row>
    <row r="2307" spans="1:2" x14ac:dyDescent="0.25">
      <c r="A2307" s="29">
        <f>((Gasto!$C$7*B2307)+(Gasto!$C$14*(B2307^2)))^3/(Gasto!$C$7+(2*Gasto!$C$14*B2307))</f>
        <v>330.90446673883491</v>
      </c>
      <c r="B2307" s="20">
        <f t="shared" si="36"/>
        <v>2.3019999999998575</v>
      </c>
    </row>
    <row r="2308" spans="1:2" x14ac:dyDescent="0.25">
      <c r="A2308" s="29">
        <f>((Gasto!$C$7*B2308)+(Gasto!$C$14*(B2308^2)))^3/(Gasto!$C$7+(2*Gasto!$C$14*B2308))</f>
        <v>331.4666208593452</v>
      </c>
      <c r="B2308" s="20">
        <f t="shared" si="36"/>
        <v>2.3029999999998574</v>
      </c>
    </row>
    <row r="2309" spans="1:2" x14ac:dyDescent="0.25">
      <c r="A2309" s="29">
        <f>((Gasto!$C$7*B2309)+(Gasto!$C$14*(B2309^2)))^3/(Gasto!$C$7+(2*Gasto!$C$14*B2309))</f>
        <v>332.02951882143395</v>
      </c>
      <c r="B2309" s="20">
        <f t="shared" si="36"/>
        <v>2.3039999999998573</v>
      </c>
    </row>
    <row r="2310" spans="1:2" x14ac:dyDescent="0.25">
      <c r="A2310" s="29">
        <f>((Gasto!$C$7*B2310)+(Gasto!$C$14*(B2310^2)))^3/(Gasto!$C$7+(2*Gasto!$C$14*B2310))</f>
        <v>332.5931613415429</v>
      </c>
      <c r="B2310" s="20">
        <f t="shared" si="36"/>
        <v>2.3049999999998572</v>
      </c>
    </row>
    <row r="2311" spans="1:2" x14ac:dyDescent="0.25">
      <c r="A2311" s="29">
        <f>((Gasto!$C$7*B2311)+(Gasto!$C$14*(B2311^2)))^3/(Gasto!$C$7+(2*Gasto!$C$14*B2311))</f>
        <v>333.15754913655974</v>
      </c>
      <c r="B2311" s="20">
        <f t="shared" si="36"/>
        <v>2.3059999999998571</v>
      </c>
    </row>
    <row r="2312" spans="1:2" x14ac:dyDescent="0.25">
      <c r="A2312" s="29">
        <f>((Gasto!$C$7*B2312)+(Gasto!$C$14*(B2312^2)))^3/(Gasto!$C$7+(2*Gasto!$C$14*B2312))</f>
        <v>333.72268292381835</v>
      </c>
      <c r="B2312" s="20">
        <f t="shared" si="36"/>
        <v>2.3069999999998569</v>
      </c>
    </row>
    <row r="2313" spans="1:2" x14ac:dyDescent="0.25">
      <c r="A2313" s="29">
        <f>((Gasto!$C$7*B2313)+(Gasto!$C$14*(B2313^2)))^3/(Gasto!$C$7+(2*Gasto!$C$14*B2313))</f>
        <v>334.28856342109884</v>
      </c>
      <c r="B2313" s="20">
        <f t="shared" si="36"/>
        <v>2.3079999999998568</v>
      </c>
    </row>
    <row r="2314" spans="1:2" x14ac:dyDescent="0.25">
      <c r="A2314" s="29">
        <f>((Gasto!$C$7*B2314)+(Gasto!$C$14*(B2314^2)))^3/(Gasto!$C$7+(2*Gasto!$C$14*B2314))</f>
        <v>334.85519134662752</v>
      </c>
      <c r="B2314" s="20">
        <f t="shared" si="36"/>
        <v>2.3089999999998567</v>
      </c>
    </row>
    <row r="2315" spans="1:2" x14ac:dyDescent="0.25">
      <c r="A2315" s="29">
        <f>((Gasto!$C$7*B2315)+(Gasto!$C$14*(B2315^2)))^3/(Gasto!$C$7+(2*Gasto!$C$14*B2315))</f>
        <v>335.42256741907755</v>
      </c>
      <c r="B2315" s="20">
        <f t="shared" si="36"/>
        <v>2.3099999999998566</v>
      </c>
    </row>
    <row r="2316" spans="1:2" x14ac:dyDescent="0.25">
      <c r="A2316" s="29">
        <f>((Gasto!$C$7*B2316)+(Gasto!$C$14*(B2316^2)))^3/(Gasto!$C$7+(2*Gasto!$C$14*B2316))</f>
        <v>335.99069235756843</v>
      </c>
      <c r="B2316" s="20">
        <f t="shared" si="36"/>
        <v>2.3109999999998565</v>
      </c>
    </row>
    <row r="2317" spans="1:2" x14ac:dyDescent="0.25">
      <c r="A2317" s="29">
        <f>((Gasto!$C$7*B2317)+(Gasto!$C$14*(B2317^2)))^3/(Gasto!$C$7+(2*Gasto!$C$14*B2317))</f>
        <v>336.55956688166651</v>
      </c>
      <c r="B2317" s="20">
        <f t="shared" si="36"/>
        <v>2.3119999999998564</v>
      </c>
    </row>
    <row r="2318" spans="1:2" x14ac:dyDescent="0.25">
      <c r="A2318" s="29">
        <f>((Gasto!$C$7*B2318)+(Gasto!$C$14*(B2318^2)))^3/(Gasto!$C$7+(2*Gasto!$C$14*B2318))</f>
        <v>337.12919171138572</v>
      </c>
      <c r="B2318" s="20">
        <f t="shared" si="36"/>
        <v>2.3129999999998563</v>
      </c>
    </row>
    <row r="2319" spans="1:2" x14ac:dyDescent="0.25">
      <c r="A2319" s="29">
        <f>((Gasto!$C$7*B2319)+(Gasto!$C$14*(B2319^2)))^3/(Gasto!$C$7+(2*Gasto!$C$14*B2319))</f>
        <v>337.69956756718562</v>
      </c>
      <c r="B2319" s="20">
        <f t="shared" si="36"/>
        <v>2.3139999999998562</v>
      </c>
    </row>
    <row r="2320" spans="1:2" x14ac:dyDescent="0.25">
      <c r="A2320" s="29">
        <f>((Gasto!$C$7*B2320)+(Gasto!$C$14*(B2320^2)))^3/(Gasto!$C$7+(2*Gasto!$C$14*B2320))</f>
        <v>338.27069516997398</v>
      </c>
      <c r="B2320" s="20">
        <f t="shared" si="36"/>
        <v>2.3149999999998561</v>
      </c>
    </row>
    <row r="2321" spans="1:2" x14ac:dyDescent="0.25">
      <c r="A2321" s="29">
        <f>((Gasto!$C$7*B2321)+(Gasto!$C$14*(B2321^2)))^3/(Gasto!$C$7+(2*Gasto!$C$14*B2321))</f>
        <v>338.84257524110598</v>
      </c>
      <c r="B2321" s="20">
        <f t="shared" si="36"/>
        <v>2.315999999999856</v>
      </c>
    </row>
    <row r="2322" spans="1:2" x14ac:dyDescent="0.25">
      <c r="A2322" s="29">
        <f>((Gasto!$C$7*B2322)+(Gasto!$C$14*(B2322^2)))^3/(Gasto!$C$7+(2*Gasto!$C$14*B2322))</f>
        <v>339.41520850238379</v>
      </c>
      <c r="B2322" s="20">
        <f t="shared" si="36"/>
        <v>2.3169999999998558</v>
      </c>
    </row>
    <row r="2323" spans="1:2" x14ac:dyDescent="0.25">
      <c r="A2323" s="29">
        <f>((Gasto!$C$7*B2323)+(Gasto!$C$14*(B2323^2)))^3/(Gasto!$C$7+(2*Gasto!$C$14*B2323))</f>
        <v>339.98859567605734</v>
      </c>
      <c r="B2323" s="20">
        <f t="shared" si="36"/>
        <v>2.3179999999998557</v>
      </c>
    </row>
    <row r="2324" spans="1:2" x14ac:dyDescent="0.25">
      <c r="A2324" s="29">
        <f>((Gasto!$C$7*B2324)+(Gasto!$C$14*(B2324^2)))^3/(Gasto!$C$7+(2*Gasto!$C$14*B2324))</f>
        <v>340.5627374848242</v>
      </c>
      <c r="B2324" s="20">
        <f t="shared" si="36"/>
        <v>2.3189999999998556</v>
      </c>
    </row>
    <row r="2325" spans="1:2" x14ac:dyDescent="0.25">
      <c r="A2325" s="29">
        <f>((Gasto!$C$7*B2325)+(Gasto!$C$14*(B2325^2)))^3/(Gasto!$C$7+(2*Gasto!$C$14*B2325))</f>
        <v>341.13763465183013</v>
      </c>
      <c r="B2325" s="20">
        <f t="shared" si="36"/>
        <v>2.3199999999998555</v>
      </c>
    </row>
    <row r="2326" spans="1:2" x14ac:dyDescent="0.25">
      <c r="A2326" s="29">
        <f>((Gasto!$C$7*B2326)+(Gasto!$C$14*(B2326^2)))^3/(Gasto!$C$7+(2*Gasto!$C$14*B2326))</f>
        <v>341.71328790066849</v>
      </c>
      <c r="B2326" s="20">
        <f t="shared" si="36"/>
        <v>2.3209999999998554</v>
      </c>
    </row>
    <row r="2327" spans="1:2" x14ac:dyDescent="0.25">
      <c r="A2327" s="29">
        <f>((Gasto!$C$7*B2327)+(Gasto!$C$14*(B2327^2)))^3/(Gasto!$C$7+(2*Gasto!$C$14*B2327))</f>
        <v>342.28969795538097</v>
      </c>
      <c r="B2327" s="20">
        <f t="shared" si="36"/>
        <v>2.3219999999998553</v>
      </c>
    </row>
    <row r="2328" spans="1:2" x14ac:dyDescent="0.25">
      <c r="A2328" s="29">
        <f>((Gasto!$C$7*B2328)+(Gasto!$C$14*(B2328^2)))^3/(Gasto!$C$7+(2*Gasto!$C$14*B2328))</f>
        <v>342.86686554045764</v>
      </c>
      <c r="B2328" s="20">
        <f t="shared" si="36"/>
        <v>2.3229999999998552</v>
      </c>
    </row>
    <row r="2329" spans="1:2" x14ac:dyDescent="0.25">
      <c r="A2329" s="29">
        <f>((Gasto!$C$7*B2329)+(Gasto!$C$14*(B2329^2)))^3/(Gasto!$C$7+(2*Gasto!$C$14*B2329))</f>
        <v>343.44479138083659</v>
      </c>
      <c r="B2329" s="20">
        <f t="shared" si="36"/>
        <v>2.3239999999998551</v>
      </c>
    </row>
    <row r="2330" spans="1:2" x14ac:dyDescent="0.25">
      <c r="A2330" s="29">
        <f>((Gasto!$C$7*B2330)+(Gasto!$C$14*(B2330^2)))^3/(Gasto!$C$7+(2*Gasto!$C$14*B2330))</f>
        <v>344.02347620190471</v>
      </c>
      <c r="B2330" s="20">
        <f t="shared" si="36"/>
        <v>2.324999999999855</v>
      </c>
    </row>
    <row r="2331" spans="1:2" x14ac:dyDescent="0.25">
      <c r="A2331" s="29">
        <f>((Gasto!$C$7*B2331)+(Gasto!$C$14*(B2331^2)))^3/(Gasto!$C$7+(2*Gasto!$C$14*B2331))</f>
        <v>344.60292072949773</v>
      </c>
      <c r="B2331" s="20">
        <f t="shared" si="36"/>
        <v>2.3259999999998549</v>
      </c>
    </row>
    <row r="2332" spans="1:2" x14ac:dyDescent="0.25">
      <c r="A2332" s="29">
        <f>((Gasto!$C$7*B2332)+(Gasto!$C$14*(B2332^2)))^3/(Gasto!$C$7+(2*Gasto!$C$14*B2332))</f>
        <v>345.1831256898999</v>
      </c>
      <c r="B2332" s="20">
        <f t="shared" si="36"/>
        <v>2.3269999999998547</v>
      </c>
    </row>
    <row r="2333" spans="1:2" x14ac:dyDescent="0.25">
      <c r="A2333" s="29">
        <f>((Gasto!$C$7*B2333)+(Gasto!$C$14*(B2333^2)))^3/(Gasto!$C$7+(2*Gasto!$C$14*B2333))</f>
        <v>345.76409180984456</v>
      </c>
      <c r="B2333" s="20">
        <f t="shared" si="36"/>
        <v>2.3279999999998546</v>
      </c>
    </row>
    <row r="2334" spans="1:2" x14ac:dyDescent="0.25">
      <c r="A2334" s="29">
        <f>((Gasto!$C$7*B2334)+(Gasto!$C$14*(B2334^2)))^3/(Gasto!$C$7+(2*Gasto!$C$14*B2334))</f>
        <v>346.34581981651394</v>
      </c>
      <c r="B2334" s="20">
        <f t="shared" si="36"/>
        <v>2.3289999999998545</v>
      </c>
    </row>
    <row r="2335" spans="1:2" x14ac:dyDescent="0.25">
      <c r="A2335" s="29">
        <f>((Gasto!$C$7*B2335)+(Gasto!$C$14*(B2335^2)))^3/(Gasto!$C$7+(2*Gasto!$C$14*B2335))</f>
        <v>346.92831043753978</v>
      </c>
      <c r="B2335" s="20">
        <f t="shared" si="36"/>
        <v>2.3299999999998544</v>
      </c>
    </row>
    <row r="2336" spans="1:2" x14ac:dyDescent="0.25">
      <c r="A2336" s="29">
        <f>((Gasto!$C$7*B2336)+(Gasto!$C$14*(B2336^2)))^3/(Gasto!$C$7+(2*Gasto!$C$14*B2336))</f>
        <v>347.51156440100289</v>
      </c>
      <c r="B2336" s="20">
        <f t="shared" si="36"/>
        <v>2.3309999999998543</v>
      </c>
    </row>
    <row r="2337" spans="1:2" x14ac:dyDescent="0.25">
      <c r="A2337" s="29">
        <f>((Gasto!$C$7*B2337)+(Gasto!$C$14*(B2337^2)))^3/(Gasto!$C$7+(2*Gasto!$C$14*B2337))</f>
        <v>348.09558243543398</v>
      </c>
      <c r="B2337" s="20">
        <f t="shared" si="36"/>
        <v>2.3319999999998542</v>
      </c>
    </row>
    <row r="2338" spans="1:2" x14ac:dyDescent="0.25">
      <c r="A2338" s="29">
        <f>((Gasto!$C$7*B2338)+(Gasto!$C$14*(B2338^2)))^3/(Gasto!$C$7+(2*Gasto!$C$14*B2338))</f>
        <v>348.68036526981263</v>
      </c>
      <c r="B2338" s="20">
        <f t="shared" si="36"/>
        <v>2.3329999999998541</v>
      </c>
    </row>
    <row r="2339" spans="1:2" x14ac:dyDescent="0.25">
      <c r="A2339" s="29">
        <f>((Gasto!$C$7*B2339)+(Gasto!$C$14*(B2339^2)))^3/(Gasto!$C$7+(2*Gasto!$C$14*B2339))</f>
        <v>349.26591363356903</v>
      </c>
      <c r="B2339" s="20">
        <f t="shared" si="36"/>
        <v>2.333999999999854</v>
      </c>
    </row>
    <row r="2340" spans="1:2" x14ac:dyDescent="0.25">
      <c r="A2340" s="29">
        <f>((Gasto!$C$7*B2340)+(Gasto!$C$14*(B2340^2)))^3/(Gasto!$C$7+(2*Gasto!$C$14*B2340))</f>
        <v>349.85222825658263</v>
      </c>
      <c r="B2340" s="20">
        <f t="shared" si="36"/>
        <v>2.3349999999998539</v>
      </c>
    </row>
    <row r="2341" spans="1:2" x14ac:dyDescent="0.25">
      <c r="A2341" s="29">
        <f>((Gasto!$C$7*B2341)+(Gasto!$C$14*(B2341^2)))^3/(Gasto!$C$7+(2*Gasto!$C$14*B2341))</f>
        <v>350.43930986918315</v>
      </c>
      <c r="B2341" s="20">
        <f t="shared" si="36"/>
        <v>2.3359999999998537</v>
      </c>
    </row>
    <row r="2342" spans="1:2" x14ac:dyDescent="0.25">
      <c r="A2342" s="29">
        <f>((Gasto!$C$7*B2342)+(Gasto!$C$14*(B2342^2)))^3/(Gasto!$C$7+(2*Gasto!$C$14*B2342))</f>
        <v>351.02715920215064</v>
      </c>
      <c r="B2342" s="20">
        <f t="shared" si="36"/>
        <v>2.3369999999998536</v>
      </c>
    </row>
    <row r="2343" spans="1:2" x14ac:dyDescent="0.25">
      <c r="A2343" s="29">
        <f>((Gasto!$C$7*B2343)+(Gasto!$C$14*(B2343^2)))^3/(Gasto!$C$7+(2*Gasto!$C$14*B2343))</f>
        <v>351.6157769867151</v>
      </c>
      <c r="B2343" s="20">
        <f t="shared" si="36"/>
        <v>2.3379999999998535</v>
      </c>
    </row>
    <row r="2344" spans="1:2" x14ac:dyDescent="0.25">
      <c r="A2344" s="29">
        <f>((Gasto!$C$7*B2344)+(Gasto!$C$14*(B2344^2)))^3/(Gasto!$C$7+(2*Gasto!$C$14*B2344))</f>
        <v>352.20516395455712</v>
      </c>
      <c r="B2344" s="20">
        <f t="shared" si="36"/>
        <v>2.3389999999998534</v>
      </c>
    </row>
    <row r="2345" spans="1:2" x14ac:dyDescent="0.25">
      <c r="A2345" s="29">
        <f>((Gasto!$C$7*B2345)+(Gasto!$C$14*(B2345^2)))^3/(Gasto!$C$7+(2*Gasto!$C$14*B2345))</f>
        <v>352.79532083780788</v>
      </c>
      <c r="B2345" s="20">
        <f t="shared" si="36"/>
        <v>2.3399999999998533</v>
      </c>
    </row>
    <row r="2346" spans="1:2" x14ac:dyDescent="0.25">
      <c r="A2346" s="29">
        <f>((Gasto!$C$7*B2346)+(Gasto!$C$14*(B2346^2)))^3/(Gasto!$C$7+(2*Gasto!$C$14*B2346))</f>
        <v>353.38624836904938</v>
      </c>
      <c r="B2346" s="20">
        <f t="shared" si="36"/>
        <v>2.3409999999998532</v>
      </c>
    </row>
    <row r="2347" spans="1:2" x14ac:dyDescent="0.25">
      <c r="A2347" s="29">
        <f>((Gasto!$C$7*B2347)+(Gasto!$C$14*(B2347^2)))^3/(Gasto!$C$7+(2*Gasto!$C$14*B2347))</f>
        <v>353.97794728131419</v>
      </c>
      <c r="B2347" s="20">
        <f t="shared" si="36"/>
        <v>2.3419999999998531</v>
      </c>
    </row>
    <row r="2348" spans="1:2" x14ac:dyDescent="0.25">
      <c r="A2348" s="29">
        <f>((Gasto!$C$7*B2348)+(Gasto!$C$14*(B2348^2)))^3/(Gasto!$C$7+(2*Gasto!$C$14*B2348))</f>
        <v>354.57041830808589</v>
      </c>
      <c r="B2348" s="20">
        <f t="shared" si="36"/>
        <v>2.342999999999853</v>
      </c>
    </row>
    <row r="2349" spans="1:2" x14ac:dyDescent="0.25">
      <c r="A2349" s="29">
        <f>((Gasto!$C$7*B2349)+(Gasto!$C$14*(B2349^2)))^3/(Gasto!$C$7+(2*Gasto!$C$14*B2349))</f>
        <v>355.16366218329938</v>
      </c>
      <c r="B2349" s="20">
        <f t="shared" si="36"/>
        <v>2.3439999999998529</v>
      </c>
    </row>
    <row r="2350" spans="1:2" x14ac:dyDescent="0.25">
      <c r="A2350" s="29">
        <f>((Gasto!$C$7*B2350)+(Gasto!$C$14*(B2350^2)))^3/(Gasto!$C$7+(2*Gasto!$C$14*B2350))</f>
        <v>355.75767964134047</v>
      </c>
      <c r="B2350" s="20">
        <f t="shared" si="36"/>
        <v>2.3449999999998528</v>
      </c>
    </row>
    <row r="2351" spans="1:2" x14ac:dyDescent="0.25">
      <c r="A2351" s="29">
        <f>((Gasto!$C$7*B2351)+(Gasto!$C$14*(B2351^2)))^3/(Gasto!$C$7+(2*Gasto!$C$14*B2351))</f>
        <v>356.3524714170469</v>
      </c>
      <c r="B2351" s="20">
        <f t="shared" si="36"/>
        <v>2.3459999999998526</v>
      </c>
    </row>
    <row r="2352" spans="1:2" x14ac:dyDescent="0.25">
      <c r="A2352" s="29">
        <f>((Gasto!$C$7*B2352)+(Gasto!$C$14*(B2352^2)))^3/(Gasto!$C$7+(2*Gasto!$C$14*B2352))</f>
        <v>356.94803824570715</v>
      </c>
      <c r="B2352" s="20">
        <f t="shared" si="36"/>
        <v>2.3469999999998525</v>
      </c>
    </row>
    <row r="2353" spans="1:2" x14ac:dyDescent="0.25">
      <c r="A2353" s="29">
        <f>((Gasto!$C$7*B2353)+(Gasto!$C$14*(B2353^2)))^3/(Gasto!$C$7+(2*Gasto!$C$14*B2353))</f>
        <v>357.54438086306203</v>
      </c>
      <c r="B2353" s="20">
        <f t="shared" si="36"/>
        <v>2.3479999999998524</v>
      </c>
    </row>
    <row r="2354" spans="1:2" x14ac:dyDescent="0.25">
      <c r="A2354" s="29">
        <f>((Gasto!$C$7*B2354)+(Gasto!$C$14*(B2354^2)))^3/(Gasto!$C$7+(2*Gasto!$C$14*B2354))</f>
        <v>358.14150000530378</v>
      </c>
      <c r="B2354" s="20">
        <f t="shared" si="36"/>
        <v>2.3489999999998523</v>
      </c>
    </row>
    <row r="2355" spans="1:2" x14ac:dyDescent="0.25">
      <c r="A2355" s="29">
        <f>((Gasto!$C$7*B2355)+(Gasto!$C$14*(B2355^2)))^3/(Gasto!$C$7+(2*Gasto!$C$14*B2355))</f>
        <v>358.73939640907673</v>
      </c>
      <c r="B2355" s="20">
        <f t="shared" si="36"/>
        <v>2.3499999999998522</v>
      </c>
    </row>
    <row r="2356" spans="1:2" x14ac:dyDescent="0.25">
      <c r="A2356" s="29">
        <f>((Gasto!$C$7*B2356)+(Gasto!$C$14*(B2356^2)))^3/(Gasto!$C$7+(2*Gasto!$C$14*B2356))</f>
        <v>359.33807081147694</v>
      </c>
      <c r="B2356" s="20">
        <f t="shared" si="36"/>
        <v>2.3509999999998521</v>
      </c>
    </row>
    <row r="2357" spans="1:2" x14ac:dyDescent="0.25">
      <c r="A2357" s="29">
        <f>((Gasto!$C$7*B2357)+(Gasto!$C$14*(B2357^2)))^3/(Gasto!$C$7+(2*Gasto!$C$14*B2357))</f>
        <v>359.93752395005305</v>
      </c>
      <c r="B2357" s="20">
        <f t="shared" si="36"/>
        <v>2.351999999999852</v>
      </c>
    </row>
    <row r="2358" spans="1:2" x14ac:dyDescent="0.25">
      <c r="A2358" s="29">
        <f>((Gasto!$C$7*B2358)+(Gasto!$C$14*(B2358^2)))^3/(Gasto!$C$7+(2*Gasto!$C$14*B2358))</f>
        <v>360.5377565628059</v>
      </c>
      <c r="B2358" s="20">
        <f t="shared" si="36"/>
        <v>2.3529999999998519</v>
      </c>
    </row>
    <row r="2359" spans="1:2" x14ac:dyDescent="0.25">
      <c r="A2359" s="29">
        <f>((Gasto!$C$7*B2359)+(Gasto!$C$14*(B2359^2)))^3/(Gasto!$C$7+(2*Gasto!$C$14*B2359))</f>
        <v>361.13876938818856</v>
      </c>
      <c r="B2359" s="20">
        <f t="shared" ref="B2359:B2422" si="37">B2358+0.001</f>
        <v>2.3539999999998518</v>
      </c>
    </row>
    <row r="2360" spans="1:2" x14ac:dyDescent="0.25">
      <c r="A2360" s="29">
        <f>((Gasto!$C$7*B2360)+(Gasto!$C$14*(B2360^2)))^3/(Gasto!$C$7+(2*Gasto!$C$14*B2360))</f>
        <v>361.74056316510706</v>
      </c>
      <c r="B2360" s="20">
        <f t="shared" si="37"/>
        <v>2.3549999999998517</v>
      </c>
    </row>
    <row r="2361" spans="1:2" x14ac:dyDescent="0.25">
      <c r="A2361" s="29">
        <f>((Gasto!$C$7*B2361)+(Gasto!$C$14*(B2361^2)))^3/(Gasto!$C$7+(2*Gasto!$C$14*B2361))</f>
        <v>362.34313863291993</v>
      </c>
      <c r="B2361" s="20">
        <f t="shared" si="37"/>
        <v>2.3559999999998515</v>
      </c>
    </row>
    <row r="2362" spans="1:2" x14ac:dyDescent="0.25">
      <c r="A2362" s="29">
        <f>((Gasto!$C$7*B2362)+(Gasto!$C$14*(B2362^2)))^3/(Gasto!$C$7+(2*Gasto!$C$14*B2362))</f>
        <v>362.94649653143824</v>
      </c>
      <c r="B2362" s="20">
        <f t="shared" si="37"/>
        <v>2.3569999999998514</v>
      </c>
    </row>
    <row r="2363" spans="1:2" x14ac:dyDescent="0.25">
      <c r="A2363" s="29">
        <f>((Gasto!$C$7*B2363)+(Gasto!$C$14*(B2363^2)))^3/(Gasto!$C$7+(2*Gasto!$C$14*B2363))</f>
        <v>363.55063760092702</v>
      </c>
      <c r="B2363" s="20">
        <f t="shared" si="37"/>
        <v>2.3579999999998513</v>
      </c>
    </row>
    <row r="2364" spans="1:2" x14ac:dyDescent="0.25">
      <c r="A2364" s="29">
        <f>((Gasto!$C$7*B2364)+(Gasto!$C$14*(B2364^2)))^3/(Gasto!$C$7+(2*Gasto!$C$14*B2364))</f>
        <v>364.15556258210341</v>
      </c>
      <c r="B2364" s="20">
        <f t="shared" si="37"/>
        <v>2.3589999999998512</v>
      </c>
    </row>
    <row r="2365" spans="1:2" x14ac:dyDescent="0.25">
      <c r="A2365" s="29">
        <f>((Gasto!$C$7*B2365)+(Gasto!$C$14*(B2365^2)))^3/(Gasto!$C$7+(2*Gasto!$C$14*B2365))</f>
        <v>364.76127221613814</v>
      </c>
      <c r="B2365" s="20">
        <f t="shared" si="37"/>
        <v>2.3599999999998511</v>
      </c>
    </row>
    <row r="2366" spans="1:2" x14ac:dyDescent="0.25">
      <c r="A2366" s="29">
        <f>((Gasto!$C$7*B2366)+(Gasto!$C$14*(B2366^2)))^3/(Gasto!$C$7+(2*Gasto!$C$14*B2366))</f>
        <v>365.36776724465608</v>
      </c>
      <c r="B2366" s="20">
        <f t="shared" si="37"/>
        <v>2.360999999999851</v>
      </c>
    </row>
    <row r="2367" spans="1:2" x14ac:dyDescent="0.25">
      <c r="A2367" s="29">
        <f>((Gasto!$C$7*B2367)+(Gasto!$C$14*(B2367^2)))^3/(Gasto!$C$7+(2*Gasto!$C$14*B2367))</f>
        <v>365.97504840973426</v>
      </c>
      <c r="B2367" s="20">
        <f t="shared" si="37"/>
        <v>2.3619999999998509</v>
      </c>
    </row>
    <row r="2368" spans="1:2" x14ac:dyDescent="0.25">
      <c r="A2368" s="29">
        <f>((Gasto!$C$7*B2368)+(Gasto!$C$14*(B2368^2)))^3/(Gasto!$C$7+(2*Gasto!$C$14*B2368))</f>
        <v>366.58311645390461</v>
      </c>
      <c r="B2368" s="20">
        <f t="shared" si="37"/>
        <v>2.3629999999998508</v>
      </c>
    </row>
    <row r="2369" spans="1:2" x14ac:dyDescent="0.25">
      <c r="A2369" s="29">
        <f>((Gasto!$C$7*B2369)+(Gasto!$C$14*(B2369^2)))^3/(Gasto!$C$7+(2*Gasto!$C$14*B2369))</f>
        <v>367.19197212015189</v>
      </c>
      <c r="B2369" s="20">
        <f t="shared" si="37"/>
        <v>2.3639999999998507</v>
      </c>
    </row>
    <row r="2370" spans="1:2" x14ac:dyDescent="0.25">
      <c r="A2370" s="29">
        <f>((Gasto!$C$7*B2370)+(Gasto!$C$14*(B2370^2)))^3/(Gasto!$C$7+(2*Gasto!$C$14*B2370))</f>
        <v>367.80161615191582</v>
      </c>
      <c r="B2370" s="20">
        <f t="shared" si="37"/>
        <v>2.3649999999998506</v>
      </c>
    </row>
    <row r="2371" spans="1:2" x14ac:dyDescent="0.25">
      <c r="A2371" s="29">
        <f>((Gasto!$C$7*B2371)+(Gasto!$C$14*(B2371^2)))^3/(Gasto!$C$7+(2*Gasto!$C$14*B2371))</f>
        <v>368.41204929308924</v>
      </c>
      <c r="B2371" s="20">
        <f t="shared" si="37"/>
        <v>2.3659999999998504</v>
      </c>
    </row>
    <row r="2372" spans="1:2" x14ac:dyDescent="0.25">
      <c r="A2372" s="29">
        <f>((Gasto!$C$7*B2372)+(Gasto!$C$14*(B2372^2)))^3/(Gasto!$C$7+(2*Gasto!$C$14*B2372))</f>
        <v>369.02327228801988</v>
      </c>
      <c r="B2372" s="20">
        <f t="shared" si="37"/>
        <v>2.3669999999998503</v>
      </c>
    </row>
    <row r="2373" spans="1:2" x14ac:dyDescent="0.25">
      <c r="A2373" s="29">
        <f>((Gasto!$C$7*B2373)+(Gasto!$C$14*(B2373^2)))^3/(Gasto!$C$7+(2*Gasto!$C$14*B2373))</f>
        <v>369.63528588150933</v>
      </c>
      <c r="B2373" s="20">
        <f t="shared" si="37"/>
        <v>2.3679999999998502</v>
      </c>
    </row>
    <row r="2374" spans="1:2" x14ac:dyDescent="0.25">
      <c r="A2374" s="29">
        <f>((Gasto!$C$7*B2374)+(Gasto!$C$14*(B2374^2)))^3/(Gasto!$C$7+(2*Gasto!$C$14*B2374))</f>
        <v>370.24809081881432</v>
      </c>
      <c r="B2374" s="20">
        <f t="shared" si="37"/>
        <v>2.3689999999998501</v>
      </c>
    </row>
    <row r="2375" spans="1:2" x14ac:dyDescent="0.25">
      <c r="A2375" s="29">
        <f>((Gasto!$C$7*B2375)+(Gasto!$C$14*(B2375^2)))^3/(Gasto!$C$7+(2*Gasto!$C$14*B2375))</f>
        <v>370.86168784564524</v>
      </c>
      <c r="B2375" s="20">
        <f t="shared" si="37"/>
        <v>2.36999999999985</v>
      </c>
    </row>
    <row r="2376" spans="1:2" x14ac:dyDescent="0.25">
      <c r="A2376" s="29">
        <f>((Gasto!$C$7*B2376)+(Gasto!$C$14*(B2376^2)))^3/(Gasto!$C$7+(2*Gasto!$C$14*B2376))</f>
        <v>371.47607770816825</v>
      </c>
      <c r="B2376" s="20">
        <f t="shared" si="37"/>
        <v>2.3709999999998499</v>
      </c>
    </row>
    <row r="2377" spans="1:2" x14ac:dyDescent="0.25">
      <c r="A2377" s="29">
        <f>((Gasto!$C$7*B2377)+(Gasto!$C$14*(B2377^2)))^3/(Gasto!$C$7+(2*Gasto!$C$14*B2377))</f>
        <v>372.09126115300353</v>
      </c>
      <c r="B2377" s="20">
        <f t="shared" si="37"/>
        <v>2.3719999999998498</v>
      </c>
    </row>
    <row r="2378" spans="1:2" x14ac:dyDescent="0.25">
      <c r="A2378" s="29">
        <f>((Gasto!$C$7*B2378)+(Gasto!$C$14*(B2378^2)))^3/(Gasto!$C$7+(2*Gasto!$C$14*B2378))</f>
        <v>372.70723892722663</v>
      </c>
      <c r="B2378" s="20">
        <f t="shared" si="37"/>
        <v>2.3729999999998497</v>
      </c>
    </row>
    <row r="2379" spans="1:2" x14ac:dyDescent="0.25">
      <c r="A2379" s="29">
        <f>((Gasto!$C$7*B2379)+(Gasto!$C$14*(B2379^2)))^3/(Gasto!$C$7+(2*Gasto!$C$14*B2379))</f>
        <v>373.32401177836863</v>
      </c>
      <c r="B2379" s="20">
        <f t="shared" si="37"/>
        <v>2.3739999999998496</v>
      </c>
    </row>
    <row r="2380" spans="1:2" x14ac:dyDescent="0.25">
      <c r="A2380" s="29">
        <f>((Gasto!$C$7*B2380)+(Gasto!$C$14*(B2380^2)))^3/(Gasto!$C$7+(2*Gasto!$C$14*B2380))</f>
        <v>373.94158045441543</v>
      </c>
      <c r="B2380" s="20">
        <f t="shared" si="37"/>
        <v>2.3749999999998495</v>
      </c>
    </row>
    <row r="2381" spans="1:2" x14ac:dyDescent="0.25">
      <c r="A2381" s="29">
        <f>((Gasto!$C$7*B2381)+(Gasto!$C$14*(B2381^2)))^3/(Gasto!$C$7+(2*Gasto!$C$14*B2381))</f>
        <v>374.55994570380841</v>
      </c>
      <c r="B2381" s="20">
        <f t="shared" si="37"/>
        <v>2.3759999999998493</v>
      </c>
    </row>
    <row r="2382" spans="1:2" x14ac:dyDescent="0.25">
      <c r="A2382" s="29">
        <f>((Gasto!$C$7*B2382)+(Gasto!$C$14*(B2382^2)))^3/(Gasto!$C$7+(2*Gasto!$C$14*B2382))</f>
        <v>375.17910827544466</v>
      </c>
      <c r="B2382" s="20">
        <f t="shared" si="37"/>
        <v>2.3769999999998492</v>
      </c>
    </row>
    <row r="2383" spans="1:2" x14ac:dyDescent="0.25">
      <c r="A2383" s="29">
        <f>((Gasto!$C$7*B2383)+(Gasto!$C$14*(B2383^2)))^3/(Gasto!$C$7+(2*Gasto!$C$14*B2383))</f>
        <v>375.79906891867699</v>
      </c>
      <c r="B2383" s="20">
        <f t="shared" si="37"/>
        <v>2.3779999999998491</v>
      </c>
    </row>
    <row r="2384" spans="1:2" x14ac:dyDescent="0.25">
      <c r="A2384" s="29">
        <f>((Gasto!$C$7*B2384)+(Gasto!$C$14*(B2384^2)))^3/(Gasto!$C$7+(2*Gasto!$C$14*B2384))</f>
        <v>376.4198283833137</v>
      </c>
      <c r="B2384" s="20">
        <f t="shared" si="37"/>
        <v>2.378999999999849</v>
      </c>
    </row>
    <row r="2385" spans="1:2" x14ac:dyDescent="0.25">
      <c r="A2385" s="29">
        <f>((Gasto!$C$7*B2385)+(Gasto!$C$14*(B2385^2)))^3/(Gasto!$C$7+(2*Gasto!$C$14*B2385))</f>
        <v>377.04138741961958</v>
      </c>
      <c r="B2385" s="20">
        <f t="shared" si="37"/>
        <v>2.3799999999998489</v>
      </c>
    </row>
    <row r="2386" spans="1:2" x14ac:dyDescent="0.25">
      <c r="A2386" s="29">
        <f>((Gasto!$C$7*B2386)+(Gasto!$C$14*(B2386^2)))^3/(Gasto!$C$7+(2*Gasto!$C$14*B2386))</f>
        <v>377.66374677831527</v>
      </c>
      <c r="B2386" s="20">
        <f t="shared" si="37"/>
        <v>2.3809999999998488</v>
      </c>
    </row>
    <row r="2387" spans="1:2" x14ac:dyDescent="0.25">
      <c r="A2387" s="29">
        <f>((Gasto!$C$7*B2387)+(Gasto!$C$14*(B2387^2)))^3/(Gasto!$C$7+(2*Gasto!$C$14*B2387))</f>
        <v>378.2869072105774</v>
      </c>
      <c r="B2387" s="20">
        <f t="shared" si="37"/>
        <v>2.3819999999998487</v>
      </c>
    </row>
    <row r="2388" spans="1:2" x14ac:dyDescent="0.25">
      <c r="A2388" s="29">
        <f>((Gasto!$C$7*B2388)+(Gasto!$C$14*(B2388^2)))^3/(Gasto!$C$7+(2*Gasto!$C$14*B2388))</f>
        <v>378.91086946803944</v>
      </c>
      <c r="B2388" s="20">
        <f t="shared" si="37"/>
        <v>2.3829999999998486</v>
      </c>
    </row>
    <row r="2389" spans="1:2" x14ac:dyDescent="0.25">
      <c r="A2389" s="29">
        <f>((Gasto!$C$7*B2389)+(Gasto!$C$14*(B2389^2)))^3/(Gasto!$C$7+(2*Gasto!$C$14*B2389))</f>
        <v>379.53563430279104</v>
      </c>
      <c r="B2389" s="20">
        <f t="shared" si="37"/>
        <v>2.3839999999998485</v>
      </c>
    </row>
    <row r="2390" spans="1:2" x14ac:dyDescent="0.25">
      <c r="A2390" s="29">
        <f>((Gasto!$C$7*B2390)+(Gasto!$C$14*(B2390^2)))^3/(Gasto!$C$7+(2*Gasto!$C$14*B2390))</f>
        <v>380.16120246737842</v>
      </c>
      <c r="B2390" s="20">
        <f t="shared" si="37"/>
        <v>2.3849999999998484</v>
      </c>
    </row>
    <row r="2391" spans="1:2" x14ac:dyDescent="0.25">
      <c r="A2391" s="29">
        <f>((Gasto!$C$7*B2391)+(Gasto!$C$14*(B2391^2)))^3/(Gasto!$C$7+(2*Gasto!$C$14*B2391))</f>
        <v>380.78757471480526</v>
      </c>
      <c r="B2391" s="20">
        <f t="shared" si="37"/>
        <v>2.3859999999998482</v>
      </c>
    </row>
    <row r="2392" spans="1:2" x14ac:dyDescent="0.25">
      <c r="A2392" s="29">
        <f>((Gasto!$C$7*B2392)+(Gasto!$C$14*(B2392^2)))^3/(Gasto!$C$7+(2*Gasto!$C$14*B2392))</f>
        <v>381.4147517985312</v>
      </c>
      <c r="B2392" s="20">
        <f t="shared" si="37"/>
        <v>2.3869999999998481</v>
      </c>
    </row>
    <row r="2393" spans="1:2" x14ac:dyDescent="0.25">
      <c r="A2393" s="29">
        <f>((Gasto!$C$7*B2393)+(Gasto!$C$14*(B2393^2)))^3/(Gasto!$C$7+(2*Gasto!$C$14*B2393))</f>
        <v>382.04273447247346</v>
      </c>
      <c r="B2393" s="20">
        <f t="shared" si="37"/>
        <v>2.387999999999848</v>
      </c>
    </row>
    <row r="2394" spans="1:2" x14ac:dyDescent="0.25">
      <c r="A2394" s="29">
        <f>((Gasto!$C$7*B2394)+(Gasto!$C$14*(B2394^2)))^3/(Gasto!$C$7+(2*Gasto!$C$14*B2394))</f>
        <v>382.6715234910065</v>
      </c>
      <c r="B2394" s="20">
        <f t="shared" si="37"/>
        <v>2.3889999999998479</v>
      </c>
    </row>
    <row r="2395" spans="1:2" x14ac:dyDescent="0.25">
      <c r="A2395" s="29">
        <f>((Gasto!$C$7*B2395)+(Gasto!$C$14*(B2395^2)))^3/(Gasto!$C$7+(2*Gasto!$C$14*B2395))</f>
        <v>383.30111960896193</v>
      </c>
      <c r="B2395" s="20">
        <f t="shared" si="37"/>
        <v>2.3899999999998478</v>
      </c>
    </row>
    <row r="2396" spans="1:2" x14ac:dyDescent="0.25">
      <c r="A2396" s="29">
        <f>((Gasto!$C$7*B2396)+(Gasto!$C$14*(B2396^2)))^3/(Gasto!$C$7+(2*Gasto!$C$14*B2396))</f>
        <v>383.93152358162882</v>
      </c>
      <c r="B2396" s="20">
        <f t="shared" si="37"/>
        <v>2.3909999999998477</v>
      </c>
    </row>
    <row r="2397" spans="1:2" x14ac:dyDescent="0.25">
      <c r="A2397" s="29">
        <f>((Gasto!$C$7*B2397)+(Gasto!$C$14*(B2397^2)))^3/(Gasto!$C$7+(2*Gasto!$C$14*B2397))</f>
        <v>384.56273616475374</v>
      </c>
      <c r="B2397" s="20">
        <f t="shared" si="37"/>
        <v>2.3919999999998476</v>
      </c>
    </row>
    <row r="2398" spans="1:2" x14ac:dyDescent="0.25">
      <c r="A2398" s="29">
        <f>((Gasto!$C$7*B2398)+(Gasto!$C$14*(B2398^2)))^3/(Gasto!$C$7+(2*Gasto!$C$14*B2398))</f>
        <v>385.19475811454129</v>
      </c>
      <c r="B2398" s="20">
        <f t="shared" si="37"/>
        <v>2.3929999999998475</v>
      </c>
    </row>
    <row r="2399" spans="1:2" x14ac:dyDescent="0.25">
      <c r="A2399" s="29">
        <f>((Gasto!$C$7*B2399)+(Gasto!$C$14*(B2399^2)))^3/(Gasto!$C$7+(2*Gasto!$C$14*B2399))</f>
        <v>385.82759018765364</v>
      </c>
      <c r="B2399" s="20">
        <f t="shared" si="37"/>
        <v>2.3939999999998474</v>
      </c>
    </row>
    <row r="2400" spans="1:2" x14ac:dyDescent="0.25">
      <c r="A2400" s="29">
        <f>((Gasto!$C$7*B2400)+(Gasto!$C$14*(B2400^2)))^3/(Gasto!$C$7+(2*Gasto!$C$14*B2400))</f>
        <v>386.46123314121121</v>
      </c>
      <c r="B2400" s="20">
        <f t="shared" si="37"/>
        <v>2.3949999999998473</v>
      </c>
    </row>
    <row r="2401" spans="1:2" x14ac:dyDescent="0.25">
      <c r="A2401" s="29">
        <f>((Gasto!$C$7*B2401)+(Gasto!$C$14*(B2401^2)))^3/(Gasto!$C$7+(2*Gasto!$C$14*B2401))</f>
        <v>387.09568773279221</v>
      </c>
      <c r="B2401" s="20">
        <f t="shared" si="37"/>
        <v>2.3959999999998471</v>
      </c>
    </row>
    <row r="2402" spans="1:2" x14ac:dyDescent="0.25">
      <c r="A2402" s="29">
        <f>((Gasto!$C$7*B2402)+(Gasto!$C$14*(B2402^2)))^3/(Gasto!$C$7+(2*Gasto!$C$14*B2402))</f>
        <v>387.7309547204332</v>
      </c>
      <c r="B2402" s="20">
        <f t="shared" si="37"/>
        <v>2.396999999999847</v>
      </c>
    </row>
    <row r="2403" spans="1:2" x14ac:dyDescent="0.25">
      <c r="A2403" s="29">
        <f>((Gasto!$C$7*B2403)+(Gasto!$C$14*(B2403^2)))^3/(Gasto!$C$7+(2*Gasto!$C$14*B2403))</f>
        <v>388.36703486262968</v>
      </c>
      <c r="B2403" s="20">
        <f t="shared" si="37"/>
        <v>2.3979999999998469</v>
      </c>
    </row>
    <row r="2404" spans="1:2" x14ac:dyDescent="0.25">
      <c r="A2404" s="29">
        <f>((Gasto!$C$7*B2404)+(Gasto!$C$14*(B2404^2)))^3/(Gasto!$C$7+(2*Gasto!$C$14*B2404))</f>
        <v>389.00392891833479</v>
      </c>
      <c r="B2404" s="20">
        <f t="shared" si="37"/>
        <v>2.3989999999998468</v>
      </c>
    </row>
    <row r="2405" spans="1:2" x14ac:dyDescent="0.25">
      <c r="A2405" s="29">
        <f>((Gasto!$C$7*B2405)+(Gasto!$C$14*(B2405^2)))^3/(Gasto!$C$7+(2*Gasto!$C$14*B2405))</f>
        <v>389.64163764696099</v>
      </c>
      <c r="B2405" s="20">
        <f t="shared" si="37"/>
        <v>2.3999999999998467</v>
      </c>
    </row>
    <row r="2406" spans="1:2" x14ac:dyDescent="0.25">
      <c r="A2406" s="29">
        <f>((Gasto!$C$7*B2406)+(Gasto!$C$14*(B2406^2)))^3/(Gasto!$C$7+(2*Gasto!$C$14*B2406))</f>
        <v>390.28016180837938</v>
      </c>
      <c r="B2406" s="20">
        <f t="shared" si="37"/>
        <v>2.4009999999998466</v>
      </c>
    </row>
    <row r="2407" spans="1:2" x14ac:dyDescent="0.25">
      <c r="A2407" s="29">
        <f>((Gasto!$C$7*B2407)+(Gasto!$C$14*(B2407^2)))^3/(Gasto!$C$7+(2*Gasto!$C$14*B2407))</f>
        <v>390.91950216291997</v>
      </c>
      <c r="B2407" s="20">
        <f t="shared" si="37"/>
        <v>2.4019999999998465</v>
      </c>
    </row>
    <row r="2408" spans="1:2" x14ac:dyDescent="0.25">
      <c r="A2408" s="29">
        <f>((Gasto!$C$7*B2408)+(Gasto!$C$14*(B2408^2)))^3/(Gasto!$C$7+(2*Gasto!$C$14*B2408))</f>
        <v>391.5596594713719</v>
      </c>
      <c r="B2408" s="20">
        <f t="shared" si="37"/>
        <v>2.4029999999998464</v>
      </c>
    </row>
    <row r="2409" spans="1:2" x14ac:dyDescent="0.25">
      <c r="A2409" s="29">
        <f>((Gasto!$C$7*B2409)+(Gasto!$C$14*(B2409^2)))^3/(Gasto!$C$7+(2*Gasto!$C$14*B2409))</f>
        <v>392.20063449498332</v>
      </c>
      <c r="B2409" s="20">
        <f t="shared" si="37"/>
        <v>2.4039999999998463</v>
      </c>
    </row>
    <row r="2410" spans="1:2" x14ac:dyDescent="0.25">
      <c r="A2410" s="29">
        <f>((Gasto!$C$7*B2410)+(Gasto!$C$14*(B2410^2)))^3/(Gasto!$C$7+(2*Gasto!$C$14*B2410))</f>
        <v>392.84242799546183</v>
      </c>
      <c r="B2410" s="20">
        <f t="shared" si="37"/>
        <v>2.4049999999998461</v>
      </c>
    </row>
    <row r="2411" spans="1:2" x14ac:dyDescent="0.25">
      <c r="A2411" s="29">
        <f>((Gasto!$C$7*B2411)+(Gasto!$C$14*(B2411^2)))^3/(Gasto!$C$7+(2*Gasto!$C$14*B2411))</f>
        <v>393.48504073497497</v>
      </c>
      <c r="B2411" s="20">
        <f t="shared" si="37"/>
        <v>2.405999999999846</v>
      </c>
    </row>
    <row r="2412" spans="1:2" x14ac:dyDescent="0.25">
      <c r="A2412" s="29">
        <f>((Gasto!$C$7*B2412)+(Gasto!$C$14*(B2412^2)))^3/(Gasto!$C$7+(2*Gasto!$C$14*B2412))</f>
        <v>394.128473476149</v>
      </c>
      <c r="B2412" s="20">
        <f t="shared" si="37"/>
        <v>2.4069999999998459</v>
      </c>
    </row>
    <row r="2413" spans="1:2" x14ac:dyDescent="0.25">
      <c r="A2413" s="29">
        <f>((Gasto!$C$7*B2413)+(Gasto!$C$14*(B2413^2)))^3/(Gasto!$C$7+(2*Gasto!$C$14*B2413))</f>
        <v>394.77272698207059</v>
      </c>
      <c r="B2413" s="20">
        <f t="shared" si="37"/>
        <v>2.4079999999998458</v>
      </c>
    </row>
    <row r="2414" spans="1:2" x14ac:dyDescent="0.25">
      <c r="A2414" s="29">
        <f>((Gasto!$C$7*B2414)+(Gasto!$C$14*(B2414^2)))^3/(Gasto!$C$7+(2*Gasto!$C$14*B2414))</f>
        <v>395.41780201628637</v>
      </c>
      <c r="B2414" s="20">
        <f t="shared" si="37"/>
        <v>2.4089999999998457</v>
      </c>
    </row>
    <row r="2415" spans="1:2" x14ac:dyDescent="0.25">
      <c r="A2415" s="29">
        <f>((Gasto!$C$7*B2415)+(Gasto!$C$14*(B2415^2)))^3/(Gasto!$C$7+(2*Gasto!$C$14*B2415))</f>
        <v>396.06369934280229</v>
      </c>
      <c r="B2415" s="20">
        <f t="shared" si="37"/>
        <v>2.4099999999998456</v>
      </c>
    </row>
    <row r="2416" spans="1:2" x14ac:dyDescent="0.25">
      <c r="A2416" s="29">
        <f>((Gasto!$C$7*B2416)+(Gasto!$C$14*(B2416^2)))^3/(Gasto!$C$7+(2*Gasto!$C$14*B2416))</f>
        <v>396.71041972608515</v>
      </c>
      <c r="B2416" s="20">
        <f t="shared" si="37"/>
        <v>2.4109999999998455</v>
      </c>
    </row>
    <row r="2417" spans="1:2" x14ac:dyDescent="0.25">
      <c r="A2417" s="29">
        <f>((Gasto!$C$7*B2417)+(Gasto!$C$14*(B2417^2)))^3/(Gasto!$C$7+(2*Gasto!$C$14*B2417))</f>
        <v>397.35796393106193</v>
      </c>
      <c r="B2417" s="20">
        <f t="shared" si="37"/>
        <v>2.4119999999998454</v>
      </c>
    </row>
    <row r="2418" spans="1:2" x14ac:dyDescent="0.25">
      <c r="A2418" s="29">
        <f>((Gasto!$C$7*B2418)+(Gasto!$C$14*(B2418^2)))^3/(Gasto!$C$7+(2*Gasto!$C$14*B2418))</f>
        <v>398.00633272311973</v>
      </c>
      <c r="B2418" s="20">
        <f t="shared" si="37"/>
        <v>2.4129999999998453</v>
      </c>
    </row>
    <row r="2419" spans="1:2" x14ac:dyDescent="0.25">
      <c r="A2419" s="29">
        <f>((Gasto!$C$7*B2419)+(Gasto!$C$14*(B2419^2)))^3/(Gasto!$C$7+(2*Gasto!$C$14*B2419))</f>
        <v>398.65552686810634</v>
      </c>
      <c r="B2419" s="20">
        <f t="shared" si="37"/>
        <v>2.4139999999998452</v>
      </c>
    </row>
    <row r="2420" spans="1:2" x14ac:dyDescent="0.25">
      <c r="A2420" s="29">
        <f>((Gasto!$C$7*B2420)+(Gasto!$C$14*(B2420^2)))^3/(Gasto!$C$7+(2*Gasto!$C$14*B2420))</f>
        <v>399.30554713233056</v>
      </c>
      <c r="B2420" s="20">
        <f t="shared" si="37"/>
        <v>2.414999999999845</v>
      </c>
    </row>
    <row r="2421" spans="1:2" x14ac:dyDescent="0.25">
      <c r="A2421" s="29">
        <f>((Gasto!$C$7*B2421)+(Gasto!$C$14*(B2421^2)))^3/(Gasto!$C$7+(2*Gasto!$C$14*B2421))</f>
        <v>399.95639428256152</v>
      </c>
      <c r="B2421" s="20">
        <f t="shared" si="37"/>
        <v>2.4159999999998449</v>
      </c>
    </row>
    <row r="2422" spans="1:2" x14ac:dyDescent="0.25">
      <c r="A2422" s="29">
        <f>((Gasto!$C$7*B2422)+(Gasto!$C$14*(B2422^2)))^3/(Gasto!$C$7+(2*Gasto!$C$14*B2422))</f>
        <v>400.60806908602956</v>
      </c>
      <c r="B2422" s="20">
        <f t="shared" si="37"/>
        <v>2.4169999999998448</v>
      </c>
    </row>
    <row r="2423" spans="1:2" x14ac:dyDescent="0.25">
      <c r="A2423" s="29">
        <f>((Gasto!$C$7*B2423)+(Gasto!$C$14*(B2423^2)))^3/(Gasto!$C$7+(2*Gasto!$C$14*B2423))</f>
        <v>401.26057231042591</v>
      </c>
      <c r="B2423" s="20">
        <f t="shared" ref="B2423:B2486" si="38">B2422+0.001</f>
        <v>2.4179999999998447</v>
      </c>
    </row>
    <row r="2424" spans="1:2" x14ac:dyDescent="0.25">
      <c r="A2424" s="29">
        <f>((Gasto!$C$7*B2424)+(Gasto!$C$14*(B2424^2)))^3/(Gasto!$C$7+(2*Gasto!$C$14*B2424))</f>
        <v>401.9139047239039</v>
      </c>
      <c r="B2424" s="20">
        <f t="shared" si="38"/>
        <v>2.4189999999998446</v>
      </c>
    </row>
    <row r="2425" spans="1:2" x14ac:dyDescent="0.25">
      <c r="A2425" s="29">
        <f>((Gasto!$C$7*B2425)+(Gasto!$C$14*(B2425^2)))^3/(Gasto!$C$7+(2*Gasto!$C$14*B2425))</f>
        <v>402.5680670950772</v>
      </c>
      <c r="B2425" s="20">
        <f t="shared" si="38"/>
        <v>2.4199999999998445</v>
      </c>
    </row>
    <row r="2426" spans="1:2" x14ac:dyDescent="0.25">
      <c r="A2426" s="29">
        <f>((Gasto!$C$7*B2426)+(Gasto!$C$14*(B2426^2)))^3/(Gasto!$C$7+(2*Gasto!$C$14*B2426))</f>
        <v>403.22306019302118</v>
      </c>
      <c r="B2426" s="20">
        <f t="shared" si="38"/>
        <v>2.4209999999998444</v>
      </c>
    </row>
    <row r="2427" spans="1:2" x14ac:dyDescent="0.25">
      <c r="A2427" s="29">
        <f>((Gasto!$C$7*B2427)+(Gasto!$C$14*(B2427^2)))^3/(Gasto!$C$7+(2*Gasto!$C$14*B2427))</f>
        <v>403.87888478727319</v>
      </c>
      <c r="B2427" s="20">
        <f t="shared" si="38"/>
        <v>2.4219999999998443</v>
      </c>
    </row>
    <row r="2428" spans="1:2" x14ac:dyDescent="0.25">
      <c r="A2428" s="29">
        <f>((Gasto!$C$7*B2428)+(Gasto!$C$14*(B2428^2)))^3/(Gasto!$C$7+(2*Gasto!$C$14*B2428))</f>
        <v>404.53554164783213</v>
      </c>
      <c r="B2428" s="20">
        <f t="shared" si="38"/>
        <v>2.4229999999998442</v>
      </c>
    </row>
    <row r="2429" spans="1:2" x14ac:dyDescent="0.25">
      <c r="A2429" s="29">
        <f>((Gasto!$C$7*B2429)+(Gasto!$C$14*(B2429^2)))^3/(Gasto!$C$7+(2*Gasto!$C$14*B2429))</f>
        <v>405.19303154515916</v>
      </c>
      <c r="B2429" s="20">
        <f t="shared" si="38"/>
        <v>2.4239999999998441</v>
      </c>
    </row>
    <row r="2430" spans="1:2" x14ac:dyDescent="0.25">
      <c r="A2430" s="29">
        <f>((Gasto!$C$7*B2430)+(Gasto!$C$14*(B2430^2)))^3/(Gasto!$C$7+(2*Gasto!$C$14*B2430))</f>
        <v>405.85135525017722</v>
      </c>
      <c r="B2430" s="20">
        <f t="shared" si="38"/>
        <v>2.4249999999998439</v>
      </c>
    </row>
    <row r="2431" spans="1:2" x14ac:dyDescent="0.25">
      <c r="A2431" s="29">
        <f>((Gasto!$C$7*B2431)+(Gasto!$C$14*(B2431^2)))^3/(Gasto!$C$7+(2*Gasto!$C$14*B2431))</f>
        <v>406.51051353427073</v>
      </c>
      <c r="B2431" s="20">
        <f t="shared" si="38"/>
        <v>2.4259999999998438</v>
      </c>
    </row>
    <row r="2432" spans="1:2" x14ac:dyDescent="0.25">
      <c r="A2432" s="29">
        <f>((Gasto!$C$7*B2432)+(Gasto!$C$14*(B2432^2)))^3/(Gasto!$C$7+(2*Gasto!$C$14*B2432))</f>
        <v>407.17050716928793</v>
      </c>
      <c r="B2432" s="20">
        <f t="shared" si="38"/>
        <v>2.4269999999998437</v>
      </c>
    </row>
    <row r="2433" spans="1:2" x14ac:dyDescent="0.25">
      <c r="A2433" s="29">
        <f>((Gasto!$C$7*B2433)+(Gasto!$C$14*(B2433^2)))^3/(Gasto!$C$7+(2*Gasto!$C$14*B2433))</f>
        <v>407.83133692753836</v>
      </c>
      <c r="B2433" s="20">
        <f t="shared" si="38"/>
        <v>2.4279999999998436</v>
      </c>
    </row>
    <row r="2434" spans="1:2" x14ac:dyDescent="0.25">
      <c r="A2434" s="29">
        <f>((Gasto!$C$7*B2434)+(Gasto!$C$14*(B2434^2)))^3/(Gasto!$C$7+(2*Gasto!$C$14*B2434))</f>
        <v>408.49300358179414</v>
      </c>
      <c r="B2434" s="20">
        <f t="shared" si="38"/>
        <v>2.4289999999998435</v>
      </c>
    </row>
    <row r="2435" spans="1:2" x14ac:dyDescent="0.25">
      <c r="A2435" s="29">
        <f>((Gasto!$C$7*B2435)+(Gasto!$C$14*(B2435^2)))^3/(Gasto!$C$7+(2*Gasto!$C$14*B2435))</f>
        <v>409.15550790529136</v>
      </c>
      <c r="B2435" s="20">
        <f t="shared" si="38"/>
        <v>2.4299999999998434</v>
      </c>
    </row>
    <row r="2436" spans="1:2" x14ac:dyDescent="0.25">
      <c r="A2436" s="29">
        <f>((Gasto!$C$7*B2436)+(Gasto!$C$14*(B2436^2)))^3/(Gasto!$C$7+(2*Gasto!$C$14*B2436))</f>
        <v>409.81885067172726</v>
      </c>
      <c r="B2436" s="20">
        <f t="shared" si="38"/>
        <v>2.4309999999998433</v>
      </c>
    </row>
    <row r="2437" spans="1:2" x14ac:dyDescent="0.25">
      <c r="A2437" s="29">
        <f>((Gasto!$C$7*B2437)+(Gasto!$C$14*(B2437^2)))^3/(Gasto!$C$7+(2*Gasto!$C$14*B2437))</f>
        <v>410.48303265526323</v>
      </c>
      <c r="B2437" s="20">
        <f t="shared" si="38"/>
        <v>2.4319999999998432</v>
      </c>
    </row>
    <row r="2438" spans="1:2" x14ac:dyDescent="0.25">
      <c r="A2438" s="29">
        <f>((Gasto!$C$7*B2438)+(Gasto!$C$14*(B2438^2)))^3/(Gasto!$C$7+(2*Gasto!$C$14*B2438))</f>
        <v>411.14805463052363</v>
      </c>
      <c r="B2438" s="20">
        <f t="shared" si="38"/>
        <v>2.4329999999998431</v>
      </c>
    </row>
    <row r="2439" spans="1:2" x14ac:dyDescent="0.25">
      <c r="A2439" s="29">
        <f>((Gasto!$C$7*B2439)+(Gasto!$C$14*(B2439^2)))^3/(Gasto!$C$7+(2*Gasto!$C$14*B2439))</f>
        <v>411.81391737259554</v>
      </c>
      <c r="B2439" s="20">
        <f t="shared" si="38"/>
        <v>2.433999999999843</v>
      </c>
    </row>
    <row r="2440" spans="1:2" x14ac:dyDescent="0.25">
      <c r="A2440" s="29">
        <f>((Gasto!$C$7*B2440)+(Gasto!$C$14*(B2440^2)))^3/(Gasto!$C$7+(2*Gasto!$C$14*B2440))</f>
        <v>412.48062165702999</v>
      </c>
      <c r="B2440" s="20">
        <f t="shared" si="38"/>
        <v>2.4349999999998428</v>
      </c>
    </row>
    <row r="2441" spans="1:2" x14ac:dyDescent="0.25">
      <c r="A2441" s="29">
        <f>((Gasto!$C$7*B2441)+(Gasto!$C$14*(B2441^2)))^3/(Gasto!$C$7+(2*Gasto!$C$14*B2441))</f>
        <v>413.14816825984099</v>
      </c>
      <c r="B2441" s="20">
        <f t="shared" si="38"/>
        <v>2.4359999999998427</v>
      </c>
    </row>
    <row r="2442" spans="1:2" x14ac:dyDescent="0.25">
      <c r="A2442" s="29">
        <f>((Gasto!$C$7*B2442)+(Gasto!$C$14*(B2442^2)))^3/(Gasto!$C$7+(2*Gasto!$C$14*B2442))</f>
        <v>413.81655795750714</v>
      </c>
      <c r="B2442" s="20">
        <f t="shared" si="38"/>
        <v>2.4369999999998426</v>
      </c>
    </row>
    <row r="2443" spans="1:2" x14ac:dyDescent="0.25">
      <c r="A2443" s="29">
        <f>((Gasto!$C$7*B2443)+(Gasto!$C$14*(B2443^2)))^3/(Gasto!$C$7+(2*Gasto!$C$14*B2443))</f>
        <v>414.48579152697016</v>
      </c>
      <c r="B2443" s="20">
        <f t="shared" si="38"/>
        <v>2.4379999999998425</v>
      </c>
    </row>
    <row r="2444" spans="1:2" x14ac:dyDescent="0.25">
      <c r="A2444" s="29">
        <f>((Gasto!$C$7*B2444)+(Gasto!$C$14*(B2444^2)))^3/(Gasto!$C$7+(2*Gasto!$C$14*B2444))</f>
        <v>415.15586974563547</v>
      </c>
      <c r="B2444" s="20">
        <f t="shared" si="38"/>
        <v>2.4389999999998424</v>
      </c>
    </row>
    <row r="2445" spans="1:2" x14ac:dyDescent="0.25">
      <c r="A2445" s="29">
        <f>((Gasto!$C$7*B2445)+(Gasto!$C$14*(B2445^2)))^3/(Gasto!$C$7+(2*Gasto!$C$14*B2445))</f>
        <v>415.82679339137309</v>
      </c>
      <c r="B2445" s="20">
        <f t="shared" si="38"/>
        <v>2.4399999999998423</v>
      </c>
    </row>
    <row r="2446" spans="1:2" x14ac:dyDescent="0.25">
      <c r="A2446" s="29">
        <f>((Gasto!$C$7*B2446)+(Gasto!$C$14*(B2446^2)))^3/(Gasto!$C$7+(2*Gasto!$C$14*B2446))</f>
        <v>416.49856324251721</v>
      </c>
      <c r="B2446" s="20">
        <f t="shared" si="38"/>
        <v>2.4409999999998422</v>
      </c>
    </row>
    <row r="2447" spans="1:2" x14ac:dyDescent="0.25">
      <c r="A2447" s="29">
        <f>((Gasto!$C$7*B2447)+(Gasto!$C$14*(B2447^2)))^3/(Gasto!$C$7+(2*Gasto!$C$14*B2447))</f>
        <v>417.17118007786661</v>
      </c>
      <c r="B2447" s="20">
        <f t="shared" si="38"/>
        <v>2.4419999999998421</v>
      </c>
    </row>
    <row r="2448" spans="1:2" x14ac:dyDescent="0.25">
      <c r="A2448" s="29">
        <f>((Gasto!$C$7*B2448)+(Gasto!$C$14*(B2448^2)))^3/(Gasto!$C$7+(2*Gasto!$C$14*B2448))</f>
        <v>417.84464467668312</v>
      </c>
      <c r="B2448" s="20">
        <f t="shared" si="38"/>
        <v>2.442999999999842</v>
      </c>
    </row>
    <row r="2449" spans="1:2" x14ac:dyDescent="0.25">
      <c r="A2449" s="29">
        <f>((Gasto!$C$7*B2449)+(Gasto!$C$14*(B2449^2)))^3/(Gasto!$C$7+(2*Gasto!$C$14*B2449))</f>
        <v>418.51895781869524</v>
      </c>
      <c r="B2449" s="20">
        <f t="shared" si="38"/>
        <v>2.4439999999998419</v>
      </c>
    </row>
    <row r="2450" spans="1:2" x14ac:dyDescent="0.25">
      <c r="A2450" s="29">
        <f>((Gasto!$C$7*B2450)+(Gasto!$C$14*(B2450^2)))^3/(Gasto!$C$7+(2*Gasto!$C$14*B2450))</f>
        <v>419.19412028409459</v>
      </c>
      <c r="B2450" s="20">
        <f t="shared" si="38"/>
        <v>2.4449999999998417</v>
      </c>
    </row>
    <row r="2451" spans="1:2" x14ac:dyDescent="0.25">
      <c r="A2451" s="29">
        <f>((Gasto!$C$7*B2451)+(Gasto!$C$14*(B2451^2)))^3/(Gasto!$C$7+(2*Gasto!$C$14*B2451))</f>
        <v>419.87013285353896</v>
      </c>
      <c r="B2451" s="20">
        <f t="shared" si="38"/>
        <v>2.4459999999998416</v>
      </c>
    </row>
    <row r="2452" spans="1:2" x14ac:dyDescent="0.25">
      <c r="A2452" s="29">
        <f>((Gasto!$C$7*B2452)+(Gasto!$C$14*(B2452^2)))^3/(Gasto!$C$7+(2*Gasto!$C$14*B2452))</f>
        <v>420.54699630814974</v>
      </c>
      <c r="B2452" s="20">
        <f t="shared" si="38"/>
        <v>2.4469999999998415</v>
      </c>
    </row>
    <row r="2453" spans="1:2" x14ac:dyDescent="0.25">
      <c r="A2453" s="29">
        <f>((Gasto!$C$7*B2453)+(Gasto!$C$14*(B2453^2)))^3/(Gasto!$C$7+(2*Gasto!$C$14*B2453))</f>
        <v>421.22471142951485</v>
      </c>
      <c r="B2453" s="20">
        <f t="shared" si="38"/>
        <v>2.4479999999998414</v>
      </c>
    </row>
    <row r="2454" spans="1:2" x14ac:dyDescent="0.25">
      <c r="A2454" s="29">
        <f>((Gasto!$C$7*B2454)+(Gasto!$C$14*(B2454^2)))^3/(Gasto!$C$7+(2*Gasto!$C$14*B2454))</f>
        <v>421.90327899968645</v>
      </c>
      <c r="B2454" s="20">
        <f t="shared" si="38"/>
        <v>2.4489999999998413</v>
      </c>
    </row>
    <row r="2455" spans="1:2" x14ac:dyDescent="0.25">
      <c r="A2455" s="29">
        <f>((Gasto!$C$7*B2455)+(Gasto!$C$14*(B2455^2)))^3/(Gasto!$C$7+(2*Gasto!$C$14*B2455))</f>
        <v>422.58269980118274</v>
      </c>
      <c r="B2455" s="20">
        <f t="shared" si="38"/>
        <v>2.4499999999998412</v>
      </c>
    </row>
    <row r="2456" spans="1:2" x14ac:dyDescent="0.25">
      <c r="A2456" s="29">
        <f>((Gasto!$C$7*B2456)+(Gasto!$C$14*(B2456^2)))^3/(Gasto!$C$7+(2*Gasto!$C$14*B2456))</f>
        <v>423.26297461698749</v>
      </c>
      <c r="B2456" s="20">
        <f t="shared" si="38"/>
        <v>2.4509999999998411</v>
      </c>
    </row>
    <row r="2457" spans="1:2" x14ac:dyDescent="0.25">
      <c r="A2457" s="29">
        <f>((Gasto!$C$7*B2457)+(Gasto!$C$14*(B2457^2)))^3/(Gasto!$C$7+(2*Gasto!$C$14*B2457))</f>
        <v>423.94410423054978</v>
      </c>
      <c r="B2457" s="20">
        <f t="shared" si="38"/>
        <v>2.451999999999841</v>
      </c>
    </row>
    <row r="2458" spans="1:2" x14ac:dyDescent="0.25">
      <c r="A2458" s="29">
        <f>((Gasto!$C$7*B2458)+(Gasto!$C$14*(B2458^2)))^3/(Gasto!$C$7+(2*Gasto!$C$14*B2458))</f>
        <v>424.62608942578453</v>
      </c>
      <c r="B2458" s="20">
        <f t="shared" si="38"/>
        <v>2.4529999999998409</v>
      </c>
    </row>
    <row r="2459" spans="1:2" x14ac:dyDescent="0.25">
      <c r="A2459" s="29">
        <f>((Gasto!$C$7*B2459)+(Gasto!$C$14*(B2459^2)))^3/(Gasto!$C$7+(2*Gasto!$C$14*B2459))</f>
        <v>425.30893098707315</v>
      </c>
      <c r="B2459" s="20">
        <f t="shared" si="38"/>
        <v>2.4539999999998408</v>
      </c>
    </row>
    <row r="2460" spans="1:2" x14ac:dyDescent="0.25">
      <c r="A2460" s="29">
        <f>((Gasto!$C$7*B2460)+(Gasto!$C$14*(B2460^2)))^3/(Gasto!$C$7+(2*Gasto!$C$14*B2460))</f>
        <v>425.99262969926275</v>
      </c>
      <c r="B2460" s="20">
        <f t="shared" si="38"/>
        <v>2.4549999999998406</v>
      </c>
    </row>
    <row r="2461" spans="1:2" x14ac:dyDescent="0.25">
      <c r="A2461" s="29">
        <f>((Gasto!$C$7*B2461)+(Gasto!$C$14*(B2461^2)))^3/(Gasto!$C$7+(2*Gasto!$C$14*B2461))</f>
        <v>426.67718634766658</v>
      </c>
      <c r="B2461" s="20">
        <f t="shared" si="38"/>
        <v>2.4559999999998405</v>
      </c>
    </row>
    <row r="2462" spans="1:2" x14ac:dyDescent="0.25">
      <c r="A2462" s="29">
        <f>((Gasto!$C$7*B2462)+(Gasto!$C$14*(B2462^2)))^3/(Gasto!$C$7+(2*Gasto!$C$14*B2462))</f>
        <v>427.3626017180647</v>
      </c>
      <c r="B2462" s="20">
        <f t="shared" si="38"/>
        <v>2.4569999999998404</v>
      </c>
    </row>
    <row r="2463" spans="1:2" x14ac:dyDescent="0.25">
      <c r="A2463" s="29">
        <f>((Gasto!$C$7*B2463)+(Gasto!$C$14*(B2463^2)))^3/(Gasto!$C$7+(2*Gasto!$C$14*B2463))</f>
        <v>428.04887659670283</v>
      </c>
      <c r="B2463" s="20">
        <f t="shared" si="38"/>
        <v>2.4579999999998403</v>
      </c>
    </row>
    <row r="2464" spans="1:2" x14ac:dyDescent="0.25">
      <c r="A2464" s="29">
        <f>((Gasto!$C$7*B2464)+(Gasto!$C$14*(B2464^2)))^3/(Gasto!$C$7+(2*Gasto!$C$14*B2464))</f>
        <v>428.73601177029479</v>
      </c>
      <c r="B2464" s="20">
        <f t="shared" si="38"/>
        <v>2.4589999999998402</v>
      </c>
    </row>
    <row r="2465" spans="1:2" x14ac:dyDescent="0.25">
      <c r="A2465" s="29">
        <f>((Gasto!$C$7*B2465)+(Gasto!$C$14*(B2465^2)))^3/(Gasto!$C$7+(2*Gasto!$C$14*B2465))</f>
        <v>429.42400802601946</v>
      </c>
      <c r="B2465" s="20">
        <f t="shared" si="38"/>
        <v>2.4599999999998401</v>
      </c>
    </row>
    <row r="2466" spans="1:2" x14ac:dyDescent="0.25">
      <c r="A2466" s="29">
        <f>((Gasto!$C$7*B2466)+(Gasto!$C$14*(B2466^2)))^3/(Gasto!$C$7+(2*Gasto!$C$14*B2466))</f>
        <v>430.11286615152363</v>
      </c>
      <c r="B2466" s="20">
        <f t="shared" si="38"/>
        <v>2.46099999999984</v>
      </c>
    </row>
    <row r="2467" spans="1:2" x14ac:dyDescent="0.25">
      <c r="A2467" s="29">
        <f>((Gasto!$C$7*B2467)+(Gasto!$C$14*(B2467^2)))^3/(Gasto!$C$7+(2*Gasto!$C$14*B2467))</f>
        <v>430.80258693492112</v>
      </c>
      <c r="B2467" s="20">
        <f t="shared" si="38"/>
        <v>2.4619999999998399</v>
      </c>
    </row>
    <row r="2468" spans="1:2" x14ac:dyDescent="0.25">
      <c r="A2468" s="29">
        <f>((Gasto!$C$7*B2468)+(Gasto!$C$14*(B2468^2)))^3/(Gasto!$C$7+(2*Gasto!$C$14*B2468))</f>
        <v>431.49317116479295</v>
      </c>
      <c r="B2468" s="20">
        <f t="shared" si="38"/>
        <v>2.4629999999998398</v>
      </c>
    </row>
    <row r="2469" spans="1:2" x14ac:dyDescent="0.25">
      <c r="A2469" s="29">
        <f>((Gasto!$C$7*B2469)+(Gasto!$C$14*(B2469^2)))^3/(Gasto!$C$7+(2*Gasto!$C$14*B2469))</f>
        <v>432.18461963018694</v>
      </c>
      <c r="B2469" s="20">
        <f t="shared" si="38"/>
        <v>2.4639999999998397</v>
      </c>
    </row>
    <row r="2470" spans="1:2" x14ac:dyDescent="0.25">
      <c r="A2470" s="29">
        <f>((Gasto!$C$7*B2470)+(Gasto!$C$14*(B2470^2)))^3/(Gasto!$C$7+(2*Gasto!$C$14*B2470))</f>
        <v>432.87693312061862</v>
      </c>
      <c r="B2470" s="20">
        <f t="shared" si="38"/>
        <v>2.4649999999998395</v>
      </c>
    </row>
    <row r="2471" spans="1:2" x14ac:dyDescent="0.25">
      <c r="A2471" s="29">
        <f>((Gasto!$C$7*B2471)+(Gasto!$C$14*(B2471^2)))^3/(Gasto!$C$7+(2*Gasto!$C$14*B2471))</f>
        <v>433.57011242607138</v>
      </c>
      <c r="B2471" s="20">
        <f t="shared" si="38"/>
        <v>2.4659999999998394</v>
      </c>
    </row>
    <row r="2472" spans="1:2" x14ac:dyDescent="0.25">
      <c r="A2472" s="29">
        <f>((Gasto!$C$7*B2472)+(Gasto!$C$14*(B2472^2)))^3/(Gasto!$C$7+(2*Gasto!$C$14*B2472))</f>
        <v>434.2641583369961</v>
      </c>
      <c r="B2472" s="20">
        <f t="shared" si="38"/>
        <v>2.4669999999998393</v>
      </c>
    </row>
    <row r="2473" spans="1:2" x14ac:dyDescent="0.25">
      <c r="A2473" s="29">
        <f>((Gasto!$C$7*B2473)+(Gasto!$C$14*(B2473^2)))^3/(Gasto!$C$7+(2*Gasto!$C$14*B2473))</f>
        <v>434.95907164431162</v>
      </c>
      <c r="B2473" s="20">
        <f t="shared" si="38"/>
        <v>2.4679999999998392</v>
      </c>
    </row>
    <row r="2474" spans="1:2" x14ac:dyDescent="0.25">
      <c r="A2474" s="29">
        <f>((Gasto!$C$7*B2474)+(Gasto!$C$14*(B2474^2)))^3/(Gasto!$C$7+(2*Gasto!$C$14*B2474))</f>
        <v>435.65485313940439</v>
      </c>
      <c r="B2474" s="20">
        <f t="shared" si="38"/>
        <v>2.4689999999998391</v>
      </c>
    </row>
    <row r="2475" spans="1:2" x14ac:dyDescent="0.25">
      <c r="A2475" s="29">
        <f>((Gasto!$C$7*B2475)+(Gasto!$C$14*(B2475^2)))^3/(Gasto!$C$7+(2*Gasto!$C$14*B2475))</f>
        <v>436.35150361412991</v>
      </c>
      <c r="B2475" s="20">
        <f t="shared" si="38"/>
        <v>2.469999999999839</v>
      </c>
    </row>
    <row r="2476" spans="1:2" x14ac:dyDescent="0.25">
      <c r="A2476" s="29">
        <f>((Gasto!$C$7*B2476)+(Gasto!$C$14*(B2476^2)))^3/(Gasto!$C$7+(2*Gasto!$C$14*B2476))</f>
        <v>437.04902386081085</v>
      </c>
      <c r="B2476" s="20">
        <f t="shared" si="38"/>
        <v>2.4709999999998389</v>
      </c>
    </row>
    <row r="2477" spans="1:2" x14ac:dyDescent="0.25">
      <c r="A2477" s="29">
        <f>((Gasto!$C$7*B2477)+(Gasto!$C$14*(B2477^2)))^3/(Gasto!$C$7+(2*Gasto!$C$14*B2477))</f>
        <v>437.74741467223839</v>
      </c>
      <c r="B2477" s="20">
        <f t="shared" si="38"/>
        <v>2.4719999999998388</v>
      </c>
    </row>
    <row r="2478" spans="1:2" x14ac:dyDescent="0.25">
      <c r="A2478" s="29">
        <f>((Gasto!$C$7*B2478)+(Gasto!$C$14*(B2478^2)))^3/(Gasto!$C$7+(2*Gasto!$C$14*B2478))</f>
        <v>438.44667684167342</v>
      </c>
      <c r="B2478" s="20">
        <f t="shared" si="38"/>
        <v>2.4729999999998387</v>
      </c>
    </row>
    <row r="2479" spans="1:2" x14ac:dyDescent="0.25">
      <c r="A2479" s="29">
        <f>((Gasto!$C$7*B2479)+(Gasto!$C$14*(B2479^2)))^3/(Gasto!$C$7+(2*Gasto!$C$14*B2479))</f>
        <v>439.14681116284419</v>
      </c>
      <c r="B2479" s="20">
        <f t="shared" si="38"/>
        <v>2.4739999999998386</v>
      </c>
    </row>
    <row r="2480" spans="1:2" x14ac:dyDescent="0.25">
      <c r="A2480" s="29">
        <f>((Gasto!$C$7*B2480)+(Gasto!$C$14*(B2480^2)))^3/(Gasto!$C$7+(2*Gasto!$C$14*B2480))</f>
        <v>439.84781842994829</v>
      </c>
      <c r="B2480" s="20">
        <f t="shared" si="38"/>
        <v>2.4749999999998384</v>
      </c>
    </row>
    <row r="2481" spans="1:2" x14ac:dyDescent="0.25">
      <c r="A2481" s="29">
        <f>((Gasto!$C$7*B2481)+(Gasto!$C$14*(B2481^2)))^3/(Gasto!$C$7+(2*Gasto!$C$14*B2481))</f>
        <v>440.54969943765229</v>
      </c>
      <c r="B2481" s="20">
        <f t="shared" si="38"/>
        <v>2.4759999999998383</v>
      </c>
    </row>
    <row r="2482" spans="1:2" x14ac:dyDescent="0.25">
      <c r="A2482" s="29">
        <f>((Gasto!$C$7*B2482)+(Gasto!$C$14*(B2482^2)))^3/(Gasto!$C$7+(2*Gasto!$C$14*B2482))</f>
        <v>441.25245498109183</v>
      </c>
      <c r="B2482" s="20">
        <f t="shared" si="38"/>
        <v>2.4769999999998382</v>
      </c>
    </row>
    <row r="2483" spans="1:2" x14ac:dyDescent="0.25">
      <c r="A2483" s="29">
        <f>((Gasto!$C$7*B2483)+(Gasto!$C$14*(B2483^2)))^3/(Gasto!$C$7+(2*Gasto!$C$14*B2483))</f>
        <v>441.95608585587127</v>
      </c>
      <c r="B2483" s="20">
        <f t="shared" si="38"/>
        <v>2.4779999999998381</v>
      </c>
    </row>
    <row r="2484" spans="1:2" x14ac:dyDescent="0.25">
      <c r="A2484" s="29">
        <f>((Gasto!$C$7*B2484)+(Gasto!$C$14*(B2484^2)))^3/(Gasto!$C$7+(2*Gasto!$C$14*B2484))</f>
        <v>442.66059285806512</v>
      </c>
      <c r="B2484" s="20">
        <f t="shared" si="38"/>
        <v>2.478999999999838</v>
      </c>
    </row>
    <row r="2485" spans="1:2" x14ac:dyDescent="0.25">
      <c r="A2485" s="29">
        <f>((Gasto!$C$7*B2485)+(Gasto!$C$14*(B2485^2)))^3/(Gasto!$C$7+(2*Gasto!$C$14*B2485))</f>
        <v>443.36597678421651</v>
      </c>
      <c r="B2485" s="20">
        <f t="shared" si="38"/>
        <v>2.4799999999998379</v>
      </c>
    </row>
    <row r="2486" spans="1:2" x14ac:dyDescent="0.25">
      <c r="A2486" s="29">
        <f>((Gasto!$C$7*B2486)+(Gasto!$C$14*(B2486^2)))^3/(Gasto!$C$7+(2*Gasto!$C$14*B2486))</f>
        <v>444.07223843133914</v>
      </c>
      <c r="B2486" s="20">
        <f t="shared" si="38"/>
        <v>2.4809999999998378</v>
      </c>
    </row>
    <row r="2487" spans="1:2" x14ac:dyDescent="0.25">
      <c r="A2487" s="29">
        <f>((Gasto!$C$7*B2487)+(Gasto!$C$14*(B2487^2)))^3/(Gasto!$C$7+(2*Gasto!$C$14*B2487))</f>
        <v>444.77937859691582</v>
      </c>
      <c r="B2487" s="20">
        <f t="shared" ref="B2487:B2550" si="39">B2486+0.001</f>
        <v>2.4819999999998377</v>
      </c>
    </row>
    <row r="2488" spans="1:2" x14ac:dyDescent="0.25">
      <c r="A2488" s="29">
        <f>((Gasto!$C$7*B2488)+(Gasto!$C$14*(B2488^2)))^3/(Gasto!$C$7+(2*Gasto!$C$14*B2488))</f>
        <v>445.48739807889905</v>
      </c>
      <c r="B2488" s="20">
        <f t="shared" si="39"/>
        <v>2.4829999999998376</v>
      </c>
    </row>
    <row r="2489" spans="1:2" x14ac:dyDescent="0.25">
      <c r="A2489" s="29">
        <f>((Gasto!$C$7*B2489)+(Gasto!$C$14*(B2489^2)))^3/(Gasto!$C$7+(2*Gasto!$C$14*B2489))</f>
        <v>446.19629767571217</v>
      </c>
      <c r="B2489" s="20">
        <f t="shared" si="39"/>
        <v>2.4839999999998374</v>
      </c>
    </row>
    <row r="2490" spans="1:2" x14ac:dyDescent="0.25">
      <c r="A2490" s="29">
        <f>((Gasto!$C$7*B2490)+(Gasto!$C$14*(B2490^2)))^3/(Gasto!$C$7+(2*Gasto!$C$14*B2490))</f>
        <v>446.9060781862475</v>
      </c>
      <c r="B2490" s="20">
        <f t="shared" si="39"/>
        <v>2.4849999999998373</v>
      </c>
    </row>
    <row r="2491" spans="1:2" x14ac:dyDescent="0.25">
      <c r="A2491" s="29">
        <f>((Gasto!$C$7*B2491)+(Gasto!$C$14*(B2491^2)))^3/(Gasto!$C$7+(2*Gasto!$C$14*B2491))</f>
        <v>447.61674040986861</v>
      </c>
      <c r="B2491" s="20">
        <f t="shared" si="39"/>
        <v>2.4859999999998372</v>
      </c>
    </row>
    <row r="2492" spans="1:2" x14ac:dyDescent="0.25">
      <c r="A2492" s="29">
        <f>((Gasto!$C$7*B2492)+(Gasto!$C$14*(B2492^2)))^3/(Gasto!$C$7+(2*Gasto!$C$14*B2492))</f>
        <v>448.32828514640954</v>
      </c>
      <c r="B2492" s="20">
        <f t="shared" si="39"/>
        <v>2.4869999999998371</v>
      </c>
    </row>
    <row r="2493" spans="1:2" x14ac:dyDescent="0.25">
      <c r="A2493" s="29">
        <f>((Gasto!$C$7*B2493)+(Gasto!$C$14*(B2493^2)))^3/(Gasto!$C$7+(2*Gasto!$C$14*B2493))</f>
        <v>449.04071319617424</v>
      </c>
      <c r="B2493" s="20">
        <f t="shared" si="39"/>
        <v>2.487999999999837</v>
      </c>
    </row>
    <row r="2494" spans="1:2" x14ac:dyDescent="0.25">
      <c r="A2494" s="29">
        <f>((Gasto!$C$7*B2494)+(Gasto!$C$14*(B2494^2)))^3/(Gasto!$C$7+(2*Gasto!$C$14*B2494))</f>
        <v>449.75402535993754</v>
      </c>
      <c r="B2494" s="20">
        <f t="shared" si="39"/>
        <v>2.4889999999998369</v>
      </c>
    </row>
    <row r="2495" spans="1:2" x14ac:dyDescent="0.25">
      <c r="A2495" s="29">
        <f>((Gasto!$C$7*B2495)+(Gasto!$C$14*(B2495^2)))^3/(Gasto!$C$7+(2*Gasto!$C$14*B2495))</f>
        <v>450.46822243894502</v>
      </c>
      <c r="B2495" s="20">
        <f t="shared" si="39"/>
        <v>2.4899999999998368</v>
      </c>
    </row>
    <row r="2496" spans="1:2" x14ac:dyDescent="0.25">
      <c r="A2496" s="29">
        <f>((Gasto!$C$7*B2496)+(Gasto!$C$14*(B2496^2)))^3/(Gasto!$C$7+(2*Gasto!$C$14*B2496))</f>
        <v>451.18330523491437</v>
      </c>
      <c r="B2496" s="20">
        <f t="shared" si="39"/>
        <v>2.4909999999998367</v>
      </c>
    </row>
    <row r="2497" spans="1:2" x14ac:dyDescent="0.25">
      <c r="A2497" s="29">
        <f>((Gasto!$C$7*B2497)+(Gasto!$C$14*(B2497^2)))^3/(Gasto!$C$7+(2*Gasto!$C$14*B2497))</f>
        <v>451.89927455003237</v>
      </c>
      <c r="B2497" s="20">
        <f t="shared" si="39"/>
        <v>2.4919999999998366</v>
      </c>
    </row>
    <row r="2498" spans="1:2" x14ac:dyDescent="0.25">
      <c r="A2498" s="29">
        <f>((Gasto!$C$7*B2498)+(Gasto!$C$14*(B2498^2)))^3/(Gasto!$C$7+(2*Gasto!$C$14*B2498))</f>
        <v>452.61613118695851</v>
      </c>
      <c r="B2498" s="20">
        <f t="shared" si="39"/>
        <v>2.4929999999998365</v>
      </c>
    </row>
    <row r="2499" spans="1:2" x14ac:dyDescent="0.25">
      <c r="A2499" s="29">
        <f>((Gasto!$C$7*B2499)+(Gasto!$C$14*(B2499^2)))^3/(Gasto!$C$7+(2*Gasto!$C$14*B2499))</f>
        <v>453.33387594882345</v>
      </c>
      <c r="B2499" s="20">
        <f t="shared" si="39"/>
        <v>2.4939999999998363</v>
      </c>
    </row>
    <row r="2500" spans="1:2" x14ac:dyDescent="0.25">
      <c r="A2500" s="29">
        <f>((Gasto!$C$7*B2500)+(Gasto!$C$14*(B2500^2)))^3/(Gasto!$C$7+(2*Gasto!$C$14*B2500))</f>
        <v>454.05250963922873</v>
      </c>
      <c r="B2500" s="20">
        <f t="shared" si="39"/>
        <v>2.4949999999998362</v>
      </c>
    </row>
    <row r="2501" spans="1:2" x14ac:dyDescent="0.25">
      <c r="A2501" s="29">
        <f>((Gasto!$C$7*B2501)+(Gasto!$C$14*(B2501^2)))^3/(Gasto!$C$7+(2*Gasto!$C$14*B2501))</f>
        <v>454.77203306224811</v>
      </c>
      <c r="B2501" s="20">
        <f t="shared" si="39"/>
        <v>2.4959999999998361</v>
      </c>
    </row>
    <row r="2502" spans="1:2" x14ac:dyDescent="0.25">
      <c r="A2502" s="29">
        <f>((Gasto!$C$7*B2502)+(Gasto!$C$14*(B2502^2)))^3/(Gasto!$C$7+(2*Gasto!$C$14*B2502))</f>
        <v>455.49244702242697</v>
      </c>
      <c r="B2502" s="20">
        <f t="shared" si="39"/>
        <v>2.496999999999836</v>
      </c>
    </row>
    <row r="2503" spans="1:2" x14ac:dyDescent="0.25">
      <c r="A2503" s="29">
        <f>((Gasto!$C$7*B2503)+(Gasto!$C$14*(B2503^2)))^3/(Gasto!$C$7+(2*Gasto!$C$14*B2503))</f>
        <v>456.21375232478232</v>
      </c>
      <c r="B2503" s="20">
        <f t="shared" si="39"/>
        <v>2.4979999999998359</v>
      </c>
    </row>
    <row r="2504" spans="1:2" x14ac:dyDescent="0.25">
      <c r="A2504" s="29">
        <f>((Gasto!$C$7*B2504)+(Gasto!$C$14*(B2504^2)))^3/(Gasto!$C$7+(2*Gasto!$C$14*B2504))</f>
        <v>456.93594977480365</v>
      </c>
      <c r="B2504" s="20">
        <f t="shared" si="39"/>
        <v>2.4989999999998358</v>
      </c>
    </row>
    <row r="2505" spans="1:2" x14ac:dyDescent="0.25">
      <c r="A2505" s="29">
        <f>((Gasto!$C$7*B2505)+(Gasto!$C$14*(B2505^2)))^3/(Gasto!$C$7+(2*Gasto!$C$14*B2505))</f>
        <v>457.65904017845247</v>
      </c>
      <c r="B2505" s="20">
        <f t="shared" si="39"/>
        <v>2.4999999999998357</v>
      </c>
    </row>
    <row r="2506" spans="1:2" x14ac:dyDescent="0.25">
      <c r="A2506" s="29">
        <f>((Gasto!$C$7*B2506)+(Gasto!$C$14*(B2506^2)))^3/(Gasto!$C$7+(2*Gasto!$C$14*B2506))</f>
        <v>458.38302434216268</v>
      </c>
      <c r="B2506" s="20">
        <f t="shared" si="39"/>
        <v>2.5009999999998356</v>
      </c>
    </row>
    <row r="2507" spans="1:2" x14ac:dyDescent="0.25">
      <c r="A2507" s="29">
        <f>((Gasto!$C$7*B2507)+(Gasto!$C$14*(B2507^2)))^3/(Gasto!$C$7+(2*Gasto!$C$14*B2507))</f>
        <v>459.10790307284032</v>
      </c>
      <c r="B2507" s="20">
        <f t="shared" si="39"/>
        <v>2.5019999999998355</v>
      </c>
    </row>
    <row r="2508" spans="1:2" x14ac:dyDescent="0.25">
      <c r="A2508" s="29">
        <f>((Gasto!$C$7*B2508)+(Gasto!$C$14*(B2508^2)))^3/(Gasto!$C$7+(2*Gasto!$C$14*B2508))</f>
        <v>459.83367717786393</v>
      </c>
      <c r="B2508" s="20">
        <f t="shared" si="39"/>
        <v>2.5029999999998354</v>
      </c>
    </row>
    <row r="2509" spans="1:2" x14ac:dyDescent="0.25">
      <c r="A2509" s="29">
        <f>((Gasto!$C$7*B2509)+(Gasto!$C$14*(B2509^2)))^3/(Gasto!$C$7+(2*Gasto!$C$14*B2509))</f>
        <v>460.56034746508561</v>
      </c>
      <c r="B2509" s="20">
        <f t="shared" si="39"/>
        <v>2.5039999999998352</v>
      </c>
    </row>
    <row r="2510" spans="1:2" x14ac:dyDescent="0.25">
      <c r="A2510" s="29">
        <f>((Gasto!$C$7*B2510)+(Gasto!$C$14*(B2510^2)))^3/(Gasto!$C$7+(2*Gasto!$C$14*B2510))</f>
        <v>461.28791474282974</v>
      </c>
      <c r="B2510" s="20">
        <f t="shared" si="39"/>
        <v>2.5049999999998351</v>
      </c>
    </row>
    <row r="2511" spans="1:2" x14ac:dyDescent="0.25">
      <c r="A2511" s="29">
        <f>((Gasto!$C$7*B2511)+(Gasto!$C$14*(B2511^2)))^3/(Gasto!$C$7+(2*Gasto!$C$14*B2511))</f>
        <v>462.01637981989347</v>
      </c>
      <c r="B2511" s="20">
        <f t="shared" si="39"/>
        <v>2.505999999999835</v>
      </c>
    </row>
    <row r="2512" spans="1:2" x14ac:dyDescent="0.25">
      <c r="A2512" s="29">
        <f>((Gasto!$C$7*B2512)+(Gasto!$C$14*(B2512^2)))^3/(Gasto!$C$7+(2*Gasto!$C$14*B2512))</f>
        <v>462.74574350554678</v>
      </c>
      <c r="B2512" s="20">
        <f t="shared" si="39"/>
        <v>2.5069999999998349</v>
      </c>
    </row>
    <row r="2513" spans="1:2" x14ac:dyDescent="0.25">
      <c r="A2513" s="29">
        <f>((Gasto!$C$7*B2513)+(Gasto!$C$14*(B2513^2)))^3/(Gasto!$C$7+(2*Gasto!$C$14*B2513))</f>
        <v>463.47600660953452</v>
      </c>
      <c r="B2513" s="20">
        <f t="shared" si="39"/>
        <v>2.5079999999998348</v>
      </c>
    </row>
    <row r="2514" spans="1:2" x14ac:dyDescent="0.25">
      <c r="A2514" s="29">
        <f>((Gasto!$C$7*B2514)+(Gasto!$C$14*(B2514^2)))^3/(Gasto!$C$7+(2*Gasto!$C$14*B2514))</f>
        <v>464.20716994207294</v>
      </c>
      <c r="B2514" s="20">
        <f t="shared" si="39"/>
        <v>2.5089999999998347</v>
      </c>
    </row>
    <row r="2515" spans="1:2" x14ac:dyDescent="0.25">
      <c r="A2515" s="29">
        <f>((Gasto!$C$7*B2515)+(Gasto!$C$14*(B2515^2)))^3/(Gasto!$C$7+(2*Gasto!$C$14*B2515))</f>
        <v>464.93923431385372</v>
      </c>
      <c r="B2515" s="20">
        <f t="shared" si="39"/>
        <v>2.5099999999998346</v>
      </c>
    </row>
    <row r="2516" spans="1:2" x14ac:dyDescent="0.25">
      <c r="A2516" s="29">
        <f>((Gasto!$C$7*B2516)+(Gasto!$C$14*(B2516^2)))^3/(Gasto!$C$7+(2*Gasto!$C$14*B2516))</f>
        <v>465.67220053604001</v>
      </c>
      <c r="B2516" s="20">
        <f t="shared" si="39"/>
        <v>2.5109999999998345</v>
      </c>
    </row>
    <row r="2517" spans="1:2" x14ac:dyDescent="0.25">
      <c r="A2517" s="29">
        <f>((Gasto!$C$7*B2517)+(Gasto!$C$14*(B2517^2)))^3/(Gasto!$C$7+(2*Gasto!$C$14*B2517))</f>
        <v>466.40606942027074</v>
      </c>
      <c r="B2517" s="20">
        <f t="shared" si="39"/>
        <v>2.5119999999998344</v>
      </c>
    </row>
    <row r="2518" spans="1:2" x14ac:dyDescent="0.25">
      <c r="A2518" s="29">
        <f>((Gasto!$C$7*B2518)+(Gasto!$C$14*(B2518^2)))^3/(Gasto!$C$7+(2*Gasto!$C$14*B2518))</f>
        <v>467.14084177865777</v>
      </c>
      <c r="B2518" s="20">
        <f t="shared" si="39"/>
        <v>2.5129999999998343</v>
      </c>
    </row>
    <row r="2519" spans="1:2" x14ac:dyDescent="0.25">
      <c r="A2519" s="29">
        <f>((Gasto!$C$7*B2519)+(Gasto!$C$14*(B2519^2)))^3/(Gasto!$C$7+(2*Gasto!$C$14*B2519))</f>
        <v>467.87651842378762</v>
      </c>
      <c r="B2519" s="20">
        <f t="shared" si="39"/>
        <v>2.5139999999998341</v>
      </c>
    </row>
    <row r="2520" spans="1:2" x14ac:dyDescent="0.25">
      <c r="A2520" s="29">
        <f>((Gasto!$C$7*B2520)+(Gasto!$C$14*(B2520^2)))^3/(Gasto!$C$7+(2*Gasto!$C$14*B2520))</f>
        <v>468.61310016872</v>
      </c>
      <c r="B2520" s="20">
        <f t="shared" si="39"/>
        <v>2.514999999999834</v>
      </c>
    </row>
    <row r="2521" spans="1:2" x14ac:dyDescent="0.25">
      <c r="A2521" s="29">
        <f>((Gasto!$C$7*B2521)+(Gasto!$C$14*(B2521^2)))^3/(Gasto!$C$7+(2*Gasto!$C$14*B2521))</f>
        <v>469.35058782699002</v>
      </c>
      <c r="B2521" s="20">
        <f t="shared" si="39"/>
        <v>2.5159999999998339</v>
      </c>
    </row>
    <row r="2522" spans="1:2" x14ac:dyDescent="0.25">
      <c r="A2522" s="29">
        <f>((Gasto!$C$7*B2522)+(Gasto!$C$14*(B2522^2)))^3/(Gasto!$C$7+(2*Gasto!$C$14*B2522))</f>
        <v>470.08898221260654</v>
      </c>
      <c r="B2522" s="20">
        <f t="shared" si="39"/>
        <v>2.5169999999998338</v>
      </c>
    </row>
    <row r="2523" spans="1:2" x14ac:dyDescent="0.25">
      <c r="A2523" s="29">
        <f>((Gasto!$C$7*B2523)+(Gasto!$C$14*(B2523^2)))^3/(Gasto!$C$7+(2*Gasto!$C$14*B2523))</f>
        <v>470.82828414005394</v>
      </c>
      <c r="B2523" s="20">
        <f t="shared" si="39"/>
        <v>2.5179999999998337</v>
      </c>
    </row>
    <row r="2524" spans="1:2" x14ac:dyDescent="0.25">
      <c r="A2524" s="29">
        <f>((Gasto!$C$7*B2524)+(Gasto!$C$14*(B2524^2)))^3/(Gasto!$C$7+(2*Gasto!$C$14*B2524))</f>
        <v>471.56849442429035</v>
      </c>
      <c r="B2524" s="20">
        <f t="shared" si="39"/>
        <v>2.5189999999998336</v>
      </c>
    </row>
    <row r="2525" spans="1:2" x14ac:dyDescent="0.25">
      <c r="A2525" s="29">
        <f>((Gasto!$C$7*B2525)+(Gasto!$C$14*(B2525^2)))^3/(Gasto!$C$7+(2*Gasto!$C$14*B2525))</f>
        <v>472.30961388074911</v>
      </c>
      <c r="B2525" s="20">
        <f t="shared" si="39"/>
        <v>2.5199999999998335</v>
      </c>
    </row>
    <row r="2526" spans="1:2" x14ac:dyDescent="0.25">
      <c r="A2526" s="29">
        <f>((Gasto!$C$7*B2526)+(Gasto!$C$14*(B2526^2)))^3/(Gasto!$C$7+(2*Gasto!$C$14*B2526))</f>
        <v>473.05164332533889</v>
      </c>
      <c r="B2526" s="20">
        <f t="shared" si="39"/>
        <v>2.5209999999998334</v>
      </c>
    </row>
    <row r="2527" spans="1:2" x14ac:dyDescent="0.25">
      <c r="A2527" s="29">
        <f>((Gasto!$C$7*B2527)+(Gasto!$C$14*(B2527^2)))^3/(Gasto!$C$7+(2*Gasto!$C$14*B2527))</f>
        <v>473.79458357444332</v>
      </c>
      <c r="B2527" s="20">
        <f t="shared" si="39"/>
        <v>2.5219999999998333</v>
      </c>
    </row>
    <row r="2528" spans="1:2" x14ac:dyDescent="0.25">
      <c r="A2528" s="29">
        <f>((Gasto!$C$7*B2528)+(Gasto!$C$14*(B2528^2)))^3/(Gasto!$C$7+(2*Gasto!$C$14*B2528))</f>
        <v>474.53843544492111</v>
      </c>
      <c r="B2528" s="20">
        <f t="shared" si="39"/>
        <v>2.5229999999998332</v>
      </c>
    </row>
    <row r="2529" spans="1:2" x14ac:dyDescent="0.25">
      <c r="A2529" s="29">
        <f>((Gasto!$C$7*B2529)+(Gasto!$C$14*(B2529^2)))^3/(Gasto!$C$7+(2*Gasto!$C$14*B2529))</f>
        <v>475.28319975410591</v>
      </c>
      <c r="B2529" s="20">
        <f t="shared" si="39"/>
        <v>2.523999999999833</v>
      </c>
    </row>
    <row r="2530" spans="1:2" x14ac:dyDescent="0.25">
      <c r="A2530" s="29">
        <f>((Gasto!$C$7*B2530)+(Gasto!$C$14*(B2530^2)))^3/(Gasto!$C$7+(2*Gasto!$C$14*B2530))</f>
        <v>476.0288773198086</v>
      </c>
      <c r="B2530" s="20">
        <f t="shared" si="39"/>
        <v>2.5249999999998329</v>
      </c>
    </row>
    <row r="2531" spans="1:2" x14ac:dyDescent="0.25">
      <c r="A2531" s="29">
        <f>((Gasto!$C$7*B2531)+(Gasto!$C$14*(B2531^2)))^3/(Gasto!$C$7+(2*Gasto!$C$14*B2531))</f>
        <v>476.7754689603143</v>
      </c>
      <c r="B2531" s="20">
        <f t="shared" si="39"/>
        <v>2.5259999999998328</v>
      </c>
    </row>
    <row r="2532" spans="1:2" x14ac:dyDescent="0.25">
      <c r="A2532" s="29">
        <f>((Gasto!$C$7*B2532)+(Gasto!$C$14*(B2532^2)))^3/(Gasto!$C$7+(2*Gasto!$C$14*B2532))</f>
        <v>477.52297549438435</v>
      </c>
      <c r="B2532" s="20">
        <f t="shared" si="39"/>
        <v>2.5269999999998327</v>
      </c>
    </row>
    <row r="2533" spans="1:2" x14ac:dyDescent="0.25">
      <c r="A2533" s="29">
        <f>((Gasto!$C$7*B2533)+(Gasto!$C$14*(B2533^2)))^3/(Gasto!$C$7+(2*Gasto!$C$14*B2533))</f>
        <v>478.2713977412559</v>
      </c>
      <c r="B2533" s="20">
        <f t="shared" si="39"/>
        <v>2.5279999999998326</v>
      </c>
    </row>
    <row r="2534" spans="1:2" x14ac:dyDescent="0.25">
      <c r="A2534" s="29">
        <f>((Gasto!$C$7*B2534)+(Gasto!$C$14*(B2534^2)))^3/(Gasto!$C$7+(2*Gasto!$C$14*B2534))</f>
        <v>479.02073652064257</v>
      </c>
      <c r="B2534" s="20">
        <f t="shared" si="39"/>
        <v>2.5289999999998325</v>
      </c>
    </row>
    <row r="2535" spans="1:2" x14ac:dyDescent="0.25">
      <c r="A2535" s="29">
        <f>((Gasto!$C$7*B2535)+(Gasto!$C$14*(B2535^2)))^3/(Gasto!$C$7+(2*Gasto!$C$14*B2535))</f>
        <v>479.77099265273387</v>
      </c>
      <c r="B2535" s="20">
        <f t="shared" si="39"/>
        <v>2.5299999999998324</v>
      </c>
    </row>
    <row r="2536" spans="1:2" x14ac:dyDescent="0.25">
      <c r="A2536" s="29">
        <f>((Gasto!$C$7*B2536)+(Gasto!$C$14*(B2536^2)))^3/(Gasto!$C$7+(2*Gasto!$C$14*B2536))</f>
        <v>480.52216695819607</v>
      </c>
      <c r="B2536" s="20">
        <f t="shared" si="39"/>
        <v>2.5309999999998323</v>
      </c>
    </row>
    <row r="2537" spans="1:2" x14ac:dyDescent="0.25">
      <c r="A2537" s="29">
        <f>((Gasto!$C$7*B2537)+(Gasto!$C$14*(B2537^2)))^3/(Gasto!$C$7+(2*Gasto!$C$14*B2537))</f>
        <v>481.27426025817124</v>
      </c>
      <c r="B2537" s="20">
        <f t="shared" si="39"/>
        <v>2.5319999999998322</v>
      </c>
    </row>
    <row r="2538" spans="1:2" x14ac:dyDescent="0.25">
      <c r="A2538" s="29">
        <f>((Gasto!$C$7*B2538)+(Gasto!$C$14*(B2538^2)))^3/(Gasto!$C$7+(2*Gasto!$C$14*B2538))</f>
        <v>482.02727337427899</v>
      </c>
      <c r="B2538" s="20">
        <f t="shared" si="39"/>
        <v>2.5329999999998321</v>
      </c>
    </row>
    <row r="2539" spans="1:2" x14ac:dyDescent="0.25">
      <c r="A2539" s="29">
        <f>((Gasto!$C$7*B2539)+(Gasto!$C$14*(B2539^2)))^3/(Gasto!$C$7+(2*Gasto!$C$14*B2539))</f>
        <v>482.78120712861494</v>
      </c>
      <c r="B2539" s="20">
        <f t="shared" si="39"/>
        <v>2.5339999999998319</v>
      </c>
    </row>
    <row r="2540" spans="1:2" x14ac:dyDescent="0.25">
      <c r="A2540" s="29">
        <f>((Gasto!$C$7*B2540)+(Gasto!$C$14*(B2540^2)))^3/(Gasto!$C$7+(2*Gasto!$C$14*B2540))</f>
        <v>483.53606234375195</v>
      </c>
      <c r="B2540" s="20">
        <f t="shared" si="39"/>
        <v>2.5349999999998318</v>
      </c>
    </row>
    <row r="2541" spans="1:2" x14ac:dyDescent="0.25">
      <c r="A2541" s="29">
        <f>((Gasto!$C$7*B2541)+(Gasto!$C$14*(B2541^2)))^3/(Gasto!$C$7+(2*Gasto!$C$14*B2541))</f>
        <v>484.29183984273982</v>
      </c>
      <c r="B2541" s="20">
        <f t="shared" si="39"/>
        <v>2.5359999999998317</v>
      </c>
    </row>
    <row r="2542" spans="1:2" x14ac:dyDescent="0.25">
      <c r="A2542" s="29">
        <f>((Gasto!$C$7*B2542)+(Gasto!$C$14*(B2542^2)))^3/(Gasto!$C$7+(2*Gasto!$C$14*B2542))</f>
        <v>485.04854044910581</v>
      </c>
      <c r="B2542" s="20">
        <f t="shared" si="39"/>
        <v>2.5369999999998316</v>
      </c>
    </row>
    <row r="2543" spans="1:2" x14ac:dyDescent="0.25">
      <c r="A2543" s="29">
        <f>((Gasto!$C$7*B2543)+(Gasto!$C$14*(B2543^2)))^3/(Gasto!$C$7+(2*Gasto!$C$14*B2543))</f>
        <v>485.80616498685418</v>
      </c>
      <c r="B2543" s="20">
        <f t="shared" si="39"/>
        <v>2.5379999999998315</v>
      </c>
    </row>
    <row r="2544" spans="1:2" x14ac:dyDescent="0.25">
      <c r="A2544" s="29">
        <f>((Gasto!$C$7*B2544)+(Gasto!$C$14*(B2544^2)))^3/(Gasto!$C$7+(2*Gasto!$C$14*B2544))</f>
        <v>486.56471428046638</v>
      </c>
      <c r="B2544" s="20">
        <f t="shared" si="39"/>
        <v>2.5389999999998314</v>
      </c>
    </row>
    <row r="2545" spans="1:2" x14ac:dyDescent="0.25">
      <c r="A2545" s="29">
        <f>((Gasto!$C$7*B2545)+(Gasto!$C$14*(B2545^2)))^3/(Gasto!$C$7+(2*Gasto!$C$14*B2545))</f>
        <v>487.32418915490246</v>
      </c>
      <c r="B2545" s="20">
        <f t="shared" si="39"/>
        <v>2.5399999999998313</v>
      </c>
    </row>
    <row r="2546" spans="1:2" x14ac:dyDescent="0.25">
      <c r="A2546" s="29">
        <f>((Gasto!$C$7*B2546)+(Gasto!$C$14*(B2546^2)))^3/(Gasto!$C$7+(2*Gasto!$C$14*B2546))</f>
        <v>488.08459043559856</v>
      </c>
      <c r="B2546" s="20">
        <f t="shared" si="39"/>
        <v>2.5409999999998312</v>
      </c>
    </row>
    <row r="2547" spans="1:2" x14ac:dyDescent="0.25">
      <c r="A2547" s="29">
        <f>((Gasto!$C$7*B2547)+(Gasto!$C$14*(B2547^2)))^3/(Gasto!$C$7+(2*Gasto!$C$14*B2547))</f>
        <v>488.84591894847057</v>
      </c>
      <c r="B2547" s="20">
        <f t="shared" si="39"/>
        <v>2.5419999999998311</v>
      </c>
    </row>
    <row r="2548" spans="1:2" x14ac:dyDescent="0.25">
      <c r="A2548" s="29">
        <f>((Gasto!$C$7*B2548)+(Gasto!$C$14*(B2548^2)))^3/(Gasto!$C$7+(2*Gasto!$C$14*B2548))</f>
        <v>489.60817551991096</v>
      </c>
      <c r="B2548" s="20">
        <f t="shared" si="39"/>
        <v>2.542999999999831</v>
      </c>
    </row>
    <row r="2549" spans="1:2" x14ac:dyDescent="0.25">
      <c r="A2549" s="29">
        <f>((Gasto!$C$7*B2549)+(Gasto!$C$14*(B2549^2)))^3/(Gasto!$C$7+(2*Gasto!$C$14*B2549))</f>
        <v>490.37136097679115</v>
      </c>
      <c r="B2549" s="20">
        <f t="shared" si="39"/>
        <v>2.5439999999998308</v>
      </c>
    </row>
    <row r="2550" spans="1:2" x14ac:dyDescent="0.25">
      <c r="A2550" s="29">
        <f>((Gasto!$C$7*B2550)+(Gasto!$C$14*(B2550^2)))^3/(Gasto!$C$7+(2*Gasto!$C$14*B2550))</f>
        <v>491.13547614645978</v>
      </c>
      <c r="B2550" s="20">
        <f t="shared" si="39"/>
        <v>2.5449999999998307</v>
      </c>
    </row>
    <row r="2551" spans="1:2" x14ac:dyDescent="0.25">
      <c r="A2551" s="29">
        <f>((Gasto!$C$7*B2551)+(Gasto!$C$14*(B2551^2)))^3/(Gasto!$C$7+(2*Gasto!$C$14*B2551))</f>
        <v>491.90052185674483</v>
      </c>
      <c r="B2551" s="20">
        <f t="shared" ref="B2551:B2614" si="40">B2550+0.001</f>
        <v>2.5459999999998306</v>
      </c>
    </row>
    <row r="2552" spans="1:2" x14ac:dyDescent="0.25">
      <c r="A2552" s="29">
        <f>((Gasto!$C$7*B2552)+(Gasto!$C$14*(B2552^2)))^3/(Gasto!$C$7+(2*Gasto!$C$14*B2552))</f>
        <v>492.66649893595286</v>
      </c>
      <c r="B2552" s="20">
        <f t="shared" si="40"/>
        <v>2.5469999999998305</v>
      </c>
    </row>
    <row r="2553" spans="1:2" x14ac:dyDescent="0.25">
      <c r="A2553" s="29">
        <f>((Gasto!$C$7*B2553)+(Gasto!$C$14*(B2553^2)))^3/(Gasto!$C$7+(2*Gasto!$C$14*B2553))</f>
        <v>493.4334082128683</v>
      </c>
      <c r="B2553" s="20">
        <f t="shared" si="40"/>
        <v>2.5479999999998304</v>
      </c>
    </row>
    <row r="2554" spans="1:2" x14ac:dyDescent="0.25">
      <c r="A2554" s="29">
        <f>((Gasto!$C$7*B2554)+(Gasto!$C$14*(B2554^2)))^3/(Gasto!$C$7+(2*Gasto!$C$14*B2554))</f>
        <v>494.20125051675529</v>
      </c>
      <c r="B2554" s="20">
        <f t="shared" si="40"/>
        <v>2.5489999999998303</v>
      </c>
    </row>
    <row r="2555" spans="1:2" x14ac:dyDescent="0.25">
      <c r="A2555" s="29">
        <f>((Gasto!$C$7*B2555)+(Gasto!$C$14*(B2555^2)))^3/(Gasto!$C$7+(2*Gasto!$C$14*B2555))</f>
        <v>494.97002667735615</v>
      </c>
      <c r="B2555" s="20">
        <f t="shared" si="40"/>
        <v>2.5499999999998302</v>
      </c>
    </row>
    <row r="2556" spans="1:2" x14ac:dyDescent="0.25">
      <c r="A2556" s="29">
        <f>((Gasto!$C$7*B2556)+(Gasto!$C$14*(B2556^2)))^3/(Gasto!$C$7+(2*Gasto!$C$14*B2556))</f>
        <v>495.73973752489269</v>
      </c>
      <c r="B2556" s="20">
        <f t="shared" si="40"/>
        <v>2.5509999999998301</v>
      </c>
    </row>
    <row r="2557" spans="1:2" x14ac:dyDescent="0.25">
      <c r="A2557" s="29">
        <f>((Gasto!$C$7*B2557)+(Gasto!$C$14*(B2557^2)))^3/(Gasto!$C$7+(2*Gasto!$C$14*B2557))</f>
        <v>496.5103838900655</v>
      </c>
      <c r="B2557" s="20">
        <f t="shared" si="40"/>
        <v>2.55199999999983</v>
      </c>
    </row>
    <row r="2558" spans="1:2" x14ac:dyDescent="0.25">
      <c r="A2558" s="29">
        <f>((Gasto!$C$7*B2558)+(Gasto!$C$14*(B2558^2)))^3/(Gasto!$C$7+(2*Gasto!$C$14*B2558))</f>
        <v>497.28196660405501</v>
      </c>
      <c r="B2558" s="20">
        <f t="shared" si="40"/>
        <v>2.5529999999998298</v>
      </c>
    </row>
    <row r="2559" spans="1:2" x14ac:dyDescent="0.25">
      <c r="A2559" s="29">
        <f>((Gasto!$C$7*B2559)+(Gasto!$C$14*(B2559^2)))^3/(Gasto!$C$7+(2*Gasto!$C$14*B2559))</f>
        <v>498.05448649852127</v>
      </c>
      <c r="B2559" s="20">
        <f t="shared" si="40"/>
        <v>2.5539999999998297</v>
      </c>
    </row>
    <row r="2560" spans="1:2" x14ac:dyDescent="0.25">
      <c r="A2560" s="29">
        <f>((Gasto!$C$7*B2560)+(Gasto!$C$14*(B2560^2)))^3/(Gasto!$C$7+(2*Gasto!$C$14*B2560))</f>
        <v>498.82794440560269</v>
      </c>
      <c r="B2560" s="20">
        <f t="shared" si="40"/>
        <v>2.5549999999998296</v>
      </c>
    </row>
    <row r="2561" spans="1:2" x14ac:dyDescent="0.25">
      <c r="A2561" s="29">
        <f>((Gasto!$C$7*B2561)+(Gasto!$C$14*(B2561^2)))^3/(Gasto!$C$7+(2*Gasto!$C$14*B2561))</f>
        <v>499.60234115791928</v>
      </c>
      <c r="B2561" s="20">
        <f t="shared" si="40"/>
        <v>2.5559999999998295</v>
      </c>
    </row>
    <row r="2562" spans="1:2" x14ac:dyDescent="0.25">
      <c r="A2562" s="29">
        <f>((Gasto!$C$7*B2562)+(Gasto!$C$14*(B2562^2)))^3/(Gasto!$C$7+(2*Gasto!$C$14*B2562))</f>
        <v>500.37767758856916</v>
      </c>
      <c r="B2562" s="20">
        <f t="shared" si="40"/>
        <v>2.5569999999998294</v>
      </c>
    </row>
    <row r="2563" spans="1:2" x14ac:dyDescent="0.25">
      <c r="A2563" s="29">
        <f>((Gasto!$C$7*B2563)+(Gasto!$C$14*(B2563^2)))^3/(Gasto!$C$7+(2*Gasto!$C$14*B2563))</f>
        <v>501.15395453113183</v>
      </c>
      <c r="B2563" s="20">
        <f t="shared" si="40"/>
        <v>2.5579999999998293</v>
      </c>
    </row>
    <row r="2564" spans="1:2" x14ac:dyDescent="0.25">
      <c r="A2564" s="29">
        <f>((Gasto!$C$7*B2564)+(Gasto!$C$14*(B2564^2)))^3/(Gasto!$C$7+(2*Gasto!$C$14*B2564))</f>
        <v>501.93117281966647</v>
      </c>
      <c r="B2564" s="20">
        <f t="shared" si="40"/>
        <v>2.5589999999998292</v>
      </c>
    </row>
    <row r="2565" spans="1:2" x14ac:dyDescent="0.25">
      <c r="A2565" s="29">
        <f>((Gasto!$C$7*B2565)+(Gasto!$C$14*(B2565^2)))^3/(Gasto!$C$7+(2*Gasto!$C$14*B2565))</f>
        <v>502.70933328871178</v>
      </c>
      <c r="B2565" s="20">
        <f t="shared" si="40"/>
        <v>2.5599999999998291</v>
      </c>
    </row>
    <row r="2566" spans="1:2" x14ac:dyDescent="0.25">
      <c r="A2566" s="29">
        <f>((Gasto!$C$7*B2566)+(Gasto!$C$14*(B2566^2)))^3/(Gasto!$C$7+(2*Gasto!$C$14*B2566))</f>
        <v>503.48843677328807</v>
      </c>
      <c r="B2566" s="20">
        <f t="shared" si="40"/>
        <v>2.560999999999829</v>
      </c>
    </row>
    <row r="2567" spans="1:2" x14ac:dyDescent="0.25">
      <c r="A2567" s="29">
        <f>((Gasto!$C$7*B2567)+(Gasto!$C$14*(B2567^2)))^3/(Gasto!$C$7+(2*Gasto!$C$14*B2567))</f>
        <v>504.26848410889562</v>
      </c>
      <c r="B2567" s="20">
        <f t="shared" si="40"/>
        <v>2.5619999999998289</v>
      </c>
    </row>
    <row r="2568" spans="1:2" x14ac:dyDescent="0.25">
      <c r="A2568" s="29">
        <f>((Gasto!$C$7*B2568)+(Gasto!$C$14*(B2568^2)))^3/(Gasto!$C$7+(2*Gasto!$C$14*B2568))</f>
        <v>505.04947613151541</v>
      </c>
      <c r="B2568" s="20">
        <f t="shared" si="40"/>
        <v>2.5629999999998287</v>
      </c>
    </row>
    <row r="2569" spans="1:2" x14ac:dyDescent="0.25">
      <c r="A2569" s="29">
        <f>((Gasto!$C$7*B2569)+(Gasto!$C$14*(B2569^2)))^3/(Gasto!$C$7+(2*Gasto!$C$14*B2569))</f>
        <v>505.83141367760879</v>
      </c>
      <c r="B2569" s="20">
        <f t="shared" si="40"/>
        <v>2.5639999999998286</v>
      </c>
    </row>
    <row r="2570" spans="1:2" x14ac:dyDescent="0.25">
      <c r="A2570" s="29">
        <f>((Gasto!$C$7*B2570)+(Gasto!$C$14*(B2570^2)))^3/(Gasto!$C$7+(2*Gasto!$C$14*B2570))</f>
        <v>506.61429758411936</v>
      </c>
      <c r="B2570" s="20">
        <f t="shared" si="40"/>
        <v>2.5649999999998285</v>
      </c>
    </row>
    <row r="2571" spans="1:2" x14ac:dyDescent="0.25">
      <c r="A2571" s="29">
        <f>((Gasto!$C$7*B2571)+(Gasto!$C$14*(B2571^2)))^3/(Gasto!$C$7+(2*Gasto!$C$14*B2571))</f>
        <v>507.39812868847082</v>
      </c>
      <c r="B2571" s="20">
        <f t="shared" si="40"/>
        <v>2.5659999999998284</v>
      </c>
    </row>
    <row r="2572" spans="1:2" x14ac:dyDescent="0.25">
      <c r="A2572" s="29">
        <f>((Gasto!$C$7*B2572)+(Gasto!$C$14*(B2572^2)))^3/(Gasto!$C$7+(2*Gasto!$C$14*B2572))</f>
        <v>508.18290782856764</v>
      </c>
      <c r="B2572" s="20">
        <f t="shared" si="40"/>
        <v>2.5669999999998283</v>
      </c>
    </row>
    <row r="2573" spans="1:2" x14ac:dyDescent="0.25">
      <c r="A2573" s="29">
        <f>((Gasto!$C$7*B2573)+(Gasto!$C$14*(B2573^2)))^3/(Gasto!$C$7+(2*Gasto!$C$14*B2573))</f>
        <v>508.96863584279731</v>
      </c>
      <c r="B2573" s="20">
        <f t="shared" si="40"/>
        <v>2.5679999999998282</v>
      </c>
    </row>
    <row r="2574" spans="1:2" x14ac:dyDescent="0.25">
      <c r="A2574" s="29">
        <f>((Gasto!$C$7*B2574)+(Gasto!$C$14*(B2574^2)))^3/(Gasto!$C$7+(2*Gasto!$C$14*B2574))</f>
        <v>509.75531357002728</v>
      </c>
      <c r="B2574" s="20">
        <f t="shared" si="40"/>
        <v>2.5689999999998281</v>
      </c>
    </row>
    <row r="2575" spans="1:2" x14ac:dyDescent="0.25">
      <c r="A2575" s="29">
        <f>((Gasto!$C$7*B2575)+(Gasto!$C$14*(B2575^2)))^3/(Gasto!$C$7+(2*Gasto!$C$14*B2575))</f>
        <v>510.54294184960685</v>
      </c>
      <c r="B2575" s="20">
        <f t="shared" si="40"/>
        <v>2.569999999999828</v>
      </c>
    </row>
    <row r="2576" spans="1:2" x14ac:dyDescent="0.25">
      <c r="A2576" s="29">
        <f>((Gasto!$C$7*B2576)+(Gasto!$C$14*(B2576^2)))^3/(Gasto!$C$7+(2*Gasto!$C$14*B2576))</f>
        <v>511.3315215213679</v>
      </c>
      <c r="B2576" s="20">
        <f t="shared" si="40"/>
        <v>2.5709999999998279</v>
      </c>
    </row>
    <row r="2577" spans="1:2" x14ac:dyDescent="0.25">
      <c r="A2577" s="29">
        <f>((Gasto!$C$7*B2577)+(Gasto!$C$14*(B2577^2)))^3/(Gasto!$C$7+(2*Gasto!$C$14*B2577))</f>
        <v>512.12105342562347</v>
      </c>
      <c r="B2577" s="20">
        <f t="shared" si="40"/>
        <v>2.5719999999998278</v>
      </c>
    </row>
    <row r="2578" spans="1:2" x14ac:dyDescent="0.25">
      <c r="A2578" s="29">
        <f>((Gasto!$C$7*B2578)+(Gasto!$C$14*(B2578^2)))^3/(Gasto!$C$7+(2*Gasto!$C$14*B2578))</f>
        <v>512.91153840316906</v>
      </c>
      <c r="B2578" s="20">
        <f t="shared" si="40"/>
        <v>2.5729999999998276</v>
      </c>
    </row>
    <row r="2579" spans="1:2" x14ac:dyDescent="0.25">
      <c r="A2579" s="29">
        <f>((Gasto!$C$7*B2579)+(Gasto!$C$14*(B2579^2)))^3/(Gasto!$C$7+(2*Gasto!$C$14*B2579))</f>
        <v>513.70297729528215</v>
      </c>
      <c r="B2579" s="20">
        <f t="shared" si="40"/>
        <v>2.5739999999998275</v>
      </c>
    </row>
    <row r="2580" spans="1:2" x14ac:dyDescent="0.25">
      <c r="A2580" s="29">
        <f>((Gasto!$C$7*B2580)+(Gasto!$C$14*(B2580^2)))^3/(Gasto!$C$7+(2*Gasto!$C$14*B2580))</f>
        <v>514.49537094372283</v>
      </c>
      <c r="B2580" s="20">
        <f t="shared" si="40"/>
        <v>2.5749999999998274</v>
      </c>
    </row>
    <row r="2581" spans="1:2" x14ac:dyDescent="0.25">
      <c r="A2581" s="29">
        <f>((Gasto!$C$7*B2581)+(Gasto!$C$14*(B2581^2)))^3/(Gasto!$C$7+(2*Gasto!$C$14*B2581))</f>
        <v>515.28872019073265</v>
      </c>
      <c r="B2581" s="20">
        <f t="shared" si="40"/>
        <v>2.5759999999998273</v>
      </c>
    </row>
    <row r="2582" spans="1:2" x14ac:dyDescent="0.25">
      <c r="A2582" s="29">
        <f>((Gasto!$C$7*B2582)+(Gasto!$C$14*(B2582^2)))^3/(Gasto!$C$7+(2*Gasto!$C$14*B2582))</f>
        <v>516.08302587903722</v>
      </c>
      <c r="B2582" s="20">
        <f t="shared" si="40"/>
        <v>2.5769999999998272</v>
      </c>
    </row>
    <row r="2583" spans="1:2" x14ac:dyDescent="0.25">
      <c r="A2583" s="29">
        <f>((Gasto!$C$7*B2583)+(Gasto!$C$14*(B2583^2)))^3/(Gasto!$C$7+(2*Gasto!$C$14*B2583))</f>
        <v>516.87828885184319</v>
      </c>
      <c r="B2583" s="20">
        <f t="shared" si="40"/>
        <v>2.5779999999998271</v>
      </c>
    </row>
    <row r="2584" spans="1:2" x14ac:dyDescent="0.25">
      <c r="A2584" s="29">
        <f>((Gasto!$C$7*B2584)+(Gasto!$C$14*(B2584^2)))^3/(Gasto!$C$7+(2*Gasto!$C$14*B2584))</f>
        <v>517.67450995284207</v>
      </c>
      <c r="B2584" s="20">
        <f t="shared" si="40"/>
        <v>2.578999999999827</v>
      </c>
    </row>
    <row r="2585" spans="1:2" x14ac:dyDescent="0.25">
      <c r="A2585" s="29">
        <f>((Gasto!$C$7*B2585)+(Gasto!$C$14*(B2585^2)))^3/(Gasto!$C$7+(2*Gasto!$C$14*B2585))</f>
        <v>518.47169002620615</v>
      </c>
      <c r="B2585" s="20">
        <f t="shared" si="40"/>
        <v>2.5799999999998269</v>
      </c>
    </row>
    <row r="2586" spans="1:2" x14ac:dyDescent="0.25">
      <c r="A2586" s="29">
        <f>((Gasto!$C$7*B2586)+(Gasto!$C$14*(B2586^2)))^3/(Gasto!$C$7+(2*Gasto!$C$14*B2586))</f>
        <v>519.26982991659247</v>
      </c>
      <c r="B2586" s="20">
        <f t="shared" si="40"/>
        <v>2.5809999999998268</v>
      </c>
    </row>
    <row r="2587" spans="1:2" x14ac:dyDescent="0.25">
      <c r="A2587" s="29">
        <f>((Gasto!$C$7*B2587)+(Gasto!$C$14*(B2587^2)))^3/(Gasto!$C$7+(2*Gasto!$C$14*B2587))</f>
        <v>520.06893046914081</v>
      </c>
      <c r="B2587" s="20">
        <f t="shared" si="40"/>
        <v>2.5819999999998267</v>
      </c>
    </row>
    <row r="2588" spans="1:2" x14ac:dyDescent="0.25">
      <c r="A2588" s="29">
        <f>((Gasto!$C$7*B2588)+(Gasto!$C$14*(B2588^2)))^3/(Gasto!$C$7+(2*Gasto!$C$14*B2588))</f>
        <v>520.86899252947444</v>
      </c>
      <c r="B2588" s="20">
        <f t="shared" si="40"/>
        <v>2.5829999999998265</v>
      </c>
    </row>
    <row r="2589" spans="1:2" x14ac:dyDescent="0.25">
      <c r="A2589" s="29">
        <f>((Gasto!$C$7*B2589)+(Gasto!$C$14*(B2589^2)))^3/(Gasto!$C$7+(2*Gasto!$C$14*B2589))</f>
        <v>521.67001694369947</v>
      </c>
      <c r="B2589" s="20">
        <f t="shared" si="40"/>
        <v>2.5839999999998264</v>
      </c>
    </row>
    <row r="2590" spans="1:2" x14ac:dyDescent="0.25">
      <c r="A2590" s="29">
        <f>((Gasto!$C$7*B2590)+(Gasto!$C$14*(B2590^2)))^3/(Gasto!$C$7+(2*Gasto!$C$14*B2590))</f>
        <v>522.47200455840675</v>
      </c>
      <c r="B2590" s="20">
        <f t="shared" si="40"/>
        <v>2.5849999999998263</v>
      </c>
    </row>
    <row r="2591" spans="1:2" x14ac:dyDescent="0.25">
      <c r="A2591" s="29">
        <f>((Gasto!$C$7*B2591)+(Gasto!$C$14*(B2591^2)))^3/(Gasto!$C$7+(2*Gasto!$C$14*B2591))</f>
        <v>523.27495622067033</v>
      </c>
      <c r="B2591" s="20">
        <f t="shared" si="40"/>
        <v>2.5859999999998262</v>
      </c>
    </row>
    <row r="2592" spans="1:2" x14ac:dyDescent="0.25">
      <c r="A2592" s="29">
        <f>((Gasto!$C$7*B2592)+(Gasto!$C$14*(B2592^2)))^3/(Gasto!$C$7+(2*Gasto!$C$14*B2592))</f>
        <v>524.07887277804798</v>
      </c>
      <c r="B2592" s="20">
        <f t="shared" si="40"/>
        <v>2.5869999999998261</v>
      </c>
    </row>
    <row r="2593" spans="1:2" x14ac:dyDescent="0.25">
      <c r="A2593" s="29">
        <f>((Gasto!$C$7*B2593)+(Gasto!$C$14*(B2593^2)))^3/(Gasto!$C$7+(2*Gasto!$C$14*B2593))</f>
        <v>524.88375507858234</v>
      </c>
      <c r="B2593" s="20">
        <f t="shared" si="40"/>
        <v>2.587999999999826</v>
      </c>
    </row>
    <row r="2594" spans="1:2" x14ac:dyDescent="0.25">
      <c r="A2594" s="29">
        <f>((Gasto!$C$7*B2594)+(Gasto!$C$14*(B2594^2)))^3/(Gasto!$C$7+(2*Gasto!$C$14*B2594))</f>
        <v>525.68960397079911</v>
      </c>
      <c r="B2594" s="20">
        <f t="shared" si="40"/>
        <v>2.5889999999998259</v>
      </c>
    </row>
    <row r="2595" spans="1:2" x14ac:dyDescent="0.25">
      <c r="A2595" s="29">
        <f>((Gasto!$C$7*B2595)+(Gasto!$C$14*(B2595^2)))^3/(Gasto!$C$7+(2*Gasto!$C$14*B2595))</f>
        <v>526.4964203037091</v>
      </c>
      <c r="B2595" s="20">
        <f t="shared" si="40"/>
        <v>2.5899999999998258</v>
      </c>
    </row>
    <row r="2596" spans="1:2" x14ac:dyDescent="0.25">
      <c r="A2596" s="29">
        <f>((Gasto!$C$7*B2596)+(Gasto!$C$14*(B2596^2)))^3/(Gasto!$C$7+(2*Gasto!$C$14*B2596))</f>
        <v>527.30420492680798</v>
      </c>
      <c r="B2596" s="20">
        <f t="shared" si="40"/>
        <v>2.5909999999998257</v>
      </c>
    </row>
    <row r="2597" spans="1:2" x14ac:dyDescent="0.25">
      <c r="A2597" s="29">
        <f>((Gasto!$C$7*B2597)+(Gasto!$C$14*(B2597^2)))^3/(Gasto!$C$7+(2*Gasto!$C$14*B2597))</f>
        <v>528.11295869007449</v>
      </c>
      <c r="B2597" s="20">
        <f t="shared" si="40"/>
        <v>2.5919999999998256</v>
      </c>
    </row>
    <row r="2598" spans="1:2" x14ac:dyDescent="0.25">
      <c r="A2598" s="29">
        <f>((Gasto!$C$7*B2598)+(Gasto!$C$14*(B2598^2)))^3/(Gasto!$C$7+(2*Gasto!$C$14*B2598))</f>
        <v>528.92268244397428</v>
      </c>
      <c r="B2598" s="20">
        <f t="shared" si="40"/>
        <v>2.5929999999998254</v>
      </c>
    </row>
    <row r="2599" spans="1:2" x14ac:dyDescent="0.25">
      <c r="A2599" s="29">
        <f>((Gasto!$C$7*B2599)+(Gasto!$C$14*(B2599^2)))^3/(Gasto!$C$7+(2*Gasto!$C$14*B2599))</f>
        <v>529.73337703945538</v>
      </c>
      <c r="B2599" s="20">
        <f t="shared" si="40"/>
        <v>2.5939999999998253</v>
      </c>
    </row>
    <row r="2600" spans="1:2" x14ac:dyDescent="0.25">
      <c r="A2600" s="29">
        <f>((Gasto!$C$7*B2600)+(Gasto!$C$14*(B2600^2)))^3/(Gasto!$C$7+(2*Gasto!$C$14*B2600))</f>
        <v>530.54504332795341</v>
      </c>
      <c r="B2600" s="20">
        <f t="shared" si="40"/>
        <v>2.5949999999998252</v>
      </c>
    </row>
    <row r="2601" spans="1:2" x14ac:dyDescent="0.25">
      <c r="A2601" s="29">
        <f>((Gasto!$C$7*B2601)+(Gasto!$C$14*(B2601^2)))^3/(Gasto!$C$7+(2*Gasto!$C$14*B2601))</f>
        <v>531.35768216138672</v>
      </c>
      <c r="B2601" s="20">
        <f t="shared" si="40"/>
        <v>2.5959999999998251</v>
      </c>
    </row>
    <row r="2602" spans="1:2" x14ac:dyDescent="0.25">
      <c r="A2602" s="29">
        <f>((Gasto!$C$7*B2602)+(Gasto!$C$14*(B2602^2)))^3/(Gasto!$C$7+(2*Gasto!$C$14*B2602))</f>
        <v>532.17129439216126</v>
      </c>
      <c r="B2602" s="20">
        <f t="shared" si="40"/>
        <v>2.596999999999825</v>
      </c>
    </row>
    <row r="2603" spans="1:2" x14ac:dyDescent="0.25">
      <c r="A2603" s="29">
        <f>((Gasto!$C$7*B2603)+(Gasto!$C$14*(B2603^2)))^3/(Gasto!$C$7+(2*Gasto!$C$14*B2603))</f>
        <v>532.98588087316602</v>
      </c>
      <c r="B2603" s="20">
        <f t="shared" si="40"/>
        <v>2.5979999999998249</v>
      </c>
    </row>
    <row r="2604" spans="1:2" x14ac:dyDescent="0.25">
      <c r="A2604" s="29">
        <f>((Gasto!$C$7*B2604)+(Gasto!$C$14*(B2604^2)))^3/(Gasto!$C$7+(2*Gasto!$C$14*B2604))</f>
        <v>533.80144245777728</v>
      </c>
      <c r="B2604" s="20">
        <f t="shared" si="40"/>
        <v>2.5989999999998248</v>
      </c>
    </row>
    <row r="2605" spans="1:2" x14ac:dyDescent="0.25">
      <c r="A2605" s="29">
        <f>((Gasto!$C$7*B2605)+(Gasto!$C$14*(B2605^2)))^3/(Gasto!$C$7+(2*Gasto!$C$14*B2605))</f>
        <v>534.61797999985686</v>
      </c>
      <c r="B2605" s="20">
        <f t="shared" si="40"/>
        <v>2.5999999999998247</v>
      </c>
    </row>
    <row r="2606" spans="1:2" x14ac:dyDescent="0.25">
      <c r="A2606" s="29">
        <f>((Gasto!$C$7*B2606)+(Gasto!$C$14*(B2606^2)))^3/(Gasto!$C$7+(2*Gasto!$C$14*B2606))</f>
        <v>535.43549435375132</v>
      </c>
      <c r="B2606" s="20">
        <f t="shared" si="40"/>
        <v>2.6009999999998246</v>
      </c>
    </row>
    <row r="2607" spans="1:2" x14ac:dyDescent="0.25">
      <c r="A2607" s="29">
        <f>((Gasto!$C$7*B2607)+(Gasto!$C$14*(B2607^2)))^3/(Gasto!$C$7+(2*Gasto!$C$14*B2607))</f>
        <v>536.25398637429419</v>
      </c>
      <c r="B2607" s="20">
        <f t="shared" si="40"/>
        <v>2.6019999999998245</v>
      </c>
    </row>
    <row r="2608" spans="1:2" x14ac:dyDescent="0.25">
      <c r="A2608" s="29">
        <f>((Gasto!$C$7*B2608)+(Gasto!$C$14*(B2608^2)))^3/(Gasto!$C$7+(2*Gasto!$C$14*B2608))</f>
        <v>537.07345691680484</v>
      </c>
      <c r="B2608" s="20">
        <f t="shared" si="40"/>
        <v>2.6029999999998243</v>
      </c>
    </row>
    <row r="2609" spans="1:2" x14ac:dyDescent="0.25">
      <c r="A2609" s="29">
        <f>((Gasto!$C$7*B2609)+(Gasto!$C$14*(B2609^2)))^3/(Gasto!$C$7+(2*Gasto!$C$14*B2609))</f>
        <v>537.89390683708882</v>
      </c>
      <c r="B2609" s="20">
        <f t="shared" si="40"/>
        <v>2.6039999999998242</v>
      </c>
    </row>
    <row r="2610" spans="1:2" x14ac:dyDescent="0.25">
      <c r="A2610" s="29">
        <f>((Gasto!$C$7*B2610)+(Gasto!$C$14*(B2610^2)))^3/(Gasto!$C$7+(2*Gasto!$C$14*B2610))</f>
        <v>538.71533699143765</v>
      </c>
      <c r="B2610" s="20">
        <f t="shared" si="40"/>
        <v>2.6049999999998241</v>
      </c>
    </row>
    <row r="2611" spans="1:2" x14ac:dyDescent="0.25">
      <c r="A2611" s="29">
        <f>((Gasto!$C$7*B2611)+(Gasto!$C$14*(B2611^2)))^3/(Gasto!$C$7+(2*Gasto!$C$14*B2611))</f>
        <v>539.53774823663025</v>
      </c>
      <c r="B2611" s="20">
        <f t="shared" si="40"/>
        <v>2.605999999999824</v>
      </c>
    </row>
    <row r="2612" spans="1:2" x14ac:dyDescent="0.25">
      <c r="A2612" s="29">
        <f>((Gasto!$C$7*B2612)+(Gasto!$C$14*(B2612^2)))^3/(Gasto!$C$7+(2*Gasto!$C$14*B2612))</f>
        <v>540.36114142993085</v>
      </c>
      <c r="B2612" s="20">
        <f t="shared" si="40"/>
        <v>2.6069999999998239</v>
      </c>
    </row>
    <row r="2613" spans="1:2" x14ac:dyDescent="0.25">
      <c r="A2613" s="29">
        <f>((Gasto!$C$7*B2613)+(Gasto!$C$14*(B2613^2)))^3/(Gasto!$C$7+(2*Gasto!$C$14*B2613))</f>
        <v>541.18551742909187</v>
      </c>
      <c r="B2613" s="20">
        <f t="shared" si="40"/>
        <v>2.6079999999998238</v>
      </c>
    </row>
    <row r="2614" spans="1:2" x14ac:dyDescent="0.25">
      <c r="A2614" s="29">
        <f>((Gasto!$C$7*B2614)+(Gasto!$C$14*(B2614^2)))^3/(Gasto!$C$7+(2*Gasto!$C$14*B2614))</f>
        <v>542.01087709235162</v>
      </c>
      <c r="B2614" s="20">
        <f t="shared" si="40"/>
        <v>2.6089999999998237</v>
      </c>
    </row>
    <row r="2615" spans="1:2" x14ac:dyDescent="0.25">
      <c r="A2615" s="29">
        <f>((Gasto!$C$7*B2615)+(Gasto!$C$14*(B2615^2)))^3/(Gasto!$C$7+(2*Gasto!$C$14*B2615))</f>
        <v>542.837221278436</v>
      </c>
      <c r="B2615" s="20">
        <f t="shared" ref="B2615:B2678" si="41">B2614+0.001</f>
        <v>2.6099999999998236</v>
      </c>
    </row>
    <row r="2616" spans="1:2" x14ac:dyDescent="0.25">
      <c r="A2616" s="29">
        <f>((Gasto!$C$7*B2616)+(Gasto!$C$14*(B2616^2)))^3/(Gasto!$C$7+(2*Gasto!$C$14*B2616))</f>
        <v>543.66455084655831</v>
      </c>
      <c r="B2616" s="20">
        <f t="shared" si="41"/>
        <v>2.6109999999998235</v>
      </c>
    </row>
    <row r="2617" spans="1:2" x14ac:dyDescent="0.25">
      <c r="A2617" s="29">
        <f>((Gasto!$C$7*B2617)+(Gasto!$C$14*(B2617^2)))^3/(Gasto!$C$7+(2*Gasto!$C$14*B2617))</f>
        <v>544.4928666564175</v>
      </c>
      <c r="B2617" s="20">
        <f t="shared" si="41"/>
        <v>2.6119999999998234</v>
      </c>
    </row>
    <row r="2618" spans="1:2" x14ac:dyDescent="0.25">
      <c r="A2618" s="29">
        <f>((Gasto!$C$7*B2618)+(Gasto!$C$14*(B2618^2)))^3/(Gasto!$C$7+(2*Gasto!$C$14*B2618))</f>
        <v>545.32216956820253</v>
      </c>
      <c r="B2618" s="20">
        <f t="shared" si="41"/>
        <v>2.6129999999998232</v>
      </c>
    </row>
    <row r="2619" spans="1:2" x14ac:dyDescent="0.25">
      <c r="A2619" s="29">
        <f>((Gasto!$C$7*B2619)+(Gasto!$C$14*(B2619^2)))^3/(Gasto!$C$7+(2*Gasto!$C$14*B2619))</f>
        <v>546.15246044258754</v>
      </c>
      <c r="B2619" s="20">
        <f t="shared" si="41"/>
        <v>2.6139999999998231</v>
      </c>
    </row>
    <row r="2620" spans="1:2" x14ac:dyDescent="0.25">
      <c r="A2620" s="29">
        <f>((Gasto!$C$7*B2620)+(Gasto!$C$14*(B2620^2)))^3/(Gasto!$C$7+(2*Gasto!$C$14*B2620))</f>
        <v>546.98374014073613</v>
      </c>
      <c r="B2620" s="20">
        <f t="shared" si="41"/>
        <v>2.614999999999823</v>
      </c>
    </row>
    <row r="2621" spans="1:2" x14ac:dyDescent="0.25">
      <c r="A2621" s="29">
        <f>((Gasto!$C$7*B2621)+(Gasto!$C$14*(B2621^2)))^3/(Gasto!$C$7+(2*Gasto!$C$14*B2621))</f>
        <v>547.81600952429892</v>
      </c>
      <c r="B2621" s="20">
        <f t="shared" si="41"/>
        <v>2.6159999999998229</v>
      </c>
    </row>
    <row r="2622" spans="1:2" x14ac:dyDescent="0.25">
      <c r="A2622" s="29">
        <f>((Gasto!$C$7*B2622)+(Gasto!$C$14*(B2622^2)))^3/(Gasto!$C$7+(2*Gasto!$C$14*B2622))</f>
        <v>548.6492694554147</v>
      </c>
      <c r="B2622" s="20">
        <f t="shared" si="41"/>
        <v>2.6169999999998228</v>
      </c>
    </row>
    <row r="2623" spans="1:2" x14ac:dyDescent="0.25">
      <c r="A2623" s="29">
        <f>((Gasto!$C$7*B2623)+(Gasto!$C$14*(B2623^2)))^3/(Gasto!$C$7+(2*Gasto!$C$14*B2623))</f>
        <v>549.48352079670997</v>
      </c>
      <c r="B2623" s="20">
        <f t="shared" si="41"/>
        <v>2.6179999999998227</v>
      </c>
    </row>
    <row r="2624" spans="1:2" x14ac:dyDescent="0.25">
      <c r="A2624" s="29">
        <f>((Gasto!$C$7*B2624)+(Gasto!$C$14*(B2624^2)))^3/(Gasto!$C$7+(2*Gasto!$C$14*B2624))</f>
        <v>550.31876441130009</v>
      </c>
      <c r="B2624" s="20">
        <f t="shared" si="41"/>
        <v>2.6189999999998226</v>
      </c>
    </row>
    <row r="2625" spans="1:2" x14ac:dyDescent="0.25">
      <c r="A2625" s="29">
        <f>((Gasto!$C$7*B2625)+(Gasto!$C$14*(B2625^2)))^3/(Gasto!$C$7+(2*Gasto!$C$14*B2625))</f>
        <v>551.15500116278849</v>
      </c>
      <c r="B2625" s="20">
        <f t="shared" si="41"/>
        <v>2.6199999999998225</v>
      </c>
    </row>
    <row r="2626" spans="1:2" x14ac:dyDescent="0.25">
      <c r="A2626" s="29">
        <f>((Gasto!$C$7*B2626)+(Gasto!$C$14*(B2626^2)))^3/(Gasto!$C$7+(2*Gasto!$C$14*B2626))</f>
        <v>551.99223191526721</v>
      </c>
      <c r="B2626" s="20">
        <f t="shared" si="41"/>
        <v>2.6209999999998224</v>
      </c>
    </row>
    <row r="2627" spans="1:2" x14ac:dyDescent="0.25">
      <c r="A2627" s="29">
        <f>((Gasto!$C$7*B2627)+(Gasto!$C$14*(B2627^2)))^3/(Gasto!$C$7+(2*Gasto!$C$14*B2627))</f>
        <v>552.83045753331703</v>
      </c>
      <c r="B2627" s="20">
        <f t="shared" si="41"/>
        <v>2.6219999999998223</v>
      </c>
    </row>
    <row r="2628" spans="1:2" x14ac:dyDescent="0.25">
      <c r="A2628" s="29">
        <f>((Gasto!$C$7*B2628)+(Gasto!$C$14*(B2628^2)))^3/(Gasto!$C$7+(2*Gasto!$C$14*B2628))</f>
        <v>553.66967888200736</v>
      </c>
      <c r="B2628" s="20">
        <f t="shared" si="41"/>
        <v>2.6229999999998221</v>
      </c>
    </row>
    <row r="2629" spans="1:2" x14ac:dyDescent="0.25">
      <c r="A2629" s="29">
        <f>((Gasto!$C$7*B2629)+(Gasto!$C$14*(B2629^2)))^3/(Gasto!$C$7+(2*Gasto!$C$14*B2629))</f>
        <v>554.50989682689601</v>
      </c>
      <c r="B2629" s="20">
        <f t="shared" si="41"/>
        <v>2.623999999999822</v>
      </c>
    </row>
    <row r="2630" spans="1:2" x14ac:dyDescent="0.25">
      <c r="A2630" s="29">
        <f>((Gasto!$C$7*B2630)+(Gasto!$C$14*(B2630^2)))^3/(Gasto!$C$7+(2*Gasto!$C$14*B2630))</f>
        <v>555.35111223403123</v>
      </c>
      <c r="B2630" s="20">
        <f t="shared" si="41"/>
        <v>2.6249999999998219</v>
      </c>
    </row>
    <row r="2631" spans="1:2" x14ac:dyDescent="0.25">
      <c r="A2631" s="29">
        <f>((Gasto!$C$7*B2631)+(Gasto!$C$14*(B2631^2)))^3/(Gasto!$C$7+(2*Gasto!$C$14*B2631))</f>
        <v>556.1933259699498</v>
      </c>
      <c r="B2631" s="20">
        <f t="shared" si="41"/>
        <v>2.6259999999998218</v>
      </c>
    </row>
    <row r="2632" spans="1:2" x14ac:dyDescent="0.25">
      <c r="A2632" s="29">
        <f>((Gasto!$C$7*B2632)+(Gasto!$C$14*(B2632^2)))^3/(Gasto!$C$7+(2*Gasto!$C$14*B2632))</f>
        <v>557.03653890167686</v>
      </c>
      <c r="B2632" s="20">
        <f t="shared" si="41"/>
        <v>2.6269999999998217</v>
      </c>
    </row>
    <row r="2633" spans="1:2" x14ac:dyDescent="0.25">
      <c r="A2633" s="29">
        <f>((Gasto!$C$7*B2633)+(Gasto!$C$14*(B2633^2)))^3/(Gasto!$C$7+(2*Gasto!$C$14*B2633))</f>
        <v>557.88075189672838</v>
      </c>
      <c r="B2633" s="20">
        <f t="shared" si="41"/>
        <v>2.6279999999998216</v>
      </c>
    </row>
    <row r="2634" spans="1:2" x14ac:dyDescent="0.25">
      <c r="A2634" s="29">
        <f>((Gasto!$C$7*B2634)+(Gasto!$C$14*(B2634^2)))^3/(Gasto!$C$7+(2*Gasto!$C$14*B2634))</f>
        <v>558.72596582310939</v>
      </c>
      <c r="B2634" s="20">
        <f t="shared" si="41"/>
        <v>2.6289999999998215</v>
      </c>
    </row>
    <row r="2635" spans="1:2" x14ac:dyDescent="0.25">
      <c r="A2635" s="29">
        <f>((Gasto!$C$7*B2635)+(Gasto!$C$14*(B2635^2)))^3/(Gasto!$C$7+(2*Gasto!$C$14*B2635))</f>
        <v>559.57218154931434</v>
      </c>
      <c r="B2635" s="20">
        <f t="shared" si="41"/>
        <v>2.6299999999998214</v>
      </c>
    </row>
    <row r="2636" spans="1:2" x14ac:dyDescent="0.25">
      <c r="A2636" s="29">
        <f>((Gasto!$C$7*B2636)+(Gasto!$C$14*(B2636^2)))^3/(Gasto!$C$7+(2*Gasto!$C$14*B2636))</f>
        <v>560.41939994432835</v>
      </c>
      <c r="B2636" s="20">
        <f t="shared" si="41"/>
        <v>2.6309999999998213</v>
      </c>
    </row>
    <row r="2637" spans="1:2" x14ac:dyDescent="0.25">
      <c r="A2637" s="29">
        <f>((Gasto!$C$7*B2637)+(Gasto!$C$14*(B2637^2)))^3/(Gasto!$C$7+(2*Gasto!$C$14*B2637))</f>
        <v>561.26762187762586</v>
      </c>
      <c r="B2637" s="20">
        <f t="shared" si="41"/>
        <v>2.6319999999998211</v>
      </c>
    </row>
    <row r="2638" spans="1:2" x14ac:dyDescent="0.25">
      <c r="A2638" s="29">
        <f>((Gasto!$C$7*B2638)+(Gasto!$C$14*(B2638^2)))^3/(Gasto!$C$7+(2*Gasto!$C$14*B2638))</f>
        <v>562.1168482191714</v>
      </c>
      <c r="B2638" s="20">
        <f t="shared" si="41"/>
        <v>2.632999999999821</v>
      </c>
    </row>
    <row r="2639" spans="1:2" x14ac:dyDescent="0.25">
      <c r="A2639" s="29">
        <f>((Gasto!$C$7*B2639)+(Gasto!$C$14*(B2639^2)))^3/(Gasto!$C$7+(2*Gasto!$C$14*B2639))</f>
        <v>562.96707983942042</v>
      </c>
      <c r="B2639" s="20">
        <f t="shared" si="41"/>
        <v>2.6339999999998209</v>
      </c>
    </row>
    <row r="2640" spans="1:2" x14ac:dyDescent="0.25">
      <c r="A2640" s="29">
        <f>((Gasto!$C$7*B2640)+(Gasto!$C$14*(B2640^2)))^3/(Gasto!$C$7+(2*Gasto!$C$14*B2640))</f>
        <v>563.81831760931846</v>
      </c>
      <c r="B2640" s="20">
        <f t="shared" si="41"/>
        <v>2.6349999999998208</v>
      </c>
    </row>
    <row r="2641" spans="1:2" x14ac:dyDescent="0.25">
      <c r="A2641" s="29">
        <f>((Gasto!$C$7*B2641)+(Gasto!$C$14*(B2641^2)))^3/(Gasto!$C$7+(2*Gasto!$C$14*B2641))</f>
        <v>564.67056240030161</v>
      </c>
      <c r="B2641" s="20">
        <f t="shared" si="41"/>
        <v>2.6359999999998207</v>
      </c>
    </row>
    <row r="2642" spans="1:2" x14ac:dyDescent="0.25">
      <c r="A2642" s="29">
        <f>((Gasto!$C$7*B2642)+(Gasto!$C$14*(B2642^2)))^3/(Gasto!$C$7+(2*Gasto!$C$14*B2642))</f>
        <v>565.52381508429607</v>
      </c>
      <c r="B2642" s="20">
        <f t="shared" si="41"/>
        <v>2.6369999999998206</v>
      </c>
    </row>
    <row r="2643" spans="1:2" x14ac:dyDescent="0.25">
      <c r="A2643" s="29">
        <f>((Gasto!$C$7*B2643)+(Gasto!$C$14*(B2643^2)))^3/(Gasto!$C$7+(2*Gasto!$C$14*B2643))</f>
        <v>566.37807653371999</v>
      </c>
      <c r="B2643" s="20">
        <f t="shared" si="41"/>
        <v>2.6379999999998205</v>
      </c>
    </row>
    <row r="2644" spans="1:2" x14ac:dyDescent="0.25">
      <c r="A2644" s="29">
        <f>((Gasto!$C$7*B2644)+(Gasto!$C$14*(B2644^2)))^3/(Gasto!$C$7+(2*Gasto!$C$14*B2644))</f>
        <v>567.23334762148113</v>
      </c>
      <c r="B2644" s="20">
        <f t="shared" si="41"/>
        <v>2.6389999999998204</v>
      </c>
    </row>
    <row r="2645" spans="1:2" x14ac:dyDescent="0.25">
      <c r="A2645" s="29">
        <f>((Gasto!$C$7*B2645)+(Gasto!$C$14*(B2645^2)))^3/(Gasto!$C$7+(2*Gasto!$C$14*B2645))</f>
        <v>568.08962922097987</v>
      </c>
      <c r="B2645" s="20">
        <f t="shared" si="41"/>
        <v>2.6399999999998203</v>
      </c>
    </row>
    <row r="2646" spans="1:2" x14ac:dyDescent="0.25">
      <c r="A2646" s="29">
        <f>((Gasto!$C$7*B2646)+(Gasto!$C$14*(B2646^2)))^3/(Gasto!$C$7+(2*Gasto!$C$14*B2646))</f>
        <v>568.94692220610693</v>
      </c>
      <c r="B2646" s="20">
        <f t="shared" si="41"/>
        <v>2.6409999999998202</v>
      </c>
    </row>
    <row r="2647" spans="1:2" x14ac:dyDescent="0.25">
      <c r="A2647" s="29">
        <f>((Gasto!$C$7*B2647)+(Gasto!$C$14*(B2647^2)))^3/(Gasto!$C$7+(2*Gasto!$C$14*B2647))</f>
        <v>569.80522745124381</v>
      </c>
      <c r="B2647" s="20">
        <f t="shared" si="41"/>
        <v>2.64199999999982</v>
      </c>
    </row>
    <row r="2648" spans="1:2" x14ac:dyDescent="0.25">
      <c r="A2648" s="29">
        <f>((Gasto!$C$7*B2648)+(Gasto!$C$14*(B2648^2)))^3/(Gasto!$C$7+(2*Gasto!$C$14*B2648))</f>
        <v>570.66454583126483</v>
      </c>
      <c r="B2648" s="20">
        <f t="shared" si="41"/>
        <v>2.6429999999998199</v>
      </c>
    </row>
    <row r="2649" spans="1:2" x14ac:dyDescent="0.25">
      <c r="A2649" s="29">
        <f>((Gasto!$C$7*B2649)+(Gasto!$C$14*(B2649^2)))^3/(Gasto!$C$7+(2*Gasto!$C$14*B2649))</f>
        <v>571.52487822153512</v>
      </c>
      <c r="B2649" s="20">
        <f t="shared" si="41"/>
        <v>2.6439999999998198</v>
      </c>
    </row>
    <row r="2650" spans="1:2" x14ac:dyDescent="0.25">
      <c r="A2650" s="29">
        <f>((Gasto!$C$7*B2650)+(Gasto!$C$14*(B2650^2)))^3/(Gasto!$C$7+(2*Gasto!$C$14*B2650))</f>
        <v>572.38622549791125</v>
      </c>
      <c r="B2650" s="20">
        <f t="shared" si="41"/>
        <v>2.6449999999998197</v>
      </c>
    </row>
    <row r="2651" spans="1:2" x14ac:dyDescent="0.25">
      <c r="A2651" s="29">
        <f>((Gasto!$C$7*B2651)+(Gasto!$C$14*(B2651^2)))^3/(Gasto!$C$7+(2*Gasto!$C$14*B2651))</f>
        <v>573.248588536743</v>
      </c>
      <c r="B2651" s="20">
        <f t="shared" si="41"/>
        <v>2.6459999999998196</v>
      </c>
    </row>
    <row r="2652" spans="1:2" x14ac:dyDescent="0.25">
      <c r="A2652" s="29">
        <f>((Gasto!$C$7*B2652)+(Gasto!$C$14*(B2652^2)))^3/(Gasto!$C$7+(2*Gasto!$C$14*B2652))</f>
        <v>574.11196821487033</v>
      </c>
      <c r="B2652" s="20">
        <f t="shared" si="41"/>
        <v>2.6469999999998195</v>
      </c>
    </row>
    <row r="2653" spans="1:2" x14ac:dyDescent="0.25">
      <c r="A2653" s="29">
        <f>((Gasto!$C$7*B2653)+(Gasto!$C$14*(B2653^2)))^3/(Gasto!$C$7+(2*Gasto!$C$14*B2653))</f>
        <v>574.97636540962765</v>
      </c>
      <c r="B2653" s="20">
        <f t="shared" si="41"/>
        <v>2.6479999999998194</v>
      </c>
    </row>
    <row r="2654" spans="1:2" x14ac:dyDescent="0.25">
      <c r="A2654" s="29">
        <f>((Gasto!$C$7*B2654)+(Gasto!$C$14*(B2654^2)))^3/(Gasto!$C$7+(2*Gasto!$C$14*B2654))</f>
        <v>575.84178099883911</v>
      </c>
      <c r="B2654" s="20">
        <f t="shared" si="41"/>
        <v>2.6489999999998193</v>
      </c>
    </row>
    <row r="2655" spans="1:2" x14ac:dyDescent="0.25">
      <c r="A2655" s="29">
        <f>((Gasto!$C$7*B2655)+(Gasto!$C$14*(B2655^2)))^3/(Gasto!$C$7+(2*Gasto!$C$14*B2655))</f>
        <v>576.70821586082332</v>
      </c>
      <c r="B2655" s="20">
        <f t="shared" si="41"/>
        <v>2.6499999999998192</v>
      </c>
    </row>
    <row r="2656" spans="1:2" x14ac:dyDescent="0.25">
      <c r="A2656" s="29">
        <f>((Gasto!$C$7*B2656)+(Gasto!$C$14*(B2656^2)))^3/(Gasto!$C$7+(2*Gasto!$C$14*B2656))</f>
        <v>577.57567087439099</v>
      </c>
      <c r="B2656" s="20">
        <f t="shared" si="41"/>
        <v>2.6509999999998191</v>
      </c>
    </row>
    <row r="2657" spans="1:2" x14ac:dyDescent="0.25">
      <c r="A2657" s="29">
        <f>((Gasto!$C$7*B2657)+(Gasto!$C$14*(B2657^2)))^3/(Gasto!$C$7+(2*Gasto!$C$14*B2657))</f>
        <v>578.44414691884469</v>
      </c>
      <c r="B2657" s="20">
        <f t="shared" si="41"/>
        <v>2.6519999999998189</v>
      </c>
    </row>
    <row r="2658" spans="1:2" x14ac:dyDescent="0.25">
      <c r="A2658" s="29">
        <f>((Gasto!$C$7*B2658)+(Gasto!$C$14*(B2658^2)))^3/(Gasto!$C$7+(2*Gasto!$C$14*B2658))</f>
        <v>579.31364487398071</v>
      </c>
      <c r="B2658" s="20">
        <f t="shared" si="41"/>
        <v>2.6529999999998188</v>
      </c>
    </row>
    <row r="2659" spans="1:2" x14ac:dyDescent="0.25">
      <c r="A2659" s="29">
        <f>((Gasto!$C$7*B2659)+(Gasto!$C$14*(B2659^2)))^3/(Gasto!$C$7+(2*Gasto!$C$14*B2659))</f>
        <v>580.1841656200877</v>
      </c>
      <c r="B2659" s="20">
        <f t="shared" si="41"/>
        <v>2.6539999999998187</v>
      </c>
    </row>
    <row r="2660" spans="1:2" x14ac:dyDescent="0.25">
      <c r="A2660" s="29">
        <f>((Gasto!$C$7*B2660)+(Gasto!$C$14*(B2660^2)))^3/(Gasto!$C$7+(2*Gasto!$C$14*B2660))</f>
        <v>581.05571003794819</v>
      </c>
      <c r="B2660" s="20">
        <f t="shared" si="41"/>
        <v>2.6549999999998186</v>
      </c>
    </row>
    <row r="2661" spans="1:2" x14ac:dyDescent="0.25">
      <c r="A2661" s="29">
        <f>((Gasto!$C$7*B2661)+(Gasto!$C$14*(B2661^2)))^3/(Gasto!$C$7+(2*Gasto!$C$14*B2661))</f>
        <v>581.92827900883754</v>
      </c>
      <c r="B2661" s="20">
        <f t="shared" si="41"/>
        <v>2.6559999999998185</v>
      </c>
    </row>
    <row r="2662" spans="1:2" x14ac:dyDescent="0.25">
      <c r="A2662" s="29">
        <f>((Gasto!$C$7*B2662)+(Gasto!$C$14*(B2662^2)))^3/(Gasto!$C$7+(2*Gasto!$C$14*B2662))</f>
        <v>582.80187341452427</v>
      </c>
      <c r="B2662" s="20">
        <f t="shared" si="41"/>
        <v>2.6569999999998184</v>
      </c>
    </row>
    <row r="2663" spans="1:2" x14ac:dyDescent="0.25">
      <c r="A2663" s="29">
        <f>((Gasto!$C$7*B2663)+(Gasto!$C$14*(B2663^2)))^3/(Gasto!$C$7+(2*Gasto!$C$14*B2663))</f>
        <v>583.67649413727065</v>
      </c>
      <c r="B2663" s="20">
        <f t="shared" si="41"/>
        <v>2.6579999999998183</v>
      </c>
    </row>
    <row r="2664" spans="1:2" x14ac:dyDescent="0.25">
      <c r="A2664" s="29">
        <f>((Gasto!$C$7*B2664)+(Gasto!$C$14*(B2664^2)))^3/(Gasto!$C$7+(2*Gasto!$C$14*B2664))</f>
        <v>584.55214205983282</v>
      </c>
      <c r="B2664" s="20">
        <f t="shared" si="41"/>
        <v>2.6589999999998182</v>
      </c>
    </row>
    <row r="2665" spans="1:2" x14ac:dyDescent="0.25">
      <c r="A2665" s="29">
        <f>((Gasto!$C$7*B2665)+(Gasto!$C$14*(B2665^2)))^3/(Gasto!$C$7+(2*Gasto!$C$14*B2665))</f>
        <v>585.42881806546018</v>
      </c>
      <c r="B2665" s="20">
        <f t="shared" si="41"/>
        <v>2.6599999999998181</v>
      </c>
    </row>
    <row r="2666" spans="1:2" x14ac:dyDescent="0.25">
      <c r="A2666" s="29">
        <f>((Gasto!$C$7*B2666)+(Gasto!$C$14*(B2666^2)))^3/(Gasto!$C$7+(2*Gasto!$C$14*B2666))</f>
        <v>586.30652303789623</v>
      </c>
      <c r="B2666" s="20">
        <f t="shared" si="41"/>
        <v>2.660999999999818</v>
      </c>
    </row>
    <row r="2667" spans="1:2" x14ac:dyDescent="0.25">
      <c r="A2667" s="29">
        <f>((Gasto!$C$7*B2667)+(Gasto!$C$14*(B2667^2)))^3/(Gasto!$C$7+(2*Gasto!$C$14*B2667))</f>
        <v>587.18525786137911</v>
      </c>
      <c r="B2667" s="20">
        <f t="shared" si="41"/>
        <v>2.6619999999998178</v>
      </c>
    </row>
    <row r="2668" spans="1:2" x14ac:dyDescent="0.25">
      <c r="A2668" s="29">
        <f>((Gasto!$C$7*B2668)+(Gasto!$C$14*(B2668^2)))^3/(Gasto!$C$7+(2*Gasto!$C$14*B2668))</f>
        <v>588.0650234206405</v>
      </c>
      <c r="B2668" s="20">
        <f t="shared" si="41"/>
        <v>2.6629999999998177</v>
      </c>
    </row>
    <row r="2669" spans="1:2" x14ac:dyDescent="0.25">
      <c r="A2669" s="29">
        <f>((Gasto!$C$7*B2669)+(Gasto!$C$14*(B2669^2)))^3/(Gasto!$C$7+(2*Gasto!$C$14*B2669))</f>
        <v>588.94582060090659</v>
      </c>
      <c r="B2669" s="20">
        <f t="shared" si="41"/>
        <v>2.6639999999998176</v>
      </c>
    </row>
    <row r="2670" spans="1:2" x14ac:dyDescent="0.25">
      <c r="A2670" s="29">
        <f>((Gasto!$C$7*B2670)+(Gasto!$C$14*(B2670^2)))^3/(Gasto!$C$7+(2*Gasto!$C$14*B2670))</f>
        <v>589.827650287898</v>
      </c>
      <c r="B2670" s="20">
        <f t="shared" si="41"/>
        <v>2.6649999999998175</v>
      </c>
    </row>
    <row r="2671" spans="1:2" x14ac:dyDescent="0.25">
      <c r="A2671" s="29">
        <f>((Gasto!$C$7*B2671)+(Gasto!$C$14*(B2671^2)))^3/(Gasto!$C$7+(2*Gasto!$C$14*B2671))</f>
        <v>590.71051336783</v>
      </c>
      <c r="B2671" s="20">
        <f t="shared" si="41"/>
        <v>2.6659999999998174</v>
      </c>
    </row>
    <row r="2672" spans="1:2" x14ac:dyDescent="0.25">
      <c r="A2672" s="29">
        <f>((Gasto!$C$7*B2672)+(Gasto!$C$14*(B2672^2)))^3/(Gasto!$C$7+(2*Gasto!$C$14*B2672))</f>
        <v>591.59441072741288</v>
      </c>
      <c r="B2672" s="20">
        <f t="shared" si="41"/>
        <v>2.6669999999998173</v>
      </c>
    </row>
    <row r="2673" spans="1:2" x14ac:dyDescent="0.25">
      <c r="A2673" s="29">
        <f>((Gasto!$C$7*B2673)+(Gasto!$C$14*(B2673^2)))^3/(Gasto!$C$7+(2*Gasto!$C$14*B2673))</f>
        <v>592.47934325385086</v>
      </c>
      <c r="B2673" s="20">
        <f t="shared" si="41"/>
        <v>2.6679999999998172</v>
      </c>
    </row>
    <row r="2674" spans="1:2" x14ac:dyDescent="0.25">
      <c r="A2674" s="29">
        <f>((Gasto!$C$7*B2674)+(Gasto!$C$14*(B2674^2)))^3/(Gasto!$C$7+(2*Gasto!$C$14*B2674))</f>
        <v>593.36531183484442</v>
      </c>
      <c r="B2674" s="20">
        <f t="shared" si="41"/>
        <v>2.6689999999998171</v>
      </c>
    </row>
    <row r="2675" spans="1:2" x14ac:dyDescent="0.25">
      <c r="A2675" s="29">
        <f>((Gasto!$C$7*B2675)+(Gasto!$C$14*(B2675^2)))^3/(Gasto!$C$7+(2*Gasto!$C$14*B2675))</f>
        <v>594.25231735858836</v>
      </c>
      <c r="B2675" s="20">
        <f t="shared" si="41"/>
        <v>2.669999999999817</v>
      </c>
    </row>
    <row r="2676" spans="1:2" x14ac:dyDescent="0.25">
      <c r="A2676" s="29">
        <f>((Gasto!$C$7*B2676)+(Gasto!$C$14*(B2676^2)))^3/(Gasto!$C$7+(2*Gasto!$C$14*B2676))</f>
        <v>595.14036071377302</v>
      </c>
      <c r="B2676" s="20">
        <f t="shared" si="41"/>
        <v>2.6709999999998169</v>
      </c>
    </row>
    <row r="2677" spans="1:2" x14ac:dyDescent="0.25">
      <c r="A2677" s="29">
        <f>((Gasto!$C$7*B2677)+(Gasto!$C$14*(B2677^2)))^3/(Gasto!$C$7+(2*Gasto!$C$14*B2677))</f>
        <v>596.02944278958375</v>
      </c>
      <c r="B2677" s="20">
        <f t="shared" si="41"/>
        <v>2.6719999999998167</v>
      </c>
    </row>
    <row r="2678" spans="1:2" x14ac:dyDescent="0.25">
      <c r="A2678" s="29">
        <f>((Gasto!$C$7*B2678)+(Gasto!$C$14*(B2678^2)))^3/(Gasto!$C$7+(2*Gasto!$C$14*B2678))</f>
        <v>596.91956447570237</v>
      </c>
      <c r="B2678" s="20">
        <f t="shared" si="41"/>
        <v>2.6729999999998166</v>
      </c>
    </row>
    <row r="2679" spans="1:2" x14ac:dyDescent="0.25">
      <c r="A2679" s="29">
        <f>((Gasto!$C$7*B2679)+(Gasto!$C$14*(B2679^2)))^3/(Gasto!$C$7+(2*Gasto!$C$14*B2679))</f>
        <v>597.81072666230523</v>
      </c>
      <c r="B2679" s="20">
        <f t="shared" ref="B2679:B2742" si="42">B2678+0.001</f>
        <v>2.6739999999998165</v>
      </c>
    </row>
    <row r="2680" spans="1:2" x14ac:dyDescent="0.25">
      <c r="A2680" s="29">
        <f>((Gasto!$C$7*B2680)+(Gasto!$C$14*(B2680^2)))^3/(Gasto!$C$7+(2*Gasto!$C$14*B2680))</f>
        <v>598.70293024006537</v>
      </c>
      <c r="B2680" s="20">
        <f t="shared" si="42"/>
        <v>2.6749999999998164</v>
      </c>
    </row>
    <row r="2681" spans="1:2" x14ac:dyDescent="0.25">
      <c r="A2681" s="29">
        <f>((Gasto!$C$7*B2681)+(Gasto!$C$14*(B2681^2)))^3/(Gasto!$C$7+(2*Gasto!$C$14*B2681))</f>
        <v>599.59617610015175</v>
      </c>
      <c r="B2681" s="20">
        <f t="shared" si="42"/>
        <v>2.6759999999998163</v>
      </c>
    </row>
    <row r="2682" spans="1:2" x14ac:dyDescent="0.25">
      <c r="A2682" s="29">
        <f>((Gasto!$C$7*B2682)+(Gasto!$C$14*(B2682^2)))^3/(Gasto!$C$7+(2*Gasto!$C$14*B2682))</f>
        <v>600.49046513422888</v>
      </c>
      <c r="B2682" s="20">
        <f t="shared" si="42"/>
        <v>2.6769999999998162</v>
      </c>
    </row>
    <row r="2683" spans="1:2" x14ac:dyDescent="0.25">
      <c r="A2683" s="29">
        <f>((Gasto!$C$7*B2683)+(Gasto!$C$14*(B2683^2)))^3/(Gasto!$C$7+(2*Gasto!$C$14*B2683))</f>
        <v>601.38579823445752</v>
      </c>
      <c r="B2683" s="20">
        <f t="shared" si="42"/>
        <v>2.6779999999998161</v>
      </c>
    </row>
    <row r="2684" spans="1:2" x14ac:dyDescent="0.25">
      <c r="A2684" s="29">
        <f>((Gasto!$C$7*B2684)+(Gasto!$C$14*(B2684^2)))^3/(Gasto!$C$7+(2*Gasto!$C$14*B2684))</f>
        <v>602.28217629349513</v>
      </c>
      <c r="B2684" s="20">
        <f t="shared" si="42"/>
        <v>2.678999999999816</v>
      </c>
    </row>
    <row r="2685" spans="1:2" x14ac:dyDescent="0.25">
      <c r="A2685" s="29">
        <f>((Gasto!$C$7*B2685)+(Gasto!$C$14*(B2685^2)))^3/(Gasto!$C$7+(2*Gasto!$C$14*B2685))</f>
        <v>603.17960020449561</v>
      </c>
      <c r="B2685" s="20">
        <f t="shared" si="42"/>
        <v>2.6799999999998159</v>
      </c>
    </row>
    <row r="2686" spans="1:2" x14ac:dyDescent="0.25">
      <c r="A2686" s="29">
        <f>((Gasto!$C$7*B2686)+(Gasto!$C$14*(B2686^2)))^3/(Gasto!$C$7+(2*Gasto!$C$14*B2686))</f>
        <v>604.0780708611095</v>
      </c>
      <c r="B2686" s="20">
        <f t="shared" si="42"/>
        <v>2.6809999999998158</v>
      </c>
    </row>
    <row r="2687" spans="1:2" x14ac:dyDescent="0.25">
      <c r="A2687" s="29">
        <f>((Gasto!$C$7*B2687)+(Gasto!$C$14*(B2687^2)))^3/(Gasto!$C$7+(2*Gasto!$C$14*B2687))</f>
        <v>604.97758915748386</v>
      </c>
      <c r="B2687" s="20">
        <f t="shared" si="42"/>
        <v>2.6819999999998156</v>
      </c>
    </row>
    <row r="2688" spans="1:2" x14ac:dyDescent="0.25">
      <c r="A2688" s="29">
        <f>((Gasto!$C$7*B2688)+(Gasto!$C$14*(B2688^2)))^3/(Gasto!$C$7+(2*Gasto!$C$14*B2688))</f>
        <v>605.87815598826285</v>
      </c>
      <c r="B2688" s="20">
        <f t="shared" si="42"/>
        <v>2.6829999999998155</v>
      </c>
    </row>
    <row r="2689" spans="1:2" x14ac:dyDescent="0.25">
      <c r="A2689" s="29">
        <f>((Gasto!$C$7*B2689)+(Gasto!$C$14*(B2689^2)))^3/(Gasto!$C$7+(2*Gasto!$C$14*B2689))</f>
        <v>606.77977224858796</v>
      </c>
      <c r="B2689" s="20">
        <f t="shared" si="42"/>
        <v>2.6839999999998154</v>
      </c>
    </row>
    <row r="2690" spans="1:2" x14ac:dyDescent="0.25">
      <c r="A2690" s="29">
        <f>((Gasto!$C$7*B2690)+(Gasto!$C$14*(B2690^2)))^3/(Gasto!$C$7+(2*Gasto!$C$14*B2690))</f>
        <v>607.68243883409707</v>
      </c>
      <c r="B2690" s="20">
        <f t="shared" si="42"/>
        <v>2.6849999999998153</v>
      </c>
    </row>
    <row r="2691" spans="1:2" x14ac:dyDescent="0.25">
      <c r="A2691" s="29">
        <f>((Gasto!$C$7*B2691)+(Gasto!$C$14*(B2691^2)))^3/(Gasto!$C$7+(2*Gasto!$C$14*B2691))</f>
        <v>608.58615664092599</v>
      </c>
      <c r="B2691" s="20">
        <f t="shared" si="42"/>
        <v>2.6859999999998152</v>
      </c>
    </row>
    <row r="2692" spans="1:2" x14ac:dyDescent="0.25">
      <c r="A2692" s="29">
        <f>((Gasto!$C$7*B2692)+(Gasto!$C$14*(B2692^2)))^3/(Gasto!$C$7+(2*Gasto!$C$14*B2692))</f>
        <v>609.49092656570747</v>
      </c>
      <c r="B2692" s="20">
        <f t="shared" si="42"/>
        <v>2.6869999999998151</v>
      </c>
    </row>
    <row r="2693" spans="1:2" x14ac:dyDescent="0.25">
      <c r="A2693" s="29">
        <f>((Gasto!$C$7*B2693)+(Gasto!$C$14*(B2693^2)))^3/(Gasto!$C$7+(2*Gasto!$C$14*B2693))</f>
        <v>610.39674950557242</v>
      </c>
      <c r="B2693" s="20">
        <f t="shared" si="42"/>
        <v>2.687999999999815</v>
      </c>
    </row>
    <row r="2694" spans="1:2" x14ac:dyDescent="0.25">
      <c r="A2694" s="29">
        <f>((Gasto!$C$7*B2694)+(Gasto!$C$14*(B2694^2)))^3/(Gasto!$C$7+(2*Gasto!$C$14*B2694))</f>
        <v>611.30362635814913</v>
      </c>
      <c r="B2694" s="20">
        <f t="shared" si="42"/>
        <v>2.6889999999998149</v>
      </c>
    </row>
    <row r="2695" spans="1:2" x14ac:dyDescent="0.25">
      <c r="A2695" s="29">
        <f>((Gasto!$C$7*B2695)+(Gasto!$C$14*(B2695^2)))^3/(Gasto!$C$7+(2*Gasto!$C$14*B2695))</f>
        <v>612.21155802156386</v>
      </c>
      <c r="B2695" s="20">
        <f t="shared" si="42"/>
        <v>2.6899999999998148</v>
      </c>
    </row>
    <row r="2696" spans="1:2" x14ac:dyDescent="0.25">
      <c r="A2696" s="29">
        <f>((Gasto!$C$7*B2696)+(Gasto!$C$14*(B2696^2)))^3/(Gasto!$C$7+(2*Gasto!$C$14*B2696))</f>
        <v>613.12054539444057</v>
      </c>
      <c r="B2696" s="20">
        <f t="shared" si="42"/>
        <v>2.6909999999998147</v>
      </c>
    </row>
    <row r="2697" spans="1:2" x14ac:dyDescent="0.25">
      <c r="A2697" s="29">
        <f>((Gasto!$C$7*B2697)+(Gasto!$C$14*(B2697^2)))^3/(Gasto!$C$7+(2*Gasto!$C$14*B2697))</f>
        <v>614.03058937590095</v>
      </c>
      <c r="B2697" s="20">
        <f t="shared" si="42"/>
        <v>2.6919999999998145</v>
      </c>
    </row>
    <row r="2698" spans="1:2" x14ac:dyDescent="0.25">
      <c r="A2698" s="29">
        <f>((Gasto!$C$7*B2698)+(Gasto!$C$14*(B2698^2)))^3/(Gasto!$C$7+(2*Gasto!$C$14*B2698))</f>
        <v>614.94169086556667</v>
      </c>
      <c r="B2698" s="20">
        <f t="shared" si="42"/>
        <v>2.6929999999998144</v>
      </c>
    </row>
    <row r="2699" spans="1:2" x14ac:dyDescent="0.25">
      <c r="A2699" s="29">
        <f>((Gasto!$C$7*B2699)+(Gasto!$C$14*(B2699^2)))^3/(Gasto!$C$7+(2*Gasto!$C$14*B2699))</f>
        <v>615.8538507635559</v>
      </c>
      <c r="B2699" s="20">
        <f t="shared" si="42"/>
        <v>2.6939999999998143</v>
      </c>
    </row>
    <row r="2700" spans="1:2" x14ac:dyDescent="0.25">
      <c r="A2700" s="29">
        <f>((Gasto!$C$7*B2700)+(Gasto!$C$14*(B2700^2)))^3/(Gasto!$C$7+(2*Gasto!$C$14*B2700))</f>
        <v>616.76706997048643</v>
      </c>
      <c r="B2700" s="20">
        <f t="shared" si="42"/>
        <v>2.6949999999998142</v>
      </c>
    </row>
    <row r="2701" spans="1:2" x14ac:dyDescent="0.25">
      <c r="A2701" s="29">
        <f>((Gasto!$C$7*B2701)+(Gasto!$C$14*(B2701^2)))^3/(Gasto!$C$7+(2*Gasto!$C$14*B2701))</f>
        <v>617.68134938747369</v>
      </c>
      <c r="B2701" s="20">
        <f t="shared" si="42"/>
        <v>2.6959999999998141</v>
      </c>
    </row>
    <row r="2702" spans="1:2" x14ac:dyDescent="0.25">
      <c r="A2702" s="29">
        <f>((Gasto!$C$7*B2702)+(Gasto!$C$14*(B2702^2)))^3/(Gasto!$C$7+(2*Gasto!$C$14*B2702))</f>
        <v>618.59668991613262</v>
      </c>
      <c r="B2702" s="20">
        <f t="shared" si="42"/>
        <v>2.696999999999814</v>
      </c>
    </row>
    <row r="2703" spans="1:2" x14ac:dyDescent="0.25">
      <c r="A2703" s="29">
        <f>((Gasto!$C$7*B2703)+(Gasto!$C$14*(B2703^2)))^3/(Gasto!$C$7+(2*Gasto!$C$14*B2703))</f>
        <v>619.51309245857794</v>
      </c>
      <c r="B2703" s="20">
        <f t="shared" si="42"/>
        <v>2.6979999999998139</v>
      </c>
    </row>
    <row r="2704" spans="1:2" x14ac:dyDescent="0.25">
      <c r="A2704" s="29">
        <f>((Gasto!$C$7*B2704)+(Gasto!$C$14*(B2704^2)))^3/(Gasto!$C$7+(2*Gasto!$C$14*B2704))</f>
        <v>620.43055791742097</v>
      </c>
      <c r="B2704" s="20">
        <f t="shared" si="42"/>
        <v>2.6989999999998138</v>
      </c>
    </row>
    <row r="2705" spans="1:2" x14ac:dyDescent="0.25">
      <c r="A2705" s="29">
        <f>((Gasto!$C$7*B2705)+(Gasto!$C$14*(B2705^2)))^3/(Gasto!$C$7+(2*Gasto!$C$14*B2705))</f>
        <v>621.34908719577447</v>
      </c>
      <c r="B2705" s="20">
        <f t="shared" si="42"/>
        <v>2.6999999999998137</v>
      </c>
    </row>
    <row r="2706" spans="1:2" x14ac:dyDescent="0.25">
      <c r="A2706" s="29">
        <f>((Gasto!$C$7*B2706)+(Gasto!$C$14*(B2706^2)))^3/(Gasto!$C$7+(2*Gasto!$C$14*B2706))</f>
        <v>622.26868119725032</v>
      </c>
      <c r="B2706" s="20">
        <f t="shared" si="42"/>
        <v>2.7009999999998136</v>
      </c>
    </row>
    <row r="2707" spans="1:2" x14ac:dyDescent="0.25">
      <c r="A2707" s="29">
        <f>((Gasto!$C$7*B2707)+(Gasto!$C$14*(B2707^2)))^3/(Gasto!$C$7+(2*Gasto!$C$14*B2707))</f>
        <v>623.18934082595831</v>
      </c>
      <c r="B2707" s="20">
        <f t="shared" si="42"/>
        <v>2.7019999999998134</v>
      </c>
    </row>
    <row r="2708" spans="1:2" x14ac:dyDescent="0.25">
      <c r="A2708" s="29">
        <f>((Gasto!$C$7*B2708)+(Gasto!$C$14*(B2708^2)))^3/(Gasto!$C$7+(2*Gasto!$C$14*B2708))</f>
        <v>624.11106698650906</v>
      </c>
      <c r="B2708" s="20">
        <f t="shared" si="42"/>
        <v>2.7029999999998133</v>
      </c>
    </row>
    <row r="2709" spans="1:2" x14ac:dyDescent="0.25">
      <c r="A2709" s="29">
        <f>((Gasto!$C$7*B2709)+(Gasto!$C$14*(B2709^2)))^3/(Gasto!$C$7+(2*Gasto!$C$14*B2709))</f>
        <v>625.03386058401281</v>
      </c>
      <c r="B2709" s="20">
        <f t="shared" si="42"/>
        <v>2.7039999999998132</v>
      </c>
    </row>
    <row r="2710" spans="1:2" x14ac:dyDescent="0.25">
      <c r="A2710" s="29">
        <f>((Gasto!$C$7*B2710)+(Gasto!$C$14*(B2710^2)))^3/(Gasto!$C$7+(2*Gasto!$C$14*B2710))</f>
        <v>625.95772252407971</v>
      </c>
      <c r="B2710" s="20">
        <f t="shared" si="42"/>
        <v>2.7049999999998131</v>
      </c>
    </row>
    <row r="2711" spans="1:2" x14ac:dyDescent="0.25">
      <c r="A2711" s="29">
        <f>((Gasto!$C$7*B2711)+(Gasto!$C$14*(B2711^2)))^3/(Gasto!$C$7+(2*Gasto!$C$14*B2711))</f>
        <v>626.88265371281955</v>
      </c>
      <c r="B2711" s="20">
        <f t="shared" si="42"/>
        <v>2.705999999999813</v>
      </c>
    </row>
    <row r="2712" spans="1:2" x14ac:dyDescent="0.25">
      <c r="A2712" s="29">
        <f>((Gasto!$C$7*B2712)+(Gasto!$C$14*(B2712^2)))^3/(Gasto!$C$7+(2*Gasto!$C$14*B2712))</f>
        <v>627.80865505684255</v>
      </c>
      <c r="B2712" s="20">
        <f t="shared" si="42"/>
        <v>2.7069999999998129</v>
      </c>
    </row>
    <row r="2713" spans="1:2" x14ac:dyDescent="0.25">
      <c r="A2713" s="29">
        <f>((Gasto!$C$7*B2713)+(Gasto!$C$14*(B2713^2)))^3/(Gasto!$C$7+(2*Gasto!$C$14*B2713))</f>
        <v>628.73572746325874</v>
      </c>
      <c r="B2713" s="20">
        <f t="shared" si="42"/>
        <v>2.7079999999998128</v>
      </c>
    </row>
    <row r="2714" spans="1:2" x14ac:dyDescent="0.25">
      <c r="A2714" s="29">
        <f>((Gasto!$C$7*B2714)+(Gasto!$C$14*(B2714^2)))^3/(Gasto!$C$7+(2*Gasto!$C$14*B2714))</f>
        <v>629.66387183967936</v>
      </c>
      <c r="B2714" s="20">
        <f t="shared" si="42"/>
        <v>2.7089999999998127</v>
      </c>
    </row>
    <row r="2715" spans="1:2" x14ac:dyDescent="0.25">
      <c r="A2715" s="29">
        <f>((Gasto!$C$7*B2715)+(Gasto!$C$14*(B2715^2)))^3/(Gasto!$C$7+(2*Gasto!$C$14*B2715))</f>
        <v>630.59308909421543</v>
      </c>
      <c r="B2715" s="20">
        <f t="shared" si="42"/>
        <v>2.7099999999998126</v>
      </c>
    </row>
    <row r="2716" spans="1:2" x14ac:dyDescent="0.25">
      <c r="A2716" s="29">
        <f>((Gasto!$C$7*B2716)+(Gasto!$C$14*(B2716^2)))^3/(Gasto!$C$7+(2*Gasto!$C$14*B2716))</f>
        <v>631.52338013547944</v>
      </c>
      <c r="B2716" s="20">
        <f t="shared" si="42"/>
        <v>2.7109999999998124</v>
      </c>
    </row>
    <row r="2717" spans="1:2" x14ac:dyDescent="0.25">
      <c r="A2717" s="29">
        <f>((Gasto!$C$7*B2717)+(Gasto!$C$14*(B2717^2)))^3/(Gasto!$C$7+(2*Gasto!$C$14*B2717))</f>
        <v>632.45474587258354</v>
      </c>
      <c r="B2717" s="20">
        <f t="shared" si="42"/>
        <v>2.7119999999998123</v>
      </c>
    </row>
    <row r="2718" spans="1:2" x14ac:dyDescent="0.25">
      <c r="A2718" s="29">
        <f>((Gasto!$C$7*B2718)+(Gasto!$C$14*(B2718^2)))^3/(Gasto!$C$7+(2*Gasto!$C$14*B2718))</f>
        <v>633.38718721514169</v>
      </c>
      <c r="B2718" s="20">
        <f t="shared" si="42"/>
        <v>2.7129999999998122</v>
      </c>
    </row>
    <row r="2719" spans="1:2" x14ac:dyDescent="0.25">
      <c r="A2719" s="29">
        <f>((Gasto!$C$7*B2719)+(Gasto!$C$14*(B2719^2)))^3/(Gasto!$C$7+(2*Gasto!$C$14*B2719))</f>
        <v>634.32070507326875</v>
      </c>
      <c r="B2719" s="20">
        <f t="shared" si="42"/>
        <v>2.7139999999998121</v>
      </c>
    </row>
    <row r="2720" spans="1:2" x14ac:dyDescent="0.25">
      <c r="A2720" s="29">
        <f>((Gasto!$C$7*B2720)+(Gasto!$C$14*(B2720^2)))^3/(Gasto!$C$7+(2*Gasto!$C$14*B2720))</f>
        <v>635.25530035758163</v>
      </c>
      <c r="B2720" s="20">
        <f t="shared" si="42"/>
        <v>2.714999999999812</v>
      </c>
    </row>
    <row r="2721" spans="1:2" x14ac:dyDescent="0.25">
      <c r="A2721" s="29">
        <f>((Gasto!$C$7*B2721)+(Gasto!$C$14*(B2721^2)))^3/(Gasto!$C$7+(2*Gasto!$C$14*B2721))</f>
        <v>636.19097397919631</v>
      </c>
      <c r="B2721" s="20">
        <f t="shared" si="42"/>
        <v>2.7159999999998119</v>
      </c>
    </row>
    <row r="2722" spans="1:2" x14ac:dyDescent="0.25">
      <c r="A2722" s="29">
        <f>((Gasto!$C$7*B2722)+(Gasto!$C$14*(B2722^2)))^3/(Gasto!$C$7+(2*Gasto!$C$14*B2722))</f>
        <v>637.12772684973254</v>
      </c>
      <c r="B2722" s="20">
        <f t="shared" si="42"/>
        <v>2.7169999999998118</v>
      </c>
    </row>
    <row r="2723" spans="1:2" x14ac:dyDescent="0.25">
      <c r="A2723" s="29">
        <f>((Gasto!$C$7*B2723)+(Gasto!$C$14*(B2723^2)))^3/(Gasto!$C$7+(2*Gasto!$C$14*B2723))</f>
        <v>638.06555988131072</v>
      </c>
      <c r="B2723" s="20">
        <f t="shared" si="42"/>
        <v>2.7179999999998117</v>
      </c>
    </row>
    <row r="2724" spans="1:2" x14ac:dyDescent="0.25">
      <c r="A2724" s="29">
        <f>((Gasto!$C$7*B2724)+(Gasto!$C$14*(B2724^2)))^3/(Gasto!$C$7+(2*Gasto!$C$14*B2724))</f>
        <v>639.00447398655331</v>
      </c>
      <c r="B2724" s="20">
        <f t="shared" si="42"/>
        <v>2.7189999999998116</v>
      </c>
    </row>
    <row r="2725" spans="1:2" x14ac:dyDescent="0.25">
      <c r="A2725" s="29">
        <f>((Gasto!$C$7*B2725)+(Gasto!$C$14*(B2725^2)))^3/(Gasto!$C$7+(2*Gasto!$C$14*B2725))</f>
        <v>639.944470078584</v>
      </c>
      <c r="B2725" s="20">
        <f t="shared" si="42"/>
        <v>2.7199999999998115</v>
      </c>
    </row>
    <row r="2726" spans="1:2" x14ac:dyDescent="0.25">
      <c r="A2726" s="29">
        <f>((Gasto!$C$7*B2726)+(Gasto!$C$14*(B2726^2)))^3/(Gasto!$C$7+(2*Gasto!$C$14*B2726))</f>
        <v>640.88554907102923</v>
      </c>
      <c r="B2726" s="20">
        <f t="shared" si="42"/>
        <v>2.7209999999998113</v>
      </c>
    </row>
    <row r="2727" spans="1:2" x14ac:dyDescent="0.25">
      <c r="A2727" s="29">
        <f>((Gasto!$C$7*B2727)+(Gasto!$C$14*(B2727^2)))^3/(Gasto!$C$7+(2*Gasto!$C$14*B2727))</f>
        <v>641.82771187801768</v>
      </c>
      <c r="B2727" s="20">
        <f t="shared" si="42"/>
        <v>2.7219999999998112</v>
      </c>
    </row>
    <row r="2728" spans="1:2" x14ac:dyDescent="0.25">
      <c r="A2728" s="29">
        <f>((Gasto!$C$7*B2728)+(Gasto!$C$14*(B2728^2)))^3/(Gasto!$C$7+(2*Gasto!$C$14*B2728))</f>
        <v>642.77095941417963</v>
      </c>
      <c r="B2728" s="20">
        <f t="shared" si="42"/>
        <v>2.7229999999998111</v>
      </c>
    </row>
    <row r="2729" spans="1:2" x14ac:dyDescent="0.25">
      <c r="A2729" s="29">
        <f>((Gasto!$C$7*B2729)+(Gasto!$C$14*(B2729^2)))^3/(Gasto!$C$7+(2*Gasto!$C$14*B2729))</f>
        <v>643.71529259464796</v>
      </c>
      <c r="B2729" s="20">
        <f t="shared" si="42"/>
        <v>2.723999999999811</v>
      </c>
    </row>
    <row r="2730" spans="1:2" x14ac:dyDescent="0.25">
      <c r="A2730" s="29">
        <f>((Gasto!$C$7*B2730)+(Gasto!$C$14*(B2730^2)))^3/(Gasto!$C$7+(2*Gasto!$C$14*B2730))</f>
        <v>644.66071233505909</v>
      </c>
      <c r="B2730" s="20">
        <f t="shared" si="42"/>
        <v>2.7249999999998109</v>
      </c>
    </row>
    <row r="2731" spans="1:2" x14ac:dyDescent="0.25">
      <c r="A2731" s="29">
        <f>((Gasto!$C$7*B2731)+(Gasto!$C$14*(B2731^2)))^3/(Gasto!$C$7+(2*Gasto!$C$14*B2731))</f>
        <v>645.60721955155077</v>
      </c>
      <c r="B2731" s="20">
        <f t="shared" si="42"/>
        <v>2.7259999999998108</v>
      </c>
    </row>
    <row r="2732" spans="1:2" x14ac:dyDescent="0.25">
      <c r="A2732" s="29">
        <f>((Gasto!$C$7*B2732)+(Gasto!$C$14*(B2732^2)))^3/(Gasto!$C$7+(2*Gasto!$C$14*B2732))</f>
        <v>646.55481516076418</v>
      </c>
      <c r="B2732" s="20">
        <f t="shared" si="42"/>
        <v>2.7269999999998107</v>
      </c>
    </row>
    <row r="2733" spans="1:2" x14ac:dyDescent="0.25">
      <c r="A2733" s="29">
        <f>((Gasto!$C$7*B2733)+(Gasto!$C$14*(B2733^2)))^3/(Gasto!$C$7+(2*Gasto!$C$14*B2733))</f>
        <v>647.50350007984366</v>
      </c>
      <c r="B2733" s="20">
        <f t="shared" si="42"/>
        <v>2.7279999999998106</v>
      </c>
    </row>
    <row r="2734" spans="1:2" x14ac:dyDescent="0.25">
      <c r="A2734" s="29">
        <f>((Gasto!$C$7*B2734)+(Gasto!$C$14*(B2734^2)))^3/(Gasto!$C$7+(2*Gasto!$C$14*B2734))</f>
        <v>648.45327522643652</v>
      </c>
      <c r="B2734" s="20">
        <f t="shared" si="42"/>
        <v>2.7289999999998105</v>
      </c>
    </row>
    <row r="2735" spans="1:2" x14ac:dyDescent="0.25">
      <c r="A2735" s="29">
        <f>((Gasto!$C$7*B2735)+(Gasto!$C$14*(B2735^2)))^3/(Gasto!$C$7+(2*Gasto!$C$14*B2735))</f>
        <v>649.40414151869379</v>
      </c>
      <c r="B2735" s="20">
        <f t="shared" si="42"/>
        <v>2.7299999999998104</v>
      </c>
    </row>
    <row r="2736" spans="1:2" x14ac:dyDescent="0.25">
      <c r="A2736" s="29">
        <f>((Gasto!$C$7*B2736)+(Gasto!$C$14*(B2736^2)))^3/(Gasto!$C$7+(2*Gasto!$C$14*B2736))</f>
        <v>650.35609987526811</v>
      </c>
      <c r="B2736" s="20">
        <f t="shared" si="42"/>
        <v>2.7309999999998102</v>
      </c>
    </row>
    <row r="2737" spans="1:2" x14ac:dyDescent="0.25">
      <c r="A2737" s="29">
        <f>((Gasto!$C$7*B2737)+(Gasto!$C$14*(B2737^2)))^3/(Gasto!$C$7+(2*Gasto!$C$14*B2737))</f>
        <v>651.30915121531802</v>
      </c>
      <c r="B2737" s="20">
        <f t="shared" si="42"/>
        <v>2.7319999999998101</v>
      </c>
    </row>
    <row r="2738" spans="1:2" x14ac:dyDescent="0.25">
      <c r="A2738" s="29">
        <f>((Gasto!$C$7*B2738)+(Gasto!$C$14*(B2738^2)))^3/(Gasto!$C$7+(2*Gasto!$C$14*B2738))</f>
        <v>652.26329645850399</v>
      </c>
      <c r="B2738" s="20">
        <f t="shared" si="42"/>
        <v>2.73299999999981</v>
      </c>
    </row>
    <row r="2739" spans="1:2" x14ac:dyDescent="0.25">
      <c r="A2739" s="29">
        <f>((Gasto!$C$7*B2739)+(Gasto!$C$14*(B2739^2)))^3/(Gasto!$C$7+(2*Gasto!$C$14*B2739))</f>
        <v>653.21853652499158</v>
      </c>
      <c r="B2739" s="20">
        <f t="shared" si="42"/>
        <v>2.7339999999998099</v>
      </c>
    </row>
    <row r="2740" spans="1:2" x14ac:dyDescent="0.25">
      <c r="A2740" s="29">
        <f>((Gasto!$C$7*B2740)+(Gasto!$C$14*(B2740^2)))^3/(Gasto!$C$7+(2*Gasto!$C$14*B2740))</f>
        <v>654.17487233544841</v>
      </c>
      <c r="B2740" s="20">
        <f t="shared" si="42"/>
        <v>2.7349999999998098</v>
      </c>
    </row>
    <row r="2741" spans="1:2" x14ac:dyDescent="0.25">
      <c r="A2741" s="29">
        <f>((Gasto!$C$7*B2741)+(Gasto!$C$14*(B2741^2)))^3/(Gasto!$C$7+(2*Gasto!$C$14*B2741))</f>
        <v>655.13230481104779</v>
      </c>
      <c r="B2741" s="20">
        <f t="shared" si="42"/>
        <v>2.7359999999998097</v>
      </c>
    </row>
    <row r="2742" spans="1:2" x14ac:dyDescent="0.25">
      <c r="A2742" s="29">
        <f>((Gasto!$C$7*B2742)+(Gasto!$C$14*(B2742^2)))^3/(Gasto!$C$7+(2*Gasto!$C$14*B2742))</f>
        <v>656.09083487346732</v>
      </c>
      <c r="B2742" s="20">
        <f t="shared" si="42"/>
        <v>2.7369999999998096</v>
      </c>
    </row>
    <row r="2743" spans="1:2" x14ac:dyDescent="0.25">
      <c r="A2743" s="29">
        <f>((Gasto!$C$7*B2743)+(Gasto!$C$14*(B2743^2)))^3/(Gasto!$C$7+(2*Gasto!$C$14*B2743))</f>
        <v>657.05046344488778</v>
      </c>
      <c r="B2743" s="20">
        <f t="shared" ref="B2743:B2806" si="43">B2742+0.001</f>
        <v>2.7379999999998095</v>
      </c>
    </row>
    <row r="2744" spans="1:2" x14ac:dyDescent="0.25">
      <c r="A2744" s="29">
        <f>((Gasto!$C$7*B2744)+(Gasto!$C$14*(B2744^2)))^3/(Gasto!$C$7+(2*Gasto!$C$14*B2744))</f>
        <v>658.01119144799486</v>
      </c>
      <c r="B2744" s="20">
        <f t="shared" si="43"/>
        <v>2.7389999999998094</v>
      </c>
    </row>
    <row r="2745" spans="1:2" x14ac:dyDescent="0.25">
      <c r="A2745" s="29">
        <f>((Gasto!$C$7*B2745)+(Gasto!$C$14*(B2745^2)))^3/(Gasto!$C$7+(2*Gasto!$C$14*B2745))</f>
        <v>658.97301980597888</v>
      </c>
      <c r="B2745" s="20">
        <f t="shared" si="43"/>
        <v>2.7399999999998093</v>
      </c>
    </row>
    <row r="2746" spans="1:2" x14ac:dyDescent="0.25">
      <c r="A2746" s="29">
        <f>((Gasto!$C$7*B2746)+(Gasto!$C$14*(B2746^2)))^3/(Gasto!$C$7+(2*Gasto!$C$14*B2746))</f>
        <v>659.93594944253539</v>
      </c>
      <c r="B2746" s="20">
        <f t="shared" si="43"/>
        <v>2.7409999999998091</v>
      </c>
    </row>
    <row r="2747" spans="1:2" x14ac:dyDescent="0.25">
      <c r="A2747" s="29">
        <f>((Gasto!$C$7*B2747)+(Gasto!$C$14*(B2747^2)))^3/(Gasto!$C$7+(2*Gasto!$C$14*B2747))</f>
        <v>660.89998128186426</v>
      </c>
      <c r="B2747" s="20">
        <f t="shared" si="43"/>
        <v>2.741999999999809</v>
      </c>
    </row>
    <row r="2748" spans="1:2" x14ac:dyDescent="0.25">
      <c r="A2748" s="29">
        <f>((Gasto!$C$7*B2748)+(Gasto!$C$14*(B2748^2)))^3/(Gasto!$C$7+(2*Gasto!$C$14*B2748))</f>
        <v>661.86511624867001</v>
      </c>
      <c r="B2748" s="20">
        <f t="shared" si="43"/>
        <v>2.7429999999998089</v>
      </c>
    </row>
    <row r="2749" spans="1:2" x14ac:dyDescent="0.25">
      <c r="A2749" s="29">
        <f>((Gasto!$C$7*B2749)+(Gasto!$C$14*(B2749^2)))^3/(Gasto!$C$7+(2*Gasto!$C$14*B2749))</f>
        <v>662.83135526816318</v>
      </c>
      <c r="B2749" s="20">
        <f t="shared" si="43"/>
        <v>2.7439999999998088</v>
      </c>
    </row>
    <row r="2750" spans="1:2" x14ac:dyDescent="0.25">
      <c r="A2750" s="29">
        <f>((Gasto!$C$7*B2750)+(Gasto!$C$14*(B2750^2)))^3/(Gasto!$C$7+(2*Gasto!$C$14*B2750))</f>
        <v>663.79869926605875</v>
      </c>
      <c r="B2750" s="20">
        <f t="shared" si="43"/>
        <v>2.7449999999998087</v>
      </c>
    </row>
    <row r="2751" spans="1:2" x14ac:dyDescent="0.25">
      <c r="A2751" s="29">
        <f>((Gasto!$C$7*B2751)+(Gasto!$C$14*(B2751^2)))^3/(Gasto!$C$7+(2*Gasto!$C$14*B2751))</f>
        <v>664.76714916857804</v>
      </c>
      <c r="B2751" s="20">
        <f t="shared" si="43"/>
        <v>2.7459999999998086</v>
      </c>
    </row>
    <row r="2752" spans="1:2" x14ac:dyDescent="0.25">
      <c r="A2752" s="29">
        <f>((Gasto!$C$7*B2752)+(Gasto!$C$14*(B2752^2)))^3/(Gasto!$C$7+(2*Gasto!$C$14*B2752))</f>
        <v>665.73670590244728</v>
      </c>
      <c r="B2752" s="20">
        <f t="shared" si="43"/>
        <v>2.7469999999998085</v>
      </c>
    </row>
    <row r="2753" spans="1:2" x14ac:dyDescent="0.25">
      <c r="A2753" s="29">
        <f>((Gasto!$C$7*B2753)+(Gasto!$C$14*(B2753^2)))^3/(Gasto!$C$7+(2*Gasto!$C$14*B2753))</f>
        <v>666.70737039489745</v>
      </c>
      <c r="B2753" s="20">
        <f t="shared" si="43"/>
        <v>2.7479999999998084</v>
      </c>
    </row>
    <row r="2754" spans="1:2" x14ac:dyDescent="0.25">
      <c r="A2754" s="29">
        <f>((Gasto!$C$7*B2754)+(Gasto!$C$14*(B2754^2)))^3/(Gasto!$C$7+(2*Gasto!$C$14*B2754))</f>
        <v>667.67914357366749</v>
      </c>
      <c r="B2754" s="20">
        <f t="shared" si="43"/>
        <v>2.7489999999998083</v>
      </c>
    </row>
    <row r="2755" spans="1:2" x14ac:dyDescent="0.25">
      <c r="A2755" s="29">
        <f>((Gasto!$C$7*B2755)+(Gasto!$C$14*(B2755^2)))^3/(Gasto!$C$7+(2*Gasto!$C$14*B2755))</f>
        <v>668.65202636700064</v>
      </c>
      <c r="B2755" s="20">
        <f t="shared" si="43"/>
        <v>2.7499999999998082</v>
      </c>
    </row>
    <row r="2756" spans="1:2" x14ac:dyDescent="0.25">
      <c r="A2756" s="29">
        <f>((Gasto!$C$7*B2756)+(Gasto!$C$14*(B2756^2)))^3/(Gasto!$C$7+(2*Gasto!$C$14*B2756))</f>
        <v>669.62601970364699</v>
      </c>
      <c r="B2756" s="20">
        <f t="shared" si="43"/>
        <v>2.750999999999808</v>
      </c>
    </row>
    <row r="2757" spans="1:2" x14ac:dyDescent="0.25">
      <c r="A2757" s="29">
        <f>((Gasto!$C$7*B2757)+(Gasto!$C$14*(B2757^2)))^3/(Gasto!$C$7+(2*Gasto!$C$14*B2757))</f>
        <v>670.60112451286238</v>
      </c>
      <c r="B2757" s="20">
        <f t="shared" si="43"/>
        <v>2.7519999999998079</v>
      </c>
    </row>
    <row r="2758" spans="1:2" x14ac:dyDescent="0.25">
      <c r="A2758" s="29">
        <f>((Gasto!$C$7*B2758)+(Gasto!$C$14*(B2758^2)))^3/(Gasto!$C$7+(2*Gasto!$C$14*B2758))</f>
        <v>671.57734172440928</v>
      </c>
      <c r="B2758" s="20">
        <f t="shared" si="43"/>
        <v>2.7529999999998078</v>
      </c>
    </row>
    <row r="2759" spans="1:2" x14ac:dyDescent="0.25">
      <c r="A2759" s="29">
        <f>((Gasto!$C$7*B2759)+(Gasto!$C$14*(B2759^2)))^3/(Gasto!$C$7+(2*Gasto!$C$14*B2759))</f>
        <v>672.55467226855592</v>
      </c>
      <c r="B2759" s="20">
        <f t="shared" si="43"/>
        <v>2.7539999999998077</v>
      </c>
    </row>
    <row r="2760" spans="1:2" x14ac:dyDescent="0.25">
      <c r="A2760" s="29">
        <f>((Gasto!$C$7*B2760)+(Gasto!$C$14*(B2760^2)))^3/(Gasto!$C$7+(2*Gasto!$C$14*B2760))</f>
        <v>673.53311707607907</v>
      </c>
      <c r="B2760" s="20">
        <f t="shared" si="43"/>
        <v>2.7549999999998076</v>
      </c>
    </row>
    <row r="2761" spans="1:2" x14ac:dyDescent="0.25">
      <c r="A2761" s="29">
        <f>((Gasto!$C$7*B2761)+(Gasto!$C$14*(B2761^2)))^3/(Gasto!$C$7+(2*Gasto!$C$14*B2761))</f>
        <v>674.51267707825946</v>
      </c>
      <c r="B2761" s="20">
        <f t="shared" si="43"/>
        <v>2.7559999999998075</v>
      </c>
    </row>
    <row r="2762" spans="1:2" x14ac:dyDescent="0.25">
      <c r="A2762" s="29">
        <f>((Gasto!$C$7*B2762)+(Gasto!$C$14*(B2762^2)))^3/(Gasto!$C$7+(2*Gasto!$C$14*B2762))</f>
        <v>675.49335320688738</v>
      </c>
      <c r="B2762" s="20">
        <f t="shared" si="43"/>
        <v>2.7569999999998074</v>
      </c>
    </row>
    <row r="2763" spans="1:2" x14ac:dyDescent="0.25">
      <c r="A2763" s="29">
        <f>((Gasto!$C$7*B2763)+(Gasto!$C$14*(B2763^2)))^3/(Gasto!$C$7+(2*Gasto!$C$14*B2763))</f>
        <v>676.47514639425833</v>
      </c>
      <c r="B2763" s="20">
        <f t="shared" si="43"/>
        <v>2.7579999999998073</v>
      </c>
    </row>
    <row r="2764" spans="1:2" x14ac:dyDescent="0.25">
      <c r="A2764" s="29">
        <f>((Gasto!$C$7*B2764)+(Gasto!$C$14*(B2764^2)))^3/(Gasto!$C$7+(2*Gasto!$C$14*B2764))</f>
        <v>677.45805757317578</v>
      </c>
      <c r="B2764" s="20">
        <f t="shared" si="43"/>
        <v>2.7589999999998072</v>
      </c>
    </row>
    <row r="2765" spans="1:2" x14ac:dyDescent="0.25">
      <c r="A2765" s="29">
        <f>((Gasto!$C$7*B2765)+(Gasto!$C$14*(B2765^2)))^3/(Gasto!$C$7+(2*Gasto!$C$14*B2765))</f>
        <v>678.44208767695045</v>
      </c>
      <c r="B2765" s="20">
        <f t="shared" si="43"/>
        <v>2.7599999999998071</v>
      </c>
    </row>
    <row r="2766" spans="1:2" x14ac:dyDescent="0.25">
      <c r="A2766" s="29">
        <f>((Gasto!$C$7*B2766)+(Gasto!$C$14*(B2766^2)))^3/(Gasto!$C$7+(2*Gasto!$C$14*B2766))</f>
        <v>679.42723763940046</v>
      </c>
      <c r="B2766" s="20">
        <f t="shared" si="43"/>
        <v>2.7609999999998069</v>
      </c>
    </row>
    <row r="2767" spans="1:2" x14ac:dyDescent="0.25">
      <c r="A2767" s="29">
        <f>((Gasto!$C$7*B2767)+(Gasto!$C$14*(B2767^2)))^3/(Gasto!$C$7+(2*Gasto!$C$14*B2767))</f>
        <v>680.41350839485074</v>
      </c>
      <c r="B2767" s="20">
        <f t="shared" si="43"/>
        <v>2.7619999999998068</v>
      </c>
    </row>
    <row r="2768" spans="1:2" x14ac:dyDescent="0.25">
      <c r="A2768" s="29">
        <f>((Gasto!$C$7*B2768)+(Gasto!$C$14*(B2768^2)))^3/(Gasto!$C$7+(2*Gasto!$C$14*B2768))</f>
        <v>681.40090087813564</v>
      </c>
      <c r="B2768" s="20">
        <f t="shared" si="43"/>
        <v>2.7629999999998067</v>
      </c>
    </row>
    <row r="2769" spans="1:2" x14ac:dyDescent="0.25">
      <c r="A2769" s="29">
        <f>((Gasto!$C$7*B2769)+(Gasto!$C$14*(B2769^2)))^3/(Gasto!$C$7+(2*Gasto!$C$14*B2769))</f>
        <v>682.38941602459499</v>
      </c>
      <c r="B2769" s="20">
        <f t="shared" si="43"/>
        <v>2.7639999999998066</v>
      </c>
    </row>
    <row r="2770" spans="1:2" x14ac:dyDescent="0.25">
      <c r="A2770" s="29">
        <f>((Gasto!$C$7*B2770)+(Gasto!$C$14*(B2770^2)))^3/(Gasto!$C$7+(2*Gasto!$C$14*B2770))</f>
        <v>683.37905477007928</v>
      </c>
      <c r="B2770" s="20">
        <f t="shared" si="43"/>
        <v>2.7649999999998065</v>
      </c>
    </row>
    <row r="2771" spans="1:2" x14ac:dyDescent="0.25">
      <c r="A2771" s="29">
        <f>((Gasto!$C$7*B2771)+(Gasto!$C$14*(B2771^2)))^3/(Gasto!$C$7+(2*Gasto!$C$14*B2771))</f>
        <v>684.36981805094479</v>
      </c>
      <c r="B2771" s="20">
        <f t="shared" si="43"/>
        <v>2.7659999999998064</v>
      </c>
    </row>
    <row r="2772" spans="1:2" x14ac:dyDescent="0.25">
      <c r="A2772" s="29">
        <f>((Gasto!$C$7*B2772)+(Gasto!$C$14*(B2772^2)))^3/(Gasto!$C$7+(2*Gasto!$C$14*B2772))</f>
        <v>685.36170680405689</v>
      </c>
      <c r="B2772" s="20">
        <f t="shared" si="43"/>
        <v>2.7669999999998063</v>
      </c>
    </row>
    <row r="2773" spans="1:2" x14ac:dyDescent="0.25">
      <c r="A2773" s="29">
        <f>((Gasto!$C$7*B2773)+(Gasto!$C$14*(B2773^2)))^3/(Gasto!$C$7+(2*Gasto!$C$14*B2773))</f>
        <v>686.35472196678984</v>
      </c>
      <c r="B2773" s="20">
        <f t="shared" si="43"/>
        <v>2.7679999999998062</v>
      </c>
    </row>
    <row r="2774" spans="1:2" x14ac:dyDescent="0.25">
      <c r="A2774" s="29">
        <f>((Gasto!$C$7*B2774)+(Gasto!$C$14*(B2774^2)))^3/(Gasto!$C$7+(2*Gasto!$C$14*B2774))</f>
        <v>687.3488644770257</v>
      </c>
      <c r="B2774" s="20">
        <f t="shared" si="43"/>
        <v>2.7689999999998061</v>
      </c>
    </row>
    <row r="2775" spans="1:2" x14ac:dyDescent="0.25">
      <c r="A2775" s="29">
        <f>((Gasto!$C$7*B2775)+(Gasto!$C$14*(B2775^2)))^3/(Gasto!$C$7+(2*Gasto!$C$14*B2775))</f>
        <v>688.34413527315553</v>
      </c>
      <c r="B2775" s="20">
        <f t="shared" si="43"/>
        <v>2.769999999999806</v>
      </c>
    </row>
    <row r="2776" spans="1:2" x14ac:dyDescent="0.25">
      <c r="A2776" s="29">
        <f>((Gasto!$C$7*B2776)+(Gasto!$C$14*(B2776^2)))^3/(Gasto!$C$7+(2*Gasto!$C$14*B2776))</f>
        <v>689.34053529407902</v>
      </c>
      <c r="B2776" s="20">
        <f t="shared" si="43"/>
        <v>2.7709999999998058</v>
      </c>
    </row>
    <row r="2777" spans="1:2" x14ac:dyDescent="0.25">
      <c r="A2777" s="29">
        <f>((Gasto!$C$7*B2777)+(Gasto!$C$14*(B2777^2)))^3/(Gasto!$C$7+(2*Gasto!$C$14*B2777))</f>
        <v>690.33806547920494</v>
      </c>
      <c r="B2777" s="20">
        <f t="shared" si="43"/>
        <v>2.7719999999998057</v>
      </c>
    </row>
    <row r="2778" spans="1:2" x14ac:dyDescent="0.25">
      <c r="A2778" s="29">
        <f>((Gasto!$C$7*B2778)+(Gasto!$C$14*(B2778^2)))^3/(Gasto!$C$7+(2*Gasto!$C$14*B2778))</f>
        <v>691.33672676845117</v>
      </c>
      <c r="B2778" s="20">
        <f t="shared" si="43"/>
        <v>2.7729999999998056</v>
      </c>
    </row>
    <row r="2779" spans="1:2" x14ac:dyDescent="0.25">
      <c r="A2779" s="29">
        <f>((Gasto!$C$7*B2779)+(Gasto!$C$14*(B2779^2)))^3/(Gasto!$C$7+(2*Gasto!$C$14*B2779))</f>
        <v>692.33652010224421</v>
      </c>
      <c r="B2779" s="20">
        <f t="shared" si="43"/>
        <v>2.7739999999998055</v>
      </c>
    </row>
    <row r="2780" spans="1:2" x14ac:dyDescent="0.25">
      <c r="A2780" s="29">
        <f>((Gasto!$C$7*B2780)+(Gasto!$C$14*(B2780^2)))^3/(Gasto!$C$7+(2*Gasto!$C$14*B2780))</f>
        <v>693.3374464215201</v>
      </c>
      <c r="B2780" s="20">
        <f t="shared" si="43"/>
        <v>2.7749999999998054</v>
      </c>
    </row>
    <row r="2781" spans="1:2" x14ac:dyDescent="0.25">
      <c r="A2781" s="29">
        <f>((Gasto!$C$7*B2781)+(Gasto!$C$14*(B2781^2)))^3/(Gasto!$C$7+(2*Gasto!$C$14*B2781))</f>
        <v>694.339506667725</v>
      </c>
      <c r="B2781" s="20">
        <f t="shared" si="43"/>
        <v>2.7759999999998053</v>
      </c>
    </row>
    <row r="2782" spans="1:2" x14ac:dyDescent="0.25">
      <c r="A2782" s="29">
        <f>((Gasto!$C$7*B2782)+(Gasto!$C$14*(B2782^2)))^3/(Gasto!$C$7+(2*Gasto!$C$14*B2782))</f>
        <v>695.34270178281406</v>
      </c>
      <c r="B2782" s="20">
        <f t="shared" si="43"/>
        <v>2.7769999999998052</v>
      </c>
    </row>
    <row r="2783" spans="1:2" x14ac:dyDescent="0.25">
      <c r="A2783" s="29">
        <f>((Gasto!$C$7*B2783)+(Gasto!$C$14*(B2783^2)))^3/(Gasto!$C$7+(2*Gasto!$C$14*B2783))</f>
        <v>696.34703270925172</v>
      </c>
      <c r="B2783" s="20">
        <f t="shared" si="43"/>
        <v>2.7779999999998051</v>
      </c>
    </row>
    <row r="2784" spans="1:2" x14ac:dyDescent="0.25">
      <c r="A2784" s="29">
        <f>((Gasto!$C$7*B2784)+(Gasto!$C$14*(B2784^2)))^3/(Gasto!$C$7+(2*Gasto!$C$14*B2784))</f>
        <v>697.35250039001392</v>
      </c>
      <c r="B2784" s="20">
        <f t="shared" si="43"/>
        <v>2.778999999999805</v>
      </c>
    </row>
    <row r="2785" spans="1:2" x14ac:dyDescent="0.25">
      <c r="A2785" s="29">
        <f>((Gasto!$C$7*B2785)+(Gasto!$C$14*(B2785^2)))^3/(Gasto!$C$7+(2*Gasto!$C$14*B2785))</f>
        <v>698.35910576858453</v>
      </c>
      <c r="B2785" s="20">
        <f t="shared" si="43"/>
        <v>2.7799999999998048</v>
      </c>
    </row>
    <row r="2786" spans="1:2" x14ac:dyDescent="0.25">
      <c r="A2786" s="29">
        <f>((Gasto!$C$7*B2786)+(Gasto!$C$14*(B2786^2)))^3/(Gasto!$C$7+(2*Gasto!$C$14*B2786))</f>
        <v>699.36684978895858</v>
      </c>
      <c r="B2786" s="20">
        <f t="shared" si="43"/>
        <v>2.7809999999998047</v>
      </c>
    </row>
    <row r="2787" spans="1:2" x14ac:dyDescent="0.25">
      <c r="A2787" s="29">
        <f>((Gasto!$C$7*B2787)+(Gasto!$C$14*(B2787^2)))^3/(Gasto!$C$7+(2*Gasto!$C$14*B2787))</f>
        <v>700.37573339564199</v>
      </c>
      <c r="B2787" s="20">
        <f t="shared" si="43"/>
        <v>2.7819999999998046</v>
      </c>
    </row>
    <row r="2788" spans="1:2" x14ac:dyDescent="0.25">
      <c r="A2788" s="29">
        <f>((Gasto!$C$7*B2788)+(Gasto!$C$14*(B2788^2)))^3/(Gasto!$C$7+(2*Gasto!$C$14*B2788))</f>
        <v>701.38575753364989</v>
      </c>
      <c r="B2788" s="20">
        <f t="shared" si="43"/>
        <v>2.7829999999998045</v>
      </c>
    </row>
    <row r="2789" spans="1:2" x14ac:dyDescent="0.25">
      <c r="A2789" s="29">
        <f>((Gasto!$C$7*B2789)+(Gasto!$C$14*(B2789^2)))^3/(Gasto!$C$7+(2*Gasto!$C$14*B2789))</f>
        <v>702.39692314850845</v>
      </c>
      <c r="B2789" s="20">
        <f t="shared" si="43"/>
        <v>2.7839999999998044</v>
      </c>
    </row>
    <row r="2790" spans="1:2" x14ac:dyDescent="0.25">
      <c r="A2790" s="29">
        <f>((Gasto!$C$7*B2790)+(Gasto!$C$14*(B2790^2)))^3/(Gasto!$C$7+(2*Gasto!$C$14*B2790))</f>
        <v>703.40923118625415</v>
      </c>
      <c r="B2790" s="20">
        <f t="shared" si="43"/>
        <v>2.7849999999998043</v>
      </c>
    </row>
    <row r="2791" spans="1:2" x14ac:dyDescent="0.25">
      <c r="A2791" s="29">
        <f>((Gasto!$C$7*B2791)+(Gasto!$C$14*(B2791^2)))^3/(Gasto!$C$7+(2*Gasto!$C$14*B2791))</f>
        <v>704.4226825934353</v>
      </c>
      <c r="B2791" s="20">
        <f t="shared" si="43"/>
        <v>2.7859999999998042</v>
      </c>
    </row>
    <row r="2792" spans="1:2" x14ac:dyDescent="0.25">
      <c r="A2792" s="29">
        <f>((Gasto!$C$7*B2792)+(Gasto!$C$14*(B2792^2)))^3/(Gasto!$C$7+(2*Gasto!$C$14*B2792))</f>
        <v>705.43727831711067</v>
      </c>
      <c r="B2792" s="20">
        <f t="shared" si="43"/>
        <v>2.7869999999998041</v>
      </c>
    </row>
    <row r="2793" spans="1:2" x14ac:dyDescent="0.25">
      <c r="A2793" s="29">
        <f>((Gasto!$C$7*B2793)+(Gasto!$C$14*(B2793^2)))^3/(Gasto!$C$7+(2*Gasto!$C$14*B2793))</f>
        <v>706.45301930484857</v>
      </c>
      <c r="B2793" s="20">
        <f t="shared" si="43"/>
        <v>2.787999999999804</v>
      </c>
    </row>
    <row r="2794" spans="1:2" x14ac:dyDescent="0.25">
      <c r="A2794" s="29">
        <f>((Gasto!$C$7*B2794)+(Gasto!$C$14*(B2794^2)))^3/(Gasto!$C$7+(2*Gasto!$C$14*B2794))</f>
        <v>707.4699065047314</v>
      </c>
      <c r="B2794" s="20">
        <f t="shared" si="43"/>
        <v>2.7889999999998039</v>
      </c>
    </row>
    <row r="2795" spans="1:2" x14ac:dyDescent="0.25">
      <c r="A2795" s="29">
        <f>((Gasto!$C$7*B2795)+(Gasto!$C$14*(B2795^2)))^3/(Gasto!$C$7+(2*Gasto!$C$14*B2795))</f>
        <v>708.48794086535054</v>
      </c>
      <c r="B2795" s="20">
        <f t="shared" si="43"/>
        <v>2.7899999999998037</v>
      </c>
    </row>
    <row r="2796" spans="1:2" x14ac:dyDescent="0.25">
      <c r="A2796" s="29">
        <f>((Gasto!$C$7*B2796)+(Gasto!$C$14*(B2796^2)))^3/(Gasto!$C$7+(2*Gasto!$C$14*B2796))</f>
        <v>709.50712333581009</v>
      </c>
      <c r="B2796" s="20">
        <f t="shared" si="43"/>
        <v>2.7909999999998036</v>
      </c>
    </row>
    <row r="2797" spans="1:2" x14ac:dyDescent="0.25">
      <c r="A2797" s="29">
        <f>((Gasto!$C$7*B2797)+(Gasto!$C$14*(B2797^2)))^3/(Gasto!$C$7+(2*Gasto!$C$14*B2797))</f>
        <v>710.52745486572462</v>
      </c>
      <c r="B2797" s="20">
        <f t="shared" si="43"/>
        <v>2.7919999999998035</v>
      </c>
    </row>
    <row r="2798" spans="1:2" x14ac:dyDescent="0.25">
      <c r="A2798" s="29">
        <f>((Gasto!$C$7*B2798)+(Gasto!$C$14*(B2798^2)))^3/(Gasto!$C$7+(2*Gasto!$C$14*B2798))</f>
        <v>711.54893640522198</v>
      </c>
      <c r="B2798" s="20">
        <f t="shared" si="43"/>
        <v>2.7929999999998034</v>
      </c>
    </row>
    <row r="2799" spans="1:2" x14ac:dyDescent="0.25">
      <c r="A2799" s="29">
        <f>((Gasto!$C$7*B2799)+(Gasto!$C$14*(B2799^2)))^3/(Gasto!$C$7+(2*Gasto!$C$14*B2799))</f>
        <v>712.57156890494082</v>
      </c>
      <c r="B2799" s="20">
        <f t="shared" si="43"/>
        <v>2.7939999999998033</v>
      </c>
    </row>
    <row r="2800" spans="1:2" x14ac:dyDescent="0.25">
      <c r="A2800" s="29">
        <f>((Gasto!$C$7*B2800)+(Gasto!$C$14*(B2800^2)))^3/(Gasto!$C$7+(2*Gasto!$C$14*B2800))</f>
        <v>713.59535331603229</v>
      </c>
      <c r="B2800" s="20">
        <f t="shared" si="43"/>
        <v>2.7949999999998032</v>
      </c>
    </row>
    <row r="2801" spans="1:2" x14ac:dyDescent="0.25">
      <c r="A2801" s="29">
        <f>((Gasto!$C$7*B2801)+(Gasto!$C$14*(B2801^2)))^3/(Gasto!$C$7+(2*Gasto!$C$14*B2801))</f>
        <v>714.62029059015879</v>
      </c>
      <c r="B2801" s="20">
        <f t="shared" si="43"/>
        <v>2.7959999999998031</v>
      </c>
    </row>
    <row r="2802" spans="1:2" x14ac:dyDescent="0.25">
      <c r="A2802" s="29">
        <f>((Gasto!$C$7*B2802)+(Gasto!$C$14*(B2802^2)))^3/(Gasto!$C$7+(2*Gasto!$C$14*B2802))</f>
        <v>715.64638167949681</v>
      </c>
      <c r="B2802" s="20">
        <f t="shared" si="43"/>
        <v>2.796999999999803</v>
      </c>
    </row>
    <row r="2803" spans="1:2" x14ac:dyDescent="0.25">
      <c r="A2803" s="29">
        <f>((Gasto!$C$7*B2803)+(Gasto!$C$14*(B2803^2)))^3/(Gasto!$C$7+(2*Gasto!$C$14*B2803))</f>
        <v>716.67362753673365</v>
      </c>
      <c r="B2803" s="20">
        <f t="shared" si="43"/>
        <v>2.7979999999998029</v>
      </c>
    </row>
    <row r="2804" spans="1:2" x14ac:dyDescent="0.25">
      <c r="A2804" s="29">
        <f>((Gasto!$C$7*B2804)+(Gasto!$C$14*(B2804^2)))^3/(Gasto!$C$7+(2*Gasto!$C$14*B2804))</f>
        <v>717.70202911506965</v>
      </c>
      <c r="B2804" s="20">
        <f t="shared" si="43"/>
        <v>2.7989999999998028</v>
      </c>
    </row>
    <row r="2805" spans="1:2" x14ac:dyDescent="0.25">
      <c r="A2805" s="29">
        <f>((Gasto!$C$7*B2805)+(Gasto!$C$14*(B2805^2)))^3/(Gasto!$C$7+(2*Gasto!$C$14*B2805))</f>
        <v>718.73158736821779</v>
      </c>
      <c r="B2805" s="20">
        <f t="shared" si="43"/>
        <v>2.7999999999998026</v>
      </c>
    </row>
    <row r="2806" spans="1:2" x14ac:dyDescent="0.25">
      <c r="A2806" s="29">
        <f>((Gasto!$C$7*B2806)+(Gasto!$C$14*(B2806^2)))^3/(Gasto!$C$7+(2*Gasto!$C$14*B2806))</f>
        <v>719.76230325040433</v>
      </c>
      <c r="B2806" s="20">
        <f t="shared" si="43"/>
        <v>2.8009999999998025</v>
      </c>
    </row>
    <row r="2807" spans="1:2" x14ac:dyDescent="0.25">
      <c r="A2807" s="29">
        <f>((Gasto!$C$7*B2807)+(Gasto!$C$14*(B2807^2)))^3/(Gasto!$C$7+(2*Gasto!$C$14*B2807))</f>
        <v>720.79417771636781</v>
      </c>
      <c r="B2807" s="20">
        <f t="shared" ref="B2807:B2870" si="44">B2806+0.001</f>
        <v>2.8019999999998024</v>
      </c>
    </row>
    <row r="2808" spans="1:2" x14ac:dyDescent="0.25">
      <c r="A2808" s="29">
        <f>((Gasto!$C$7*B2808)+(Gasto!$C$14*(B2808^2)))^3/(Gasto!$C$7+(2*Gasto!$C$14*B2808))</f>
        <v>721.82721172136019</v>
      </c>
      <c r="B2808" s="20">
        <f t="shared" si="44"/>
        <v>2.8029999999998023</v>
      </c>
    </row>
    <row r="2809" spans="1:2" x14ac:dyDescent="0.25">
      <c r="A2809" s="29">
        <f>((Gasto!$C$7*B2809)+(Gasto!$C$14*(B2809^2)))^3/(Gasto!$C$7+(2*Gasto!$C$14*B2809))</f>
        <v>722.86140622114726</v>
      </c>
      <c r="B2809" s="20">
        <f t="shared" si="44"/>
        <v>2.8039999999998022</v>
      </c>
    </row>
    <row r="2810" spans="1:2" x14ac:dyDescent="0.25">
      <c r="A2810" s="29">
        <f>((Gasto!$C$7*B2810)+(Gasto!$C$14*(B2810^2)))^3/(Gasto!$C$7+(2*Gasto!$C$14*B2810))</f>
        <v>723.89676217200724</v>
      </c>
      <c r="B2810" s="20">
        <f t="shared" si="44"/>
        <v>2.8049999999998021</v>
      </c>
    </row>
    <row r="2811" spans="1:2" x14ac:dyDescent="0.25">
      <c r="A2811" s="29">
        <f>((Gasto!$C$7*B2811)+(Gasto!$C$14*(B2811^2)))^3/(Gasto!$C$7+(2*Gasto!$C$14*B2811))</f>
        <v>724.93328053073219</v>
      </c>
      <c r="B2811" s="20">
        <f t="shared" si="44"/>
        <v>2.805999999999802</v>
      </c>
    </row>
    <row r="2812" spans="1:2" x14ac:dyDescent="0.25">
      <c r="A2812" s="29">
        <f>((Gasto!$C$7*B2812)+(Gasto!$C$14*(B2812^2)))^3/(Gasto!$C$7+(2*Gasto!$C$14*B2812))</f>
        <v>725.97096225462815</v>
      </c>
      <c r="B2812" s="20">
        <f t="shared" si="44"/>
        <v>2.8069999999998019</v>
      </c>
    </row>
    <row r="2813" spans="1:2" x14ac:dyDescent="0.25">
      <c r="A2813" s="29">
        <f>((Gasto!$C$7*B2813)+(Gasto!$C$14*(B2813^2)))^3/(Gasto!$C$7+(2*Gasto!$C$14*B2813))</f>
        <v>727.009808301514</v>
      </c>
      <c r="B2813" s="20">
        <f t="shared" si="44"/>
        <v>2.8079999999998018</v>
      </c>
    </row>
    <row r="2814" spans="1:2" x14ac:dyDescent="0.25">
      <c r="A2814" s="29">
        <f>((Gasto!$C$7*B2814)+(Gasto!$C$14*(B2814^2)))^3/(Gasto!$C$7+(2*Gasto!$C$14*B2814))</f>
        <v>728.0498196297234</v>
      </c>
      <c r="B2814" s="20">
        <f t="shared" si="44"/>
        <v>2.8089999999998017</v>
      </c>
    </row>
    <row r="2815" spans="1:2" x14ac:dyDescent="0.25">
      <c r="A2815" s="29">
        <f>((Gasto!$C$7*B2815)+(Gasto!$C$14*(B2815^2)))^3/(Gasto!$C$7+(2*Gasto!$C$14*B2815))</f>
        <v>729.09099719810467</v>
      </c>
      <c r="B2815" s="20">
        <f t="shared" si="44"/>
        <v>2.8099999999998015</v>
      </c>
    </row>
    <row r="2816" spans="1:2" x14ac:dyDescent="0.25">
      <c r="A2816" s="29">
        <f>((Gasto!$C$7*B2816)+(Gasto!$C$14*(B2816^2)))^3/(Gasto!$C$7+(2*Gasto!$C$14*B2816))</f>
        <v>730.13334196601875</v>
      </c>
      <c r="B2816" s="20">
        <f t="shared" si="44"/>
        <v>2.8109999999998014</v>
      </c>
    </row>
    <row r="2817" spans="1:2" x14ac:dyDescent="0.25">
      <c r="A2817" s="29">
        <f>((Gasto!$C$7*B2817)+(Gasto!$C$14*(B2817^2)))^3/(Gasto!$C$7+(2*Gasto!$C$14*B2817))</f>
        <v>731.17685489334076</v>
      </c>
      <c r="B2817" s="20">
        <f t="shared" si="44"/>
        <v>2.8119999999998013</v>
      </c>
    </row>
    <row r="2818" spans="1:2" x14ac:dyDescent="0.25">
      <c r="A2818" s="29">
        <f>((Gasto!$C$7*B2818)+(Gasto!$C$14*(B2818^2)))^3/(Gasto!$C$7+(2*Gasto!$C$14*B2818))</f>
        <v>732.2215369404629</v>
      </c>
      <c r="B2818" s="20">
        <f t="shared" si="44"/>
        <v>2.8129999999998012</v>
      </c>
    </row>
    <row r="2819" spans="1:2" x14ac:dyDescent="0.25">
      <c r="A2819" s="29">
        <f>((Gasto!$C$7*B2819)+(Gasto!$C$14*(B2819^2)))^3/(Gasto!$C$7+(2*Gasto!$C$14*B2819))</f>
        <v>733.26738906828905</v>
      </c>
      <c r="B2819" s="20">
        <f t="shared" si="44"/>
        <v>2.8139999999998011</v>
      </c>
    </row>
    <row r="2820" spans="1:2" x14ac:dyDescent="0.25">
      <c r="A2820" s="29">
        <f>((Gasto!$C$7*B2820)+(Gasto!$C$14*(B2820^2)))^3/(Gasto!$C$7+(2*Gasto!$C$14*B2820))</f>
        <v>734.31441223823936</v>
      </c>
      <c r="B2820" s="20">
        <f t="shared" si="44"/>
        <v>2.814999999999801</v>
      </c>
    </row>
    <row r="2821" spans="1:2" x14ac:dyDescent="0.25">
      <c r="A2821" s="29">
        <f>((Gasto!$C$7*B2821)+(Gasto!$C$14*(B2821^2)))^3/(Gasto!$C$7+(2*Gasto!$C$14*B2821))</f>
        <v>735.36260741224817</v>
      </c>
      <c r="B2821" s="20">
        <f t="shared" si="44"/>
        <v>2.8159999999998009</v>
      </c>
    </row>
    <row r="2822" spans="1:2" x14ac:dyDescent="0.25">
      <c r="A2822" s="29">
        <f>((Gasto!$C$7*B2822)+(Gasto!$C$14*(B2822^2)))^3/(Gasto!$C$7+(2*Gasto!$C$14*B2822))</f>
        <v>736.41197555276517</v>
      </c>
      <c r="B2822" s="20">
        <f t="shared" si="44"/>
        <v>2.8169999999998008</v>
      </c>
    </row>
    <row r="2823" spans="1:2" x14ac:dyDescent="0.25">
      <c r="A2823" s="29">
        <f>((Gasto!$C$7*B2823)+(Gasto!$C$14*(B2823^2)))^3/(Gasto!$C$7+(2*Gasto!$C$14*B2823))</f>
        <v>737.46251762275494</v>
      </c>
      <c r="B2823" s="20">
        <f t="shared" si="44"/>
        <v>2.8179999999998007</v>
      </c>
    </row>
    <row r="2824" spans="1:2" x14ac:dyDescent="0.25">
      <c r="A2824" s="29">
        <f>((Gasto!$C$7*B2824)+(Gasto!$C$14*(B2824^2)))^3/(Gasto!$C$7+(2*Gasto!$C$14*B2824))</f>
        <v>738.51423458569741</v>
      </c>
      <c r="B2824" s="20">
        <f t="shared" si="44"/>
        <v>2.8189999999998006</v>
      </c>
    </row>
    <row r="2825" spans="1:2" x14ac:dyDescent="0.25">
      <c r="A2825" s="29">
        <f>((Gasto!$C$7*B2825)+(Gasto!$C$14*(B2825^2)))^3/(Gasto!$C$7+(2*Gasto!$C$14*B2825))</f>
        <v>739.56712740558874</v>
      </c>
      <c r="B2825" s="20">
        <f t="shared" si="44"/>
        <v>2.8199999999998004</v>
      </c>
    </row>
    <row r="2826" spans="1:2" x14ac:dyDescent="0.25">
      <c r="A2826" s="29">
        <f>((Gasto!$C$7*B2826)+(Gasto!$C$14*(B2826^2)))^3/(Gasto!$C$7+(2*Gasto!$C$14*B2826))</f>
        <v>740.62119704693885</v>
      </c>
      <c r="B2826" s="20">
        <f t="shared" si="44"/>
        <v>2.8209999999998003</v>
      </c>
    </row>
    <row r="2827" spans="1:2" x14ac:dyDescent="0.25">
      <c r="A2827" s="29">
        <f>((Gasto!$C$7*B2827)+(Gasto!$C$14*(B2827^2)))^3/(Gasto!$C$7+(2*Gasto!$C$14*B2827))</f>
        <v>741.67644447477471</v>
      </c>
      <c r="B2827" s="20">
        <f t="shared" si="44"/>
        <v>2.8219999999998002</v>
      </c>
    </row>
    <row r="2828" spans="1:2" x14ac:dyDescent="0.25">
      <c r="A2828" s="29">
        <f>((Gasto!$C$7*B2828)+(Gasto!$C$14*(B2828^2)))^3/(Gasto!$C$7+(2*Gasto!$C$14*B2828))</f>
        <v>742.73287065463865</v>
      </c>
      <c r="B2828" s="20">
        <f t="shared" si="44"/>
        <v>2.8229999999998001</v>
      </c>
    </row>
    <row r="2829" spans="1:2" x14ac:dyDescent="0.25">
      <c r="A2829" s="29">
        <f>((Gasto!$C$7*B2829)+(Gasto!$C$14*(B2829^2)))^3/(Gasto!$C$7+(2*Gasto!$C$14*B2829))</f>
        <v>743.7904765525891</v>
      </c>
      <c r="B2829" s="20">
        <f t="shared" si="44"/>
        <v>2.8239999999998</v>
      </c>
    </row>
    <row r="2830" spans="1:2" x14ac:dyDescent="0.25">
      <c r="A2830" s="29">
        <f>((Gasto!$C$7*B2830)+(Gasto!$C$14*(B2830^2)))^3/(Gasto!$C$7+(2*Gasto!$C$14*B2830))</f>
        <v>744.84926313520009</v>
      </c>
      <c r="B2830" s="20">
        <f t="shared" si="44"/>
        <v>2.8249999999997999</v>
      </c>
    </row>
    <row r="2831" spans="1:2" x14ac:dyDescent="0.25">
      <c r="A2831" s="29">
        <f>((Gasto!$C$7*B2831)+(Gasto!$C$14*(B2831^2)))^3/(Gasto!$C$7+(2*Gasto!$C$14*B2831))</f>
        <v>745.90923136956258</v>
      </c>
      <c r="B2831" s="20">
        <f t="shared" si="44"/>
        <v>2.8259999999997998</v>
      </c>
    </row>
    <row r="2832" spans="1:2" x14ac:dyDescent="0.25">
      <c r="A2832" s="29">
        <f>((Gasto!$C$7*B2832)+(Gasto!$C$14*(B2832^2)))^3/(Gasto!$C$7+(2*Gasto!$C$14*B2832))</f>
        <v>746.97038222328274</v>
      </c>
      <c r="B2832" s="20">
        <f t="shared" si="44"/>
        <v>2.8269999999997997</v>
      </c>
    </row>
    <row r="2833" spans="1:2" x14ac:dyDescent="0.25">
      <c r="A2833" s="29">
        <f>((Gasto!$C$7*B2833)+(Gasto!$C$14*(B2833^2)))^3/(Gasto!$C$7+(2*Gasto!$C$14*B2833))</f>
        <v>748.03271666448518</v>
      </c>
      <c r="B2833" s="20">
        <f t="shared" si="44"/>
        <v>2.8279999999997996</v>
      </c>
    </row>
    <row r="2834" spans="1:2" x14ac:dyDescent="0.25">
      <c r="A2834" s="29">
        <f>((Gasto!$C$7*B2834)+(Gasto!$C$14*(B2834^2)))^3/(Gasto!$C$7+(2*Gasto!$C$14*B2834))</f>
        <v>749.09623566180915</v>
      </c>
      <c r="B2834" s="20">
        <f t="shared" si="44"/>
        <v>2.8289999999997995</v>
      </c>
    </row>
    <row r="2835" spans="1:2" x14ac:dyDescent="0.25">
      <c r="A2835" s="29">
        <f>((Gasto!$C$7*B2835)+(Gasto!$C$14*(B2835^2)))^3/(Gasto!$C$7+(2*Gasto!$C$14*B2835))</f>
        <v>750.16094018441163</v>
      </c>
      <c r="B2835" s="20">
        <f t="shared" si="44"/>
        <v>2.8299999999997993</v>
      </c>
    </row>
    <row r="2836" spans="1:2" x14ac:dyDescent="0.25">
      <c r="A2836" s="29">
        <f>((Gasto!$C$7*B2836)+(Gasto!$C$14*(B2836^2)))^3/(Gasto!$C$7+(2*Gasto!$C$14*B2836))</f>
        <v>751.22683120196621</v>
      </c>
      <c r="B2836" s="20">
        <f t="shared" si="44"/>
        <v>2.8309999999997992</v>
      </c>
    </row>
    <row r="2837" spans="1:2" x14ac:dyDescent="0.25">
      <c r="A2837" s="29">
        <f>((Gasto!$C$7*B2837)+(Gasto!$C$14*(B2837^2)))^3/(Gasto!$C$7+(2*Gasto!$C$14*B2837))</f>
        <v>752.29390968466339</v>
      </c>
      <c r="B2837" s="20">
        <f t="shared" si="44"/>
        <v>2.8319999999997991</v>
      </c>
    </row>
    <row r="2838" spans="1:2" x14ac:dyDescent="0.25">
      <c r="A2838" s="29">
        <f>((Gasto!$C$7*B2838)+(Gasto!$C$14*(B2838^2)))^3/(Gasto!$C$7+(2*Gasto!$C$14*B2838))</f>
        <v>753.36217660321131</v>
      </c>
      <c r="B2838" s="20">
        <f t="shared" si="44"/>
        <v>2.832999999999799</v>
      </c>
    </row>
    <row r="2839" spans="1:2" x14ac:dyDescent="0.25">
      <c r="A2839" s="29">
        <f>((Gasto!$C$7*B2839)+(Gasto!$C$14*(B2839^2)))^3/(Gasto!$C$7+(2*Gasto!$C$14*B2839))</f>
        <v>754.43163292883457</v>
      </c>
      <c r="B2839" s="20">
        <f t="shared" si="44"/>
        <v>2.8339999999997989</v>
      </c>
    </row>
    <row r="2840" spans="1:2" x14ac:dyDescent="0.25">
      <c r="A2840" s="29">
        <f>((Gasto!$C$7*B2840)+(Gasto!$C$14*(B2840^2)))^3/(Gasto!$C$7+(2*Gasto!$C$14*B2840))</f>
        <v>755.50227963327643</v>
      </c>
      <c r="B2840" s="20">
        <f t="shared" si="44"/>
        <v>2.8349999999997988</v>
      </c>
    </row>
    <row r="2841" spans="1:2" x14ac:dyDescent="0.25">
      <c r="A2841" s="29">
        <f>((Gasto!$C$7*B2841)+(Gasto!$C$14*(B2841^2)))^3/(Gasto!$C$7+(2*Gasto!$C$14*B2841))</f>
        <v>756.5741176887966</v>
      </c>
      <c r="B2841" s="20">
        <f t="shared" si="44"/>
        <v>2.8359999999997987</v>
      </c>
    </row>
    <row r="2842" spans="1:2" x14ac:dyDescent="0.25">
      <c r="A2842" s="29">
        <f>((Gasto!$C$7*B2842)+(Gasto!$C$14*(B2842^2)))^3/(Gasto!$C$7+(2*Gasto!$C$14*B2842))</f>
        <v>757.64714806817233</v>
      </c>
      <c r="B2842" s="20">
        <f t="shared" si="44"/>
        <v>2.8369999999997986</v>
      </c>
    </row>
    <row r="2843" spans="1:2" x14ac:dyDescent="0.25">
      <c r="A2843" s="29">
        <f>((Gasto!$C$7*B2843)+(Gasto!$C$14*(B2843^2)))^3/(Gasto!$C$7+(2*Gasto!$C$14*B2843))</f>
        <v>758.72137174470026</v>
      </c>
      <c r="B2843" s="20">
        <f t="shared" si="44"/>
        <v>2.8379999999997985</v>
      </c>
    </row>
    <row r="2844" spans="1:2" x14ac:dyDescent="0.25">
      <c r="A2844" s="29">
        <f>((Gasto!$C$7*B2844)+(Gasto!$C$14*(B2844^2)))^3/(Gasto!$C$7+(2*Gasto!$C$14*B2844))</f>
        <v>759.79678969219276</v>
      </c>
      <c r="B2844" s="20">
        <f t="shared" si="44"/>
        <v>2.8389999999997984</v>
      </c>
    </row>
    <row r="2845" spans="1:2" x14ac:dyDescent="0.25">
      <c r="A2845" s="29">
        <f>((Gasto!$C$7*B2845)+(Gasto!$C$14*(B2845^2)))^3/(Gasto!$C$7+(2*Gasto!$C$14*B2845))</f>
        <v>760.87340288498285</v>
      </c>
      <c r="B2845" s="20">
        <f t="shared" si="44"/>
        <v>2.8399999999997982</v>
      </c>
    </row>
    <row r="2846" spans="1:2" x14ac:dyDescent="0.25">
      <c r="A2846" s="29">
        <f>((Gasto!$C$7*B2846)+(Gasto!$C$14*(B2846^2)))^3/(Gasto!$C$7+(2*Gasto!$C$14*B2846))</f>
        <v>761.95121229791891</v>
      </c>
      <c r="B2846" s="20">
        <f t="shared" si="44"/>
        <v>2.8409999999997981</v>
      </c>
    </row>
    <row r="2847" spans="1:2" x14ac:dyDescent="0.25">
      <c r="A2847" s="29">
        <f>((Gasto!$C$7*B2847)+(Gasto!$C$14*(B2847^2)))^3/(Gasto!$C$7+(2*Gasto!$C$14*B2847))</f>
        <v>763.03021890637069</v>
      </c>
      <c r="B2847" s="20">
        <f t="shared" si="44"/>
        <v>2.841999999999798</v>
      </c>
    </row>
    <row r="2848" spans="1:2" x14ac:dyDescent="0.25">
      <c r="A2848" s="29">
        <f>((Gasto!$C$7*B2848)+(Gasto!$C$14*(B2848^2)))^3/(Gasto!$C$7+(2*Gasto!$C$14*B2848))</f>
        <v>764.11042368622418</v>
      </c>
      <c r="B2848" s="20">
        <f t="shared" si="44"/>
        <v>2.8429999999997979</v>
      </c>
    </row>
    <row r="2849" spans="1:2" x14ac:dyDescent="0.25">
      <c r="A2849" s="29">
        <f>((Gasto!$C$7*B2849)+(Gasto!$C$14*(B2849^2)))^3/(Gasto!$C$7+(2*Gasto!$C$14*B2849))</f>
        <v>765.19182761388493</v>
      </c>
      <c r="B2849" s="20">
        <f t="shared" si="44"/>
        <v>2.8439999999997978</v>
      </c>
    </row>
    <row r="2850" spans="1:2" x14ac:dyDescent="0.25">
      <c r="A2850" s="29">
        <f>((Gasto!$C$7*B2850)+(Gasto!$C$14*(B2850^2)))^3/(Gasto!$C$7+(2*Gasto!$C$14*B2850))</f>
        <v>766.27443166627643</v>
      </c>
      <c r="B2850" s="20">
        <f t="shared" si="44"/>
        <v>2.8449999999997977</v>
      </c>
    </row>
    <row r="2851" spans="1:2" x14ac:dyDescent="0.25">
      <c r="A2851" s="29">
        <f>((Gasto!$C$7*B2851)+(Gasto!$C$14*(B2851^2)))^3/(Gasto!$C$7+(2*Gasto!$C$14*B2851))</f>
        <v>767.35823682084276</v>
      </c>
      <c r="B2851" s="20">
        <f t="shared" si="44"/>
        <v>2.8459999999997976</v>
      </c>
    </row>
    <row r="2852" spans="1:2" x14ac:dyDescent="0.25">
      <c r="A2852" s="29">
        <f>((Gasto!$C$7*B2852)+(Gasto!$C$14*(B2852^2)))^3/(Gasto!$C$7+(2*Gasto!$C$14*B2852))</f>
        <v>768.44324405554596</v>
      </c>
      <c r="B2852" s="20">
        <f t="shared" si="44"/>
        <v>2.8469999999997975</v>
      </c>
    </row>
    <row r="2853" spans="1:2" x14ac:dyDescent="0.25">
      <c r="A2853" s="29">
        <f>((Gasto!$C$7*B2853)+(Gasto!$C$14*(B2853^2)))^3/(Gasto!$C$7+(2*Gasto!$C$14*B2853))</f>
        <v>769.52945434886669</v>
      </c>
      <c r="B2853" s="20">
        <f t="shared" si="44"/>
        <v>2.8479999999997974</v>
      </c>
    </row>
    <row r="2854" spans="1:2" x14ac:dyDescent="0.25">
      <c r="A2854" s="29">
        <f>((Gasto!$C$7*B2854)+(Gasto!$C$14*(B2854^2)))^3/(Gasto!$C$7+(2*Gasto!$C$14*B2854))</f>
        <v>770.61686867980609</v>
      </c>
      <c r="B2854" s="20">
        <f t="shared" si="44"/>
        <v>2.8489999999997973</v>
      </c>
    </row>
    <row r="2855" spans="1:2" x14ac:dyDescent="0.25">
      <c r="A2855" s="29">
        <f>((Gasto!$C$7*B2855)+(Gasto!$C$14*(B2855^2)))^3/(Gasto!$C$7+(2*Gasto!$C$14*B2855))</f>
        <v>771.70548802788358</v>
      </c>
      <c r="B2855" s="20">
        <f t="shared" si="44"/>
        <v>2.8499999999997971</v>
      </c>
    </row>
    <row r="2856" spans="1:2" x14ac:dyDescent="0.25">
      <c r="A2856" s="29">
        <f>((Gasto!$C$7*B2856)+(Gasto!$C$14*(B2856^2)))^3/(Gasto!$C$7+(2*Gasto!$C$14*B2856))</f>
        <v>772.79531337313983</v>
      </c>
      <c r="B2856" s="20">
        <f t="shared" si="44"/>
        <v>2.850999999999797</v>
      </c>
    </row>
    <row r="2857" spans="1:2" x14ac:dyDescent="0.25">
      <c r="A2857" s="29">
        <f>((Gasto!$C$7*B2857)+(Gasto!$C$14*(B2857^2)))^3/(Gasto!$C$7+(2*Gasto!$C$14*B2857))</f>
        <v>773.88634569613328</v>
      </c>
      <c r="B2857" s="20">
        <f t="shared" si="44"/>
        <v>2.8519999999997969</v>
      </c>
    </row>
    <row r="2858" spans="1:2" x14ac:dyDescent="0.25">
      <c r="A2858" s="29">
        <f>((Gasto!$C$7*B2858)+(Gasto!$C$14*(B2858^2)))^3/(Gasto!$C$7+(2*Gasto!$C$14*B2858))</f>
        <v>774.97858597794379</v>
      </c>
      <c r="B2858" s="20">
        <f t="shared" si="44"/>
        <v>2.8529999999997968</v>
      </c>
    </row>
    <row r="2859" spans="1:2" x14ac:dyDescent="0.25">
      <c r="A2859" s="29">
        <f>((Gasto!$C$7*B2859)+(Gasto!$C$14*(B2859^2)))^3/(Gasto!$C$7+(2*Gasto!$C$14*B2859))</f>
        <v>776.0720352001706</v>
      </c>
      <c r="B2859" s="20">
        <f t="shared" si="44"/>
        <v>2.8539999999997967</v>
      </c>
    </row>
    <row r="2860" spans="1:2" x14ac:dyDescent="0.25">
      <c r="A2860" s="29">
        <f>((Gasto!$C$7*B2860)+(Gasto!$C$14*(B2860^2)))^3/(Gasto!$C$7+(2*Gasto!$C$14*B2860))</f>
        <v>777.16669434493224</v>
      </c>
      <c r="B2860" s="20">
        <f t="shared" si="44"/>
        <v>2.8549999999997966</v>
      </c>
    </row>
    <row r="2861" spans="1:2" x14ac:dyDescent="0.25">
      <c r="A2861" s="29">
        <f>((Gasto!$C$7*B2861)+(Gasto!$C$14*(B2861^2)))^3/(Gasto!$C$7+(2*Gasto!$C$14*B2861))</f>
        <v>778.26256439486872</v>
      </c>
      <c r="B2861" s="20">
        <f t="shared" si="44"/>
        <v>2.8559999999997965</v>
      </c>
    </row>
    <row r="2862" spans="1:2" x14ac:dyDescent="0.25">
      <c r="A2862" s="29">
        <f>((Gasto!$C$7*B2862)+(Gasto!$C$14*(B2862^2)))^3/(Gasto!$C$7+(2*Gasto!$C$14*B2862))</f>
        <v>779.35964633314074</v>
      </c>
      <c r="B2862" s="20">
        <f t="shared" si="44"/>
        <v>2.8569999999997964</v>
      </c>
    </row>
    <row r="2863" spans="1:2" x14ac:dyDescent="0.25">
      <c r="A2863" s="29">
        <f>((Gasto!$C$7*B2863)+(Gasto!$C$14*(B2863^2)))^3/(Gasto!$C$7+(2*Gasto!$C$14*B2863))</f>
        <v>780.45794114342766</v>
      </c>
      <c r="B2863" s="20">
        <f t="shared" si="44"/>
        <v>2.8579999999997963</v>
      </c>
    </row>
    <row r="2864" spans="1:2" x14ac:dyDescent="0.25">
      <c r="A2864" s="29">
        <f>((Gasto!$C$7*B2864)+(Gasto!$C$14*(B2864^2)))^3/(Gasto!$C$7+(2*Gasto!$C$14*B2864))</f>
        <v>781.55744980993086</v>
      </c>
      <c r="B2864" s="20">
        <f t="shared" si="44"/>
        <v>2.8589999999997961</v>
      </c>
    </row>
    <row r="2865" spans="1:2" x14ac:dyDescent="0.25">
      <c r="A2865" s="29">
        <f>((Gasto!$C$7*B2865)+(Gasto!$C$14*(B2865^2)))^3/(Gasto!$C$7+(2*Gasto!$C$14*B2865))</f>
        <v>782.65817331737321</v>
      </c>
      <c r="B2865" s="20">
        <f t="shared" si="44"/>
        <v>2.859999999999796</v>
      </c>
    </row>
    <row r="2866" spans="1:2" x14ac:dyDescent="0.25">
      <c r="A2866" s="29">
        <f>((Gasto!$C$7*B2866)+(Gasto!$C$14*(B2866^2)))^3/(Gasto!$C$7+(2*Gasto!$C$14*B2866))</f>
        <v>783.7601126509968</v>
      </c>
      <c r="B2866" s="20">
        <f t="shared" si="44"/>
        <v>2.8609999999997959</v>
      </c>
    </row>
    <row r="2867" spans="1:2" x14ac:dyDescent="0.25">
      <c r="A2867" s="29">
        <f>((Gasto!$C$7*B2867)+(Gasto!$C$14*(B2867^2)))^3/(Gasto!$C$7+(2*Gasto!$C$14*B2867))</f>
        <v>784.86326879656588</v>
      </c>
      <c r="B2867" s="20">
        <f t="shared" si="44"/>
        <v>2.8619999999997958</v>
      </c>
    </row>
    <row r="2868" spans="1:2" x14ac:dyDescent="0.25">
      <c r="A2868" s="29">
        <f>((Gasto!$C$7*B2868)+(Gasto!$C$14*(B2868^2)))^3/(Gasto!$C$7+(2*Gasto!$C$14*B2868))</f>
        <v>785.96764274036582</v>
      </c>
      <c r="B2868" s="20">
        <f t="shared" si="44"/>
        <v>2.8629999999997957</v>
      </c>
    </row>
    <row r="2869" spans="1:2" x14ac:dyDescent="0.25">
      <c r="A2869" s="29">
        <f>((Gasto!$C$7*B2869)+(Gasto!$C$14*(B2869^2)))^3/(Gasto!$C$7+(2*Gasto!$C$14*B2869))</f>
        <v>787.07323546920247</v>
      </c>
      <c r="B2869" s="20">
        <f t="shared" si="44"/>
        <v>2.8639999999997956</v>
      </c>
    </row>
    <row r="2870" spans="1:2" x14ac:dyDescent="0.25">
      <c r="A2870" s="29">
        <f>((Gasto!$C$7*B2870)+(Gasto!$C$14*(B2870^2)))^3/(Gasto!$C$7+(2*Gasto!$C$14*B2870))</f>
        <v>788.18004797040464</v>
      </c>
      <c r="B2870" s="20">
        <f t="shared" si="44"/>
        <v>2.8649999999997955</v>
      </c>
    </row>
    <row r="2871" spans="1:2" x14ac:dyDescent="0.25">
      <c r="A2871" s="29">
        <f>((Gasto!$C$7*B2871)+(Gasto!$C$14*(B2871^2)))^3/(Gasto!$C$7+(2*Gasto!$C$14*B2871))</f>
        <v>789.28808123182102</v>
      </c>
      <c r="B2871" s="20">
        <f t="shared" ref="B2871:B2934" si="45">B2870+0.001</f>
        <v>2.8659999999997954</v>
      </c>
    </row>
    <row r="2872" spans="1:2" x14ac:dyDescent="0.25">
      <c r="A2872" s="29">
        <f>((Gasto!$C$7*B2872)+(Gasto!$C$14*(B2872^2)))^3/(Gasto!$C$7+(2*Gasto!$C$14*B2872))</f>
        <v>790.39733624182384</v>
      </c>
      <c r="B2872" s="20">
        <f t="shared" si="45"/>
        <v>2.8669999999997953</v>
      </c>
    </row>
    <row r="2873" spans="1:2" x14ac:dyDescent="0.25">
      <c r="A2873" s="29">
        <f>((Gasto!$C$7*B2873)+(Gasto!$C$14*(B2873^2)))^3/(Gasto!$C$7+(2*Gasto!$C$14*B2873))</f>
        <v>791.50781398930542</v>
      </c>
      <c r="B2873" s="20">
        <f t="shared" si="45"/>
        <v>2.8679999999997952</v>
      </c>
    </row>
    <row r="2874" spans="1:2" x14ac:dyDescent="0.25">
      <c r="A2874" s="29">
        <f>((Gasto!$C$7*B2874)+(Gasto!$C$14*(B2874^2)))^3/(Gasto!$C$7+(2*Gasto!$C$14*B2874))</f>
        <v>792.61951546368209</v>
      </c>
      <c r="B2874" s="20">
        <f t="shared" si="45"/>
        <v>2.868999999999795</v>
      </c>
    </row>
    <row r="2875" spans="1:2" x14ac:dyDescent="0.25">
      <c r="A2875" s="29">
        <f>((Gasto!$C$7*B2875)+(Gasto!$C$14*(B2875^2)))^3/(Gasto!$C$7+(2*Gasto!$C$14*B2875))</f>
        <v>793.73244165489075</v>
      </c>
      <c r="B2875" s="20">
        <f t="shared" si="45"/>
        <v>2.8699999999997949</v>
      </c>
    </row>
    <row r="2876" spans="1:2" x14ac:dyDescent="0.25">
      <c r="A2876" s="29">
        <f>((Gasto!$C$7*B2876)+(Gasto!$C$14*(B2876^2)))^3/(Gasto!$C$7+(2*Gasto!$C$14*B2876))</f>
        <v>794.84659355339056</v>
      </c>
      <c r="B2876" s="20">
        <f t="shared" si="45"/>
        <v>2.8709999999997948</v>
      </c>
    </row>
    <row r="2877" spans="1:2" x14ac:dyDescent="0.25">
      <c r="A2877" s="29">
        <f>((Gasto!$C$7*B2877)+(Gasto!$C$14*(B2877^2)))^3/(Gasto!$C$7+(2*Gasto!$C$14*B2877))</f>
        <v>795.96197215016389</v>
      </c>
      <c r="B2877" s="20">
        <f t="shared" si="45"/>
        <v>2.8719999999997947</v>
      </c>
    </row>
    <row r="2878" spans="1:2" x14ac:dyDescent="0.25">
      <c r="A2878" s="29">
        <f>((Gasto!$C$7*B2878)+(Gasto!$C$14*(B2878^2)))^3/(Gasto!$C$7+(2*Gasto!$C$14*B2878))</f>
        <v>797.07857843671604</v>
      </c>
      <c r="B2878" s="20">
        <f t="shared" si="45"/>
        <v>2.8729999999997946</v>
      </c>
    </row>
    <row r="2879" spans="1:2" x14ac:dyDescent="0.25">
      <c r="A2879" s="29">
        <f>((Gasto!$C$7*B2879)+(Gasto!$C$14*(B2879^2)))^3/(Gasto!$C$7+(2*Gasto!$C$14*B2879))</f>
        <v>798.19641340507383</v>
      </c>
      <c r="B2879" s="20">
        <f t="shared" si="45"/>
        <v>2.8739999999997945</v>
      </c>
    </row>
    <row r="2880" spans="1:2" x14ac:dyDescent="0.25">
      <c r="A2880" s="29">
        <f>((Gasto!$C$7*B2880)+(Gasto!$C$14*(B2880^2)))^3/(Gasto!$C$7+(2*Gasto!$C$14*B2880))</f>
        <v>799.31547804778666</v>
      </c>
      <c r="B2880" s="20">
        <f t="shared" si="45"/>
        <v>2.8749999999997944</v>
      </c>
    </row>
    <row r="2881" spans="1:2" x14ac:dyDescent="0.25">
      <c r="A2881" s="29">
        <f>((Gasto!$C$7*B2881)+(Gasto!$C$14*(B2881^2)))^3/(Gasto!$C$7+(2*Gasto!$C$14*B2881))</f>
        <v>800.43577335792884</v>
      </c>
      <c r="B2881" s="20">
        <f t="shared" si="45"/>
        <v>2.8759999999997943</v>
      </c>
    </row>
    <row r="2882" spans="1:2" x14ac:dyDescent="0.25">
      <c r="A2882" s="29">
        <f>((Gasto!$C$7*B2882)+(Gasto!$C$14*(B2882^2)))^3/(Gasto!$C$7+(2*Gasto!$C$14*B2882))</f>
        <v>801.55730032909617</v>
      </c>
      <c r="B2882" s="20">
        <f t="shared" si="45"/>
        <v>2.8769999999997942</v>
      </c>
    </row>
    <row r="2883" spans="1:2" x14ac:dyDescent="0.25">
      <c r="A2883" s="29">
        <f>((Gasto!$C$7*B2883)+(Gasto!$C$14*(B2883^2)))^3/(Gasto!$C$7+(2*Gasto!$C$14*B2883))</f>
        <v>802.68005995540773</v>
      </c>
      <c r="B2883" s="20">
        <f t="shared" si="45"/>
        <v>2.8779999999997941</v>
      </c>
    </row>
    <row r="2884" spans="1:2" x14ac:dyDescent="0.25">
      <c r="A2884" s="29">
        <f>((Gasto!$C$7*B2884)+(Gasto!$C$14*(B2884^2)))^3/(Gasto!$C$7+(2*Gasto!$C$14*B2884))</f>
        <v>803.80405323150705</v>
      </c>
      <c r="B2884" s="20">
        <f t="shared" si="45"/>
        <v>2.8789999999997939</v>
      </c>
    </row>
    <row r="2885" spans="1:2" x14ac:dyDescent="0.25">
      <c r="A2885" s="29">
        <f>((Gasto!$C$7*B2885)+(Gasto!$C$14*(B2885^2)))^3/(Gasto!$C$7+(2*Gasto!$C$14*B2885))</f>
        <v>804.9292811525595</v>
      </c>
      <c r="B2885" s="20">
        <f t="shared" si="45"/>
        <v>2.8799999999997938</v>
      </c>
    </row>
    <row r="2886" spans="1:2" x14ac:dyDescent="0.25">
      <c r="A2886" s="29">
        <f>((Gasto!$C$7*B2886)+(Gasto!$C$14*(B2886^2)))^3/(Gasto!$C$7+(2*Gasto!$C$14*B2886))</f>
        <v>806.05574471425564</v>
      </c>
      <c r="B2886" s="20">
        <f t="shared" si="45"/>
        <v>2.8809999999997937</v>
      </c>
    </row>
    <row r="2887" spans="1:2" x14ac:dyDescent="0.25">
      <c r="A2887" s="29">
        <f>((Gasto!$C$7*B2887)+(Gasto!$C$14*(B2887^2)))^3/(Gasto!$C$7+(2*Gasto!$C$14*B2887))</f>
        <v>807.1834449128097</v>
      </c>
      <c r="B2887" s="20">
        <f t="shared" si="45"/>
        <v>2.8819999999997936</v>
      </c>
    </row>
    <row r="2888" spans="1:2" x14ac:dyDescent="0.25">
      <c r="A2888" s="29">
        <f>((Gasto!$C$7*B2888)+(Gasto!$C$14*(B2888^2)))^3/(Gasto!$C$7+(2*Gasto!$C$14*B2888))</f>
        <v>808.31238274495774</v>
      </c>
      <c r="B2888" s="20">
        <f t="shared" si="45"/>
        <v>2.8829999999997935</v>
      </c>
    </row>
    <row r="2889" spans="1:2" x14ac:dyDescent="0.25">
      <c r="A2889" s="29">
        <f>((Gasto!$C$7*B2889)+(Gasto!$C$14*(B2889^2)))^3/(Gasto!$C$7+(2*Gasto!$C$14*B2889))</f>
        <v>809.44255920796274</v>
      </c>
      <c r="B2889" s="20">
        <f t="shared" si="45"/>
        <v>2.8839999999997934</v>
      </c>
    </row>
    <row r="2890" spans="1:2" x14ac:dyDescent="0.25">
      <c r="A2890" s="29">
        <f>((Gasto!$C$7*B2890)+(Gasto!$C$14*(B2890^2)))^3/(Gasto!$C$7+(2*Gasto!$C$14*B2890))</f>
        <v>810.57397529960986</v>
      </c>
      <c r="B2890" s="20">
        <f t="shared" si="45"/>
        <v>2.8849999999997933</v>
      </c>
    </row>
    <row r="2891" spans="1:2" x14ac:dyDescent="0.25">
      <c r="A2891" s="29">
        <f>((Gasto!$C$7*B2891)+(Gasto!$C$14*(B2891^2)))^3/(Gasto!$C$7+(2*Gasto!$C$14*B2891))</f>
        <v>811.70663201820969</v>
      </c>
      <c r="B2891" s="20">
        <f t="shared" si="45"/>
        <v>2.8859999999997932</v>
      </c>
    </row>
    <row r="2892" spans="1:2" x14ac:dyDescent="0.25">
      <c r="A2892" s="29">
        <f>((Gasto!$C$7*B2892)+(Gasto!$C$14*(B2892^2)))^3/(Gasto!$C$7+(2*Gasto!$C$14*B2892))</f>
        <v>812.84053036259627</v>
      </c>
      <c r="B2892" s="20">
        <f t="shared" si="45"/>
        <v>2.8869999999997931</v>
      </c>
    </row>
    <row r="2893" spans="1:2" x14ac:dyDescent="0.25">
      <c r="A2893" s="29">
        <f>((Gasto!$C$7*B2893)+(Gasto!$C$14*(B2893^2)))^3/(Gasto!$C$7+(2*Gasto!$C$14*B2893))</f>
        <v>813.97567133212885</v>
      </c>
      <c r="B2893" s="20">
        <f t="shared" si="45"/>
        <v>2.887999999999793</v>
      </c>
    </row>
    <row r="2894" spans="1:2" x14ac:dyDescent="0.25">
      <c r="A2894" s="29">
        <f>((Gasto!$C$7*B2894)+(Gasto!$C$14*(B2894^2)))^3/(Gasto!$C$7+(2*Gasto!$C$14*B2894))</f>
        <v>815.11205592669194</v>
      </c>
      <c r="B2894" s="20">
        <f t="shared" si="45"/>
        <v>2.8889999999997928</v>
      </c>
    </row>
    <row r="2895" spans="1:2" x14ac:dyDescent="0.25">
      <c r="A2895" s="29">
        <f>((Gasto!$C$7*B2895)+(Gasto!$C$14*(B2895^2)))^3/(Gasto!$C$7+(2*Gasto!$C$14*B2895))</f>
        <v>816.24968514669376</v>
      </c>
      <c r="B2895" s="20">
        <f t="shared" si="45"/>
        <v>2.8899999999997927</v>
      </c>
    </row>
    <row r="2896" spans="1:2" x14ac:dyDescent="0.25">
      <c r="A2896" s="29">
        <f>((Gasto!$C$7*B2896)+(Gasto!$C$14*(B2896^2)))^3/(Gasto!$C$7+(2*Gasto!$C$14*B2896))</f>
        <v>817.38855999306804</v>
      </c>
      <c r="B2896" s="20">
        <f t="shared" si="45"/>
        <v>2.8909999999997926</v>
      </c>
    </row>
    <row r="2897" spans="1:2" x14ac:dyDescent="0.25">
      <c r="A2897" s="29">
        <f>((Gasto!$C$7*B2897)+(Gasto!$C$14*(B2897^2)))^3/(Gasto!$C$7+(2*Gasto!$C$14*B2897))</f>
        <v>818.52868146727315</v>
      </c>
      <c r="B2897" s="20">
        <f t="shared" si="45"/>
        <v>2.8919999999997925</v>
      </c>
    </row>
    <row r="2898" spans="1:2" x14ac:dyDescent="0.25">
      <c r="A2898" s="29">
        <f>((Gasto!$C$7*B2898)+(Gasto!$C$14*(B2898^2)))^3/(Gasto!$C$7+(2*Gasto!$C$14*B2898))</f>
        <v>819.67005057129427</v>
      </c>
      <c r="B2898" s="20">
        <f t="shared" si="45"/>
        <v>2.8929999999997924</v>
      </c>
    </row>
    <row r="2899" spans="1:2" x14ac:dyDescent="0.25">
      <c r="A2899" s="29">
        <f>((Gasto!$C$7*B2899)+(Gasto!$C$14*(B2899^2)))^3/(Gasto!$C$7+(2*Gasto!$C$14*B2899))</f>
        <v>820.8126683076398</v>
      </c>
      <c r="B2899" s="20">
        <f t="shared" si="45"/>
        <v>2.8939999999997923</v>
      </c>
    </row>
    <row r="2900" spans="1:2" x14ac:dyDescent="0.25">
      <c r="A2900" s="29">
        <f>((Gasto!$C$7*B2900)+(Gasto!$C$14*(B2900^2)))^3/(Gasto!$C$7+(2*Gasto!$C$14*B2900))</f>
        <v>821.95653567934517</v>
      </c>
      <c r="B2900" s="20">
        <f t="shared" si="45"/>
        <v>2.8949999999997922</v>
      </c>
    </row>
    <row r="2901" spans="1:2" x14ac:dyDescent="0.25">
      <c r="A2901" s="29">
        <f>((Gasto!$C$7*B2901)+(Gasto!$C$14*(B2901^2)))^3/(Gasto!$C$7+(2*Gasto!$C$14*B2901))</f>
        <v>823.10165368997127</v>
      </c>
      <c r="B2901" s="20">
        <f t="shared" si="45"/>
        <v>2.8959999999997921</v>
      </c>
    </row>
    <row r="2902" spans="1:2" x14ac:dyDescent="0.25">
      <c r="A2902" s="29">
        <f>((Gasto!$C$7*B2902)+(Gasto!$C$14*(B2902^2)))^3/(Gasto!$C$7+(2*Gasto!$C$14*B2902))</f>
        <v>824.24802334360436</v>
      </c>
      <c r="B2902" s="20">
        <f t="shared" si="45"/>
        <v>2.896999999999792</v>
      </c>
    </row>
    <row r="2903" spans="1:2" x14ac:dyDescent="0.25">
      <c r="A2903" s="29">
        <f>((Gasto!$C$7*B2903)+(Gasto!$C$14*(B2903^2)))^3/(Gasto!$C$7+(2*Gasto!$C$14*B2903))</f>
        <v>825.39564564485613</v>
      </c>
      <c r="B2903" s="20">
        <f t="shared" si="45"/>
        <v>2.8979999999997919</v>
      </c>
    </row>
    <row r="2904" spans="1:2" x14ac:dyDescent="0.25">
      <c r="A2904" s="29">
        <f>((Gasto!$C$7*B2904)+(Gasto!$C$14*(B2904^2)))^3/(Gasto!$C$7+(2*Gasto!$C$14*B2904))</f>
        <v>826.54452159886648</v>
      </c>
      <c r="B2904" s="20">
        <f t="shared" si="45"/>
        <v>2.8989999999997917</v>
      </c>
    </row>
    <row r="2905" spans="1:2" x14ac:dyDescent="0.25">
      <c r="A2905" s="29">
        <f>((Gasto!$C$7*B2905)+(Gasto!$C$14*(B2905^2)))^3/(Gasto!$C$7+(2*Gasto!$C$14*B2905))</f>
        <v>827.69465221129849</v>
      </c>
      <c r="B2905" s="20">
        <f t="shared" si="45"/>
        <v>2.8999999999997916</v>
      </c>
    </row>
    <row r="2906" spans="1:2" x14ac:dyDescent="0.25">
      <c r="A2906" s="29">
        <f>((Gasto!$C$7*B2906)+(Gasto!$C$14*(B2906^2)))^3/(Gasto!$C$7+(2*Gasto!$C$14*B2906))</f>
        <v>828.84603848834456</v>
      </c>
      <c r="B2906" s="20">
        <f t="shared" si="45"/>
        <v>2.9009999999997915</v>
      </c>
    </row>
    <row r="2907" spans="1:2" x14ac:dyDescent="0.25">
      <c r="A2907" s="29">
        <f>((Gasto!$C$7*B2907)+(Gasto!$C$14*(B2907^2)))^3/(Gasto!$C$7+(2*Gasto!$C$14*B2907))</f>
        <v>829.99868143672097</v>
      </c>
      <c r="B2907" s="20">
        <f t="shared" si="45"/>
        <v>2.9019999999997914</v>
      </c>
    </row>
    <row r="2908" spans="1:2" x14ac:dyDescent="0.25">
      <c r="A2908" s="29">
        <f>((Gasto!$C$7*B2908)+(Gasto!$C$14*(B2908^2)))^3/(Gasto!$C$7+(2*Gasto!$C$14*B2908))</f>
        <v>831.15258206367196</v>
      </c>
      <c r="B2908" s="20">
        <f t="shared" si="45"/>
        <v>2.9029999999997913</v>
      </c>
    </row>
    <row r="2909" spans="1:2" x14ac:dyDescent="0.25">
      <c r="A2909" s="29">
        <f>((Gasto!$C$7*B2909)+(Gasto!$C$14*(B2909^2)))^3/(Gasto!$C$7+(2*Gasto!$C$14*B2909))</f>
        <v>832.30774137696915</v>
      </c>
      <c r="B2909" s="20">
        <f t="shared" si="45"/>
        <v>2.9039999999997912</v>
      </c>
    </row>
    <row r="2910" spans="1:2" x14ac:dyDescent="0.25">
      <c r="A2910" s="29">
        <f>((Gasto!$C$7*B2910)+(Gasto!$C$14*(B2910^2)))^3/(Gasto!$C$7+(2*Gasto!$C$14*B2910))</f>
        <v>833.46416038490975</v>
      </c>
      <c r="B2910" s="20">
        <f t="shared" si="45"/>
        <v>2.9049999999997911</v>
      </c>
    </row>
    <row r="2911" spans="1:2" x14ac:dyDescent="0.25">
      <c r="A2911" s="29">
        <f>((Gasto!$C$7*B2911)+(Gasto!$C$14*(B2911^2)))^3/(Gasto!$C$7+(2*Gasto!$C$14*B2911))</f>
        <v>834.62184009631801</v>
      </c>
      <c r="B2911" s="20">
        <f t="shared" si="45"/>
        <v>2.905999999999791</v>
      </c>
    </row>
    <row r="2912" spans="1:2" x14ac:dyDescent="0.25">
      <c r="A2912" s="29">
        <f>((Gasto!$C$7*B2912)+(Gasto!$C$14*(B2912^2)))^3/(Gasto!$C$7+(2*Gasto!$C$14*B2912))</f>
        <v>835.78078152054616</v>
      </c>
      <c r="B2912" s="20">
        <f t="shared" si="45"/>
        <v>2.9069999999997909</v>
      </c>
    </row>
    <row r="2913" spans="1:2" x14ac:dyDescent="0.25">
      <c r="A2913" s="29">
        <f>((Gasto!$C$7*B2913)+(Gasto!$C$14*(B2913^2)))^3/(Gasto!$C$7+(2*Gasto!$C$14*B2913))</f>
        <v>836.94098566747323</v>
      </c>
      <c r="B2913" s="20">
        <f t="shared" si="45"/>
        <v>2.9079999999997908</v>
      </c>
    </row>
    <row r="2914" spans="1:2" x14ac:dyDescent="0.25">
      <c r="A2914" s="29">
        <f>((Gasto!$C$7*B2914)+(Gasto!$C$14*(B2914^2)))^3/(Gasto!$C$7+(2*Gasto!$C$14*B2914))</f>
        <v>838.10245354750555</v>
      </c>
      <c r="B2914" s="20">
        <f t="shared" si="45"/>
        <v>2.9089999999997906</v>
      </c>
    </row>
    <row r="2915" spans="1:2" x14ac:dyDescent="0.25">
      <c r="A2915" s="29">
        <f>((Gasto!$C$7*B2915)+(Gasto!$C$14*(B2915^2)))^3/(Gasto!$C$7+(2*Gasto!$C$14*B2915))</f>
        <v>839.26518617157751</v>
      </c>
      <c r="B2915" s="20">
        <f t="shared" si="45"/>
        <v>2.9099999999997905</v>
      </c>
    </row>
    <row r="2916" spans="1:2" x14ac:dyDescent="0.25">
      <c r="A2916" s="29">
        <f>((Gasto!$C$7*B2916)+(Gasto!$C$14*(B2916^2)))^3/(Gasto!$C$7+(2*Gasto!$C$14*B2916))</f>
        <v>840.42918455115068</v>
      </c>
      <c r="B2916" s="20">
        <f t="shared" si="45"/>
        <v>2.9109999999997904</v>
      </c>
    </row>
    <row r="2917" spans="1:2" x14ac:dyDescent="0.25">
      <c r="A2917" s="29">
        <f>((Gasto!$C$7*B2917)+(Gasto!$C$14*(B2917^2)))^3/(Gasto!$C$7+(2*Gasto!$C$14*B2917))</f>
        <v>841.59444969821493</v>
      </c>
      <c r="B2917" s="20">
        <f t="shared" si="45"/>
        <v>2.9119999999997903</v>
      </c>
    </row>
    <row r="2918" spans="1:2" x14ac:dyDescent="0.25">
      <c r="A2918" s="29">
        <f>((Gasto!$C$7*B2918)+(Gasto!$C$14*(B2918^2)))^3/(Gasto!$C$7+(2*Gasto!$C$14*B2918))</f>
        <v>842.76098262528728</v>
      </c>
      <c r="B2918" s="20">
        <f t="shared" si="45"/>
        <v>2.9129999999997902</v>
      </c>
    </row>
    <row r="2919" spans="1:2" x14ac:dyDescent="0.25">
      <c r="A2919" s="29">
        <f>((Gasto!$C$7*B2919)+(Gasto!$C$14*(B2919^2)))^3/(Gasto!$C$7+(2*Gasto!$C$14*B2919))</f>
        <v>843.92878434541365</v>
      </c>
      <c r="B2919" s="20">
        <f t="shared" si="45"/>
        <v>2.9139999999997901</v>
      </c>
    </row>
    <row r="2920" spans="1:2" x14ac:dyDescent="0.25">
      <c r="A2920" s="29">
        <f>((Gasto!$C$7*B2920)+(Gasto!$C$14*(B2920^2)))^3/(Gasto!$C$7+(2*Gasto!$C$14*B2920))</f>
        <v>845.09785587216788</v>
      </c>
      <c r="B2920" s="20">
        <f t="shared" si="45"/>
        <v>2.91499999999979</v>
      </c>
    </row>
    <row r="2921" spans="1:2" x14ac:dyDescent="0.25">
      <c r="A2921" s="29">
        <f>((Gasto!$C$7*B2921)+(Gasto!$C$14*(B2921^2)))^3/(Gasto!$C$7+(2*Gasto!$C$14*B2921))</f>
        <v>846.2681982196525</v>
      </c>
      <c r="B2921" s="20">
        <f t="shared" si="45"/>
        <v>2.9159999999997899</v>
      </c>
    </row>
    <row r="2922" spans="1:2" x14ac:dyDescent="0.25">
      <c r="A2922" s="29">
        <f>((Gasto!$C$7*B2922)+(Gasto!$C$14*(B2922^2)))^3/(Gasto!$C$7+(2*Gasto!$C$14*B2922))</f>
        <v>847.43981240249741</v>
      </c>
      <c r="B2922" s="20">
        <f t="shared" si="45"/>
        <v>2.9169999999997898</v>
      </c>
    </row>
    <row r="2923" spans="1:2" x14ac:dyDescent="0.25">
      <c r="A2923" s="29">
        <f>((Gasto!$C$7*B2923)+(Gasto!$C$14*(B2923^2)))^3/(Gasto!$C$7+(2*Gasto!$C$14*B2923))</f>
        <v>848.61269943586228</v>
      </c>
      <c r="B2923" s="20">
        <f t="shared" si="45"/>
        <v>2.9179999999997897</v>
      </c>
    </row>
    <row r="2924" spans="1:2" x14ac:dyDescent="0.25">
      <c r="A2924" s="29">
        <f>((Gasto!$C$7*B2924)+(Gasto!$C$14*(B2924^2)))^3/(Gasto!$C$7+(2*Gasto!$C$14*B2924))</f>
        <v>849.78686033543568</v>
      </c>
      <c r="B2924" s="20">
        <f t="shared" si="45"/>
        <v>2.9189999999997895</v>
      </c>
    </row>
    <row r="2925" spans="1:2" x14ac:dyDescent="0.25">
      <c r="A2925" s="29">
        <f>((Gasto!$C$7*B2925)+(Gasto!$C$14*(B2925^2)))^3/(Gasto!$C$7+(2*Gasto!$C$14*B2925))</f>
        <v>850.96229611743411</v>
      </c>
      <c r="B2925" s="20">
        <f t="shared" si="45"/>
        <v>2.9199999999997894</v>
      </c>
    </row>
    <row r="2926" spans="1:2" x14ac:dyDescent="0.25">
      <c r="A2926" s="29">
        <f>((Gasto!$C$7*B2926)+(Gasto!$C$14*(B2926^2)))^3/(Gasto!$C$7+(2*Gasto!$C$14*B2926))</f>
        <v>852.13900779860398</v>
      </c>
      <c r="B2926" s="20">
        <f t="shared" si="45"/>
        <v>2.9209999999997893</v>
      </c>
    </row>
    <row r="2927" spans="1:2" x14ac:dyDescent="0.25">
      <c r="A2927" s="29">
        <f>((Gasto!$C$7*B2927)+(Gasto!$C$14*(B2927^2)))^3/(Gasto!$C$7+(2*Gasto!$C$14*B2927))</f>
        <v>853.31699639621979</v>
      </c>
      <c r="B2927" s="20">
        <f t="shared" si="45"/>
        <v>2.9219999999997892</v>
      </c>
    </row>
    <row r="2928" spans="1:2" x14ac:dyDescent="0.25">
      <c r="A2928" s="29">
        <f>((Gasto!$C$7*B2928)+(Gasto!$C$14*(B2928^2)))^3/(Gasto!$C$7+(2*Gasto!$C$14*B2928))</f>
        <v>854.49626292808671</v>
      </c>
      <c r="B2928" s="20">
        <f t="shared" si="45"/>
        <v>2.9229999999997891</v>
      </c>
    </row>
    <row r="2929" spans="1:2" x14ac:dyDescent="0.25">
      <c r="A2929" s="29">
        <f>((Gasto!$C$7*B2929)+(Gasto!$C$14*(B2929^2)))^3/(Gasto!$C$7+(2*Gasto!$C$14*B2929))</f>
        <v>855.67680841253855</v>
      </c>
      <c r="B2929" s="20">
        <f t="shared" si="45"/>
        <v>2.923999999999789</v>
      </c>
    </row>
    <row r="2930" spans="1:2" x14ac:dyDescent="0.25">
      <c r="A2930" s="29">
        <f>((Gasto!$C$7*B2930)+(Gasto!$C$14*(B2930^2)))^3/(Gasto!$C$7+(2*Gasto!$C$14*B2930))</f>
        <v>856.85863386843857</v>
      </c>
      <c r="B2930" s="20">
        <f t="shared" si="45"/>
        <v>2.9249999999997889</v>
      </c>
    </row>
    <row r="2931" spans="1:2" x14ac:dyDescent="0.25">
      <c r="A2931" s="29">
        <f>((Gasto!$C$7*B2931)+(Gasto!$C$14*(B2931^2)))^3/(Gasto!$C$7+(2*Gasto!$C$14*B2931))</f>
        <v>858.0417403151805</v>
      </c>
      <c r="B2931" s="20">
        <f t="shared" si="45"/>
        <v>2.9259999999997888</v>
      </c>
    </row>
    <row r="2932" spans="1:2" x14ac:dyDescent="0.25">
      <c r="A2932" s="29">
        <f>((Gasto!$C$7*B2932)+(Gasto!$C$14*(B2932^2)))^3/(Gasto!$C$7+(2*Gasto!$C$14*B2932))</f>
        <v>859.22612877268659</v>
      </c>
      <c r="B2932" s="20">
        <f t="shared" si="45"/>
        <v>2.9269999999997887</v>
      </c>
    </row>
    <row r="2933" spans="1:2" x14ac:dyDescent="0.25">
      <c r="A2933" s="29">
        <f>((Gasto!$C$7*B2933)+(Gasto!$C$14*(B2933^2)))^3/(Gasto!$C$7+(2*Gasto!$C$14*B2933))</f>
        <v>860.41180026141103</v>
      </c>
      <c r="B2933" s="20">
        <f t="shared" si="45"/>
        <v>2.9279999999997885</v>
      </c>
    </row>
    <row r="2934" spans="1:2" x14ac:dyDescent="0.25">
      <c r="A2934" s="29">
        <f>((Gasto!$C$7*B2934)+(Gasto!$C$14*(B2934^2)))^3/(Gasto!$C$7+(2*Gasto!$C$14*B2934))</f>
        <v>861.59875580233609</v>
      </c>
      <c r="B2934" s="20">
        <f t="shared" si="45"/>
        <v>2.9289999999997884</v>
      </c>
    </row>
    <row r="2935" spans="1:2" x14ac:dyDescent="0.25">
      <c r="A2935" s="29">
        <f>((Gasto!$C$7*B2935)+(Gasto!$C$14*(B2935^2)))^3/(Gasto!$C$7+(2*Gasto!$C$14*B2935))</f>
        <v>862.78699641697631</v>
      </c>
      <c r="B2935" s="20">
        <f t="shared" ref="B2935:B2998" si="46">B2934+0.001</f>
        <v>2.9299999999997883</v>
      </c>
    </row>
    <row r="2936" spans="1:2" x14ac:dyDescent="0.25">
      <c r="A2936" s="29">
        <f>((Gasto!$C$7*B2936)+(Gasto!$C$14*(B2936^2)))^3/(Gasto!$C$7+(2*Gasto!$C$14*B2936))</f>
        <v>863.97652312737443</v>
      </c>
      <c r="B2936" s="20">
        <f t="shared" si="46"/>
        <v>2.9309999999997882</v>
      </c>
    </row>
    <row r="2937" spans="1:2" x14ac:dyDescent="0.25">
      <c r="A2937" s="29">
        <f>((Gasto!$C$7*B2937)+(Gasto!$C$14*(B2937^2)))^3/(Gasto!$C$7+(2*Gasto!$C$14*B2937))</f>
        <v>865.16733695610458</v>
      </c>
      <c r="B2937" s="20">
        <f t="shared" si="46"/>
        <v>2.9319999999997881</v>
      </c>
    </row>
    <row r="2938" spans="1:2" x14ac:dyDescent="0.25">
      <c r="A2938" s="29">
        <f>((Gasto!$C$7*B2938)+(Gasto!$C$14*(B2938^2)))^3/(Gasto!$C$7+(2*Gasto!$C$14*B2938))</f>
        <v>866.35943892627267</v>
      </c>
      <c r="B2938" s="20">
        <f t="shared" si="46"/>
        <v>2.932999999999788</v>
      </c>
    </row>
    <row r="2939" spans="1:2" x14ac:dyDescent="0.25">
      <c r="A2939" s="29">
        <f>((Gasto!$C$7*B2939)+(Gasto!$C$14*(B2939^2)))^3/(Gasto!$C$7+(2*Gasto!$C$14*B2939))</f>
        <v>867.55283006151376</v>
      </c>
      <c r="B2939" s="20">
        <f t="shared" si="46"/>
        <v>2.9339999999997879</v>
      </c>
    </row>
    <row r="2940" spans="1:2" x14ac:dyDescent="0.25">
      <c r="A2940" s="29">
        <f>((Gasto!$C$7*B2940)+(Gasto!$C$14*(B2940^2)))^3/(Gasto!$C$7+(2*Gasto!$C$14*B2940))</f>
        <v>868.74751138599538</v>
      </c>
      <c r="B2940" s="20">
        <f t="shared" si="46"/>
        <v>2.9349999999997878</v>
      </c>
    </row>
    <row r="2941" spans="1:2" x14ac:dyDescent="0.25">
      <c r="A2941" s="29">
        <f>((Gasto!$C$7*B2941)+(Gasto!$C$14*(B2941^2)))^3/(Gasto!$C$7+(2*Gasto!$C$14*B2941))</f>
        <v>869.94348392441475</v>
      </c>
      <c r="B2941" s="20">
        <f t="shared" si="46"/>
        <v>2.9359999999997877</v>
      </c>
    </row>
    <row r="2942" spans="1:2" x14ac:dyDescent="0.25">
      <c r="A2942" s="29">
        <f>((Gasto!$C$7*B2942)+(Gasto!$C$14*(B2942^2)))^3/(Gasto!$C$7+(2*Gasto!$C$14*B2942))</f>
        <v>871.14074870200045</v>
      </c>
      <c r="B2942" s="20">
        <f t="shared" si="46"/>
        <v>2.9369999999997876</v>
      </c>
    </row>
    <row r="2943" spans="1:2" x14ac:dyDescent="0.25">
      <c r="A2943" s="29">
        <f>((Gasto!$C$7*B2943)+(Gasto!$C$14*(B2943^2)))^3/(Gasto!$C$7+(2*Gasto!$C$14*B2943))</f>
        <v>872.33930674451369</v>
      </c>
      <c r="B2943" s="20">
        <f t="shared" si="46"/>
        <v>2.9379999999997874</v>
      </c>
    </row>
    <row r="2944" spans="1:2" x14ac:dyDescent="0.25">
      <c r="A2944" s="29">
        <f>((Gasto!$C$7*B2944)+(Gasto!$C$14*(B2944^2)))^3/(Gasto!$C$7+(2*Gasto!$C$14*B2944))</f>
        <v>873.53915907824637</v>
      </c>
      <c r="B2944" s="20">
        <f t="shared" si="46"/>
        <v>2.9389999999997873</v>
      </c>
    </row>
    <row r="2945" spans="1:2" x14ac:dyDescent="0.25">
      <c r="A2945" s="29">
        <f>((Gasto!$C$7*B2945)+(Gasto!$C$14*(B2945^2)))^3/(Gasto!$C$7+(2*Gasto!$C$14*B2945))</f>
        <v>874.74030673002039</v>
      </c>
      <c r="B2945" s="20">
        <f t="shared" si="46"/>
        <v>2.9399999999997872</v>
      </c>
    </row>
    <row r="2946" spans="1:2" x14ac:dyDescent="0.25">
      <c r="A2946" s="29">
        <f>((Gasto!$C$7*B2946)+(Gasto!$C$14*(B2946^2)))^3/(Gasto!$C$7+(2*Gasto!$C$14*B2946))</f>
        <v>875.94275072719222</v>
      </c>
      <c r="B2946" s="20">
        <f t="shared" si="46"/>
        <v>2.9409999999997871</v>
      </c>
    </row>
    <row r="2947" spans="1:2" x14ac:dyDescent="0.25">
      <c r="A2947" s="29">
        <f>((Gasto!$C$7*B2947)+(Gasto!$C$14*(B2947^2)))^3/(Gasto!$C$7+(2*Gasto!$C$14*B2947))</f>
        <v>877.14649209764798</v>
      </c>
      <c r="B2947" s="20">
        <f t="shared" si="46"/>
        <v>2.941999999999787</v>
      </c>
    </row>
    <row r="2948" spans="1:2" x14ac:dyDescent="0.25">
      <c r="A2948" s="29">
        <f>((Gasto!$C$7*B2948)+(Gasto!$C$14*(B2948^2)))^3/(Gasto!$C$7+(2*Gasto!$C$14*B2948))</f>
        <v>878.35153186980756</v>
      </c>
      <c r="B2948" s="20">
        <f t="shared" si="46"/>
        <v>2.9429999999997869</v>
      </c>
    </row>
    <row r="2949" spans="1:2" x14ac:dyDescent="0.25">
      <c r="A2949" s="29">
        <f>((Gasto!$C$7*B2949)+(Gasto!$C$14*(B2949^2)))^3/(Gasto!$C$7+(2*Gasto!$C$14*B2949))</f>
        <v>879.55787107262142</v>
      </c>
      <c r="B2949" s="20">
        <f t="shared" si="46"/>
        <v>2.9439999999997868</v>
      </c>
    </row>
    <row r="2950" spans="1:2" x14ac:dyDescent="0.25">
      <c r="A2950" s="29">
        <f>((Gasto!$C$7*B2950)+(Gasto!$C$14*(B2950^2)))^3/(Gasto!$C$7+(2*Gasto!$C$14*B2950))</f>
        <v>880.76551073557278</v>
      </c>
      <c r="B2950" s="20">
        <f t="shared" si="46"/>
        <v>2.9449999999997867</v>
      </c>
    </row>
    <row r="2951" spans="1:2" x14ac:dyDescent="0.25">
      <c r="A2951" s="29">
        <f>((Gasto!$C$7*B2951)+(Gasto!$C$14*(B2951^2)))^3/(Gasto!$C$7+(2*Gasto!$C$14*B2951))</f>
        <v>881.97445188867846</v>
      </c>
      <c r="B2951" s="20">
        <f t="shared" si="46"/>
        <v>2.9459999999997866</v>
      </c>
    </row>
    <row r="2952" spans="1:2" x14ac:dyDescent="0.25">
      <c r="A2952" s="29">
        <f>((Gasto!$C$7*B2952)+(Gasto!$C$14*(B2952^2)))^3/(Gasto!$C$7+(2*Gasto!$C$14*B2952))</f>
        <v>883.18469556248624</v>
      </c>
      <c r="B2952" s="20">
        <f t="shared" si="46"/>
        <v>2.9469999999997865</v>
      </c>
    </row>
    <row r="2953" spans="1:2" x14ac:dyDescent="0.25">
      <c r="A2953" s="29">
        <f>((Gasto!$C$7*B2953)+(Gasto!$C$14*(B2953^2)))^3/(Gasto!$C$7+(2*Gasto!$C$14*B2953))</f>
        <v>884.39624278807685</v>
      </c>
      <c r="B2953" s="20">
        <f t="shared" si="46"/>
        <v>2.9479999999997863</v>
      </c>
    </row>
    <row r="2954" spans="1:2" x14ac:dyDescent="0.25">
      <c r="A2954" s="29">
        <f>((Gasto!$C$7*B2954)+(Gasto!$C$14*(B2954^2)))^3/(Gasto!$C$7+(2*Gasto!$C$14*B2954))</f>
        <v>885.60909459706397</v>
      </c>
      <c r="B2954" s="20">
        <f t="shared" si="46"/>
        <v>2.9489999999997862</v>
      </c>
    </row>
    <row r="2955" spans="1:2" x14ac:dyDescent="0.25">
      <c r="A2955" s="29">
        <f>((Gasto!$C$7*B2955)+(Gasto!$C$14*(B2955^2)))^3/(Gasto!$C$7+(2*Gasto!$C$14*B2955))</f>
        <v>886.82325202159529</v>
      </c>
      <c r="B2955" s="20">
        <f t="shared" si="46"/>
        <v>2.9499999999997861</v>
      </c>
    </row>
    <row r="2956" spans="1:2" x14ac:dyDescent="0.25">
      <c r="A2956" s="29">
        <f>((Gasto!$C$7*B2956)+(Gasto!$C$14*(B2956^2)))^3/(Gasto!$C$7+(2*Gasto!$C$14*B2956))</f>
        <v>888.03871609435043</v>
      </c>
      <c r="B2956" s="20">
        <f t="shared" si="46"/>
        <v>2.950999999999786</v>
      </c>
    </row>
    <row r="2957" spans="1:2" x14ac:dyDescent="0.25">
      <c r="A2957" s="29">
        <f>((Gasto!$C$7*B2957)+(Gasto!$C$14*(B2957^2)))^3/(Gasto!$C$7+(2*Gasto!$C$14*B2957))</f>
        <v>889.25548784854209</v>
      </c>
      <c r="B2957" s="20">
        <f t="shared" si="46"/>
        <v>2.9519999999997859</v>
      </c>
    </row>
    <row r="2958" spans="1:2" x14ac:dyDescent="0.25">
      <c r="A2958" s="29">
        <f>((Gasto!$C$7*B2958)+(Gasto!$C$14*(B2958^2)))^3/(Gasto!$C$7+(2*Gasto!$C$14*B2958))</f>
        <v>890.47356831791717</v>
      </c>
      <c r="B2958" s="20">
        <f t="shared" si="46"/>
        <v>2.9529999999997858</v>
      </c>
    </row>
    <row r="2959" spans="1:2" x14ac:dyDescent="0.25">
      <c r="A2959" s="29">
        <f>((Gasto!$C$7*B2959)+(Gasto!$C$14*(B2959^2)))^3/(Gasto!$C$7+(2*Gasto!$C$14*B2959))</f>
        <v>891.69295853675521</v>
      </c>
      <c r="B2959" s="20">
        <f t="shared" si="46"/>
        <v>2.9539999999997857</v>
      </c>
    </row>
    <row r="2960" spans="1:2" x14ac:dyDescent="0.25">
      <c r="A2960" s="29">
        <f>((Gasto!$C$7*B2960)+(Gasto!$C$14*(B2960^2)))^3/(Gasto!$C$7+(2*Gasto!$C$14*B2960))</f>
        <v>892.9136595398702</v>
      </c>
      <c r="B2960" s="20">
        <f t="shared" si="46"/>
        <v>2.9549999999997856</v>
      </c>
    </row>
    <row r="2961" spans="1:2" x14ac:dyDescent="0.25">
      <c r="A2961" s="29">
        <f>((Gasto!$C$7*B2961)+(Gasto!$C$14*(B2961^2)))^3/(Gasto!$C$7+(2*Gasto!$C$14*B2961))</f>
        <v>894.13567236260928</v>
      </c>
      <c r="B2961" s="20">
        <f t="shared" si="46"/>
        <v>2.9559999999997855</v>
      </c>
    </row>
    <row r="2962" spans="1:2" x14ac:dyDescent="0.25">
      <c r="A2962" s="29">
        <f>((Gasto!$C$7*B2962)+(Gasto!$C$14*(B2962^2)))^3/(Gasto!$C$7+(2*Gasto!$C$14*B2962))</f>
        <v>895.35899804085432</v>
      </c>
      <c r="B2962" s="20">
        <f t="shared" si="46"/>
        <v>2.9569999999997854</v>
      </c>
    </row>
    <row r="2963" spans="1:2" x14ac:dyDescent="0.25">
      <c r="A2963" s="29">
        <f>((Gasto!$C$7*B2963)+(Gasto!$C$14*(B2963^2)))^3/(Gasto!$C$7+(2*Gasto!$C$14*B2963))</f>
        <v>896.58363761101975</v>
      </c>
      <c r="B2963" s="20">
        <f t="shared" si="46"/>
        <v>2.9579999999997852</v>
      </c>
    </row>
    <row r="2964" spans="1:2" x14ac:dyDescent="0.25">
      <c r="A2964" s="29">
        <f>((Gasto!$C$7*B2964)+(Gasto!$C$14*(B2964^2)))^3/(Gasto!$C$7+(2*Gasto!$C$14*B2964))</f>
        <v>897.80959211005552</v>
      </c>
      <c r="B2964" s="20">
        <f t="shared" si="46"/>
        <v>2.9589999999997851</v>
      </c>
    </row>
    <row r="2965" spans="1:2" x14ac:dyDescent="0.25">
      <c r="A2965" s="29">
        <f>((Gasto!$C$7*B2965)+(Gasto!$C$14*(B2965^2)))^3/(Gasto!$C$7+(2*Gasto!$C$14*B2965))</f>
        <v>899.03686257544518</v>
      </c>
      <c r="B2965" s="20">
        <f t="shared" si="46"/>
        <v>2.959999999999785</v>
      </c>
    </row>
    <row r="2966" spans="1:2" x14ac:dyDescent="0.25">
      <c r="A2966" s="29">
        <f>((Gasto!$C$7*B2966)+(Gasto!$C$14*(B2966^2)))^3/(Gasto!$C$7+(2*Gasto!$C$14*B2966))</f>
        <v>900.26545004520688</v>
      </c>
      <c r="B2966" s="20">
        <f t="shared" si="46"/>
        <v>2.9609999999997849</v>
      </c>
    </row>
    <row r="2967" spans="1:2" x14ac:dyDescent="0.25">
      <c r="A2967" s="29">
        <f>((Gasto!$C$7*B2967)+(Gasto!$C$14*(B2967^2)))^3/(Gasto!$C$7+(2*Gasto!$C$14*B2967))</f>
        <v>901.49535555789339</v>
      </c>
      <c r="B2967" s="20">
        <f t="shared" si="46"/>
        <v>2.9619999999997848</v>
      </c>
    </row>
    <row r="2968" spans="1:2" x14ac:dyDescent="0.25">
      <c r="A2968" s="29">
        <f>((Gasto!$C$7*B2968)+(Gasto!$C$14*(B2968^2)))^3/(Gasto!$C$7+(2*Gasto!$C$14*B2968))</f>
        <v>902.72658015259287</v>
      </c>
      <c r="B2968" s="20">
        <f t="shared" si="46"/>
        <v>2.9629999999997847</v>
      </c>
    </row>
    <row r="2969" spans="1:2" x14ac:dyDescent="0.25">
      <c r="A2969" s="29">
        <f>((Gasto!$C$7*B2969)+(Gasto!$C$14*(B2969^2)))^3/(Gasto!$C$7+(2*Gasto!$C$14*B2969))</f>
        <v>903.95912486892666</v>
      </c>
      <c r="B2969" s="20">
        <f t="shared" si="46"/>
        <v>2.9639999999997846</v>
      </c>
    </row>
    <row r="2970" spans="1:2" x14ac:dyDescent="0.25">
      <c r="A2970" s="29">
        <f>((Gasto!$C$7*B2970)+(Gasto!$C$14*(B2970^2)))^3/(Gasto!$C$7+(2*Gasto!$C$14*B2970))</f>
        <v>905.19299074705214</v>
      </c>
      <c r="B2970" s="20">
        <f t="shared" si="46"/>
        <v>2.9649999999997845</v>
      </c>
    </row>
    <row r="2971" spans="1:2" x14ac:dyDescent="0.25">
      <c r="A2971" s="29">
        <f>((Gasto!$C$7*B2971)+(Gasto!$C$14*(B2971^2)))^3/(Gasto!$C$7+(2*Gasto!$C$14*B2971))</f>
        <v>906.42817882766246</v>
      </c>
      <c r="B2971" s="20">
        <f t="shared" si="46"/>
        <v>2.9659999999997844</v>
      </c>
    </row>
    <row r="2972" spans="1:2" x14ac:dyDescent="0.25">
      <c r="A2972" s="29">
        <f>((Gasto!$C$7*B2972)+(Gasto!$C$14*(B2972^2)))^3/(Gasto!$C$7+(2*Gasto!$C$14*B2972))</f>
        <v>907.66469015198504</v>
      </c>
      <c r="B2972" s="20">
        <f t="shared" si="46"/>
        <v>2.9669999999997843</v>
      </c>
    </row>
    <row r="2973" spans="1:2" x14ac:dyDescent="0.25">
      <c r="A2973" s="29">
        <f>((Gasto!$C$7*B2973)+(Gasto!$C$14*(B2973^2)))^3/(Gasto!$C$7+(2*Gasto!$C$14*B2973))</f>
        <v>908.90252576178239</v>
      </c>
      <c r="B2973" s="20">
        <f t="shared" si="46"/>
        <v>2.9679999999997841</v>
      </c>
    </row>
    <row r="2974" spans="1:2" x14ac:dyDescent="0.25">
      <c r="A2974" s="29">
        <f>((Gasto!$C$7*B2974)+(Gasto!$C$14*(B2974^2)))^3/(Gasto!$C$7+(2*Gasto!$C$14*B2974))</f>
        <v>910.14168669935361</v>
      </c>
      <c r="B2974" s="20">
        <f t="shared" si="46"/>
        <v>2.968999999999784</v>
      </c>
    </row>
    <row r="2975" spans="1:2" x14ac:dyDescent="0.25">
      <c r="A2975" s="29">
        <f>((Gasto!$C$7*B2975)+(Gasto!$C$14*(B2975^2)))^3/(Gasto!$C$7+(2*Gasto!$C$14*B2975))</f>
        <v>911.3821740075324</v>
      </c>
      <c r="B2975" s="20">
        <f t="shared" si="46"/>
        <v>2.9699999999997839</v>
      </c>
    </row>
    <row r="2976" spans="1:2" x14ac:dyDescent="0.25">
      <c r="A2976" s="29">
        <f>((Gasto!$C$7*B2976)+(Gasto!$C$14*(B2976^2)))^3/(Gasto!$C$7+(2*Gasto!$C$14*B2976))</f>
        <v>912.62398872969004</v>
      </c>
      <c r="B2976" s="20">
        <f t="shared" si="46"/>
        <v>2.9709999999997838</v>
      </c>
    </row>
    <row r="2977" spans="1:2" x14ac:dyDescent="0.25">
      <c r="A2977" s="29">
        <f>((Gasto!$C$7*B2977)+(Gasto!$C$14*(B2977^2)))^3/(Gasto!$C$7+(2*Gasto!$C$14*B2977))</f>
        <v>913.86713190973069</v>
      </c>
      <c r="B2977" s="20">
        <f t="shared" si="46"/>
        <v>2.9719999999997837</v>
      </c>
    </row>
    <row r="2978" spans="1:2" x14ac:dyDescent="0.25">
      <c r="A2978" s="29">
        <f>((Gasto!$C$7*B2978)+(Gasto!$C$14*(B2978^2)))^3/(Gasto!$C$7+(2*Gasto!$C$14*B2978))</f>
        <v>915.11160459209691</v>
      </c>
      <c r="B2978" s="20">
        <f t="shared" si="46"/>
        <v>2.9729999999997836</v>
      </c>
    </row>
    <row r="2979" spans="1:2" x14ac:dyDescent="0.25">
      <c r="A2979" s="29">
        <f>((Gasto!$C$7*B2979)+(Gasto!$C$14*(B2979^2)))^3/(Gasto!$C$7+(2*Gasto!$C$14*B2979))</f>
        <v>916.35740782176731</v>
      </c>
      <c r="B2979" s="20">
        <f t="shared" si="46"/>
        <v>2.9739999999997835</v>
      </c>
    </row>
    <row r="2980" spans="1:2" x14ac:dyDescent="0.25">
      <c r="A2980" s="29">
        <f>((Gasto!$C$7*B2980)+(Gasto!$C$14*(B2980^2)))^3/(Gasto!$C$7+(2*Gasto!$C$14*B2980))</f>
        <v>917.60454264425618</v>
      </c>
      <c r="B2980" s="20">
        <f t="shared" si="46"/>
        <v>2.9749999999997834</v>
      </c>
    </row>
    <row r="2981" spans="1:2" x14ac:dyDescent="0.25">
      <c r="A2981" s="29">
        <f>((Gasto!$C$7*B2981)+(Gasto!$C$14*(B2981^2)))^3/(Gasto!$C$7+(2*Gasto!$C$14*B2981))</f>
        <v>918.85301010561489</v>
      </c>
      <c r="B2981" s="20">
        <f t="shared" si="46"/>
        <v>2.9759999999997833</v>
      </c>
    </row>
    <row r="2982" spans="1:2" x14ac:dyDescent="0.25">
      <c r="A2982" s="29">
        <f>((Gasto!$C$7*B2982)+(Gasto!$C$14*(B2982^2)))^3/(Gasto!$C$7+(2*Gasto!$C$14*B2982))</f>
        <v>920.10281125242966</v>
      </c>
      <c r="B2982" s="20">
        <f t="shared" si="46"/>
        <v>2.9769999999997832</v>
      </c>
    </row>
    <row r="2983" spans="1:2" x14ac:dyDescent="0.25">
      <c r="A2983" s="29">
        <f>((Gasto!$C$7*B2983)+(Gasto!$C$14*(B2983^2)))^3/(Gasto!$C$7+(2*Gasto!$C$14*B2983))</f>
        <v>921.35394713182632</v>
      </c>
      <c r="B2983" s="20">
        <f t="shared" si="46"/>
        <v>2.977999999999783</v>
      </c>
    </row>
    <row r="2984" spans="1:2" x14ac:dyDescent="0.25">
      <c r="A2984" s="29">
        <f>((Gasto!$C$7*B2984)+(Gasto!$C$14*(B2984^2)))^3/(Gasto!$C$7+(2*Gasto!$C$14*B2984))</f>
        <v>922.60641879146544</v>
      </c>
      <c r="B2984" s="20">
        <f t="shared" si="46"/>
        <v>2.9789999999997829</v>
      </c>
    </row>
    <row r="2985" spans="1:2" x14ac:dyDescent="0.25">
      <c r="A2985" s="29">
        <f>((Gasto!$C$7*B2985)+(Gasto!$C$14*(B2985^2)))^3/(Gasto!$C$7+(2*Gasto!$C$14*B2985))</f>
        <v>923.86022727954435</v>
      </c>
      <c r="B2985" s="20">
        <f t="shared" si="46"/>
        <v>2.9799999999997828</v>
      </c>
    </row>
    <row r="2986" spans="1:2" x14ac:dyDescent="0.25">
      <c r="A2986" s="29">
        <f>((Gasto!$C$7*B2986)+(Gasto!$C$14*(B2986^2)))^3/(Gasto!$C$7+(2*Gasto!$C$14*B2986))</f>
        <v>925.11537364479966</v>
      </c>
      <c r="B2986" s="20">
        <f t="shared" si="46"/>
        <v>2.9809999999997827</v>
      </c>
    </row>
    <row r="2987" spans="1:2" x14ac:dyDescent="0.25">
      <c r="A2987" s="29">
        <f>((Gasto!$C$7*B2987)+(Gasto!$C$14*(B2987^2)))^3/(Gasto!$C$7+(2*Gasto!$C$14*B2987))</f>
        <v>926.37185893650383</v>
      </c>
      <c r="B2987" s="20">
        <f t="shared" si="46"/>
        <v>2.9819999999997826</v>
      </c>
    </row>
    <row r="2988" spans="1:2" x14ac:dyDescent="0.25">
      <c r="A2988" s="29">
        <f>((Gasto!$C$7*B2988)+(Gasto!$C$14*(B2988^2)))^3/(Gasto!$C$7+(2*Gasto!$C$14*B2988))</f>
        <v>927.62968420446543</v>
      </c>
      <c r="B2988" s="20">
        <f t="shared" si="46"/>
        <v>2.9829999999997825</v>
      </c>
    </row>
    <row r="2989" spans="1:2" x14ac:dyDescent="0.25">
      <c r="A2989" s="29">
        <f>((Gasto!$C$7*B2989)+(Gasto!$C$14*(B2989^2)))^3/(Gasto!$C$7+(2*Gasto!$C$14*B2989))</f>
        <v>928.88885049903399</v>
      </c>
      <c r="B2989" s="20">
        <f t="shared" si="46"/>
        <v>2.9839999999997824</v>
      </c>
    </row>
    <row r="2990" spans="1:2" x14ac:dyDescent="0.25">
      <c r="A2990" s="29">
        <f>((Gasto!$C$7*B2990)+(Gasto!$C$14*(B2990^2)))^3/(Gasto!$C$7+(2*Gasto!$C$14*B2990))</f>
        <v>930.14935887109311</v>
      </c>
      <c r="B2990" s="20">
        <f t="shared" si="46"/>
        <v>2.9849999999997823</v>
      </c>
    </row>
    <row r="2991" spans="1:2" x14ac:dyDescent="0.25">
      <c r="A2991" s="29">
        <f>((Gasto!$C$7*B2991)+(Gasto!$C$14*(B2991^2)))^3/(Gasto!$C$7+(2*Gasto!$C$14*B2991))</f>
        <v>931.41121037206676</v>
      </c>
      <c r="B2991" s="20">
        <f t="shared" si="46"/>
        <v>2.9859999999997822</v>
      </c>
    </row>
    <row r="2992" spans="1:2" x14ac:dyDescent="0.25">
      <c r="A2992" s="29">
        <f>((Gasto!$C$7*B2992)+(Gasto!$C$14*(B2992^2)))^3/(Gasto!$C$7+(2*Gasto!$C$14*B2992))</f>
        <v>932.67440605391505</v>
      </c>
      <c r="B2992" s="20">
        <f t="shared" si="46"/>
        <v>2.9869999999997821</v>
      </c>
    </row>
    <row r="2993" spans="1:2" x14ac:dyDescent="0.25">
      <c r="A2993" s="29">
        <f>((Gasto!$C$7*B2993)+(Gasto!$C$14*(B2993^2)))^3/(Gasto!$C$7+(2*Gasto!$C$14*B2993))</f>
        <v>933.93894696913776</v>
      </c>
      <c r="B2993" s="20">
        <f t="shared" si="46"/>
        <v>2.9879999999997819</v>
      </c>
    </row>
    <row r="2994" spans="1:2" x14ac:dyDescent="0.25">
      <c r="A2994" s="29">
        <f>((Gasto!$C$7*B2994)+(Gasto!$C$14*(B2994^2)))^3/(Gasto!$C$7+(2*Gasto!$C$14*B2994))</f>
        <v>935.20483417077139</v>
      </c>
      <c r="B2994" s="20">
        <f t="shared" si="46"/>
        <v>2.9889999999997818</v>
      </c>
    </row>
    <row r="2995" spans="1:2" x14ac:dyDescent="0.25">
      <c r="A2995" s="29">
        <f>((Gasto!$C$7*B2995)+(Gasto!$C$14*(B2995^2)))^3/(Gasto!$C$7+(2*Gasto!$C$14*B2995))</f>
        <v>936.47206871239302</v>
      </c>
      <c r="B2995" s="20">
        <f t="shared" si="46"/>
        <v>2.9899999999997817</v>
      </c>
    </row>
    <row r="2996" spans="1:2" x14ac:dyDescent="0.25">
      <c r="A2996" s="29">
        <f>((Gasto!$C$7*B2996)+(Gasto!$C$14*(B2996^2)))^3/(Gasto!$C$7+(2*Gasto!$C$14*B2996))</f>
        <v>937.74065164811509</v>
      </c>
      <c r="B2996" s="20">
        <f t="shared" si="46"/>
        <v>2.9909999999997816</v>
      </c>
    </row>
    <row r="2997" spans="1:2" x14ac:dyDescent="0.25">
      <c r="A2997" s="29">
        <f>((Gasto!$C$7*B2997)+(Gasto!$C$14*(B2997^2)))^3/(Gasto!$C$7+(2*Gasto!$C$14*B2997))</f>
        <v>939.01058403259105</v>
      </c>
      <c r="B2997" s="20">
        <f t="shared" si="46"/>
        <v>2.9919999999997815</v>
      </c>
    </row>
    <row r="2998" spans="1:2" x14ac:dyDescent="0.25">
      <c r="A2998" s="29">
        <f>((Gasto!$C$7*B2998)+(Gasto!$C$14*(B2998^2)))^3/(Gasto!$C$7+(2*Gasto!$C$14*B2998))</f>
        <v>940.28186692101235</v>
      </c>
      <c r="B2998" s="20">
        <f t="shared" si="46"/>
        <v>2.9929999999997814</v>
      </c>
    </row>
    <row r="2999" spans="1:2" x14ac:dyDescent="0.25">
      <c r="A2999" s="29">
        <f>((Gasto!$C$7*B2999)+(Gasto!$C$14*(B2999^2)))^3/(Gasto!$C$7+(2*Gasto!$C$14*B2999))</f>
        <v>941.55450136910986</v>
      </c>
      <c r="B2999" s="20">
        <f t="shared" ref="B2999:B3040" si="47">B2998+0.001</f>
        <v>2.9939999999997813</v>
      </c>
    </row>
    <row r="3000" spans="1:2" x14ac:dyDescent="0.25">
      <c r="A3000" s="29">
        <f>((Gasto!$C$7*B3000)+(Gasto!$C$14*(B3000^2)))^3/(Gasto!$C$7+(2*Gasto!$C$14*B3000))</f>
        <v>942.82848843315185</v>
      </c>
      <c r="B3000" s="20">
        <f t="shared" si="47"/>
        <v>2.9949999999997812</v>
      </c>
    </row>
    <row r="3001" spans="1:2" x14ac:dyDescent="0.25">
      <c r="A3001" s="29">
        <f>((Gasto!$C$7*B3001)+(Gasto!$C$14*(B3001^2)))^3/(Gasto!$C$7+(2*Gasto!$C$14*B3001))</f>
        <v>944.10382916994809</v>
      </c>
      <c r="B3001" s="20">
        <f t="shared" si="47"/>
        <v>2.9959999999997811</v>
      </c>
    </row>
    <row r="3002" spans="1:2" x14ac:dyDescent="0.25">
      <c r="A3002" s="29">
        <f>((Gasto!$C$7*B3002)+(Gasto!$C$14*(B3002^2)))^3/(Gasto!$C$7+(2*Gasto!$C$14*B3002))</f>
        <v>945.38052463684528</v>
      </c>
      <c r="B3002" s="20">
        <f t="shared" si="47"/>
        <v>2.996999999999781</v>
      </c>
    </row>
    <row r="3003" spans="1:2" x14ac:dyDescent="0.25">
      <c r="A3003" s="29">
        <f>((Gasto!$C$7*B3003)+(Gasto!$C$14*(B3003^2)))^3/(Gasto!$C$7+(2*Gasto!$C$14*B3003))</f>
        <v>946.65857589173186</v>
      </c>
      <c r="B3003" s="20">
        <f t="shared" si="47"/>
        <v>2.9979999999997808</v>
      </c>
    </row>
    <row r="3004" spans="1:2" x14ac:dyDescent="0.25">
      <c r="A3004" s="29">
        <f>((Gasto!$C$7*B3004)+(Gasto!$C$14*(B3004^2)))^3/(Gasto!$C$7+(2*Gasto!$C$14*B3004))</f>
        <v>947.93798399303432</v>
      </c>
      <c r="B3004" s="20">
        <f t="shared" si="47"/>
        <v>2.9989999999997807</v>
      </c>
    </row>
    <row r="3005" spans="1:2" x14ac:dyDescent="0.25">
      <c r="A3005" s="29">
        <f>((Gasto!$C$7*B3005)+(Gasto!$C$14*(B3005^2)))^3/(Gasto!$C$7+(2*Gasto!$C$14*B3005))</f>
        <v>949.21874999971885</v>
      </c>
      <c r="B3005" s="20">
        <f t="shared" si="47"/>
        <v>2.9999999999997806</v>
      </c>
    </row>
    <row r="3006" spans="1:2" x14ac:dyDescent="0.25">
      <c r="A3006" s="29">
        <f>((Gasto!$C$7*B3006)+(Gasto!$C$14*(B3006^2)))^3/(Gasto!$C$7+(2*Gasto!$C$14*B3006))</f>
        <v>950.50087497129243</v>
      </c>
      <c r="B3006" s="20">
        <f t="shared" si="47"/>
        <v>3.0009999999997805</v>
      </c>
    </row>
    <row r="3007" spans="1:2" x14ac:dyDescent="0.25">
      <c r="A3007" s="29">
        <f>((Gasto!$C$7*B3007)+(Gasto!$C$14*(B3007^2)))^3/(Gasto!$C$7+(2*Gasto!$C$14*B3007))</f>
        <v>951.78435996780081</v>
      </c>
      <c r="B3007" s="20">
        <f t="shared" si="47"/>
        <v>3.0019999999997804</v>
      </c>
    </row>
    <row r="3008" spans="1:2" x14ac:dyDescent="0.25">
      <c r="A3008" s="29">
        <f>((Gasto!$C$7*B3008)+(Gasto!$C$14*(B3008^2)))^3/(Gasto!$C$7+(2*Gasto!$C$14*B3008))</f>
        <v>953.069206049831</v>
      </c>
      <c r="B3008" s="20">
        <f t="shared" si="47"/>
        <v>3.0029999999997803</v>
      </c>
    </row>
    <row r="3009" spans="1:2" x14ac:dyDescent="0.25">
      <c r="A3009" s="29">
        <f>((Gasto!$C$7*B3009)+(Gasto!$C$14*(B3009^2)))^3/(Gasto!$C$7+(2*Gasto!$C$14*B3009))</f>
        <v>954.3554142785091</v>
      </c>
      <c r="B3009" s="20">
        <f t="shared" si="47"/>
        <v>3.0039999999997802</v>
      </c>
    </row>
    <row r="3010" spans="1:2" x14ac:dyDescent="0.25">
      <c r="A3010" s="29">
        <f>((Gasto!$C$7*B3010)+(Gasto!$C$14*(B3010^2)))^3/(Gasto!$C$7+(2*Gasto!$C$14*B3010))</f>
        <v>955.64298571550307</v>
      </c>
      <c r="B3010" s="20">
        <f t="shared" si="47"/>
        <v>3.0049999999997801</v>
      </c>
    </row>
    <row r="3011" spans="1:2" x14ac:dyDescent="0.25">
      <c r="A3011" s="29">
        <f>((Gasto!$C$7*B3011)+(Gasto!$C$14*(B3011^2)))^3/(Gasto!$C$7+(2*Gasto!$C$14*B3011))</f>
        <v>956.93192142302053</v>
      </c>
      <c r="B3011" s="20">
        <f t="shared" si="47"/>
        <v>3.00599999999978</v>
      </c>
    </row>
    <row r="3012" spans="1:2" x14ac:dyDescent="0.25">
      <c r="A3012" s="29">
        <f>((Gasto!$C$7*B3012)+(Gasto!$C$14*(B3012^2)))^3/(Gasto!$C$7+(2*Gasto!$C$14*B3012))</f>
        <v>958.22222246380841</v>
      </c>
      <c r="B3012" s="20">
        <f t="shared" si="47"/>
        <v>3.0069999999997798</v>
      </c>
    </row>
    <row r="3013" spans="1:2" x14ac:dyDescent="0.25">
      <c r="A3013" s="29">
        <f>((Gasto!$C$7*B3013)+(Gasto!$C$14*(B3013^2)))^3/(Gasto!$C$7+(2*Gasto!$C$14*B3013))</f>
        <v>959.51388990115765</v>
      </c>
      <c r="B3013" s="20">
        <f t="shared" si="47"/>
        <v>3.0079999999997797</v>
      </c>
    </row>
    <row r="3014" spans="1:2" x14ac:dyDescent="0.25">
      <c r="A3014" s="29">
        <f>((Gasto!$C$7*B3014)+(Gasto!$C$14*(B3014^2)))^3/(Gasto!$C$7+(2*Gasto!$C$14*B3014))</f>
        <v>960.80692479889672</v>
      </c>
      <c r="B3014" s="20">
        <f t="shared" si="47"/>
        <v>3.0089999999997796</v>
      </c>
    </row>
    <row r="3015" spans="1:2" x14ac:dyDescent="0.25">
      <c r="A3015" s="29">
        <f>((Gasto!$C$7*B3015)+(Gasto!$C$14*(B3015^2)))^3/(Gasto!$C$7+(2*Gasto!$C$14*B3015))</f>
        <v>962.10132822139815</v>
      </c>
      <c r="B3015" s="20">
        <f t="shared" si="47"/>
        <v>3.0099999999997795</v>
      </c>
    </row>
    <row r="3016" spans="1:2" x14ac:dyDescent="0.25">
      <c r="A3016" s="29">
        <f>((Gasto!$C$7*B3016)+(Gasto!$C$14*(B3016^2)))^3/(Gasto!$C$7+(2*Gasto!$C$14*B3016))</f>
        <v>963.39710123357236</v>
      </c>
      <c r="B3016" s="20">
        <f t="shared" si="47"/>
        <v>3.0109999999997794</v>
      </c>
    </row>
    <row r="3017" spans="1:2" x14ac:dyDescent="0.25">
      <c r="A3017" s="29">
        <f>((Gasto!$C$7*B3017)+(Gasto!$C$14*(B3017^2)))^3/(Gasto!$C$7+(2*Gasto!$C$14*B3017))</f>
        <v>964.69424490087454</v>
      </c>
      <c r="B3017" s="20">
        <f t="shared" si="47"/>
        <v>3.0119999999997793</v>
      </c>
    </row>
    <row r="3018" spans="1:2" x14ac:dyDescent="0.25">
      <c r="A3018" s="29">
        <f>((Gasto!$C$7*B3018)+(Gasto!$C$14*(B3018^2)))^3/(Gasto!$C$7+(2*Gasto!$C$14*B3018))</f>
        <v>965.99276028929876</v>
      </c>
      <c r="B3018" s="20">
        <f t="shared" si="47"/>
        <v>3.0129999999997792</v>
      </c>
    </row>
    <row r="3019" spans="1:2" x14ac:dyDescent="0.25">
      <c r="A3019" s="29">
        <f>((Gasto!$C$7*B3019)+(Gasto!$C$14*(B3019^2)))^3/(Gasto!$C$7+(2*Gasto!$C$14*B3019))</f>
        <v>967.29264846538172</v>
      </c>
      <c r="B3019" s="20">
        <f t="shared" si="47"/>
        <v>3.0139999999997791</v>
      </c>
    </row>
    <row r="3020" spans="1:2" x14ac:dyDescent="0.25">
      <c r="A3020" s="29">
        <f>((Gasto!$C$7*B3020)+(Gasto!$C$14*(B3020^2)))^3/(Gasto!$C$7+(2*Gasto!$C$14*B3020))</f>
        <v>968.59391049620228</v>
      </c>
      <c r="B3020" s="20">
        <f t="shared" si="47"/>
        <v>3.014999999999779</v>
      </c>
    </row>
    <row r="3021" spans="1:2" x14ac:dyDescent="0.25">
      <c r="A3021" s="29">
        <f>((Gasto!$C$7*B3021)+(Gasto!$C$14*(B3021^2)))^3/(Gasto!$C$7+(2*Gasto!$C$14*B3021))</f>
        <v>969.89654744937968</v>
      </c>
      <c r="B3021" s="20">
        <f t="shared" si="47"/>
        <v>3.0159999999997789</v>
      </c>
    </row>
    <row r="3022" spans="1:2" x14ac:dyDescent="0.25">
      <c r="A3022" s="29">
        <f>((Gasto!$C$7*B3022)+(Gasto!$C$14*(B3022^2)))^3/(Gasto!$C$7+(2*Gasto!$C$14*B3022))</f>
        <v>971.20056039307724</v>
      </c>
      <c r="B3022" s="20">
        <f t="shared" si="47"/>
        <v>3.0169999999997787</v>
      </c>
    </row>
    <row r="3023" spans="1:2" x14ac:dyDescent="0.25">
      <c r="A3023" s="29">
        <f>((Gasto!$C$7*B3023)+(Gasto!$C$14*(B3023^2)))^3/(Gasto!$C$7+(2*Gasto!$C$14*B3023))</f>
        <v>972.50595039599807</v>
      </c>
      <c r="B3023" s="20">
        <f t="shared" si="47"/>
        <v>3.0179999999997786</v>
      </c>
    </row>
    <row r="3024" spans="1:2" x14ac:dyDescent="0.25">
      <c r="A3024" s="29">
        <f>((Gasto!$C$7*B3024)+(Gasto!$C$14*(B3024^2)))^3/(Gasto!$C$7+(2*Gasto!$C$14*B3024))</f>
        <v>973.81271852738996</v>
      </c>
      <c r="B3024" s="20">
        <f t="shared" si="47"/>
        <v>3.0189999999997785</v>
      </c>
    </row>
    <row r="3025" spans="1:2" x14ac:dyDescent="0.25">
      <c r="A3025" s="29">
        <f>((Gasto!$C$7*B3025)+(Gasto!$C$14*(B3025^2)))^3/(Gasto!$C$7+(2*Gasto!$C$14*B3025))</f>
        <v>975.12086585704162</v>
      </c>
      <c r="B3025" s="20">
        <f t="shared" si="47"/>
        <v>3.0199999999997784</v>
      </c>
    </row>
    <row r="3026" spans="1:2" x14ac:dyDescent="0.25">
      <c r="A3026" s="29">
        <f>((Gasto!$C$7*B3026)+(Gasto!$C$14*(B3026^2)))^3/(Gasto!$C$7+(2*Gasto!$C$14*B3026))</f>
        <v>976.43039345528359</v>
      </c>
      <c r="B3026" s="20">
        <f t="shared" si="47"/>
        <v>3.0209999999997783</v>
      </c>
    </row>
    <row r="3027" spans="1:2" x14ac:dyDescent="0.25">
      <c r="A3027" s="29">
        <f>((Gasto!$C$7*B3027)+(Gasto!$C$14*(B3027^2)))^3/(Gasto!$C$7+(2*Gasto!$C$14*B3027))</f>
        <v>977.74130239299143</v>
      </c>
      <c r="B3027" s="20">
        <f t="shared" si="47"/>
        <v>3.0219999999997782</v>
      </c>
    </row>
    <row r="3028" spans="1:2" x14ac:dyDescent="0.25">
      <c r="A3028" s="29">
        <f>((Gasto!$C$7*B3028)+(Gasto!$C$14*(B3028^2)))^3/(Gasto!$C$7+(2*Gasto!$C$14*B3028))</f>
        <v>979.05359374158184</v>
      </c>
      <c r="B3028" s="20">
        <f t="shared" si="47"/>
        <v>3.0229999999997781</v>
      </c>
    </row>
    <row r="3029" spans="1:2" x14ac:dyDescent="0.25">
      <c r="A3029" s="29">
        <f>((Gasto!$C$7*B3029)+(Gasto!$C$14*(B3029^2)))^3/(Gasto!$C$7+(2*Gasto!$C$14*B3029))</f>
        <v>980.3672685730138</v>
      </c>
      <c r="B3029" s="20">
        <f t="shared" si="47"/>
        <v>3.023999999999778</v>
      </c>
    </row>
    <row r="3030" spans="1:2" x14ac:dyDescent="0.25">
      <c r="A3030" s="29">
        <f>((Gasto!$C$7*B3030)+(Gasto!$C$14*(B3030^2)))^3/(Gasto!$C$7+(2*Gasto!$C$14*B3030))</f>
        <v>981.68232795979134</v>
      </c>
      <c r="B3030" s="20">
        <f t="shared" si="47"/>
        <v>3.0249999999997779</v>
      </c>
    </row>
    <row r="3031" spans="1:2" x14ac:dyDescent="0.25">
      <c r="A3031" s="29">
        <f>((Gasto!$C$7*B3031)+(Gasto!$C$14*(B3031^2)))^3/(Gasto!$C$7+(2*Gasto!$C$14*B3031))</f>
        <v>982.99877297496107</v>
      </c>
      <c r="B3031" s="20">
        <f t="shared" si="47"/>
        <v>3.0259999999997778</v>
      </c>
    </row>
    <row r="3032" spans="1:2" x14ac:dyDescent="0.25">
      <c r="A3032" s="29">
        <f>((Gasto!$C$7*B3032)+(Gasto!$C$14*(B3032^2)))^3/(Gasto!$C$7+(2*Gasto!$C$14*B3032))</f>
        <v>984.31660469211158</v>
      </c>
      <c r="B3032" s="20">
        <f t="shared" si="47"/>
        <v>3.0269999999997776</v>
      </c>
    </row>
    <row r="3033" spans="1:2" x14ac:dyDescent="0.25">
      <c r="A3033" s="29">
        <f>((Gasto!$C$7*B3033)+(Gasto!$C$14*(B3033^2)))^3/(Gasto!$C$7+(2*Gasto!$C$14*B3033))</f>
        <v>985.63582418537612</v>
      </c>
      <c r="B3033" s="20">
        <f t="shared" si="47"/>
        <v>3.0279999999997775</v>
      </c>
    </row>
    <row r="3034" spans="1:2" x14ac:dyDescent="0.25">
      <c r="A3034" s="29">
        <f>((Gasto!$C$7*B3034)+(Gasto!$C$14*(B3034^2)))^3/(Gasto!$C$7+(2*Gasto!$C$14*B3034))</f>
        <v>986.95643252943228</v>
      </c>
      <c r="B3034" s="20">
        <f t="shared" si="47"/>
        <v>3.0289999999997774</v>
      </c>
    </row>
    <row r="3035" spans="1:2" x14ac:dyDescent="0.25">
      <c r="A3035" s="29">
        <f>((Gasto!$C$7*B3035)+(Gasto!$C$14*(B3035^2)))^3/(Gasto!$C$7+(2*Gasto!$C$14*B3035))</f>
        <v>988.2784307994998</v>
      </c>
      <c r="B3035" s="20">
        <f t="shared" si="47"/>
        <v>3.0299999999997773</v>
      </c>
    </row>
    <row r="3036" spans="1:2" x14ac:dyDescent="0.25">
      <c r="A3036" s="29">
        <f>((Gasto!$C$7*B3036)+(Gasto!$C$14*(B3036^2)))^3/(Gasto!$C$7+(2*Gasto!$C$14*B3036))</f>
        <v>989.60182007134267</v>
      </c>
      <c r="B3036" s="20">
        <f t="shared" si="47"/>
        <v>3.0309999999997772</v>
      </c>
    </row>
    <row r="3037" spans="1:2" x14ac:dyDescent="0.25">
      <c r="A3037" s="29">
        <f>((Gasto!$C$7*B3037)+(Gasto!$C$14*(B3037^2)))^3/(Gasto!$C$7+(2*Gasto!$C$14*B3037))</f>
        <v>990.92660142127011</v>
      </c>
      <c r="B3037" s="20">
        <f t="shared" si="47"/>
        <v>3.0319999999997771</v>
      </c>
    </row>
    <row r="3038" spans="1:2" x14ac:dyDescent="0.25">
      <c r="A3038" s="29">
        <f>((Gasto!$C$7*B3038)+(Gasto!$C$14*(B3038^2)))^3/(Gasto!$C$7+(2*Gasto!$C$14*B3038))</f>
        <v>992.25277592613497</v>
      </c>
      <c r="B3038" s="20">
        <f t="shared" si="47"/>
        <v>3.032999999999777</v>
      </c>
    </row>
    <row r="3039" spans="1:2" x14ac:dyDescent="0.25">
      <c r="A3039" s="29">
        <f>((Gasto!$C$7*B3039)+(Gasto!$C$14*(B3039^2)))^3/(Gasto!$C$7+(2*Gasto!$C$14*B3039))</f>
        <v>993.58034466333288</v>
      </c>
      <c r="B3039" s="20">
        <f t="shared" si="47"/>
        <v>3.0339999999997769</v>
      </c>
    </row>
    <row r="3040" spans="1:2" x14ac:dyDescent="0.25">
      <c r="A3040" s="29">
        <f>((Gasto!$C$7*B3040)+(Gasto!$C$14*(B3040^2)))^3/(Gasto!$C$7+(2*Gasto!$C$14*B3040))</f>
        <v>994.90930871080582</v>
      </c>
      <c r="B3040" s="20">
        <f t="shared" si="47"/>
        <v>3.0349999999997768</v>
      </c>
    </row>
  </sheetData>
  <mergeCells count="1">
    <mergeCell ref="A1:H1"/>
  </mergeCells>
  <conditionalFormatting sqref="B5:B3040">
    <cfRule type="cellIs" dxfId="7" priority="3" operator="equal">
      <formula>$F$15</formula>
    </cfRule>
    <cfRule type="cellIs" dxfId="6" priority="4" operator="equal">
      <formula>$F$14</formula>
    </cfRule>
  </conditionalFormatting>
  <conditionalFormatting sqref="A5:A3040">
    <cfRule type="cellIs" dxfId="5" priority="1" operator="equal">
      <formula>$F$15</formula>
    </cfRule>
    <cfRule type="cellIs" dxfId="4" priority="2" operator="equal">
      <formula>$F$14</formula>
    </cfRule>
  </conditionalFormatting>
  <dataValidations disablePrompts="1" count="1">
    <dataValidation type="decimal" allowBlank="1" showInputMessage="1" showErrorMessage="1" errorTitle="Error" error="Valor no permitido" promptTitle="Atención" prompt="Ingrese un valor adecuado acorde al rango permitido" sqref="E7">
      <formula1>A5</formula1>
      <formula2>#REF!</formula2>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00B0F0"/>
  </sheetPr>
  <dimension ref="A1:G25"/>
  <sheetViews>
    <sheetView workbookViewId="0">
      <selection activeCell="E13" sqref="E13"/>
    </sheetView>
  </sheetViews>
  <sheetFormatPr baseColWidth="10" defaultRowHeight="15" x14ac:dyDescent="0.25"/>
  <cols>
    <col min="5" max="5" width="11.85546875" bestFit="1" customWidth="1"/>
  </cols>
  <sheetData>
    <row r="1" spans="1:7" x14ac:dyDescent="0.25">
      <c r="A1" s="364" t="s">
        <v>0</v>
      </c>
      <c r="B1" s="365"/>
      <c r="C1" s="1"/>
      <c r="D1" s="1"/>
      <c r="E1" s="1"/>
      <c r="F1" s="1"/>
      <c r="G1" s="2"/>
    </row>
    <row r="2" spans="1:7" x14ac:dyDescent="0.25">
      <c r="A2" s="25"/>
      <c r="B2" s="5"/>
      <c r="C2" s="26"/>
      <c r="D2" s="26"/>
      <c r="E2" s="72"/>
      <c r="F2" s="26"/>
      <c r="G2" s="4"/>
    </row>
    <row r="3" spans="1:7" ht="15.75" x14ac:dyDescent="0.25">
      <c r="A3" s="27" t="s">
        <v>1</v>
      </c>
      <c r="B3" s="6" t="s">
        <v>2</v>
      </c>
      <c r="C3" s="28"/>
      <c r="D3" s="28"/>
      <c r="E3" s="28"/>
      <c r="F3" s="28"/>
      <c r="G3" s="4"/>
    </row>
    <row r="4" spans="1:7" ht="15.75" x14ac:dyDescent="0.25">
      <c r="A4" s="29">
        <v>0</v>
      </c>
      <c r="B4" s="7">
        <v>1.75E-6</v>
      </c>
      <c r="C4" s="28"/>
      <c r="D4" s="28"/>
      <c r="E4" s="28"/>
      <c r="F4" s="28"/>
      <c r="G4" s="4"/>
    </row>
    <row r="5" spans="1:7" ht="15.75" x14ac:dyDescent="0.25">
      <c r="A5" s="29">
        <v>5</v>
      </c>
      <c r="B5" s="7">
        <v>1.5200000000000001E-6</v>
      </c>
      <c r="C5" s="28"/>
      <c r="D5" s="28"/>
      <c r="E5" s="28"/>
      <c r="F5" s="28"/>
      <c r="G5" s="4"/>
    </row>
    <row r="6" spans="1:7" ht="15.75" x14ac:dyDescent="0.25">
      <c r="A6" s="29">
        <v>10</v>
      </c>
      <c r="B6" s="7">
        <v>1.3E-6</v>
      </c>
      <c r="C6" s="28"/>
      <c r="D6" s="8" t="s">
        <v>1</v>
      </c>
      <c r="E6" s="9">
        <f>'Plantas de tratamiento'!B84</f>
        <v>20</v>
      </c>
      <c r="F6" s="28"/>
      <c r="G6" s="4"/>
    </row>
    <row r="7" spans="1:7" ht="15.75" x14ac:dyDescent="0.25">
      <c r="A7" s="29">
        <v>15</v>
      </c>
      <c r="B7" s="7">
        <v>1.15E-6</v>
      </c>
      <c r="C7" s="28"/>
      <c r="D7" s="8" t="s">
        <v>3</v>
      </c>
      <c r="E7" s="10">
        <f>INDEX(A4:A24,MATCH(E6,A4:A24,1))</f>
        <v>20</v>
      </c>
      <c r="F7" s="28"/>
      <c r="G7" s="4"/>
    </row>
    <row r="8" spans="1:7" ht="15.75" x14ac:dyDescent="0.25">
      <c r="A8" s="29">
        <v>20</v>
      </c>
      <c r="B8" s="7">
        <v>1.02E-6</v>
      </c>
      <c r="C8" s="28"/>
      <c r="D8" s="8" t="str">
        <f>IF(E8="","","x₁")</f>
        <v/>
      </c>
      <c r="E8" s="10" t="str">
        <f>IF(E6=E7,"",INDEX(A4:A24,MATCH(E6,A4:A24,1)+1))</f>
        <v/>
      </c>
      <c r="F8" s="30"/>
      <c r="G8" s="4"/>
    </row>
    <row r="9" spans="1:7" ht="15.75" x14ac:dyDescent="0.25">
      <c r="A9" s="29">
        <v>25</v>
      </c>
      <c r="B9" s="7">
        <v>8.9400000000000004E-7</v>
      </c>
      <c r="C9" s="28"/>
      <c r="D9" s="8" t="s">
        <v>4</v>
      </c>
      <c r="E9" s="11">
        <f>INDEX(B4:B24,MATCH(E7,A4:A24,0))</f>
        <v>1.02E-6</v>
      </c>
      <c r="F9" s="28"/>
      <c r="G9" s="4"/>
    </row>
    <row r="10" spans="1:7" ht="15.75" x14ac:dyDescent="0.25">
      <c r="A10" s="29">
        <v>30</v>
      </c>
      <c r="B10" s="7">
        <v>8.0299999999999998E-7</v>
      </c>
      <c r="C10" s="28"/>
      <c r="D10" s="8" t="str">
        <f>IF(E10="","","y₁")</f>
        <v/>
      </c>
      <c r="E10" s="11" t="str">
        <f>IF(E8="","",INDEX(B4:B24,MATCH(E8,A4:A24,0)))</f>
        <v/>
      </c>
      <c r="F10" s="28"/>
      <c r="G10" s="4"/>
    </row>
    <row r="11" spans="1:7" ht="15.75" x14ac:dyDescent="0.25">
      <c r="A11" s="29">
        <v>35</v>
      </c>
      <c r="B11" s="7">
        <v>7.2200000000000003E-7</v>
      </c>
      <c r="C11" s="28"/>
      <c r="D11" s="28"/>
      <c r="E11" s="28"/>
      <c r="F11" s="28"/>
      <c r="G11" s="4"/>
    </row>
    <row r="12" spans="1:7" ht="15.75" x14ac:dyDescent="0.25">
      <c r="A12" s="29">
        <v>40</v>
      </c>
      <c r="B12" s="7">
        <v>6.5600000000000005E-7</v>
      </c>
      <c r="C12" s="28"/>
      <c r="D12" s="31" t="s">
        <v>5</v>
      </c>
      <c r="E12" s="28"/>
      <c r="F12" s="28"/>
      <c r="G12" s="4"/>
    </row>
    <row r="13" spans="1:7" ht="15.75" x14ac:dyDescent="0.25">
      <c r="A13" s="29">
        <v>45</v>
      </c>
      <c r="B13" s="7">
        <v>5.9999999999999997E-7</v>
      </c>
      <c r="C13" s="28"/>
      <c r="D13" s="12" t="str">
        <f>IF(E10="","y₀ = y","y")</f>
        <v>y₀ = y</v>
      </c>
      <c r="E13" s="13">
        <f>IF(E10="",E9,E9+(E10-E9)*(E6-E7)/(E8-E7))</f>
        <v>1.02E-6</v>
      </c>
      <c r="F13" s="28"/>
      <c r="G13" s="4"/>
    </row>
    <row r="14" spans="1:7" ht="15.75" x14ac:dyDescent="0.25">
      <c r="A14" s="29">
        <v>50</v>
      </c>
      <c r="B14" s="7">
        <v>5.4799999999999998E-7</v>
      </c>
      <c r="C14" s="28"/>
      <c r="D14" s="28"/>
      <c r="E14" s="28"/>
      <c r="F14" s="28"/>
      <c r="G14" s="4"/>
    </row>
    <row r="15" spans="1:7" ht="15.75" x14ac:dyDescent="0.25">
      <c r="A15" s="29">
        <v>55</v>
      </c>
      <c r="B15" s="7">
        <v>5.0500000000000004E-7</v>
      </c>
      <c r="C15" s="28"/>
      <c r="D15" s="28"/>
      <c r="E15" s="28"/>
      <c r="F15" s="28"/>
      <c r="G15" s="4"/>
    </row>
    <row r="16" spans="1:7" ht="15.75" x14ac:dyDescent="0.25">
      <c r="A16" s="29">
        <v>60</v>
      </c>
      <c r="B16" s="7">
        <v>4.6699999999999999E-7</v>
      </c>
      <c r="C16" s="28"/>
      <c r="D16" s="28"/>
      <c r="E16" s="28"/>
      <c r="F16" s="28"/>
      <c r="G16" s="4"/>
    </row>
    <row r="17" spans="1:7" ht="15.75" x14ac:dyDescent="0.25">
      <c r="A17" s="29">
        <v>65</v>
      </c>
      <c r="B17" s="7">
        <v>4.39E-7</v>
      </c>
      <c r="C17" s="28"/>
      <c r="D17" s="28"/>
      <c r="E17" s="28"/>
      <c r="F17" s="28"/>
      <c r="G17" s="4"/>
    </row>
    <row r="18" spans="1:7" ht="15.75" x14ac:dyDescent="0.25">
      <c r="A18" s="29">
        <v>70</v>
      </c>
      <c r="B18" s="7">
        <v>4.1100000000000001E-7</v>
      </c>
      <c r="C18" s="28"/>
      <c r="D18" s="28"/>
      <c r="E18" s="28"/>
      <c r="F18" s="28"/>
      <c r="G18" s="4"/>
    </row>
    <row r="19" spans="1:7" ht="15.75" x14ac:dyDescent="0.25">
      <c r="A19" s="29">
        <v>75</v>
      </c>
      <c r="B19" s="7">
        <v>3.8299999999999998E-7</v>
      </c>
      <c r="C19" s="28"/>
      <c r="D19" s="28"/>
      <c r="E19" s="28"/>
      <c r="F19" s="28"/>
      <c r="G19" s="4"/>
    </row>
    <row r="20" spans="1:7" ht="15.75" x14ac:dyDescent="0.25">
      <c r="A20" s="29">
        <v>80</v>
      </c>
      <c r="B20" s="7">
        <v>3.5999999999999999E-7</v>
      </c>
      <c r="C20" s="28"/>
      <c r="D20" s="28"/>
      <c r="E20" s="28"/>
      <c r="F20" s="28"/>
      <c r="G20" s="4"/>
    </row>
    <row r="21" spans="1:7" ht="15.75" x14ac:dyDescent="0.25">
      <c r="A21" s="29">
        <v>85</v>
      </c>
      <c r="B21" s="7">
        <v>3.41E-7</v>
      </c>
      <c r="C21" s="28"/>
      <c r="D21" s="28"/>
      <c r="E21" s="28"/>
      <c r="F21" s="28"/>
      <c r="G21" s="4"/>
    </row>
    <row r="22" spans="1:7" ht="15.75" x14ac:dyDescent="0.25">
      <c r="A22" s="29">
        <v>90</v>
      </c>
      <c r="B22" s="7">
        <v>3.22E-7</v>
      </c>
      <c r="C22" s="28"/>
      <c r="D22" s="28"/>
      <c r="E22" s="28"/>
      <c r="F22" s="28"/>
      <c r="G22" s="4"/>
    </row>
    <row r="23" spans="1:7" ht="15.75" x14ac:dyDescent="0.25">
      <c r="A23" s="29">
        <v>95</v>
      </c>
      <c r="B23" s="7">
        <v>3.0400000000000002E-7</v>
      </c>
      <c r="C23" s="28"/>
      <c r="D23" s="28"/>
      <c r="E23" s="28"/>
      <c r="F23" s="28"/>
      <c r="G23" s="4"/>
    </row>
    <row r="24" spans="1:7" ht="15.75" x14ac:dyDescent="0.25">
      <c r="A24" s="29">
        <v>100</v>
      </c>
      <c r="B24" s="7">
        <v>2.9400000000000001E-7</v>
      </c>
      <c r="C24" s="28"/>
      <c r="D24" s="28"/>
      <c r="E24" s="28"/>
      <c r="F24" s="28"/>
      <c r="G24" s="4"/>
    </row>
    <row r="25" spans="1:7" ht="15.75" thickBot="1" x14ac:dyDescent="0.3">
      <c r="A25" s="16"/>
      <c r="B25" s="14"/>
      <c r="C25" s="14"/>
      <c r="D25" s="14"/>
      <c r="E25" s="14"/>
      <c r="F25" s="14"/>
      <c r="G25" s="15"/>
    </row>
  </sheetData>
  <mergeCells count="1">
    <mergeCell ref="A1:B1"/>
  </mergeCells>
  <conditionalFormatting sqref="A4:A24">
    <cfRule type="cellIs" dxfId="3" priority="1" operator="equal">
      <formula>#REF!</formula>
    </cfRule>
    <cfRule type="cellIs" dxfId="2" priority="2" operator="equal">
      <formula>#REF!</formula>
    </cfRule>
  </conditionalFormatting>
  <conditionalFormatting sqref="B4:B24">
    <cfRule type="cellIs" dxfId="1" priority="3" operator="equal">
      <formula>#REF!</formula>
    </cfRule>
    <cfRule type="cellIs" dxfId="0" priority="4" operator="equal">
      <formula>#REF!</formula>
    </cfRule>
  </conditionalFormatting>
  <dataValidations count="1">
    <dataValidation type="decimal" allowBlank="1" showInputMessage="1" showErrorMessage="1" errorTitle="Error" error="Valor no permitido" promptTitle="Atención" prompt="Ingrese un valor adecuado acorde al rango permitido" sqref="E6">
      <formula1>A4</formula1>
      <formula2>A332</formula2>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dimension ref="B4:U37"/>
  <sheetViews>
    <sheetView topLeftCell="F13" workbookViewId="0">
      <selection activeCell="S37" sqref="S37"/>
    </sheetView>
  </sheetViews>
  <sheetFormatPr baseColWidth="10" defaultRowHeight="15" x14ac:dyDescent="0.25"/>
  <sheetData>
    <row r="4" spans="6:15" x14ac:dyDescent="0.25">
      <c r="F4" s="121"/>
      <c r="G4" s="380" t="s">
        <v>148</v>
      </c>
      <c r="H4" s="380"/>
      <c r="I4" s="380"/>
      <c r="J4" s="380"/>
    </row>
    <row r="5" spans="6:15" x14ac:dyDescent="0.25">
      <c r="G5" s="376" t="s">
        <v>147</v>
      </c>
      <c r="H5" s="376"/>
      <c r="I5" s="125" t="s">
        <v>146</v>
      </c>
      <c r="J5" s="125" t="s">
        <v>103</v>
      </c>
      <c r="L5" s="377" t="s">
        <v>147</v>
      </c>
      <c r="M5" s="378"/>
      <c r="N5" s="129" t="s">
        <v>146</v>
      </c>
      <c r="O5" s="129" t="s">
        <v>103</v>
      </c>
    </row>
    <row r="6" spans="6:15" x14ac:dyDescent="0.25">
      <c r="G6" s="382">
        <v>3</v>
      </c>
      <c r="H6" s="382"/>
      <c r="I6" s="38">
        <v>0.17599999999999999</v>
      </c>
      <c r="J6" s="38">
        <v>1.5469999999999999</v>
      </c>
      <c r="L6" s="375">
        <f>B37</f>
        <v>12</v>
      </c>
      <c r="M6" s="376"/>
      <c r="N6" s="128">
        <f>LOOKUP($L$6,$G$6:$H$17,I6:I17)</f>
        <v>0.69</v>
      </c>
      <c r="O6" s="94">
        <f>LOOKUP($L$6,$G$6:$H$17,J6:J17)</f>
        <v>1.522</v>
      </c>
    </row>
    <row r="7" spans="6:15" x14ac:dyDescent="0.25">
      <c r="G7" s="379">
        <v>6</v>
      </c>
      <c r="H7" s="379"/>
      <c r="I7" s="38">
        <v>0.38100000000000001</v>
      </c>
      <c r="J7" s="38">
        <v>1.58</v>
      </c>
    </row>
    <row r="8" spans="6:15" x14ac:dyDescent="0.25">
      <c r="G8" s="379">
        <v>9</v>
      </c>
      <c r="H8" s="379"/>
      <c r="I8" s="38">
        <v>0.53500000000000003</v>
      </c>
      <c r="J8" s="131">
        <v>1.53</v>
      </c>
    </row>
    <row r="9" spans="6:15" x14ac:dyDescent="0.25">
      <c r="G9" s="379">
        <v>12</v>
      </c>
      <c r="H9" s="379"/>
      <c r="I9" s="38">
        <v>0.69</v>
      </c>
      <c r="J9" s="38">
        <v>1.522</v>
      </c>
    </row>
    <row r="10" spans="6:15" x14ac:dyDescent="0.25">
      <c r="G10" s="379">
        <v>18</v>
      </c>
      <c r="H10" s="379"/>
      <c r="I10" s="38">
        <v>1.054</v>
      </c>
      <c r="J10" s="38">
        <v>1.538</v>
      </c>
      <c r="O10" s="123"/>
    </row>
    <row r="11" spans="6:15" x14ac:dyDescent="0.25">
      <c r="G11" s="379">
        <v>24</v>
      </c>
      <c r="H11" s="379"/>
      <c r="I11" s="38">
        <v>1.4259999999999999</v>
      </c>
      <c r="J11" s="38">
        <v>1.55</v>
      </c>
    </row>
    <row r="12" spans="6:15" x14ac:dyDescent="0.25">
      <c r="G12" s="379">
        <v>36</v>
      </c>
      <c r="H12" s="379"/>
      <c r="I12" s="38">
        <v>2.1819999999999999</v>
      </c>
      <c r="J12" s="38">
        <v>1.5660000000000001</v>
      </c>
    </row>
    <row r="13" spans="6:15" x14ac:dyDescent="0.25">
      <c r="G13" s="379">
        <v>48</v>
      </c>
      <c r="H13" s="379"/>
      <c r="I13" s="38">
        <v>2.9350000000000001</v>
      </c>
      <c r="J13" s="38">
        <v>1.5780000000000001</v>
      </c>
    </row>
    <row r="14" spans="6:15" x14ac:dyDescent="0.25">
      <c r="G14" s="381">
        <v>60</v>
      </c>
      <c r="H14" s="381"/>
      <c r="I14" s="38">
        <v>3.7280000000000002</v>
      </c>
      <c r="J14" s="38">
        <v>1.587</v>
      </c>
      <c r="N14" s="122"/>
    </row>
    <row r="15" spans="6:15" x14ac:dyDescent="0.25">
      <c r="G15" s="379">
        <v>72</v>
      </c>
      <c r="H15" s="379"/>
      <c r="I15" s="38">
        <v>4.5149999999999997</v>
      </c>
      <c r="J15" s="38">
        <v>1.595</v>
      </c>
    </row>
    <row r="16" spans="6:15" x14ac:dyDescent="0.25">
      <c r="G16" s="379">
        <v>84</v>
      </c>
      <c r="H16" s="379"/>
      <c r="I16" s="38">
        <v>5.306</v>
      </c>
      <c r="J16" s="38">
        <v>1.601</v>
      </c>
    </row>
    <row r="17" spans="2:21" x14ac:dyDescent="0.25">
      <c r="G17" s="379">
        <v>96</v>
      </c>
      <c r="H17" s="379"/>
      <c r="I17" s="38">
        <v>6.101</v>
      </c>
      <c r="J17" s="38">
        <v>1.6060000000000001</v>
      </c>
    </row>
    <row r="20" spans="2:21" x14ac:dyDescent="0.25">
      <c r="B20" s="66" t="s">
        <v>149</v>
      </c>
      <c r="C20" s="66" t="s">
        <v>150</v>
      </c>
      <c r="D20" s="66" t="s">
        <v>152</v>
      </c>
      <c r="E20" s="66" t="s">
        <v>151</v>
      </c>
      <c r="F20" s="66" t="s">
        <v>153</v>
      </c>
      <c r="G20" s="66" t="s">
        <v>16</v>
      </c>
      <c r="H20" s="66" t="s">
        <v>154</v>
      </c>
      <c r="I20" s="66" t="s">
        <v>155</v>
      </c>
      <c r="J20" s="66" t="s">
        <v>156</v>
      </c>
      <c r="K20" s="66" t="s">
        <v>157</v>
      </c>
      <c r="L20" s="66" t="s">
        <v>158</v>
      </c>
      <c r="M20" s="66" t="s">
        <v>159</v>
      </c>
      <c r="N20" s="66" t="s">
        <v>160</v>
      </c>
      <c r="O20" s="66" t="s">
        <v>161</v>
      </c>
      <c r="P20" s="66" t="s">
        <v>162</v>
      </c>
      <c r="Q20" s="66" t="s">
        <v>163</v>
      </c>
      <c r="R20" s="66" t="s">
        <v>164</v>
      </c>
      <c r="S20" s="66" t="s">
        <v>165</v>
      </c>
      <c r="T20" s="66" t="s">
        <v>166</v>
      </c>
      <c r="U20" s="66" t="s">
        <v>167</v>
      </c>
    </row>
    <row r="21" spans="2:21" x14ac:dyDescent="0.25">
      <c r="B21" s="38">
        <v>1</v>
      </c>
      <c r="C21" s="38">
        <f>2.5/100</f>
        <v>2.5000000000000001E-2</v>
      </c>
      <c r="D21" s="38">
        <v>36.6</v>
      </c>
      <c r="E21" s="38">
        <f>CONVERT(D21,"cm","m")</f>
        <v>0.36600000000000005</v>
      </c>
      <c r="F21" s="38">
        <v>35.6</v>
      </c>
      <c r="G21" s="38">
        <f>CONVERT(F21,"cm","m")</f>
        <v>0.35600000000000004</v>
      </c>
      <c r="H21" s="38">
        <v>9.3000000000000007</v>
      </c>
      <c r="I21" s="38">
        <f>CONVERT(H21,"cm","m")</f>
        <v>9.3000000000000013E-2</v>
      </c>
      <c r="J21" s="38">
        <v>16.8</v>
      </c>
      <c r="K21" s="38">
        <f>CONVERT(J21,"cm","m")</f>
        <v>0.16800000000000001</v>
      </c>
      <c r="L21" s="38">
        <v>22.9</v>
      </c>
      <c r="M21" s="38">
        <f>CONVERT(L21,"cm","m")</f>
        <v>0.22899999999999998</v>
      </c>
      <c r="N21" s="38">
        <v>7.6</v>
      </c>
      <c r="O21" s="38">
        <f>CONVERT(N21,"cm","m")</f>
        <v>7.5999999999999998E-2</v>
      </c>
      <c r="P21" s="38">
        <v>20.3</v>
      </c>
      <c r="Q21" s="38">
        <f>CONVERT(P21,"cm","m")</f>
        <v>0.20300000000000001</v>
      </c>
      <c r="R21" s="38">
        <v>1.9</v>
      </c>
      <c r="S21" s="38">
        <f>CONVERT(R21,"cm","m")</f>
        <v>1.9E-2</v>
      </c>
      <c r="T21" s="38">
        <v>2.9</v>
      </c>
      <c r="U21" s="38">
        <f>CONVERT(T21,"cm","m")</f>
        <v>2.8999999999999998E-2</v>
      </c>
    </row>
    <row r="22" spans="2:21" x14ac:dyDescent="0.25">
      <c r="B22" s="38">
        <v>3</v>
      </c>
      <c r="C22" s="38">
        <f>7.6/100</f>
        <v>7.5999999999999998E-2</v>
      </c>
      <c r="D22" s="38">
        <v>46.6</v>
      </c>
      <c r="E22" s="38">
        <f t="shared" ref="E22:E34" si="0">CONVERT(D22,"cm","m")</f>
        <v>0.46600000000000003</v>
      </c>
      <c r="F22" s="38">
        <v>45.7</v>
      </c>
      <c r="G22" s="38">
        <f t="shared" ref="G22:G34" si="1">CONVERT(F22,"cm","m")</f>
        <v>0.45700000000000002</v>
      </c>
      <c r="H22" s="38">
        <v>17.8</v>
      </c>
      <c r="I22" s="38">
        <f t="shared" ref="I22:I34" si="2">CONVERT(H22,"cm","m")</f>
        <v>0.17800000000000002</v>
      </c>
      <c r="J22" s="38">
        <v>25.9</v>
      </c>
      <c r="K22" s="38">
        <f t="shared" ref="K22:K34" si="3">CONVERT(J22,"cm","m")</f>
        <v>0.25900000000000001</v>
      </c>
      <c r="L22" s="38">
        <v>38.1</v>
      </c>
      <c r="M22" s="38">
        <f t="shared" ref="M22:M34" si="4">CONVERT(L22,"cm","m")</f>
        <v>0.38100000000000001</v>
      </c>
      <c r="N22" s="38">
        <v>15.2</v>
      </c>
      <c r="O22" s="38">
        <f t="shared" ref="O22:O34" si="5">CONVERT(N22,"cm","m")</f>
        <v>0.152</v>
      </c>
      <c r="P22" s="38">
        <v>30.5</v>
      </c>
      <c r="Q22" s="38">
        <f t="shared" ref="Q22:Q34" si="6">CONVERT(P22,"cm","m")</f>
        <v>0.30499999999999999</v>
      </c>
      <c r="R22" s="38">
        <v>2.5</v>
      </c>
      <c r="S22" s="38">
        <f t="shared" ref="S22:S34" si="7">CONVERT(R22,"cm","m")</f>
        <v>2.5000000000000001E-2</v>
      </c>
      <c r="T22" s="38">
        <v>5.7</v>
      </c>
      <c r="U22" s="38">
        <f t="shared" ref="U22:U34" si="8">CONVERT(T22,"cm","m")</f>
        <v>5.7000000000000002E-2</v>
      </c>
    </row>
    <row r="23" spans="2:21" x14ac:dyDescent="0.25">
      <c r="B23" s="38">
        <v>6</v>
      </c>
      <c r="C23" s="38">
        <f>15.2/100</f>
        <v>0.152</v>
      </c>
      <c r="D23" s="38">
        <v>62.1</v>
      </c>
      <c r="E23" s="38">
        <f t="shared" si="0"/>
        <v>0.621</v>
      </c>
      <c r="F23" s="38">
        <v>61</v>
      </c>
      <c r="G23" s="38">
        <f t="shared" si="1"/>
        <v>0.61</v>
      </c>
      <c r="H23" s="38">
        <v>39.4</v>
      </c>
      <c r="I23" s="38">
        <f t="shared" si="2"/>
        <v>0.39400000000000002</v>
      </c>
      <c r="J23" s="38">
        <v>40.299999999999997</v>
      </c>
      <c r="K23" s="38">
        <f t="shared" si="3"/>
        <v>0.40299999999999997</v>
      </c>
      <c r="L23" s="38">
        <v>45.7</v>
      </c>
      <c r="M23" s="38">
        <f t="shared" si="4"/>
        <v>0.45700000000000002</v>
      </c>
      <c r="N23" s="38">
        <v>30.5</v>
      </c>
      <c r="O23" s="38">
        <f t="shared" si="5"/>
        <v>0.30499999999999999</v>
      </c>
      <c r="P23" s="38">
        <v>61</v>
      </c>
      <c r="Q23" s="38">
        <f t="shared" si="6"/>
        <v>0.61</v>
      </c>
      <c r="R23" s="38">
        <v>7.6</v>
      </c>
      <c r="S23" s="38">
        <f t="shared" si="7"/>
        <v>7.5999999999999998E-2</v>
      </c>
      <c r="T23" s="38">
        <v>11.4</v>
      </c>
      <c r="U23" s="38">
        <f t="shared" si="8"/>
        <v>0.114</v>
      </c>
    </row>
    <row r="24" spans="2:21" x14ac:dyDescent="0.25">
      <c r="B24" s="38">
        <v>9</v>
      </c>
      <c r="C24" s="38">
        <f>22.9/100</f>
        <v>0.22899999999999998</v>
      </c>
      <c r="D24" s="38">
        <v>88</v>
      </c>
      <c r="E24" s="38">
        <f t="shared" si="0"/>
        <v>0.88</v>
      </c>
      <c r="F24" s="38">
        <v>86.4</v>
      </c>
      <c r="G24" s="38">
        <f t="shared" si="1"/>
        <v>0.8640000000000001</v>
      </c>
      <c r="H24" s="38">
        <v>38</v>
      </c>
      <c r="I24" s="38">
        <f t="shared" si="2"/>
        <v>0.38</v>
      </c>
      <c r="J24" s="38">
        <v>57.5</v>
      </c>
      <c r="K24" s="38">
        <f t="shared" si="3"/>
        <v>0.57500000000000007</v>
      </c>
      <c r="L24" s="38">
        <v>61</v>
      </c>
      <c r="M24" s="38">
        <f t="shared" si="4"/>
        <v>0.61</v>
      </c>
      <c r="N24" s="38">
        <v>61</v>
      </c>
      <c r="O24" s="38">
        <f t="shared" si="5"/>
        <v>0.61</v>
      </c>
      <c r="P24" s="38">
        <v>45.7</v>
      </c>
      <c r="Q24" s="38">
        <f t="shared" si="6"/>
        <v>0.45700000000000002</v>
      </c>
      <c r="R24" s="38">
        <v>7.6</v>
      </c>
      <c r="S24" s="38">
        <f t="shared" si="7"/>
        <v>7.5999999999999998E-2</v>
      </c>
      <c r="T24" s="38">
        <v>22.9</v>
      </c>
      <c r="U24" s="38">
        <f t="shared" si="8"/>
        <v>0.22899999999999998</v>
      </c>
    </row>
    <row r="25" spans="2:21" x14ac:dyDescent="0.25">
      <c r="B25" s="38">
        <v>12</v>
      </c>
      <c r="C25" s="38">
        <f>30.5/100</f>
        <v>0.30499999999999999</v>
      </c>
      <c r="D25" s="38">
        <v>137.19999999999999</v>
      </c>
      <c r="E25" s="38">
        <f t="shared" si="0"/>
        <v>1.3719999999999999</v>
      </c>
      <c r="F25" s="38">
        <v>134.4</v>
      </c>
      <c r="G25" s="38">
        <f t="shared" si="1"/>
        <v>1.3440000000000001</v>
      </c>
      <c r="H25" s="38">
        <v>61</v>
      </c>
      <c r="I25" s="38">
        <f t="shared" si="2"/>
        <v>0.61</v>
      </c>
      <c r="J25" s="38">
        <v>84.5</v>
      </c>
      <c r="K25" s="38">
        <f t="shared" si="3"/>
        <v>0.84499999999999997</v>
      </c>
      <c r="L25" s="38">
        <v>91.5</v>
      </c>
      <c r="M25" s="38">
        <f t="shared" si="4"/>
        <v>0.91500000000000004</v>
      </c>
      <c r="N25" s="38">
        <v>61</v>
      </c>
      <c r="O25" s="38">
        <f t="shared" si="5"/>
        <v>0.61</v>
      </c>
      <c r="P25" s="38">
        <v>91.5</v>
      </c>
      <c r="Q25" s="38">
        <f t="shared" si="6"/>
        <v>0.91500000000000004</v>
      </c>
      <c r="R25" s="38">
        <v>7.6</v>
      </c>
      <c r="S25" s="38">
        <f t="shared" si="7"/>
        <v>7.5999999999999998E-2</v>
      </c>
      <c r="T25" s="38">
        <v>22.9</v>
      </c>
      <c r="U25" s="38">
        <f t="shared" si="8"/>
        <v>0.22899999999999998</v>
      </c>
    </row>
    <row r="26" spans="2:21" x14ac:dyDescent="0.25">
      <c r="B26" s="38">
        <v>18</v>
      </c>
      <c r="C26" s="38">
        <f>45.7/100</f>
        <v>0.45700000000000002</v>
      </c>
      <c r="D26" s="38">
        <v>144.9</v>
      </c>
      <c r="E26" s="38">
        <f t="shared" si="0"/>
        <v>1.4490000000000001</v>
      </c>
      <c r="F26" s="38">
        <v>142</v>
      </c>
      <c r="G26" s="38">
        <f t="shared" si="1"/>
        <v>1.42</v>
      </c>
      <c r="H26" s="38">
        <v>76.2</v>
      </c>
      <c r="I26" s="38">
        <f t="shared" si="2"/>
        <v>0.76200000000000001</v>
      </c>
      <c r="J26" s="38">
        <v>102.6</v>
      </c>
      <c r="K26" s="38">
        <f t="shared" si="3"/>
        <v>1.026</v>
      </c>
      <c r="L26" s="38">
        <v>91.5</v>
      </c>
      <c r="M26" s="38">
        <f t="shared" si="4"/>
        <v>0.91500000000000004</v>
      </c>
      <c r="N26" s="38">
        <v>61</v>
      </c>
      <c r="O26" s="38">
        <f t="shared" si="5"/>
        <v>0.61</v>
      </c>
      <c r="P26" s="38">
        <v>91.5</v>
      </c>
      <c r="Q26" s="38">
        <f t="shared" si="6"/>
        <v>0.91500000000000004</v>
      </c>
      <c r="R26" s="38">
        <v>7.6</v>
      </c>
      <c r="S26" s="38">
        <f t="shared" si="7"/>
        <v>7.5999999999999998E-2</v>
      </c>
      <c r="T26" s="38">
        <v>22.9</v>
      </c>
      <c r="U26" s="38">
        <f t="shared" si="8"/>
        <v>0.22899999999999998</v>
      </c>
    </row>
    <row r="27" spans="2:21" x14ac:dyDescent="0.25">
      <c r="B27" s="38">
        <v>24</v>
      </c>
      <c r="C27" s="94">
        <f>61/100</f>
        <v>0.61</v>
      </c>
      <c r="D27" s="38">
        <v>152.5</v>
      </c>
      <c r="E27" s="38">
        <f t="shared" si="0"/>
        <v>1.5250000000000001</v>
      </c>
      <c r="F27" s="38">
        <v>149.6</v>
      </c>
      <c r="G27" s="38">
        <f t="shared" si="1"/>
        <v>1.496</v>
      </c>
      <c r="H27" s="38">
        <v>91.5</v>
      </c>
      <c r="I27" s="38">
        <f t="shared" si="2"/>
        <v>0.91500000000000004</v>
      </c>
      <c r="J27" s="38">
        <v>120.7</v>
      </c>
      <c r="K27" s="38">
        <f t="shared" si="3"/>
        <v>1.2070000000000001</v>
      </c>
      <c r="L27" s="38">
        <v>91.5</v>
      </c>
      <c r="M27" s="38">
        <f t="shared" si="4"/>
        <v>0.91500000000000004</v>
      </c>
      <c r="N27" s="38">
        <v>61</v>
      </c>
      <c r="O27" s="38">
        <f t="shared" si="5"/>
        <v>0.61</v>
      </c>
      <c r="P27" s="38">
        <v>91.5</v>
      </c>
      <c r="Q27" s="38">
        <f t="shared" si="6"/>
        <v>0.91500000000000004</v>
      </c>
      <c r="R27" s="38">
        <v>7.6</v>
      </c>
      <c r="S27" s="38">
        <f t="shared" si="7"/>
        <v>7.5999999999999998E-2</v>
      </c>
      <c r="T27" s="38">
        <v>22.9</v>
      </c>
      <c r="U27" s="38">
        <f t="shared" si="8"/>
        <v>0.22899999999999998</v>
      </c>
    </row>
    <row r="28" spans="2:21" x14ac:dyDescent="0.25">
      <c r="B28" s="38">
        <v>36</v>
      </c>
      <c r="C28" s="38">
        <f>91.5/100</f>
        <v>0.91500000000000004</v>
      </c>
      <c r="D28" s="38">
        <v>167.7</v>
      </c>
      <c r="E28" s="38">
        <f t="shared" si="0"/>
        <v>1.6769999999999998</v>
      </c>
      <c r="F28" s="38">
        <v>164.5</v>
      </c>
      <c r="G28" s="38">
        <f t="shared" si="1"/>
        <v>1.645</v>
      </c>
      <c r="H28" s="38">
        <v>122</v>
      </c>
      <c r="I28" s="38">
        <f t="shared" si="2"/>
        <v>1.22</v>
      </c>
      <c r="J28" s="38">
        <v>157.19999999999999</v>
      </c>
      <c r="K28" s="38">
        <f t="shared" si="3"/>
        <v>1.5719999999999998</v>
      </c>
      <c r="L28" s="38">
        <v>91.5</v>
      </c>
      <c r="M28" s="38">
        <f t="shared" si="4"/>
        <v>0.91500000000000004</v>
      </c>
      <c r="N28" s="38">
        <v>61</v>
      </c>
      <c r="O28" s="38">
        <f t="shared" si="5"/>
        <v>0.61</v>
      </c>
      <c r="P28" s="38">
        <v>91.5</v>
      </c>
      <c r="Q28" s="38">
        <f t="shared" si="6"/>
        <v>0.91500000000000004</v>
      </c>
      <c r="R28" s="38">
        <v>7.6</v>
      </c>
      <c r="S28" s="38">
        <f t="shared" si="7"/>
        <v>7.5999999999999998E-2</v>
      </c>
      <c r="T28" s="38">
        <v>22.9</v>
      </c>
      <c r="U28" s="38">
        <f t="shared" si="8"/>
        <v>0.22899999999999998</v>
      </c>
    </row>
    <row r="29" spans="2:21" x14ac:dyDescent="0.25">
      <c r="B29" s="38">
        <v>48</v>
      </c>
      <c r="C29" s="94">
        <f>122/100</f>
        <v>1.22</v>
      </c>
      <c r="D29" s="38">
        <v>183</v>
      </c>
      <c r="E29" s="38">
        <f t="shared" si="0"/>
        <v>1.83</v>
      </c>
      <c r="F29" s="38">
        <v>179.5</v>
      </c>
      <c r="G29" s="38">
        <f t="shared" si="1"/>
        <v>1.7949999999999999</v>
      </c>
      <c r="H29" s="38">
        <v>152.19999999999999</v>
      </c>
      <c r="I29" s="38">
        <f t="shared" si="2"/>
        <v>1.522</v>
      </c>
      <c r="J29" s="38">
        <v>193.8</v>
      </c>
      <c r="K29" s="38">
        <f t="shared" si="3"/>
        <v>1.9380000000000002</v>
      </c>
      <c r="L29" s="38">
        <v>91.5</v>
      </c>
      <c r="M29" s="38">
        <f t="shared" si="4"/>
        <v>0.91500000000000004</v>
      </c>
      <c r="N29" s="38">
        <v>61</v>
      </c>
      <c r="O29" s="38">
        <f t="shared" si="5"/>
        <v>0.61</v>
      </c>
      <c r="P29" s="38">
        <v>91.5</v>
      </c>
      <c r="Q29" s="38">
        <f t="shared" si="6"/>
        <v>0.91500000000000004</v>
      </c>
      <c r="R29" s="38">
        <v>7.6</v>
      </c>
      <c r="S29" s="38">
        <f t="shared" si="7"/>
        <v>7.5999999999999998E-2</v>
      </c>
      <c r="T29" s="38">
        <v>22.9</v>
      </c>
      <c r="U29" s="38">
        <f t="shared" si="8"/>
        <v>0.22899999999999998</v>
      </c>
    </row>
    <row r="30" spans="2:21" x14ac:dyDescent="0.25">
      <c r="B30" s="124">
        <v>60</v>
      </c>
      <c r="C30" s="124">
        <f>152.5/100</f>
        <v>1.5249999999999999</v>
      </c>
      <c r="D30" s="38">
        <v>198.3</v>
      </c>
      <c r="E30" s="38">
        <f t="shared" si="0"/>
        <v>1.9830000000000001</v>
      </c>
      <c r="F30" s="38">
        <v>194.1</v>
      </c>
      <c r="G30" s="38">
        <f t="shared" si="1"/>
        <v>1.9410000000000001</v>
      </c>
      <c r="H30" s="38">
        <v>183</v>
      </c>
      <c r="I30" s="38">
        <f t="shared" si="2"/>
        <v>1.83</v>
      </c>
      <c r="J30" s="38">
        <v>230.3</v>
      </c>
      <c r="K30" s="38">
        <f t="shared" si="3"/>
        <v>2.3030000000000004</v>
      </c>
      <c r="L30" s="38">
        <v>91.5</v>
      </c>
      <c r="M30" s="38">
        <f t="shared" si="4"/>
        <v>0.91500000000000004</v>
      </c>
      <c r="N30" s="38">
        <v>61</v>
      </c>
      <c r="O30" s="38">
        <f t="shared" si="5"/>
        <v>0.61</v>
      </c>
      <c r="P30" s="38">
        <v>91.5</v>
      </c>
      <c r="Q30" s="38">
        <f t="shared" si="6"/>
        <v>0.91500000000000004</v>
      </c>
      <c r="R30" s="38">
        <v>7.6</v>
      </c>
      <c r="S30" s="38">
        <f t="shared" si="7"/>
        <v>7.5999999999999998E-2</v>
      </c>
      <c r="T30" s="38">
        <v>22.9</v>
      </c>
      <c r="U30" s="38">
        <f t="shared" si="8"/>
        <v>0.22899999999999998</v>
      </c>
    </row>
    <row r="31" spans="2:21" x14ac:dyDescent="0.25">
      <c r="B31" s="38">
        <v>72</v>
      </c>
      <c r="C31" s="38">
        <f>183/100</f>
        <v>1.83</v>
      </c>
      <c r="D31" s="38">
        <v>213.5</v>
      </c>
      <c r="E31" s="38">
        <f t="shared" si="0"/>
        <v>2.1350000000000002</v>
      </c>
      <c r="F31" s="38">
        <v>209</v>
      </c>
      <c r="G31" s="38">
        <f t="shared" si="1"/>
        <v>2.09</v>
      </c>
      <c r="H31" s="38">
        <v>213.5</v>
      </c>
      <c r="I31" s="38">
        <f t="shared" si="2"/>
        <v>2.1350000000000002</v>
      </c>
      <c r="J31" s="38">
        <v>266.7</v>
      </c>
      <c r="K31" s="38">
        <f t="shared" si="3"/>
        <v>2.6669999999999998</v>
      </c>
      <c r="L31" s="38">
        <v>91.5</v>
      </c>
      <c r="M31" s="38">
        <f t="shared" si="4"/>
        <v>0.91500000000000004</v>
      </c>
      <c r="N31" s="38">
        <v>61</v>
      </c>
      <c r="O31" s="38">
        <f t="shared" si="5"/>
        <v>0.61</v>
      </c>
      <c r="P31" s="38">
        <v>91.5</v>
      </c>
      <c r="Q31" s="38">
        <f t="shared" si="6"/>
        <v>0.91500000000000004</v>
      </c>
      <c r="R31" s="38">
        <v>7.6</v>
      </c>
      <c r="S31" s="38">
        <f t="shared" si="7"/>
        <v>7.5999999999999998E-2</v>
      </c>
      <c r="T31" s="38">
        <v>22.9</v>
      </c>
      <c r="U31" s="38">
        <f t="shared" si="8"/>
        <v>0.22899999999999998</v>
      </c>
    </row>
    <row r="32" spans="2:21" x14ac:dyDescent="0.25">
      <c r="B32" s="38">
        <v>84</v>
      </c>
      <c r="C32" s="38">
        <f>213.5/100</f>
        <v>2.1349999999999998</v>
      </c>
      <c r="D32" s="38">
        <v>228.8</v>
      </c>
      <c r="E32" s="38">
        <f t="shared" si="0"/>
        <v>2.2880000000000003</v>
      </c>
      <c r="F32" s="38">
        <v>224</v>
      </c>
      <c r="G32" s="38">
        <f t="shared" si="1"/>
        <v>2.2400000000000002</v>
      </c>
      <c r="H32" s="38">
        <v>244</v>
      </c>
      <c r="I32" s="38">
        <f t="shared" si="2"/>
        <v>2.44</v>
      </c>
      <c r="J32" s="38">
        <v>303</v>
      </c>
      <c r="K32" s="38">
        <f t="shared" si="3"/>
        <v>3.0300000000000002</v>
      </c>
      <c r="L32" s="38">
        <v>91.5</v>
      </c>
      <c r="M32" s="38">
        <f t="shared" si="4"/>
        <v>0.91500000000000004</v>
      </c>
      <c r="N32" s="38">
        <v>61</v>
      </c>
      <c r="O32" s="38">
        <f t="shared" si="5"/>
        <v>0.61</v>
      </c>
      <c r="P32" s="38">
        <v>91.5</v>
      </c>
      <c r="Q32" s="38">
        <f t="shared" si="6"/>
        <v>0.91500000000000004</v>
      </c>
      <c r="R32" s="38">
        <v>7.6</v>
      </c>
      <c r="S32" s="38">
        <f t="shared" si="7"/>
        <v>7.5999999999999998E-2</v>
      </c>
      <c r="T32" s="38">
        <v>22.9</v>
      </c>
      <c r="U32" s="38">
        <f t="shared" si="8"/>
        <v>0.22899999999999998</v>
      </c>
    </row>
    <row r="33" spans="2:21" x14ac:dyDescent="0.25">
      <c r="B33" s="38">
        <v>96</v>
      </c>
      <c r="C33" s="38">
        <f>244/100</f>
        <v>2.44</v>
      </c>
      <c r="D33" s="38">
        <v>244</v>
      </c>
      <c r="E33" s="38">
        <f t="shared" si="0"/>
        <v>2.44</v>
      </c>
      <c r="F33" s="38">
        <v>239.2</v>
      </c>
      <c r="G33" s="38">
        <f t="shared" si="1"/>
        <v>2.3919999999999999</v>
      </c>
      <c r="H33" s="38">
        <v>274.5</v>
      </c>
      <c r="I33" s="38">
        <f t="shared" si="2"/>
        <v>2.7450000000000001</v>
      </c>
      <c r="J33" s="38">
        <v>340</v>
      </c>
      <c r="K33" s="38">
        <f t="shared" si="3"/>
        <v>3.4</v>
      </c>
      <c r="L33" s="38">
        <v>91.5</v>
      </c>
      <c r="M33" s="38">
        <f t="shared" si="4"/>
        <v>0.91500000000000004</v>
      </c>
      <c r="N33" s="38">
        <v>61</v>
      </c>
      <c r="O33" s="38">
        <f t="shared" si="5"/>
        <v>0.61</v>
      </c>
      <c r="P33" s="38">
        <v>91.5</v>
      </c>
      <c r="Q33" s="38">
        <f t="shared" si="6"/>
        <v>0.91500000000000004</v>
      </c>
      <c r="R33" s="38">
        <v>7.6</v>
      </c>
      <c r="S33" s="38">
        <f t="shared" si="7"/>
        <v>7.5999999999999998E-2</v>
      </c>
      <c r="T33" s="38">
        <v>22.9</v>
      </c>
      <c r="U33" s="38">
        <f t="shared" si="8"/>
        <v>0.22899999999999998</v>
      </c>
    </row>
    <row r="34" spans="2:21" x14ac:dyDescent="0.25">
      <c r="B34" s="126">
        <v>120</v>
      </c>
      <c r="C34" s="38">
        <f>305/100</f>
        <v>3.05</v>
      </c>
      <c r="D34" s="38">
        <v>274.5</v>
      </c>
      <c r="E34" s="38">
        <f t="shared" si="0"/>
        <v>2.7450000000000001</v>
      </c>
      <c r="F34" s="38">
        <v>427</v>
      </c>
      <c r="G34" s="38">
        <f t="shared" si="1"/>
        <v>4.2700000000000005</v>
      </c>
      <c r="H34" s="38">
        <v>366</v>
      </c>
      <c r="I34" s="38">
        <f t="shared" si="2"/>
        <v>3.66</v>
      </c>
      <c r="J34" s="38">
        <v>475.9</v>
      </c>
      <c r="K34" s="38">
        <f t="shared" si="3"/>
        <v>4.7589999999999995</v>
      </c>
      <c r="L34" s="38">
        <v>122</v>
      </c>
      <c r="M34" s="38">
        <f t="shared" si="4"/>
        <v>1.22</v>
      </c>
      <c r="N34" s="38">
        <v>91.5</v>
      </c>
      <c r="O34" s="38">
        <f t="shared" si="5"/>
        <v>0.91500000000000004</v>
      </c>
      <c r="P34" s="38">
        <v>183</v>
      </c>
      <c r="Q34" s="38">
        <f t="shared" si="6"/>
        <v>1.83</v>
      </c>
      <c r="R34" s="38">
        <v>15.3</v>
      </c>
      <c r="S34" s="38">
        <f t="shared" si="7"/>
        <v>0.153</v>
      </c>
      <c r="T34" s="38">
        <v>34.299999999999997</v>
      </c>
      <c r="U34" s="38">
        <f t="shared" si="8"/>
        <v>0.34299999999999997</v>
      </c>
    </row>
    <row r="36" spans="2:21" x14ac:dyDescent="0.25">
      <c r="B36" s="127" t="s">
        <v>149</v>
      </c>
      <c r="C36" s="127" t="s">
        <v>150</v>
      </c>
      <c r="D36" s="127" t="s">
        <v>152</v>
      </c>
      <c r="E36" s="127" t="s">
        <v>151</v>
      </c>
      <c r="F36" s="127" t="s">
        <v>153</v>
      </c>
      <c r="G36" s="127" t="s">
        <v>16</v>
      </c>
      <c r="H36" s="127" t="s">
        <v>154</v>
      </c>
      <c r="I36" s="127" t="s">
        <v>155</v>
      </c>
      <c r="J36" s="127" t="s">
        <v>156</v>
      </c>
      <c r="K36" s="127" t="s">
        <v>157</v>
      </c>
      <c r="L36" s="127" t="s">
        <v>158</v>
      </c>
      <c r="M36" s="127" t="s">
        <v>159</v>
      </c>
      <c r="N36" s="127" t="s">
        <v>160</v>
      </c>
      <c r="O36" s="127" t="s">
        <v>161</v>
      </c>
      <c r="P36" s="127" t="s">
        <v>162</v>
      </c>
      <c r="Q36" s="127" t="s">
        <v>163</v>
      </c>
      <c r="R36" s="127" t="s">
        <v>164</v>
      </c>
      <c r="S36" s="127" t="s">
        <v>165</v>
      </c>
      <c r="T36" s="127" t="s">
        <v>166</v>
      </c>
      <c r="U36" s="127" t="s">
        <v>167</v>
      </c>
    </row>
    <row r="37" spans="2:21" x14ac:dyDescent="0.25">
      <c r="B37" s="130">
        <f>Tabla7[Ancho de Garganta Canaleta Parshall]</f>
        <v>12</v>
      </c>
      <c r="C37" s="128">
        <f t="shared" ref="C37:U37" si="9">LOOKUP($B$37,$B$21:$B$34,C21:C34)</f>
        <v>0.30499999999999999</v>
      </c>
      <c r="D37" s="128">
        <f t="shared" si="9"/>
        <v>137.19999999999999</v>
      </c>
      <c r="E37" s="128">
        <f t="shared" si="9"/>
        <v>1.3719999999999999</v>
      </c>
      <c r="F37" s="128">
        <f t="shared" si="9"/>
        <v>134.4</v>
      </c>
      <c r="G37" s="128">
        <f t="shared" si="9"/>
        <v>1.3440000000000001</v>
      </c>
      <c r="H37" s="128">
        <f t="shared" si="9"/>
        <v>61</v>
      </c>
      <c r="I37" s="128">
        <f t="shared" si="9"/>
        <v>0.61</v>
      </c>
      <c r="J37" s="128">
        <f t="shared" si="9"/>
        <v>84.5</v>
      </c>
      <c r="K37" s="128">
        <f t="shared" si="9"/>
        <v>0.84499999999999997</v>
      </c>
      <c r="L37" s="128">
        <f t="shared" si="9"/>
        <v>91.5</v>
      </c>
      <c r="M37" s="128">
        <f t="shared" si="9"/>
        <v>0.91500000000000004</v>
      </c>
      <c r="N37" s="128">
        <f t="shared" si="9"/>
        <v>61</v>
      </c>
      <c r="O37" s="128">
        <f t="shared" si="9"/>
        <v>0.61</v>
      </c>
      <c r="P37" s="128">
        <f t="shared" si="9"/>
        <v>91.5</v>
      </c>
      <c r="Q37" s="128">
        <f t="shared" si="9"/>
        <v>0.91500000000000004</v>
      </c>
      <c r="R37" s="128">
        <f t="shared" si="9"/>
        <v>7.6</v>
      </c>
      <c r="S37" s="128">
        <f t="shared" si="9"/>
        <v>7.5999999999999998E-2</v>
      </c>
      <c r="T37" s="128">
        <f t="shared" si="9"/>
        <v>22.9</v>
      </c>
      <c r="U37" s="128">
        <f t="shared" si="9"/>
        <v>0.22899999999999998</v>
      </c>
    </row>
  </sheetData>
  <mergeCells count="16">
    <mergeCell ref="L6:M6"/>
    <mergeCell ref="L5:M5"/>
    <mergeCell ref="G16:H16"/>
    <mergeCell ref="G17:H17"/>
    <mergeCell ref="G4:J4"/>
    <mergeCell ref="G5:H5"/>
    <mergeCell ref="G12:H12"/>
    <mergeCell ref="G13:H13"/>
    <mergeCell ref="G14:H14"/>
    <mergeCell ref="G10:H10"/>
    <mergeCell ref="G11:H11"/>
    <mergeCell ref="G6:H6"/>
    <mergeCell ref="G7:H7"/>
    <mergeCell ref="G8:H8"/>
    <mergeCell ref="G9:H9"/>
    <mergeCell ref="G15:H15"/>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6385" r:id="rId4" name="CommandButton1">
          <controlPr defaultSize="0" autoLine="0" autoPict="0" r:id="rId5">
            <anchor moveWithCells="1" sizeWithCells="1">
              <from>
                <xdr:col>6</xdr:col>
                <xdr:colOff>123825</xdr:colOff>
                <xdr:row>92</xdr:row>
                <xdr:rowOff>171450</xdr:rowOff>
              </from>
              <to>
                <xdr:col>6</xdr:col>
                <xdr:colOff>390525</xdr:colOff>
                <xdr:row>93</xdr:row>
                <xdr:rowOff>142875</xdr:rowOff>
              </to>
            </anchor>
          </controlPr>
        </control>
      </mc:Choice>
      <mc:Fallback>
        <control shapeId="16385" r:id="rId4" name="CommandButton1"/>
      </mc:Fallback>
    </mc:AlternateContent>
  </control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Q31"/>
  <sheetViews>
    <sheetView showGridLines="0" workbookViewId="0">
      <selection activeCell="D14" sqref="D14"/>
    </sheetView>
  </sheetViews>
  <sheetFormatPr baseColWidth="10" defaultRowHeight="15" x14ac:dyDescent="0.25"/>
  <cols>
    <col min="1" max="1" width="14.28515625" customWidth="1"/>
    <col min="2" max="4" width="20.5703125" customWidth="1"/>
    <col min="5" max="5" width="2" customWidth="1"/>
    <col min="7" max="7" width="3" bestFit="1" customWidth="1"/>
  </cols>
  <sheetData>
    <row r="1" spans="1:17" x14ac:dyDescent="0.25">
      <c r="B1" s="384" t="s">
        <v>238</v>
      </c>
      <c r="C1" s="384"/>
      <c r="D1" s="384"/>
      <c r="E1" s="384"/>
      <c r="F1" s="384"/>
      <c r="G1" s="384"/>
      <c r="H1" s="384"/>
      <c r="I1" s="384"/>
      <c r="J1" s="384"/>
      <c r="K1" s="384"/>
      <c r="L1" s="384"/>
    </row>
    <row r="2" spans="1:17" x14ac:dyDescent="0.25">
      <c r="B2" s="384"/>
      <c r="C2" s="384"/>
      <c r="D2" s="384"/>
      <c r="E2" s="384"/>
      <c r="F2" s="384"/>
      <c r="G2" s="384"/>
      <c r="H2" s="384"/>
      <c r="I2" s="384"/>
      <c r="J2" s="384"/>
      <c r="K2" s="384"/>
      <c r="L2" s="384"/>
    </row>
    <row r="3" spans="1:17" ht="26.25" x14ac:dyDescent="0.25">
      <c r="B3" s="182"/>
      <c r="C3" s="182"/>
      <c r="D3" s="182"/>
      <c r="E3" s="182"/>
      <c r="F3" s="182"/>
      <c r="G3" s="182"/>
      <c r="H3" s="182"/>
      <c r="I3" s="182"/>
      <c r="J3" s="182"/>
      <c r="K3" s="182"/>
      <c r="L3" s="182"/>
    </row>
    <row r="4" spans="1:17" ht="26.25" x14ac:dyDescent="0.35">
      <c r="A4" s="181" t="s">
        <v>237</v>
      </c>
      <c r="B4" s="385" t="s">
        <v>236</v>
      </c>
      <c r="C4" s="385"/>
      <c r="D4" s="385"/>
      <c r="E4" s="385"/>
      <c r="F4" s="385"/>
      <c r="G4" s="385"/>
      <c r="H4" s="385"/>
      <c r="I4" s="385"/>
      <c r="J4" s="385"/>
      <c r="K4" s="385"/>
      <c r="L4" s="385"/>
    </row>
    <row r="5" spans="1:17" x14ac:dyDescent="0.25">
      <c r="P5" s="180" t="s">
        <v>235</v>
      </c>
      <c r="Q5" s="180" t="s">
        <v>234</v>
      </c>
    </row>
    <row r="6" spans="1:17" x14ac:dyDescent="0.25">
      <c r="P6" s="161">
        <v>2021</v>
      </c>
      <c r="Q6" s="161">
        <f t="shared" ref="Q6:Q31" si="0">ROUNDUP(B$13+((B$13-B$8)/(A$13-A$8))*(P6-A$13),0)</f>
        <v>106459</v>
      </c>
    </row>
    <row r="7" spans="1:17" x14ac:dyDescent="0.25">
      <c r="A7" s="179" t="s">
        <v>233</v>
      </c>
      <c r="B7" s="179" t="s">
        <v>232</v>
      </c>
      <c r="C7" s="179" t="s">
        <v>231</v>
      </c>
      <c r="D7" s="179" t="s">
        <v>230</v>
      </c>
      <c r="E7" s="178"/>
      <c r="F7" s="177" t="s">
        <v>229</v>
      </c>
      <c r="G7" s="386" t="s">
        <v>228</v>
      </c>
      <c r="H7" s="387"/>
      <c r="P7" s="161">
        <v>2022</v>
      </c>
      <c r="Q7" s="161">
        <f t="shared" si="0"/>
        <v>106512</v>
      </c>
    </row>
    <row r="8" spans="1:17" x14ac:dyDescent="0.25">
      <c r="A8" s="161">
        <v>1985</v>
      </c>
      <c r="B8" s="161">
        <v>104562</v>
      </c>
      <c r="C8" s="161">
        <v>3150</v>
      </c>
      <c r="D8" s="161">
        <v>4232</v>
      </c>
      <c r="F8" s="176">
        <v>2022</v>
      </c>
      <c r="G8" s="388">
        <v>25</v>
      </c>
      <c r="H8" s="389"/>
      <c r="P8" s="161">
        <v>2023</v>
      </c>
      <c r="Q8" s="161">
        <f t="shared" si="0"/>
        <v>106564</v>
      </c>
    </row>
    <row r="9" spans="1:17" x14ac:dyDescent="0.25">
      <c r="A9" s="161">
        <v>1985</v>
      </c>
      <c r="B9" s="161">
        <v>108960</v>
      </c>
      <c r="C9" s="161">
        <v>4200</v>
      </c>
      <c r="D9" s="161">
        <f>B9+C9</f>
        <v>113160</v>
      </c>
      <c r="P9" s="161">
        <v>2024</v>
      </c>
      <c r="Q9" s="161">
        <f t="shared" si="0"/>
        <v>106617</v>
      </c>
    </row>
    <row r="10" spans="1:17" x14ac:dyDescent="0.25">
      <c r="A10" s="161">
        <v>1992</v>
      </c>
      <c r="B10" s="161">
        <v>112360</v>
      </c>
      <c r="C10" s="161">
        <v>5230</v>
      </c>
      <c r="D10" s="161">
        <f>B10+C10</f>
        <v>117590</v>
      </c>
      <c r="P10" s="161">
        <v>2025</v>
      </c>
      <c r="Q10" s="161">
        <f t="shared" si="0"/>
        <v>106670</v>
      </c>
    </row>
    <row r="11" spans="1:17" x14ac:dyDescent="0.25">
      <c r="A11" s="161">
        <v>2022</v>
      </c>
      <c r="B11" s="161">
        <v>120096</v>
      </c>
      <c r="C11" s="161">
        <v>6780</v>
      </c>
      <c r="D11" s="161">
        <v>7002</v>
      </c>
      <c r="P11" s="161">
        <v>2026</v>
      </c>
      <c r="Q11" s="161">
        <f t="shared" si="0"/>
        <v>106722</v>
      </c>
    </row>
    <row r="12" spans="1:17" x14ac:dyDescent="0.25">
      <c r="A12" s="175"/>
      <c r="B12" s="175"/>
      <c r="C12" s="160"/>
      <c r="D12" s="160"/>
      <c r="P12" s="161">
        <v>2027</v>
      </c>
      <c r="Q12" s="161">
        <f t="shared" si="0"/>
        <v>106775</v>
      </c>
    </row>
    <row r="13" spans="1:17" x14ac:dyDescent="0.25">
      <c r="A13" s="175"/>
      <c r="B13" s="175"/>
      <c r="C13" s="160"/>
      <c r="D13" s="160"/>
      <c r="P13" s="161">
        <v>2028</v>
      </c>
      <c r="Q13" s="161">
        <f t="shared" si="0"/>
        <v>106828</v>
      </c>
    </row>
    <row r="14" spans="1:17" x14ac:dyDescent="0.25">
      <c r="P14" s="161">
        <v>2029</v>
      </c>
      <c r="Q14" s="161">
        <f t="shared" si="0"/>
        <v>106880</v>
      </c>
    </row>
    <row r="15" spans="1:17" x14ac:dyDescent="0.25">
      <c r="A15" s="173" t="s">
        <v>227</v>
      </c>
      <c r="P15" s="161">
        <v>2030</v>
      </c>
      <c r="Q15" s="161">
        <f t="shared" si="0"/>
        <v>106933</v>
      </c>
    </row>
    <row r="16" spans="1:17" x14ac:dyDescent="0.25">
      <c r="A16" s="174" t="s">
        <v>226</v>
      </c>
      <c r="B16" s="169">
        <f>F8+G8</f>
        <v>2047</v>
      </c>
      <c r="C16" s="169"/>
      <c r="D16" s="169"/>
      <c r="P16" s="161">
        <v>2031</v>
      </c>
      <c r="Q16" s="161">
        <f t="shared" si="0"/>
        <v>106986</v>
      </c>
    </row>
    <row r="17" spans="1:17" x14ac:dyDescent="0.25">
      <c r="P17" s="161">
        <v>2032</v>
      </c>
      <c r="Q17" s="161">
        <f t="shared" si="0"/>
        <v>107038</v>
      </c>
    </row>
    <row r="18" spans="1:17" x14ac:dyDescent="0.25">
      <c r="A18" s="173" t="s">
        <v>225</v>
      </c>
      <c r="P18" s="161">
        <v>2033</v>
      </c>
      <c r="Q18" s="161">
        <f t="shared" si="0"/>
        <v>107091</v>
      </c>
    </row>
    <row r="19" spans="1:17" x14ac:dyDescent="0.25">
      <c r="A19" s="172" t="s">
        <v>224</v>
      </c>
      <c r="B19" s="171">
        <f>D11+((D11-D8)/(A11-A8))*(B16-A11)</f>
        <v>8873.6216216216217</v>
      </c>
      <c r="C19" s="171"/>
      <c r="D19" s="171"/>
      <c r="E19" s="170" t="s">
        <v>223</v>
      </c>
      <c r="F19" s="169">
        <f>ROUNDUP(B19,0)</f>
        <v>8874</v>
      </c>
      <c r="G19" s="383" t="s">
        <v>222</v>
      </c>
      <c r="H19" s="383"/>
      <c r="P19" s="161">
        <v>2034</v>
      </c>
      <c r="Q19" s="161">
        <f t="shared" si="0"/>
        <v>107144</v>
      </c>
    </row>
    <row r="20" spans="1:17" x14ac:dyDescent="0.25">
      <c r="P20" s="161">
        <v>2035</v>
      </c>
      <c r="Q20" s="161">
        <f t="shared" si="0"/>
        <v>107196</v>
      </c>
    </row>
    <row r="21" spans="1:17" x14ac:dyDescent="0.25">
      <c r="A21" s="168" t="s">
        <v>221</v>
      </c>
      <c r="P21" s="161">
        <v>2036</v>
      </c>
      <c r="Q21" s="161">
        <f t="shared" si="0"/>
        <v>107249</v>
      </c>
    </row>
    <row r="22" spans="1:17" x14ac:dyDescent="0.25">
      <c r="A22" t="s">
        <v>220</v>
      </c>
      <c r="P22" s="161">
        <v>2037</v>
      </c>
      <c r="Q22" s="161">
        <f t="shared" si="0"/>
        <v>107302</v>
      </c>
    </row>
    <row r="23" spans="1:17" x14ac:dyDescent="0.25">
      <c r="A23" t="s">
        <v>219</v>
      </c>
      <c r="P23" s="161">
        <v>2038</v>
      </c>
      <c r="Q23" s="161">
        <f t="shared" si="0"/>
        <v>107354</v>
      </c>
    </row>
    <row r="24" spans="1:17" x14ac:dyDescent="0.25">
      <c r="P24" s="161">
        <v>2039</v>
      </c>
      <c r="Q24" s="161">
        <f t="shared" si="0"/>
        <v>107407</v>
      </c>
    </row>
    <row r="25" spans="1:17" x14ac:dyDescent="0.25">
      <c r="P25" s="161">
        <v>2040</v>
      </c>
      <c r="Q25" s="161">
        <f t="shared" si="0"/>
        <v>107460</v>
      </c>
    </row>
    <row r="26" spans="1:17" x14ac:dyDescent="0.25">
      <c r="P26" s="161">
        <v>2041</v>
      </c>
      <c r="Q26" s="161">
        <f t="shared" si="0"/>
        <v>107512</v>
      </c>
    </row>
    <row r="27" spans="1:17" x14ac:dyDescent="0.25">
      <c r="P27" s="161">
        <v>2042</v>
      </c>
      <c r="Q27" s="161">
        <f t="shared" si="0"/>
        <v>107565</v>
      </c>
    </row>
    <row r="28" spans="1:17" x14ac:dyDescent="0.25">
      <c r="P28" s="161">
        <v>2043</v>
      </c>
      <c r="Q28" s="161">
        <f t="shared" si="0"/>
        <v>107618</v>
      </c>
    </row>
    <row r="29" spans="1:17" x14ac:dyDescent="0.25">
      <c r="P29" s="161">
        <v>2044</v>
      </c>
      <c r="Q29" s="161">
        <f t="shared" si="0"/>
        <v>107670</v>
      </c>
    </row>
    <row r="30" spans="1:17" x14ac:dyDescent="0.25">
      <c r="P30" s="161">
        <v>2045</v>
      </c>
      <c r="Q30" s="161">
        <f t="shared" si="0"/>
        <v>107723</v>
      </c>
    </row>
    <row r="31" spans="1:17" x14ac:dyDescent="0.25">
      <c r="P31" s="161">
        <v>2046</v>
      </c>
      <c r="Q31" s="161">
        <f t="shared" si="0"/>
        <v>107776</v>
      </c>
    </row>
  </sheetData>
  <mergeCells count="5">
    <mergeCell ref="G19:H19"/>
    <mergeCell ref="B1:L2"/>
    <mergeCell ref="B4:L4"/>
    <mergeCell ref="G7:H7"/>
    <mergeCell ref="G8:H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dimension ref="A1:M47"/>
  <sheetViews>
    <sheetView showGridLines="0" workbookViewId="0">
      <selection activeCell="B15" sqref="B15"/>
    </sheetView>
  </sheetViews>
  <sheetFormatPr baseColWidth="10" defaultRowHeight="15" x14ac:dyDescent="0.25"/>
  <cols>
    <col min="1" max="1" width="14" customWidth="1"/>
    <col min="2" max="4" width="18.85546875" customWidth="1"/>
    <col min="5" max="5" width="2" bestFit="1" customWidth="1"/>
    <col min="7" max="7" width="3" bestFit="1" customWidth="1"/>
    <col min="13" max="13" width="13.5703125" customWidth="1"/>
  </cols>
  <sheetData>
    <row r="1" spans="1:13" ht="15" customHeight="1" x14ac:dyDescent="0.25">
      <c r="B1" s="190"/>
      <c r="C1" s="190"/>
      <c r="D1" s="190"/>
      <c r="E1" s="190"/>
      <c r="F1" s="182" t="s">
        <v>243</v>
      </c>
      <c r="G1" s="182"/>
      <c r="H1" s="182"/>
      <c r="I1" s="182"/>
      <c r="J1" s="182"/>
      <c r="K1" s="182"/>
      <c r="L1" s="182"/>
      <c r="M1" s="182"/>
    </row>
    <row r="2" spans="1:13" ht="15" customHeight="1" x14ac:dyDescent="0.25">
      <c r="B2" s="190"/>
      <c r="C2" s="190"/>
      <c r="D2" s="190"/>
      <c r="E2" s="190"/>
      <c r="F2" s="182"/>
      <c r="G2" s="182"/>
      <c r="H2" s="182"/>
      <c r="I2" s="182"/>
      <c r="J2" s="182"/>
      <c r="K2" s="182"/>
      <c r="L2" s="182"/>
      <c r="M2" s="182"/>
    </row>
    <row r="3" spans="1:13" ht="15" customHeight="1" x14ac:dyDescent="0.25">
      <c r="B3" s="190"/>
      <c r="C3" s="190"/>
      <c r="D3" s="190"/>
      <c r="E3" s="190"/>
      <c r="F3" s="182"/>
      <c r="G3" s="182"/>
      <c r="H3" s="182"/>
      <c r="I3" s="182"/>
      <c r="J3" s="182"/>
      <c r="K3" s="182"/>
      <c r="L3" s="182"/>
      <c r="M3" s="182"/>
    </row>
    <row r="4" spans="1:13" ht="26.25" x14ac:dyDescent="0.35">
      <c r="A4" s="181" t="s">
        <v>237</v>
      </c>
      <c r="B4" s="385" t="s">
        <v>236</v>
      </c>
      <c r="C4" s="385"/>
      <c r="D4" s="385"/>
      <c r="E4" s="385"/>
      <c r="F4" s="385"/>
      <c r="G4" s="385"/>
      <c r="H4" s="385"/>
      <c r="I4" s="385"/>
      <c r="J4" s="385"/>
      <c r="K4" s="385"/>
      <c r="L4" s="385"/>
      <c r="M4" s="189"/>
    </row>
    <row r="6" spans="1:13" x14ac:dyDescent="0.25">
      <c r="A6" s="179" t="s">
        <v>233</v>
      </c>
      <c r="B6" s="179" t="s">
        <v>232</v>
      </c>
      <c r="C6" s="179" t="s">
        <v>231</v>
      </c>
      <c r="D6" s="179" t="s">
        <v>242</v>
      </c>
      <c r="F6" s="177" t="s">
        <v>229</v>
      </c>
      <c r="G6" s="386" t="s">
        <v>228</v>
      </c>
      <c r="H6" s="387"/>
    </row>
    <row r="7" spans="1:13" x14ac:dyDescent="0.25">
      <c r="A7" s="161">
        <v>1985</v>
      </c>
      <c r="B7" s="161">
        <v>104562</v>
      </c>
      <c r="C7" s="161">
        <v>3150</v>
      </c>
      <c r="D7" s="161">
        <v>4232</v>
      </c>
      <c r="F7" s="176">
        <v>2022</v>
      </c>
      <c r="G7" s="388">
        <v>25</v>
      </c>
      <c r="H7" s="389"/>
    </row>
    <row r="8" spans="1:13" x14ac:dyDescent="0.25">
      <c r="A8" s="161">
        <v>1985</v>
      </c>
      <c r="B8" s="161">
        <v>108960</v>
      </c>
      <c r="C8" s="161">
        <v>4200</v>
      </c>
      <c r="D8" s="161">
        <f>B8+C8</f>
        <v>113160</v>
      </c>
    </row>
    <row r="9" spans="1:13" x14ac:dyDescent="0.25">
      <c r="A9" s="161">
        <v>1992</v>
      </c>
      <c r="B9" s="161">
        <v>112360</v>
      </c>
      <c r="C9" s="161">
        <v>5230</v>
      </c>
      <c r="D9" s="161">
        <f>B9+C9</f>
        <v>117590</v>
      </c>
    </row>
    <row r="10" spans="1:13" x14ac:dyDescent="0.25">
      <c r="A10" s="161">
        <v>2022</v>
      </c>
      <c r="B10" s="161">
        <v>120096</v>
      </c>
      <c r="C10" s="161">
        <v>6780</v>
      </c>
      <c r="D10" s="161">
        <v>7002</v>
      </c>
    </row>
    <row r="11" spans="1:13" x14ac:dyDescent="0.25">
      <c r="A11" s="188"/>
      <c r="B11" s="188"/>
      <c r="C11" s="188"/>
      <c r="D11" s="188"/>
    </row>
    <row r="12" spans="1:13" x14ac:dyDescent="0.25">
      <c r="A12" s="188"/>
      <c r="B12" s="188"/>
      <c r="C12" s="188"/>
      <c r="D12" s="188"/>
    </row>
    <row r="14" spans="1:13" x14ac:dyDescent="0.25">
      <c r="A14" s="173" t="s">
        <v>227</v>
      </c>
    </row>
    <row r="15" spans="1:13" x14ac:dyDescent="0.25">
      <c r="A15" s="174" t="s">
        <v>226</v>
      </c>
      <c r="B15" s="169">
        <f>F7+G7</f>
        <v>2047</v>
      </c>
      <c r="C15" s="169"/>
      <c r="D15" s="169"/>
    </row>
    <row r="17" spans="1:11" x14ac:dyDescent="0.25">
      <c r="A17" s="187" t="s">
        <v>241</v>
      </c>
    </row>
    <row r="18" spans="1:11" x14ac:dyDescent="0.25">
      <c r="A18" s="186" t="s">
        <v>240</v>
      </c>
      <c r="B18" s="185">
        <f>((D10/D7)^(1/(A10-A7)))-1</f>
        <v>1.3701698687183184E-2</v>
      </c>
      <c r="C18" s="184"/>
      <c r="D18" s="184"/>
    </row>
    <row r="20" spans="1:11" x14ac:dyDescent="0.25">
      <c r="A20" s="173" t="s">
        <v>239</v>
      </c>
      <c r="J20" s="183" t="s">
        <v>235</v>
      </c>
      <c r="K20" s="183" t="s">
        <v>234</v>
      </c>
    </row>
    <row r="21" spans="1:11" x14ac:dyDescent="0.25">
      <c r="A21" s="172" t="s">
        <v>224</v>
      </c>
      <c r="B21" s="171">
        <f>D10*(1+B18)^(B15-A10)</f>
        <v>9839.577772994</v>
      </c>
      <c r="C21" s="171"/>
      <c r="D21" s="171"/>
      <c r="E21" s="170" t="s">
        <v>223</v>
      </c>
      <c r="F21" s="169">
        <f>ROUNDUP(B21,0)</f>
        <v>9840</v>
      </c>
      <c r="G21" s="390" t="s">
        <v>222</v>
      </c>
      <c r="H21" s="390"/>
      <c r="J21" s="161">
        <v>2021</v>
      </c>
      <c r="K21" s="161">
        <f t="shared" ref="K21:K47" si="0">ROUNDUP(D$10*(1+B$18)^(J21-A$10),0)</f>
        <v>6908</v>
      </c>
    </row>
    <row r="22" spans="1:11" x14ac:dyDescent="0.25">
      <c r="J22" s="161">
        <v>2022</v>
      </c>
      <c r="K22" s="161">
        <f t="shared" si="0"/>
        <v>7002</v>
      </c>
    </row>
    <row r="23" spans="1:11" x14ac:dyDescent="0.25">
      <c r="J23" s="161">
        <v>2023</v>
      </c>
      <c r="K23" s="161">
        <f t="shared" si="0"/>
        <v>7098</v>
      </c>
    </row>
    <row r="24" spans="1:11" x14ac:dyDescent="0.25">
      <c r="J24" s="161">
        <v>2024</v>
      </c>
      <c r="K24" s="161">
        <f t="shared" si="0"/>
        <v>7196</v>
      </c>
    </row>
    <row r="25" spans="1:11" x14ac:dyDescent="0.25">
      <c r="J25" s="161">
        <v>2025</v>
      </c>
      <c r="K25" s="161">
        <f t="shared" si="0"/>
        <v>7294</v>
      </c>
    </row>
    <row r="26" spans="1:11" x14ac:dyDescent="0.25">
      <c r="J26" s="161">
        <v>2026</v>
      </c>
      <c r="K26" s="161">
        <f t="shared" si="0"/>
        <v>7394</v>
      </c>
    </row>
    <row r="27" spans="1:11" x14ac:dyDescent="0.25">
      <c r="J27" s="161">
        <v>2027</v>
      </c>
      <c r="K27" s="161">
        <f t="shared" si="0"/>
        <v>7496</v>
      </c>
    </row>
    <row r="28" spans="1:11" x14ac:dyDescent="0.25">
      <c r="J28" s="161">
        <v>2028</v>
      </c>
      <c r="K28" s="161">
        <f t="shared" si="0"/>
        <v>7598</v>
      </c>
    </row>
    <row r="29" spans="1:11" x14ac:dyDescent="0.25">
      <c r="J29" s="161">
        <v>2029</v>
      </c>
      <c r="K29" s="161">
        <f t="shared" si="0"/>
        <v>7702</v>
      </c>
    </row>
    <row r="30" spans="1:11" x14ac:dyDescent="0.25">
      <c r="J30" s="161">
        <v>2030</v>
      </c>
      <c r="K30" s="161">
        <f t="shared" si="0"/>
        <v>7808</v>
      </c>
    </row>
    <row r="31" spans="1:11" x14ac:dyDescent="0.25">
      <c r="J31" s="161">
        <v>2031</v>
      </c>
      <c r="K31" s="161">
        <f t="shared" si="0"/>
        <v>7915</v>
      </c>
    </row>
    <row r="32" spans="1:11" x14ac:dyDescent="0.25">
      <c r="J32" s="161">
        <v>2032</v>
      </c>
      <c r="K32" s="161">
        <f t="shared" si="0"/>
        <v>8023</v>
      </c>
    </row>
    <row r="33" spans="10:11" x14ac:dyDescent="0.25">
      <c r="J33" s="161">
        <v>2033</v>
      </c>
      <c r="K33" s="161">
        <f t="shared" si="0"/>
        <v>8133</v>
      </c>
    </row>
    <row r="34" spans="10:11" x14ac:dyDescent="0.25">
      <c r="J34" s="161">
        <v>2034</v>
      </c>
      <c r="K34" s="161">
        <f t="shared" si="0"/>
        <v>8245</v>
      </c>
    </row>
    <row r="35" spans="10:11" x14ac:dyDescent="0.25">
      <c r="J35" s="161">
        <v>2035</v>
      </c>
      <c r="K35" s="161">
        <f t="shared" si="0"/>
        <v>8358</v>
      </c>
    </row>
    <row r="36" spans="10:11" x14ac:dyDescent="0.25">
      <c r="J36" s="161">
        <v>2036</v>
      </c>
      <c r="K36" s="161">
        <f t="shared" si="0"/>
        <v>8472</v>
      </c>
    </row>
    <row r="37" spans="10:11" x14ac:dyDescent="0.25">
      <c r="J37" s="161">
        <v>2037</v>
      </c>
      <c r="K37" s="161">
        <f t="shared" si="0"/>
        <v>8588</v>
      </c>
    </row>
    <row r="38" spans="10:11" x14ac:dyDescent="0.25">
      <c r="J38" s="161">
        <v>2038</v>
      </c>
      <c r="K38" s="161">
        <f t="shared" si="0"/>
        <v>8706</v>
      </c>
    </row>
    <row r="39" spans="10:11" x14ac:dyDescent="0.25">
      <c r="J39" s="161">
        <v>2039</v>
      </c>
      <c r="K39" s="161">
        <f t="shared" si="0"/>
        <v>8825</v>
      </c>
    </row>
    <row r="40" spans="10:11" x14ac:dyDescent="0.25">
      <c r="J40" s="161">
        <v>2040</v>
      </c>
      <c r="K40" s="161">
        <f t="shared" si="0"/>
        <v>8946</v>
      </c>
    </row>
    <row r="41" spans="10:11" x14ac:dyDescent="0.25">
      <c r="J41" s="161">
        <v>2041</v>
      </c>
      <c r="K41" s="161">
        <f t="shared" si="0"/>
        <v>9069</v>
      </c>
    </row>
    <row r="42" spans="10:11" x14ac:dyDescent="0.25">
      <c r="J42" s="161">
        <v>2042</v>
      </c>
      <c r="K42" s="161">
        <f t="shared" si="0"/>
        <v>9193</v>
      </c>
    </row>
    <row r="43" spans="10:11" x14ac:dyDescent="0.25">
      <c r="J43" s="161">
        <v>2043</v>
      </c>
      <c r="K43" s="161">
        <f t="shared" si="0"/>
        <v>9319</v>
      </c>
    </row>
    <row r="44" spans="10:11" x14ac:dyDescent="0.25">
      <c r="J44" s="161">
        <v>2044</v>
      </c>
      <c r="K44" s="161">
        <f t="shared" si="0"/>
        <v>9446</v>
      </c>
    </row>
    <row r="45" spans="10:11" x14ac:dyDescent="0.25">
      <c r="J45" s="161">
        <v>2045</v>
      </c>
      <c r="K45" s="161">
        <f t="shared" si="0"/>
        <v>9576</v>
      </c>
    </row>
    <row r="46" spans="10:11" x14ac:dyDescent="0.25">
      <c r="J46" s="161">
        <v>2046</v>
      </c>
      <c r="K46" s="161">
        <f t="shared" si="0"/>
        <v>9707</v>
      </c>
    </row>
    <row r="47" spans="10:11" x14ac:dyDescent="0.25">
      <c r="J47" s="161">
        <v>2047</v>
      </c>
      <c r="K47" s="161">
        <f t="shared" si="0"/>
        <v>9840</v>
      </c>
    </row>
  </sheetData>
  <mergeCells count="4">
    <mergeCell ref="G21:H21"/>
    <mergeCell ref="B4:L4"/>
    <mergeCell ref="G6:H6"/>
    <mergeCell ref="G7:H7"/>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A1:M42"/>
  <sheetViews>
    <sheetView showGridLines="0" topLeftCell="A12" workbookViewId="0">
      <selection activeCell="B24" sqref="B24"/>
    </sheetView>
  </sheetViews>
  <sheetFormatPr baseColWidth="10" defaultRowHeight="15" x14ac:dyDescent="0.25"/>
  <cols>
    <col min="1" max="1" width="15.5703125" customWidth="1"/>
    <col min="2" max="4" width="17.85546875" customWidth="1"/>
    <col min="5" max="5" width="2" bestFit="1" customWidth="1"/>
    <col min="7" max="7" width="3" bestFit="1" customWidth="1"/>
    <col min="13" max="13" width="14.85546875" customWidth="1"/>
  </cols>
  <sheetData>
    <row r="1" spans="1:13" ht="15" customHeight="1" x14ac:dyDescent="0.25">
      <c r="B1" s="198"/>
      <c r="C1" s="198"/>
      <c r="D1" s="198"/>
      <c r="E1" s="198"/>
      <c r="F1" s="197" t="s">
        <v>255</v>
      </c>
      <c r="G1" s="197"/>
      <c r="H1" s="197"/>
      <c r="I1" s="197"/>
      <c r="J1" s="197"/>
      <c r="K1" s="197"/>
      <c r="L1" s="197"/>
      <c r="M1" s="197"/>
    </row>
    <row r="2" spans="1:13" ht="15" customHeight="1" x14ac:dyDescent="0.25">
      <c r="B2" s="198"/>
      <c r="C2" s="198"/>
      <c r="D2" s="198"/>
      <c r="E2" s="198"/>
      <c r="F2" s="197"/>
      <c r="G2" s="197"/>
      <c r="H2" s="197"/>
      <c r="I2" s="197"/>
      <c r="J2" s="197"/>
      <c r="K2" s="197"/>
      <c r="L2" s="197"/>
      <c r="M2" s="197"/>
    </row>
    <row r="3" spans="1:13" ht="15" customHeight="1" x14ac:dyDescent="0.25">
      <c r="B3" s="198"/>
      <c r="C3" s="198"/>
      <c r="D3" s="198"/>
      <c r="E3" s="198"/>
      <c r="F3" s="197"/>
      <c r="G3" s="197"/>
      <c r="H3" s="197"/>
      <c r="I3" s="197"/>
      <c r="J3" s="197"/>
      <c r="K3" s="197"/>
      <c r="L3" s="197"/>
      <c r="M3" s="197"/>
    </row>
    <row r="4" spans="1:13" ht="15" customHeight="1" x14ac:dyDescent="0.25">
      <c r="B4" s="198"/>
      <c r="C4" s="198"/>
      <c r="D4" s="198"/>
      <c r="E4" s="198"/>
      <c r="F4" s="197"/>
      <c r="G4" s="197"/>
      <c r="H4" s="197"/>
      <c r="I4" s="197"/>
      <c r="J4" s="197"/>
      <c r="K4" s="197"/>
      <c r="L4" s="197"/>
      <c r="M4" s="197"/>
    </row>
    <row r="5" spans="1:13" ht="26.25" x14ac:dyDescent="0.35">
      <c r="A5" s="181" t="s">
        <v>237</v>
      </c>
      <c r="B5" s="385" t="s">
        <v>236</v>
      </c>
      <c r="C5" s="385"/>
      <c r="D5" s="385"/>
      <c r="E5" s="385"/>
      <c r="F5" s="385"/>
      <c r="G5" s="385"/>
      <c r="H5" s="385"/>
      <c r="I5" s="385"/>
      <c r="J5" s="385"/>
      <c r="K5" s="385"/>
      <c r="L5" s="385"/>
      <c r="M5" s="189"/>
    </row>
    <row r="7" spans="1:13" x14ac:dyDescent="0.25">
      <c r="A7" s="179" t="s">
        <v>233</v>
      </c>
      <c r="B7" s="179" t="s">
        <v>232</v>
      </c>
      <c r="C7" s="179" t="s">
        <v>254</v>
      </c>
      <c r="D7" s="179" t="s">
        <v>242</v>
      </c>
      <c r="F7" s="177" t="s">
        <v>229</v>
      </c>
      <c r="G7" s="386" t="s">
        <v>253</v>
      </c>
      <c r="H7" s="387"/>
    </row>
    <row r="8" spans="1:13" x14ac:dyDescent="0.25">
      <c r="A8" s="161">
        <v>1985</v>
      </c>
      <c r="B8" s="161">
        <v>104562</v>
      </c>
      <c r="C8" s="161">
        <v>3150</v>
      </c>
      <c r="D8" s="161">
        <v>4232</v>
      </c>
      <c r="F8" s="176">
        <v>2022</v>
      </c>
      <c r="G8" s="388">
        <v>25</v>
      </c>
      <c r="H8" s="389"/>
    </row>
    <row r="9" spans="1:13" x14ac:dyDescent="0.25">
      <c r="A9" s="161">
        <v>2005</v>
      </c>
      <c r="B9" s="161">
        <v>108960</v>
      </c>
      <c r="C9" s="161">
        <v>4200</v>
      </c>
      <c r="D9" s="161">
        <v>5632</v>
      </c>
    </row>
    <row r="10" spans="1:13" x14ac:dyDescent="0.25">
      <c r="A10" s="161">
        <v>2010</v>
      </c>
      <c r="B10" s="161">
        <v>112360</v>
      </c>
      <c r="C10" s="161">
        <v>5230</v>
      </c>
      <c r="D10" s="161">
        <v>4930</v>
      </c>
    </row>
    <row r="11" spans="1:13" x14ac:dyDescent="0.25">
      <c r="A11" s="161">
        <v>2015</v>
      </c>
      <c r="B11" s="161">
        <v>120096</v>
      </c>
      <c r="C11" s="161">
        <v>6780</v>
      </c>
      <c r="D11" s="161">
        <v>5820</v>
      </c>
    </row>
    <row r="12" spans="1:13" x14ac:dyDescent="0.25">
      <c r="A12" s="161">
        <v>2018</v>
      </c>
      <c r="B12" s="161"/>
      <c r="C12" s="161"/>
      <c r="D12" s="161">
        <v>6510</v>
      </c>
    </row>
    <row r="13" spans="1:13" x14ac:dyDescent="0.25">
      <c r="A13" s="161">
        <v>2022</v>
      </c>
      <c r="B13" s="161"/>
      <c r="C13" s="161"/>
      <c r="D13" s="161">
        <v>7002</v>
      </c>
    </row>
    <row r="15" spans="1:13" x14ac:dyDescent="0.25">
      <c r="A15" s="173" t="s">
        <v>227</v>
      </c>
      <c r="J15" s="180" t="s">
        <v>235</v>
      </c>
      <c r="K15" s="180" t="s">
        <v>234</v>
      </c>
    </row>
    <row r="16" spans="1:13" x14ac:dyDescent="0.25">
      <c r="A16" s="174" t="s">
        <v>226</v>
      </c>
      <c r="B16" s="169">
        <f>F8+G8</f>
        <v>2047</v>
      </c>
      <c r="C16" s="169"/>
      <c r="D16" s="169"/>
      <c r="J16" s="161">
        <v>2021</v>
      </c>
      <c r="K16" s="161">
        <f t="shared" ref="K16:K42" si="0">ROUNDUP(D$8*EXP(B$26*(J16-A$8)),0)</f>
        <v>7337</v>
      </c>
    </row>
    <row r="17" spans="1:11" x14ac:dyDescent="0.25">
      <c r="J17" s="161">
        <v>2022</v>
      </c>
      <c r="K17" s="161">
        <f t="shared" si="0"/>
        <v>7450</v>
      </c>
    </row>
    <row r="18" spans="1:11" x14ac:dyDescent="0.25">
      <c r="A18" s="173" t="s">
        <v>252</v>
      </c>
      <c r="J18" s="161">
        <v>2023</v>
      </c>
      <c r="K18" s="161">
        <f t="shared" si="0"/>
        <v>7565</v>
      </c>
    </row>
    <row r="19" spans="1:11" x14ac:dyDescent="0.25">
      <c r="J19" s="161">
        <v>2024</v>
      </c>
      <c r="K19" s="161">
        <f t="shared" si="0"/>
        <v>7681</v>
      </c>
    </row>
    <row r="20" spans="1:11" x14ac:dyDescent="0.25">
      <c r="A20" s="196" t="s">
        <v>251</v>
      </c>
      <c r="B20" s="195">
        <f>(LN(D9)-LN(D8))/(A9-A8)</f>
        <v>1.4289496214987096E-2</v>
      </c>
      <c r="C20" s="195"/>
      <c r="D20" s="195"/>
      <c r="E20" s="192"/>
      <c r="F20" s="192"/>
      <c r="J20" s="161">
        <v>2025</v>
      </c>
      <c r="K20" s="161">
        <f t="shared" si="0"/>
        <v>7800</v>
      </c>
    </row>
    <row r="21" spans="1:11" x14ac:dyDescent="0.25">
      <c r="A21" s="196" t="s">
        <v>250</v>
      </c>
      <c r="B21" s="195">
        <f>(LN(D10)-LN(D9))/(A10-A9)</f>
        <v>-2.6625126160228163E-2</v>
      </c>
      <c r="C21" s="195"/>
      <c r="D21" s="195"/>
      <c r="E21" s="192"/>
      <c r="F21" s="192"/>
      <c r="J21" s="161">
        <v>2026</v>
      </c>
      <c r="K21" s="161">
        <f t="shared" si="0"/>
        <v>7920</v>
      </c>
    </row>
    <row r="22" spans="1:11" x14ac:dyDescent="0.25">
      <c r="A22" s="196" t="s">
        <v>249</v>
      </c>
      <c r="B22" s="195">
        <f>(LN(D11)-LN(D10))/(A11-A10)</f>
        <v>3.3192254737749491E-2</v>
      </c>
      <c r="C22" s="195"/>
      <c r="D22" s="195"/>
      <c r="E22" s="192"/>
      <c r="F22" s="192"/>
      <c r="J22" s="161">
        <v>2027</v>
      </c>
      <c r="K22" s="161">
        <f t="shared" si="0"/>
        <v>8042</v>
      </c>
    </row>
    <row r="23" spans="1:11" x14ac:dyDescent="0.25">
      <c r="A23" s="196" t="s">
        <v>248</v>
      </c>
      <c r="B23" s="195">
        <f>(LN(D12)-LN(D11))/(A12-A11)</f>
        <v>3.7346398159043538E-2</v>
      </c>
      <c r="C23" s="195"/>
      <c r="D23" s="195"/>
      <c r="E23" s="192"/>
      <c r="F23" s="192"/>
      <c r="J23" s="161">
        <v>2028</v>
      </c>
      <c r="K23" s="161">
        <f t="shared" si="0"/>
        <v>8166</v>
      </c>
    </row>
    <row r="24" spans="1:11" x14ac:dyDescent="0.25">
      <c r="A24" s="196" t="s">
        <v>247</v>
      </c>
      <c r="B24" s="195">
        <f>(LN(D13)-LN(D12))/(A13-A12)</f>
        <v>1.8214091577998914E-2</v>
      </c>
      <c r="E24" s="192"/>
      <c r="F24" s="192"/>
      <c r="J24" s="161">
        <v>2029</v>
      </c>
      <c r="K24" s="161">
        <f t="shared" si="0"/>
        <v>8291</v>
      </c>
    </row>
    <row r="25" spans="1:11" x14ac:dyDescent="0.25">
      <c r="A25" s="173" t="s">
        <v>246</v>
      </c>
      <c r="B25" s="192"/>
      <c r="C25" s="192"/>
      <c r="D25" s="192"/>
      <c r="E25" s="192"/>
      <c r="F25" s="194"/>
      <c r="J25" s="161">
        <v>2030</v>
      </c>
      <c r="K25" s="161">
        <f t="shared" si="0"/>
        <v>8419</v>
      </c>
    </row>
    <row r="26" spans="1:11" x14ac:dyDescent="0.25">
      <c r="A26" s="174" t="s">
        <v>245</v>
      </c>
      <c r="B26" s="193">
        <f>AVERAGE(B20:B24)</f>
        <v>1.5283422905910176E-2</v>
      </c>
      <c r="C26" s="193"/>
      <c r="D26" s="193"/>
      <c r="E26" s="192"/>
      <c r="F26" s="192"/>
      <c r="J26" s="161">
        <v>2031</v>
      </c>
      <c r="K26" s="161">
        <f t="shared" si="0"/>
        <v>8549</v>
      </c>
    </row>
    <row r="27" spans="1:11" x14ac:dyDescent="0.25">
      <c r="J27" s="161">
        <v>2032</v>
      </c>
      <c r="K27" s="161">
        <f t="shared" si="0"/>
        <v>8680</v>
      </c>
    </row>
    <row r="28" spans="1:11" x14ac:dyDescent="0.25">
      <c r="A28" s="173" t="s">
        <v>244</v>
      </c>
      <c r="J28" s="161">
        <v>2033</v>
      </c>
      <c r="K28" s="161">
        <f t="shared" si="0"/>
        <v>8814</v>
      </c>
    </row>
    <row r="29" spans="1:11" x14ac:dyDescent="0.25">
      <c r="A29" s="191" t="s">
        <v>224</v>
      </c>
      <c r="B29" s="170">
        <f>D8*EXP(B26*(B16-A8))</f>
        <v>10916.188978077873</v>
      </c>
      <c r="C29" s="170"/>
      <c r="D29" s="170"/>
      <c r="E29" s="170" t="s">
        <v>223</v>
      </c>
      <c r="F29" s="169">
        <f>ROUNDUP(B29,0)</f>
        <v>10917</v>
      </c>
      <c r="G29" s="391" t="s">
        <v>222</v>
      </c>
      <c r="H29" s="391"/>
      <c r="J29" s="161">
        <v>2034</v>
      </c>
      <c r="K29" s="161">
        <f t="shared" si="0"/>
        <v>8950</v>
      </c>
    </row>
    <row r="30" spans="1:11" x14ac:dyDescent="0.25">
      <c r="J30" s="161">
        <v>2035</v>
      </c>
      <c r="K30" s="161">
        <f t="shared" si="0"/>
        <v>9088</v>
      </c>
    </row>
    <row r="31" spans="1:11" x14ac:dyDescent="0.25">
      <c r="J31" s="161">
        <v>2036</v>
      </c>
      <c r="K31" s="161">
        <f t="shared" si="0"/>
        <v>9227</v>
      </c>
    </row>
    <row r="32" spans="1:11" x14ac:dyDescent="0.25">
      <c r="J32" s="161">
        <v>2037</v>
      </c>
      <c r="K32" s="161">
        <f t="shared" si="0"/>
        <v>9370</v>
      </c>
    </row>
    <row r="33" spans="10:11" x14ac:dyDescent="0.25">
      <c r="J33" s="161">
        <v>2038</v>
      </c>
      <c r="K33" s="161">
        <f t="shared" si="0"/>
        <v>9514</v>
      </c>
    </row>
    <row r="34" spans="10:11" x14ac:dyDescent="0.25">
      <c r="J34" s="161">
        <v>2039</v>
      </c>
      <c r="K34" s="161">
        <f t="shared" si="0"/>
        <v>9660</v>
      </c>
    </row>
    <row r="35" spans="10:11" x14ac:dyDescent="0.25">
      <c r="J35" s="161">
        <v>2040</v>
      </c>
      <c r="K35" s="161">
        <f t="shared" si="0"/>
        <v>9809</v>
      </c>
    </row>
    <row r="36" spans="10:11" x14ac:dyDescent="0.25">
      <c r="J36" s="161">
        <v>2041</v>
      </c>
      <c r="K36" s="161">
        <f t="shared" si="0"/>
        <v>9960</v>
      </c>
    </row>
    <row r="37" spans="10:11" x14ac:dyDescent="0.25">
      <c r="J37" s="161">
        <v>2042</v>
      </c>
      <c r="K37" s="161">
        <f t="shared" si="0"/>
        <v>10114</v>
      </c>
    </row>
    <row r="38" spans="10:11" x14ac:dyDescent="0.25">
      <c r="J38" s="161">
        <v>2043</v>
      </c>
      <c r="K38" s="161">
        <f t="shared" si="0"/>
        <v>10269</v>
      </c>
    </row>
    <row r="39" spans="10:11" x14ac:dyDescent="0.25">
      <c r="J39" s="161">
        <v>2044</v>
      </c>
      <c r="K39" s="161">
        <f t="shared" si="0"/>
        <v>10427</v>
      </c>
    </row>
    <row r="40" spans="10:11" x14ac:dyDescent="0.25">
      <c r="J40" s="161">
        <v>2045</v>
      </c>
      <c r="K40" s="161">
        <f t="shared" si="0"/>
        <v>10588</v>
      </c>
    </row>
    <row r="41" spans="10:11" x14ac:dyDescent="0.25">
      <c r="J41" s="161">
        <v>2046</v>
      </c>
      <c r="K41" s="161">
        <f t="shared" si="0"/>
        <v>10751</v>
      </c>
    </row>
    <row r="42" spans="10:11" x14ac:dyDescent="0.25">
      <c r="J42" s="161">
        <v>2047</v>
      </c>
      <c r="K42" s="161">
        <f t="shared" si="0"/>
        <v>10917</v>
      </c>
    </row>
  </sheetData>
  <mergeCells count="4">
    <mergeCell ref="G29:H29"/>
    <mergeCell ref="B5:L5"/>
    <mergeCell ref="G7:H7"/>
    <mergeCell ref="G8:H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vt:i4>
      </vt:variant>
    </vt:vector>
  </HeadingPairs>
  <TitlesOfParts>
    <vt:vector size="17" baseType="lpstr">
      <vt:lpstr>Máxima eficiencia</vt:lpstr>
      <vt:lpstr>Plantas de tratamiento</vt:lpstr>
      <vt:lpstr>Trapezoidal</vt:lpstr>
      <vt:lpstr>Viscocidad c</vt:lpstr>
      <vt:lpstr>Yc</vt:lpstr>
      <vt:lpstr>Cr Manning</vt:lpstr>
      <vt:lpstr>Viscocidad c (2)</vt:lpstr>
      <vt:lpstr>Y (2)</vt:lpstr>
      <vt:lpstr>Yc (3)</vt:lpstr>
      <vt:lpstr>Gasto</vt:lpstr>
      <vt:lpstr>Yc (2)</vt:lpstr>
      <vt:lpstr>Viscocidad c (3)</vt:lpstr>
      <vt:lpstr>Tablas </vt:lpstr>
      <vt:lpstr>Aritmético</vt:lpstr>
      <vt:lpstr>Geométrico</vt:lpstr>
      <vt:lpstr>Exponencial</vt:lpstr>
      <vt:lpstr>'Plantas de tratamiento'!Área_de_impresión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jeisson manzanares</dc:creator>
  <cp:lastModifiedBy>ASTRID GOMEZ PINEDA</cp:lastModifiedBy>
  <cp:lastPrinted>2022-05-19T02:48:20Z</cp:lastPrinted>
  <dcterms:created xsi:type="dcterms:W3CDTF">2021-05-08T02:36:29Z</dcterms:created>
  <dcterms:modified xsi:type="dcterms:W3CDTF">2022-06-09T21:03:07Z</dcterms:modified>
</cp:coreProperties>
</file>