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erom\OneDrive\Documentos\9 semestre\Practica profesional\"/>
    </mc:Choice>
  </mc:AlternateContent>
  <bookViews>
    <workbookView xWindow="0" yWindow="0" windowWidth="20490" windowHeight="7755" tabRatio="923" activeTab="4"/>
  </bookViews>
  <sheets>
    <sheet name="Balance inicial" sheetId="11" r:id="rId1"/>
    <sheet name="Estado resultado" sheetId="10" r:id="rId2"/>
    <sheet name="Flujo de caja mensual" sheetId="13" r:id="rId3"/>
    <sheet name="Flujo de caja Anual" sheetId="6" r:id="rId4"/>
    <sheet name="Proyección de ventas" sheetId="8" r:id="rId5"/>
    <sheet name="Hoja1" sheetId="14" r:id="rId6"/>
    <sheet name="Punto de equilibrio" sheetId="12" r:id="rId7"/>
    <sheet name="VAN-TIR" sheetId="3" r:id="rId8"/>
    <sheet name="ANÁLISIS" sheetId="7" r:id="rId9"/>
  </sheets>
  <definedNames>
    <definedName name="_xlnm.Print_Area" localSheetId="1">'Estado resultado'!$A$2:$E$24</definedName>
    <definedName name="valuevx">42.314159</definedName>
    <definedName name="vertex42_copyright" hidden="1">"© 2008-2014 Vertex42 LLC"</definedName>
    <definedName name="vertex42_id" hidden="1">"income-statement.xlsx"</definedName>
    <definedName name="vertex42_title" hidden="1">"Income Statement Template"</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6" i="12" l="1"/>
  <c r="AN19" i="6"/>
  <c r="C19" i="6"/>
  <c r="F19" i="6"/>
  <c r="I19" i="6"/>
  <c r="L19" i="6"/>
  <c r="O19" i="6"/>
  <c r="R19" i="6"/>
  <c r="U19" i="6"/>
  <c r="X19" i="6"/>
  <c r="AA19" i="6"/>
  <c r="AD19" i="6"/>
  <c r="AG19" i="6"/>
  <c r="AJ19" i="6"/>
  <c r="D6" i="10"/>
  <c r="AL7" i="6"/>
  <c r="AI7" i="6"/>
  <c r="AF7" i="6"/>
  <c r="AC7" i="6"/>
  <c r="Z7" i="6"/>
  <c r="W7" i="6"/>
  <c r="T7" i="6"/>
  <c r="Q7" i="6"/>
  <c r="N7" i="6"/>
  <c r="K7" i="6"/>
  <c r="H7" i="6"/>
  <c r="E7" i="6"/>
  <c r="AL4" i="6"/>
  <c r="AI4" i="6"/>
  <c r="AF4" i="6"/>
  <c r="AC4" i="6"/>
  <c r="Z4" i="6"/>
  <c r="W4" i="6"/>
  <c r="T4" i="6"/>
  <c r="Q4" i="6"/>
  <c r="N4" i="6"/>
  <c r="K4" i="6"/>
  <c r="H4" i="6"/>
  <c r="E4" i="6"/>
  <c r="D6" i="12"/>
  <c r="C6" i="12"/>
  <c r="I24" i="3"/>
  <c r="B7" i="12" l="1"/>
  <c r="D21" i="10"/>
  <c r="D9" i="10"/>
  <c r="D23" i="10" s="1"/>
  <c r="AM17" i="6" l="1"/>
  <c r="AM18" i="6"/>
  <c r="AM16" i="6"/>
  <c r="AM12" i="6"/>
  <c r="AM13" i="6"/>
  <c r="AM14" i="6"/>
  <c r="AM15" i="6"/>
  <c r="AM11" i="6"/>
  <c r="E24" i="3" l="1"/>
  <c r="E20" i="3"/>
  <c r="E19" i="3"/>
  <c r="E18" i="3"/>
  <c r="E17" i="3"/>
  <c r="E16" i="3"/>
  <c r="E15" i="3"/>
  <c r="E14" i="3"/>
  <c r="E13" i="3"/>
  <c r="E12" i="3"/>
  <c r="E11" i="3"/>
  <c r="E10" i="3"/>
  <c r="E9" i="3"/>
  <c r="E8" i="3"/>
  <c r="AL9" i="6"/>
  <c r="AL8" i="6"/>
  <c r="AL6" i="6"/>
  <c r="AL5" i="6"/>
  <c r="AI9" i="6"/>
  <c r="AI8" i="6"/>
  <c r="AI6" i="6"/>
  <c r="AI5" i="6"/>
  <c r="AF9" i="6"/>
  <c r="AF8" i="6"/>
  <c r="AF6" i="6"/>
  <c r="AF5" i="6"/>
  <c r="AC9" i="6"/>
  <c r="AC8" i="6"/>
  <c r="AC6" i="6"/>
  <c r="AC5" i="6"/>
  <c r="Z9" i="6"/>
  <c r="Z8" i="6"/>
  <c r="Z6" i="6"/>
  <c r="Z5" i="6"/>
  <c r="W9" i="6"/>
  <c r="W8" i="6"/>
  <c r="W6" i="6"/>
  <c r="W5" i="6"/>
  <c r="T9" i="6"/>
  <c r="T8" i="6"/>
  <c r="T6" i="6"/>
  <c r="T5" i="6"/>
  <c r="Q9" i="6"/>
  <c r="Q8" i="6"/>
  <c r="Q6" i="6"/>
  <c r="Q5" i="6"/>
  <c r="N9" i="6"/>
  <c r="N8" i="6"/>
  <c r="N6" i="6"/>
  <c r="N5" i="6"/>
  <c r="K9" i="6"/>
  <c r="K8" i="6"/>
  <c r="K6" i="6"/>
  <c r="K5" i="6"/>
  <c r="H9" i="6"/>
  <c r="H8" i="6"/>
  <c r="H6" i="6"/>
  <c r="H5" i="6"/>
  <c r="E9" i="6"/>
  <c r="E6" i="6"/>
  <c r="E5" i="6"/>
  <c r="C10" i="6" l="1"/>
  <c r="R10" i="6"/>
  <c r="X10" i="6"/>
  <c r="AD10" i="6"/>
  <c r="AJ10" i="6"/>
  <c r="F10" i="6"/>
  <c r="F20" i="6" s="1"/>
  <c r="I10" i="6"/>
  <c r="I20" i="6" s="1"/>
  <c r="L10" i="6"/>
  <c r="O10" i="6"/>
  <c r="O20" i="6" s="1"/>
  <c r="U10" i="6"/>
  <c r="AA10" i="6"/>
  <c r="AA20" i="6" s="1"/>
  <c r="AG10" i="6"/>
  <c r="AG20" i="6" s="1"/>
  <c r="AM19" i="6"/>
  <c r="U20" i="6"/>
  <c r="AJ20" i="6"/>
  <c r="AD20" i="6"/>
  <c r="X20" i="6"/>
  <c r="R20" i="6"/>
  <c r="AM7" i="6" l="1"/>
  <c r="C20" i="6"/>
  <c r="F21" i="6" s="1"/>
  <c r="AM10" i="6"/>
  <c r="L20" i="6"/>
  <c r="O21" i="6" s="1"/>
  <c r="R21" i="6"/>
  <c r="X21" i="6"/>
  <c r="AJ21" i="6"/>
  <c r="U21" i="6"/>
  <c r="AG21" i="6"/>
  <c r="AA21" i="6"/>
  <c r="AD21" i="6"/>
  <c r="L21" i="6"/>
  <c r="I21" i="6"/>
</calcChain>
</file>

<file path=xl/comments1.xml><?xml version="1.0" encoding="utf-8"?>
<comments xmlns="http://schemas.openxmlformats.org/spreadsheetml/2006/main">
  <authors>
    <author>miguel angel castelblanco dueñas</author>
  </authors>
  <commentList>
    <comment ref="C13" authorId="0" shapeId="0">
      <text>
        <r>
          <rPr>
            <b/>
            <sz val="9"/>
            <color indexed="81"/>
            <rFont val="Tahoma"/>
            <family val="2"/>
          </rPr>
          <t>miguel angel castelblanco dueñas:</t>
        </r>
        <r>
          <rPr>
            <sz val="9"/>
            <color indexed="81"/>
            <rFont val="Tahoma"/>
            <family val="2"/>
          </rPr>
          <t xml:space="preserve">
 01 profesional 2.500.000
01 tecnólogo   1.600.000</t>
        </r>
      </text>
    </comment>
    <comment ref="F13" authorId="0" shapeId="0">
      <text>
        <r>
          <rPr>
            <b/>
            <sz val="9"/>
            <color indexed="81"/>
            <rFont val="Tahoma"/>
            <family val="2"/>
          </rPr>
          <t>miguel angel castelblanco dueñas:</t>
        </r>
        <r>
          <rPr>
            <sz val="9"/>
            <color indexed="81"/>
            <rFont val="Tahoma"/>
            <family val="2"/>
          </rPr>
          <t xml:space="preserve">
01 profesional 2.500.000
01 tecnólogo   1.600.000</t>
        </r>
      </text>
    </comment>
    <comment ref="I13" authorId="0" shapeId="0">
      <text>
        <r>
          <rPr>
            <b/>
            <sz val="9"/>
            <color indexed="81"/>
            <rFont val="Tahoma"/>
            <family val="2"/>
          </rPr>
          <t>miguel angel castelblanco dueñas:</t>
        </r>
        <r>
          <rPr>
            <sz val="9"/>
            <color indexed="81"/>
            <rFont val="Tahoma"/>
            <family val="2"/>
          </rPr>
          <t xml:space="preserve">
01 profesional 2.500.000
01 tecnólogo   1.600.000</t>
        </r>
      </text>
    </comment>
    <comment ref="L13" authorId="0" shapeId="0">
      <text>
        <r>
          <rPr>
            <b/>
            <sz val="9"/>
            <color indexed="81"/>
            <rFont val="Tahoma"/>
            <family val="2"/>
          </rPr>
          <t>miguel angel castelblanco dueñas:</t>
        </r>
        <r>
          <rPr>
            <sz val="9"/>
            <color indexed="81"/>
            <rFont val="Tahoma"/>
            <family val="2"/>
          </rPr>
          <t xml:space="preserve">
01 profesional 2.500.000
01 tecnólogo   1.600.000</t>
        </r>
      </text>
    </comment>
    <comment ref="O13" authorId="0" shapeId="0">
      <text>
        <r>
          <rPr>
            <b/>
            <sz val="9"/>
            <color indexed="81"/>
            <rFont val="Tahoma"/>
            <family val="2"/>
          </rPr>
          <t>miguel angel castelblanco dueñas:</t>
        </r>
        <r>
          <rPr>
            <sz val="9"/>
            <color indexed="81"/>
            <rFont val="Tahoma"/>
            <family val="2"/>
          </rPr>
          <t xml:space="preserve">
01 profesional 2.500.000
01 tecnólogo   1.600.000</t>
        </r>
      </text>
    </comment>
    <comment ref="R13" authorId="0" shapeId="0">
      <text>
        <r>
          <rPr>
            <b/>
            <sz val="9"/>
            <color indexed="81"/>
            <rFont val="Tahoma"/>
            <family val="2"/>
          </rPr>
          <t>miguel angel castelblanco dueñas:</t>
        </r>
        <r>
          <rPr>
            <sz val="9"/>
            <color indexed="81"/>
            <rFont val="Tahoma"/>
            <family val="2"/>
          </rPr>
          <t xml:space="preserve">
01 profesional 2.500.000
01 tecnólogo   1.600.000</t>
        </r>
      </text>
    </comment>
    <comment ref="U13" authorId="0" shapeId="0">
      <text>
        <r>
          <rPr>
            <b/>
            <sz val="9"/>
            <color indexed="81"/>
            <rFont val="Tahoma"/>
            <family val="2"/>
          </rPr>
          <t>miguel angel castelblanco dueñas:</t>
        </r>
        <r>
          <rPr>
            <sz val="9"/>
            <color indexed="81"/>
            <rFont val="Tahoma"/>
            <family val="2"/>
          </rPr>
          <t xml:space="preserve">
01 profesional 2.500.000
01 tecnólogo   1.600.000</t>
        </r>
      </text>
    </comment>
    <comment ref="X13" authorId="0" shapeId="0">
      <text>
        <r>
          <rPr>
            <b/>
            <sz val="9"/>
            <color indexed="81"/>
            <rFont val="Tahoma"/>
            <family val="2"/>
          </rPr>
          <t>miguel angel castelblanco dueñas:</t>
        </r>
        <r>
          <rPr>
            <sz val="9"/>
            <color indexed="81"/>
            <rFont val="Tahoma"/>
            <family val="2"/>
          </rPr>
          <t xml:space="preserve">
01 profesional 2.500.000
02 tecnólogo   1.600.000</t>
        </r>
      </text>
    </comment>
    <comment ref="AA13" authorId="0" shapeId="0">
      <text>
        <r>
          <rPr>
            <b/>
            <sz val="9"/>
            <color indexed="81"/>
            <rFont val="Tahoma"/>
            <family val="2"/>
          </rPr>
          <t>miguel angel castelblanco dueñas:</t>
        </r>
        <r>
          <rPr>
            <sz val="9"/>
            <color indexed="81"/>
            <rFont val="Tahoma"/>
            <family val="2"/>
          </rPr>
          <t xml:space="preserve">
01 profesional 2.500.000
02 tecnólogo   1.600.000</t>
        </r>
      </text>
    </comment>
    <comment ref="AD13" authorId="0" shapeId="0">
      <text>
        <r>
          <rPr>
            <b/>
            <sz val="9"/>
            <color indexed="81"/>
            <rFont val="Tahoma"/>
            <family val="2"/>
          </rPr>
          <t>miguel angel castelblanco dueñas:</t>
        </r>
        <r>
          <rPr>
            <sz val="9"/>
            <color indexed="81"/>
            <rFont val="Tahoma"/>
            <family val="2"/>
          </rPr>
          <t xml:space="preserve">
01 profesional 2.500.000
02 tecnólogo   1.600.000</t>
        </r>
      </text>
    </comment>
    <comment ref="AG13" authorId="0" shapeId="0">
      <text>
        <r>
          <rPr>
            <b/>
            <sz val="9"/>
            <color indexed="81"/>
            <rFont val="Tahoma"/>
            <family val="2"/>
          </rPr>
          <t>miguel angel castelblanco dueñas:</t>
        </r>
        <r>
          <rPr>
            <sz val="9"/>
            <color indexed="81"/>
            <rFont val="Tahoma"/>
            <family val="2"/>
          </rPr>
          <t xml:space="preserve">
02 profesional 2.500.000
02 tecnólogo   1.600.000</t>
        </r>
      </text>
    </comment>
    <comment ref="AJ13" authorId="0" shapeId="0">
      <text>
        <r>
          <rPr>
            <b/>
            <sz val="9"/>
            <color indexed="81"/>
            <rFont val="Tahoma"/>
            <family val="2"/>
          </rPr>
          <t>miguel angel castelblanco dueñas:</t>
        </r>
        <r>
          <rPr>
            <sz val="9"/>
            <color indexed="81"/>
            <rFont val="Tahoma"/>
            <family val="2"/>
          </rPr>
          <t xml:space="preserve">
02 profesional 2.500.000
02 tecnólogo   1.600.000</t>
        </r>
      </text>
    </comment>
  </commentList>
</comments>
</file>

<file path=xl/sharedStrings.xml><?xml version="1.0" encoding="utf-8"?>
<sst xmlns="http://schemas.openxmlformats.org/spreadsheetml/2006/main" count="150" uniqueCount="99">
  <si>
    <t>INGRESOS</t>
  </si>
  <si>
    <t>INVERSION INICIAL</t>
  </si>
  <si>
    <t>EGRESOS</t>
  </si>
  <si>
    <t>Otros</t>
  </si>
  <si>
    <t>Gastos de servicios</t>
  </si>
  <si>
    <t>Total Ingresos</t>
  </si>
  <si>
    <t>Total Egresos</t>
  </si>
  <si>
    <t>SALDO DEL MES</t>
  </si>
  <si>
    <t>SALDO FINAL</t>
  </si>
  <si>
    <t>MES</t>
  </si>
  <si>
    <t>FLUJO DE CAJA</t>
  </si>
  <si>
    <t>INTERES</t>
  </si>
  <si>
    <t>VALOR ACTUAL</t>
  </si>
  <si>
    <t>VALOR ACTUAL NETO</t>
  </si>
  <si>
    <t>TASA INTERNA DE RETORNO</t>
  </si>
  <si>
    <t>Imprevistos</t>
  </si>
  <si>
    <t>Publicidad</t>
  </si>
  <si>
    <t>Transporte-Viaticos</t>
  </si>
  <si>
    <t>Pequeña empresa</t>
  </si>
  <si>
    <t>cantidad</t>
  </si>
  <si>
    <t>Valor unidad</t>
  </si>
  <si>
    <t>Mediana empresa</t>
  </si>
  <si>
    <t>Total</t>
  </si>
  <si>
    <t>Arriendo local</t>
  </si>
  <si>
    <t>Nomina</t>
  </si>
  <si>
    <t>Subtotal</t>
  </si>
  <si>
    <t>Aporte socios</t>
  </si>
  <si>
    <t>Muebles y enceres</t>
  </si>
  <si>
    <t>Material de oficina</t>
  </si>
  <si>
    <t>Estado de resultados</t>
  </si>
  <si>
    <t>Proyección para el periodo comprendido desde julio de 2023 hasta julio de 2024</t>
  </si>
  <si>
    <t>Ingresos</t>
  </si>
  <si>
    <t>Julio 2023 a julio 2024</t>
  </si>
  <si>
    <t>Prestacion de servicios</t>
  </si>
  <si>
    <t>Aporte de socios</t>
  </si>
  <si>
    <t>Otros ingresos</t>
  </si>
  <si>
    <t>Ingresos totales</t>
  </si>
  <si>
    <t>[42]</t>
  </si>
  <si>
    <t>Gastos</t>
  </si>
  <si>
    <t>Transporte y viaticos</t>
  </si>
  <si>
    <t>Servicios públicos</t>
  </si>
  <si>
    <t>Muebles y equipo</t>
  </si>
  <si>
    <t>Otro</t>
  </si>
  <si>
    <t>Total Gastos</t>
  </si>
  <si>
    <t>Ingresos netos</t>
  </si>
  <si>
    <t>TOTALES</t>
  </si>
  <si>
    <t>Cuenta</t>
  </si>
  <si>
    <t>Débito</t>
  </si>
  <si>
    <t>Crédito</t>
  </si>
  <si>
    <t>Computador</t>
  </si>
  <si>
    <t>Escritorio</t>
  </si>
  <si>
    <t>BALANCE INICIAL</t>
  </si>
  <si>
    <t>Concepto</t>
  </si>
  <si>
    <t>COSTO MENSUAL</t>
  </si>
  <si>
    <t xml:space="preserve">Transporte y viáticos </t>
  </si>
  <si>
    <t>Material oficina</t>
  </si>
  <si>
    <t>Total costos y gastos</t>
  </si>
  <si>
    <t>FLUJO DE CAJA MENSUAL</t>
  </si>
  <si>
    <t>FLUJO DE CAJA ANUAL</t>
  </si>
  <si>
    <t>PROYECCIÓN DE VENTAS</t>
  </si>
  <si>
    <t>Ingresos presupuestados</t>
  </si>
  <si>
    <t>PEQUEÑA EMPRESA</t>
  </si>
  <si>
    <t>MEDIANA EMPRESA</t>
  </si>
  <si>
    <t>Cobro del servicio mensual</t>
  </si>
  <si>
    <t>Cantidad de servicios para punto de equilibrio con la base de un costo mensual de $6.550.000</t>
  </si>
  <si>
    <t>Sub total</t>
  </si>
  <si>
    <t>Micro empresa</t>
  </si>
  <si>
    <t>MES 1 JULIO 2023</t>
  </si>
  <si>
    <t>MES 2 AGOSTO 2023</t>
  </si>
  <si>
    <t>MES 3 SEPTIEMBRE 2023</t>
  </si>
  <si>
    <t>MES 4 OCTUBRE 2023</t>
  </si>
  <si>
    <t>MES 5 NOVIEMBRE 2023</t>
  </si>
  <si>
    <t>MES 6 DICIEMBRE 2023</t>
  </si>
  <si>
    <t>MES 7 ENERO 2024</t>
  </si>
  <si>
    <t>MES 8 FEBRERO 2024</t>
  </si>
  <si>
    <t>MES 9 MARZO 2024</t>
  </si>
  <si>
    <t>MES 10 ABRIL 2024</t>
  </si>
  <si>
    <t>MES 11 MAYO 2024</t>
  </si>
  <si>
    <t>MES 12 JUNIO 2024</t>
  </si>
  <si>
    <t xml:space="preserve">PUNTO DE EQULIBRIO </t>
  </si>
  <si>
    <t>El punto de equilibrio se establece basado en el total de egresos proyectados en año, dividido entre doce meses</t>
  </si>
  <si>
    <t>MICRO EMPRESA</t>
  </si>
  <si>
    <t xml:space="preserve">En el proyecto, la actividad principal es prestar servicios de asesoría para la implementación del SG-SST para que las empresas puedan velar por la seguridad y salud de sus colaboradores planteando un proceso de mejora, implementado por el área de talento humano hacia el área administrativa, operativa y en general estructurando la organización frente su misión corporativa.
La empresa tiene proyectado como inversión inicial el conocimiento y trabajo como profesionales en Administración en seguridad y salud en el trabajo de sus socios, y un aporte total de los socios de $5.000.000.
Tenemos proyectado unos ingresos por la venta de los servicios en el mes inicial de aproximadamente $3.916.000, esto basados en los valores discriminados en micro, pequeñas y medianas empresas, iniciando con la prestación del servicio a 7 micro empresas, 4 pequeñas empresas y a 2 medianas empresas, y mes a mes se proyecta un crecimiento basado en la venta del servicio a las empresas.
En cuanto a los egresos tenemos unos costos discriminados en publicidad, transporte-viáticos, salarios, gastos de servicios, imprevistos, los cuales tienen un incremento mensual de acuerdo al aumento de los servicios prestados. Los salarios que serán para los profesionales y tecnólogos requeridos para atender los servicios contratados. 
Revisando los ingresos le restamos los egresos, el cual nos arroja un saldo mensual, donde podemos evidenciar que el proyecto sería rentable ya que nos da valores positivos, y validando con el saldo final de acuerdo a la inversión inicial lo que le permite liquidar deudas, reinvertir en el negocio, devolver dinero a los accionistas, pagar los gastos y proporcionar un amortiguador contra futuros desafíos financieros.
</t>
  </si>
  <si>
    <t>JUL 2023</t>
  </si>
  <si>
    <t>AGO 2023</t>
  </si>
  <si>
    <t>SEP 2023</t>
  </si>
  <si>
    <t>OCT 2023</t>
  </si>
  <si>
    <t>NOV 2023</t>
  </si>
  <si>
    <t>DIC 2023</t>
  </si>
  <si>
    <t>ENE 2024</t>
  </si>
  <si>
    <t>FEB 2024</t>
  </si>
  <si>
    <t>MAR 2024</t>
  </si>
  <si>
    <t>ABR 2024</t>
  </si>
  <si>
    <t>MAY 2024</t>
  </si>
  <si>
    <t>JUN 2024</t>
  </si>
  <si>
    <t>Empresa pequeña</t>
  </si>
  <si>
    <t>Empresa mediana</t>
  </si>
  <si>
    <t>Clasificación</t>
  </si>
  <si>
    <t>Valor mensual del servicio</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</si>
</sst>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Red]\-&quot;$&quot;\ #,##0"/>
    <numFmt numFmtId="8" formatCode="&quot;$&quot;\ #,##0.00;[Red]\-&quot;$&quot;\ #,##0.00"/>
    <numFmt numFmtId="42" formatCode="_-&quot;$&quot;\ * #,##0_-;\-&quot;$&quot;\ * #,##0_-;_-&quot;$&quot;\ * &quot;-&quot;_-;_-@_-"/>
    <numFmt numFmtId="44" formatCode="_-&quot;$&quot;\ * #,##0.00_-;\-&quot;$&quot;\ * #,##0.00_-;_-&quot;$&quot;\ * &quot;-&quot;??_-;_-@_-"/>
    <numFmt numFmtId="164" formatCode="_(&quot;$&quot;* #,##0.00_);_(&quot;$&quot;* \(#,##0.00\);_(&quot;$&quot;* &quot;-&quot;??_);_(@_)"/>
    <numFmt numFmtId="165" formatCode="_(* #,##0_);_(* \(#,##0\);_(* &quot;-&quot;_);_(@_)"/>
    <numFmt numFmtId="166" formatCode="_(&quot;$&quot;* #,##0_);_(&quot;$&quot;* \(#,##0\);_(&quot;$&quot;* &quot;-&quot;_);_(@_)"/>
    <numFmt numFmtId="168" formatCode="_-&quot;$&quot;\ * #,##0_-;\-&quot;$&quot;\ * #,##0_-;_-&quot;$&quot;\ *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i/>
      <sz val="11"/>
      <color theme="1"/>
      <name val="Calibri"/>
      <family val="2"/>
      <scheme val="minor"/>
    </font>
    <font>
      <sz val="11"/>
      <color theme="1"/>
      <name val="Calibri"/>
      <family val="2"/>
    </font>
    <font>
      <sz val="12"/>
      <color theme="1"/>
      <name val="Arial"/>
      <family val="2"/>
    </font>
    <font>
      <sz val="9"/>
      <color indexed="81"/>
      <name val="Tahoma"/>
      <family val="2"/>
    </font>
    <font>
      <b/>
      <sz val="9"/>
      <color indexed="81"/>
      <name val="Tahoma"/>
      <family val="2"/>
    </font>
    <font>
      <sz val="11"/>
      <name val="Arial"/>
      <family val="2"/>
    </font>
    <font>
      <sz val="10"/>
      <name val="Arial"/>
      <family val="2"/>
    </font>
    <font>
      <b/>
      <sz val="16"/>
      <name val="Calibri Light"/>
      <family val="2"/>
      <scheme val="major"/>
    </font>
    <font>
      <sz val="10"/>
      <name val="Calibri"/>
      <family val="2"/>
      <scheme val="minor"/>
    </font>
    <font>
      <b/>
      <sz val="14"/>
      <color indexed="9"/>
      <name val="Calibri Light"/>
      <family val="1"/>
      <scheme val="major"/>
    </font>
    <font>
      <b/>
      <sz val="14"/>
      <color indexed="9"/>
      <name val="Arial"/>
      <family val="2"/>
    </font>
    <font>
      <sz val="10"/>
      <color indexed="9"/>
      <name val="Arial"/>
      <family val="2"/>
    </font>
    <font>
      <b/>
      <sz val="12"/>
      <name val="Calibri"/>
      <family val="2"/>
      <scheme val="minor"/>
    </font>
    <font>
      <sz val="2"/>
      <color indexed="9"/>
      <name val="Arial"/>
      <family val="2"/>
    </font>
    <font>
      <sz val="12"/>
      <color rgb="FF000000"/>
      <name val="Arial"/>
      <family val="2"/>
    </font>
    <font>
      <b/>
      <sz val="16"/>
      <color theme="1"/>
      <name val="Calibri"/>
      <family val="2"/>
      <scheme val="minor"/>
    </font>
    <font>
      <b/>
      <sz val="13"/>
      <color rgb="FF000000"/>
      <name val="Arial"/>
      <family val="2"/>
    </font>
    <font>
      <sz val="13"/>
      <color rgb="FF000000"/>
      <name val="Arial"/>
      <family val="2"/>
    </font>
    <font>
      <b/>
      <sz val="13"/>
      <color rgb="FFFF0066"/>
      <name val="Arial"/>
      <family val="2"/>
    </font>
    <font>
      <sz val="13"/>
      <color rgb="FFFF0066"/>
      <name val="Arial"/>
      <family val="2"/>
    </font>
  </fonts>
  <fills count="1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00CC00"/>
        <bgColor indexed="64"/>
      </patternFill>
    </fill>
    <fill>
      <patternFill patternType="solid">
        <fgColor theme="0" tint="-4.9989318521683403E-2"/>
        <bgColor indexed="64"/>
      </patternFill>
    </fill>
    <fill>
      <patternFill patternType="solid">
        <fgColor rgb="FFB8CCE4"/>
        <bgColor indexed="64"/>
      </patternFill>
    </fill>
    <fill>
      <patternFill patternType="solid">
        <fgColor rgb="FFF8CBAD"/>
        <bgColor indexed="64"/>
      </patternFill>
    </fill>
    <fill>
      <patternFill patternType="solid">
        <fgColor rgb="FFFFFF00"/>
        <bgColor indexed="64"/>
      </patternFill>
    </fill>
    <fill>
      <patternFill patternType="solid">
        <fgColor theme="8" tint="0.59999389629810485"/>
        <bgColor indexed="64"/>
      </patternFill>
    </fill>
  </fills>
  <borders count="20">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55"/>
      </left>
      <right style="thin">
        <color indexed="55"/>
      </right>
      <top style="thin">
        <color indexed="55"/>
      </top>
      <bottom style="thin">
        <color indexed="55"/>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2" fontId="1" fillId="0" borderId="0" applyFont="0" applyFill="0" applyBorder="0" applyAlignment="0" applyProtection="0"/>
    <xf numFmtId="9" fontId="1" fillId="0" borderId="0" applyFont="0" applyFill="0" applyBorder="0" applyAlignment="0" applyProtection="0"/>
    <xf numFmtId="0" fontId="9" fillId="0" borderId="0"/>
    <xf numFmtId="164" fontId="10" fillId="0" borderId="0" applyFont="0" applyFill="0" applyBorder="0" applyAlignment="0" applyProtection="0"/>
    <xf numFmtId="44" fontId="1" fillId="0" borderId="0" applyFont="0" applyFill="0" applyBorder="0" applyAlignment="0" applyProtection="0"/>
  </cellStyleXfs>
  <cellXfs count="120">
    <xf numFmtId="0" fontId="0" fillId="0" borderId="0" xfId="0"/>
    <xf numFmtId="0" fontId="0" fillId="0" borderId="0" xfId="0" applyAlignment="1"/>
    <xf numFmtId="0" fontId="0" fillId="0" borderId="0" xfId="0" applyAlignment="1">
      <alignment horizontal="center"/>
    </xf>
    <xf numFmtId="42" fontId="0" fillId="0" borderId="0" xfId="1" applyFont="1"/>
    <xf numFmtId="42" fontId="0" fillId="0" borderId="0" xfId="0" applyNumberFormat="1"/>
    <xf numFmtId="0" fontId="0" fillId="8" borderId="0" xfId="0" applyFill="1"/>
    <xf numFmtId="0" fontId="5" fillId="0" borderId="0" xfId="0" applyFont="1"/>
    <xf numFmtId="9" fontId="0" fillId="0" borderId="0" xfId="2" applyFont="1"/>
    <xf numFmtId="1" fontId="0" fillId="0" borderId="0" xfId="0" applyNumberFormat="1"/>
    <xf numFmtId="42" fontId="0" fillId="0" borderId="0" xfId="0" applyNumberFormat="1" applyAlignment="1">
      <alignment horizontal="center"/>
    </xf>
    <xf numFmtId="0" fontId="2" fillId="0" borderId="0" xfId="0" applyFont="1" applyAlignment="1">
      <alignment horizontal="center"/>
    </xf>
    <xf numFmtId="42" fontId="2" fillId="0" borderId="0" xfId="1" applyFont="1" applyAlignment="1">
      <alignment horizontal="center"/>
    </xf>
    <xf numFmtId="42" fontId="2" fillId="0" borderId="0" xfId="0" applyNumberFormat="1" applyFont="1" applyAlignment="1">
      <alignment horizontal="center"/>
    </xf>
    <xf numFmtId="42" fontId="0" fillId="0" borderId="0" xfId="1" applyNumberFormat="1" applyFont="1" applyAlignment="1">
      <alignment horizontal="center"/>
    </xf>
    <xf numFmtId="0" fontId="0" fillId="0" borderId="0" xfId="0" applyAlignment="1">
      <alignment horizontal="center"/>
    </xf>
    <xf numFmtId="0" fontId="4" fillId="3" borderId="2" xfId="0" applyFont="1" applyFill="1" applyBorder="1" applyAlignment="1">
      <alignment horizontal="left"/>
    </xf>
    <xf numFmtId="0" fontId="0" fillId="5" borderId="7" xfId="0" applyFill="1" applyBorder="1" applyAlignment="1">
      <alignment horizontal="center"/>
    </xf>
    <xf numFmtId="42" fontId="0" fillId="5" borderId="7" xfId="0" applyNumberFormat="1" applyFill="1" applyBorder="1"/>
    <xf numFmtId="0" fontId="4" fillId="6" borderId="7" xfId="0" applyFont="1" applyFill="1" applyBorder="1" applyAlignment="1">
      <alignment horizontal="center"/>
    </xf>
    <xf numFmtId="0" fontId="4" fillId="2" borderId="7" xfId="0" applyFont="1" applyFill="1" applyBorder="1" applyAlignment="1">
      <alignment horizontal="center"/>
    </xf>
    <xf numFmtId="0" fontId="4" fillId="3" borderId="7" xfId="0" applyFont="1" applyFill="1" applyBorder="1" applyAlignment="1">
      <alignment horizontal="left"/>
    </xf>
    <xf numFmtId="0" fontId="2" fillId="5" borderId="7" xfId="0" applyFont="1" applyFill="1" applyBorder="1" applyAlignment="1">
      <alignment horizontal="center"/>
    </xf>
    <xf numFmtId="0" fontId="2" fillId="7" borderId="7" xfId="0" applyFont="1" applyFill="1" applyBorder="1" applyAlignment="1">
      <alignment horizontal="center"/>
    </xf>
    <xf numFmtId="0" fontId="6" fillId="0" borderId="0" xfId="0" applyFont="1" applyAlignment="1">
      <alignment vertical="top" wrapText="1"/>
    </xf>
    <xf numFmtId="0" fontId="0" fillId="0" borderId="0" xfId="0" applyAlignment="1">
      <alignment horizontal="center"/>
    </xf>
    <xf numFmtId="42" fontId="0" fillId="7" borderId="8" xfId="0" applyNumberFormat="1" applyFill="1" applyBorder="1" applyAlignment="1">
      <alignment horizontal="center"/>
    </xf>
    <xf numFmtId="42" fontId="0" fillId="7" borderId="1" xfId="0" applyNumberFormat="1" applyFill="1" applyBorder="1" applyAlignment="1">
      <alignment horizontal="center"/>
    </xf>
    <xf numFmtId="42" fontId="0" fillId="7" borderId="9" xfId="0" applyNumberFormat="1" applyFill="1" applyBorder="1" applyAlignment="1">
      <alignment horizontal="center"/>
    </xf>
    <xf numFmtId="42" fontId="2" fillId="5" borderId="7" xfId="0" applyNumberFormat="1" applyFont="1" applyFill="1" applyBorder="1"/>
    <xf numFmtId="0" fontId="0" fillId="9" borderId="3" xfId="0" applyFill="1" applyBorder="1" applyAlignment="1">
      <alignment horizontal="center" vertical="center"/>
    </xf>
    <xf numFmtId="42" fontId="0" fillId="0" borderId="4" xfId="1" applyFont="1" applyBorder="1" applyAlignment="1">
      <alignment horizontal="center" vertical="center"/>
    </xf>
    <xf numFmtId="0" fontId="10" fillId="0" borderId="0" xfId="3" applyFont="1" applyProtection="1"/>
    <xf numFmtId="0" fontId="10" fillId="0" borderId="0" xfId="3" applyFont="1" applyAlignment="1" applyProtection="1">
      <alignment vertical="center"/>
    </xf>
    <xf numFmtId="0" fontId="12" fillId="0" borderId="0" xfId="3" applyFont="1" applyAlignment="1" applyProtection="1">
      <alignment vertical="center"/>
    </xf>
    <xf numFmtId="0" fontId="13" fillId="11" borderId="0" xfId="3" applyFont="1" applyFill="1" applyAlignment="1" applyProtection="1">
      <alignment vertical="center"/>
    </xf>
    <xf numFmtId="0" fontId="14" fillId="11" borderId="0" xfId="3" applyFont="1" applyFill="1" applyAlignment="1" applyProtection="1">
      <alignment horizontal="center" vertical="center"/>
      <protection locked="0"/>
    </xf>
    <xf numFmtId="0" fontId="15" fillId="0" borderId="0" xfId="3" applyFont="1" applyFill="1" applyAlignment="1" applyProtection="1">
      <alignment vertical="center"/>
    </xf>
    <xf numFmtId="0" fontId="12" fillId="0" borderId="0" xfId="3" applyFont="1" applyAlignment="1" applyProtection="1">
      <alignment vertical="center"/>
      <protection locked="0"/>
    </xf>
    <xf numFmtId="165" fontId="12" fillId="0" borderId="13" xfId="4" applyNumberFormat="1" applyFont="1" applyBorder="1" applyAlignment="1" applyProtection="1">
      <alignment vertical="center"/>
      <protection locked="0"/>
    </xf>
    <xf numFmtId="0" fontId="16" fillId="12" borderId="0" xfId="3" applyFont="1" applyFill="1" applyAlignment="1" applyProtection="1">
      <alignment vertical="center"/>
    </xf>
    <xf numFmtId="165" fontId="16" fillId="12" borderId="2" xfId="3" applyNumberFormat="1" applyFont="1" applyFill="1" applyBorder="1" applyAlignment="1" applyProtection="1">
      <alignment vertical="center"/>
    </xf>
    <xf numFmtId="0" fontId="17" fillId="0" borderId="0" xfId="3" applyFont="1" applyAlignment="1" applyProtection="1">
      <alignment horizontal="right" vertical="center"/>
    </xf>
    <xf numFmtId="0" fontId="14" fillId="11" borderId="0" xfId="3" applyFont="1" applyFill="1" applyAlignment="1" applyProtection="1">
      <alignment vertical="center"/>
      <protection locked="0"/>
    </xf>
    <xf numFmtId="0" fontId="12" fillId="0" borderId="0" xfId="3" applyFont="1" applyBorder="1" applyAlignment="1" applyProtection="1">
      <alignment vertical="center"/>
      <protection locked="0"/>
    </xf>
    <xf numFmtId="166" fontId="10" fillId="0" borderId="0" xfId="3" applyNumberFormat="1" applyFont="1" applyAlignment="1" applyProtection="1">
      <alignment vertical="center"/>
    </xf>
    <xf numFmtId="165" fontId="14" fillId="11" borderId="0" xfId="3" applyNumberFormat="1" applyFont="1" applyFill="1" applyAlignment="1" applyProtection="1">
      <alignment vertical="center"/>
      <protection locked="0"/>
    </xf>
    <xf numFmtId="0" fontId="0" fillId="0" borderId="7" xfId="0" applyBorder="1"/>
    <xf numFmtId="42" fontId="0" fillId="0" borderId="7" xfId="0" applyNumberFormat="1" applyBorder="1"/>
    <xf numFmtId="0" fontId="0" fillId="8" borderId="7" xfId="0" applyFill="1" applyBorder="1"/>
    <xf numFmtId="9" fontId="0" fillId="0" borderId="0" xfId="0" applyNumberFormat="1"/>
    <xf numFmtId="0" fontId="18" fillId="13" borderId="7" xfId="0" applyFont="1" applyFill="1" applyBorder="1" applyAlignment="1">
      <alignment horizontal="center" vertical="center" wrapText="1"/>
    </xf>
    <xf numFmtId="0" fontId="18" fillId="0" borderId="7" xfId="0" applyFont="1" applyBorder="1" applyAlignment="1">
      <alignment horizontal="justify" vertical="center" wrapText="1"/>
    </xf>
    <xf numFmtId="6" fontId="18" fillId="0" borderId="7" xfId="0" applyNumberFormat="1" applyFont="1" applyBorder="1" applyAlignment="1">
      <alignment horizontal="justify" vertical="center" wrapText="1"/>
    </xf>
    <xf numFmtId="0" fontId="20" fillId="14" borderId="7" xfId="0" applyFont="1" applyFill="1" applyBorder="1" applyAlignment="1">
      <alignment horizontal="center" vertical="center" wrapText="1"/>
    </xf>
    <xf numFmtId="6" fontId="21" fillId="15" borderId="7" xfId="0" applyNumberFormat="1" applyFont="1" applyFill="1" applyBorder="1" applyAlignment="1">
      <alignment horizontal="right" vertical="center"/>
    </xf>
    <xf numFmtId="6" fontId="20" fillId="15" borderId="7" xfId="0" applyNumberFormat="1" applyFont="1" applyFill="1" applyBorder="1" applyAlignment="1">
      <alignment vertical="center"/>
    </xf>
    <xf numFmtId="8" fontId="21" fillId="15" borderId="7" xfId="0" applyNumberFormat="1" applyFont="1" applyFill="1" applyBorder="1" applyAlignment="1">
      <alignment vertical="center"/>
    </xf>
    <xf numFmtId="6" fontId="22" fillId="15" borderId="7" xfId="0" applyNumberFormat="1" applyFont="1" applyFill="1" applyBorder="1" applyAlignment="1">
      <alignment vertical="center"/>
    </xf>
    <xf numFmtId="0" fontId="21" fillId="0" borderId="7" xfId="0" applyFont="1" applyBorder="1" applyAlignment="1">
      <alignment vertical="center"/>
    </xf>
    <xf numFmtId="0" fontId="23" fillId="15" borderId="7" xfId="0" applyFont="1" applyFill="1" applyBorder="1" applyAlignment="1">
      <alignment vertical="center"/>
    </xf>
    <xf numFmtId="0" fontId="21" fillId="15" borderId="7" xfId="0" applyFont="1" applyFill="1" applyBorder="1" applyAlignment="1">
      <alignment vertical="center"/>
    </xf>
    <xf numFmtId="6" fontId="21" fillId="15" borderId="7" xfId="0" applyNumberFormat="1" applyFont="1" applyFill="1" applyBorder="1" applyAlignment="1">
      <alignment vertical="center"/>
    </xf>
    <xf numFmtId="0" fontId="21" fillId="0" borderId="7" xfId="0" applyFont="1" applyBorder="1" applyAlignment="1">
      <alignment horizontal="left" vertical="center" wrapText="1"/>
    </xf>
    <xf numFmtId="0" fontId="21" fillId="15" borderId="7" xfId="0" applyFont="1" applyFill="1" applyBorder="1" applyAlignment="1">
      <alignment horizontal="center" vertical="center"/>
    </xf>
    <xf numFmtId="0" fontId="0" fillId="0" borderId="12" xfId="0" applyBorder="1"/>
    <xf numFmtId="0" fontId="2" fillId="5" borderId="2" xfId="0" applyFont="1" applyFill="1" applyBorder="1" applyAlignment="1">
      <alignment horizontal="center"/>
    </xf>
    <xf numFmtId="0" fontId="19" fillId="0" borderId="14" xfId="0" applyFont="1" applyBorder="1" applyAlignment="1">
      <alignment horizontal="center"/>
    </xf>
    <xf numFmtId="0" fontId="11" fillId="0" borderId="0" xfId="3" applyFont="1" applyAlignment="1" applyProtection="1">
      <alignment horizontal="center" vertical="center"/>
      <protection locked="0"/>
    </xf>
    <xf numFmtId="0" fontId="12" fillId="0" borderId="0" xfId="3" applyFont="1" applyFill="1" applyAlignment="1" applyProtection="1">
      <alignment horizontal="left" vertical="center"/>
      <protection locked="0"/>
    </xf>
    <xf numFmtId="0" fontId="19" fillId="0" borderId="14" xfId="0" applyFont="1" applyBorder="1" applyAlignment="1">
      <alignment horizontal="center" vertical="center"/>
    </xf>
    <xf numFmtId="0" fontId="4" fillId="3" borderId="10" xfId="0" applyFont="1" applyFill="1" applyBorder="1" applyAlignment="1">
      <alignment horizontal="center" vertical="center"/>
    </xf>
    <xf numFmtId="0" fontId="4" fillId="3" borderId="12" xfId="0" applyFont="1" applyFill="1" applyBorder="1" applyAlignment="1">
      <alignment horizontal="center" vertical="center"/>
    </xf>
    <xf numFmtId="0" fontId="19" fillId="16" borderId="0" xfId="0" applyFont="1" applyFill="1" applyAlignment="1">
      <alignment horizontal="center" vertical="center"/>
    </xf>
    <xf numFmtId="0" fontId="19" fillId="16" borderId="15" xfId="0" applyFont="1" applyFill="1" applyBorder="1" applyAlignment="1">
      <alignment horizontal="center" vertical="center"/>
    </xf>
    <xf numFmtId="0" fontId="19" fillId="16" borderId="14" xfId="0" applyFont="1" applyFill="1" applyBorder="1" applyAlignment="1">
      <alignment horizontal="center" vertical="center"/>
    </xf>
    <xf numFmtId="0" fontId="19" fillId="16" borderId="16"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14"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12" xfId="0" applyFont="1" applyFill="1" applyBorder="1" applyAlignment="1">
      <alignment horizontal="center" vertical="center"/>
    </xf>
    <xf numFmtId="42" fontId="0" fillId="7" borderId="8" xfId="0" applyNumberFormat="1" applyFill="1" applyBorder="1" applyAlignment="1">
      <alignment horizontal="center"/>
    </xf>
    <xf numFmtId="42" fontId="0" fillId="7" borderId="1" xfId="0" applyNumberFormat="1" applyFill="1" applyBorder="1" applyAlignment="1">
      <alignment horizontal="center"/>
    </xf>
    <xf numFmtId="42" fontId="0" fillId="7" borderId="9" xfId="0" applyNumberFormat="1" applyFill="1" applyBorder="1" applyAlignment="1">
      <alignment horizontal="center"/>
    </xf>
    <xf numFmtId="42" fontId="2" fillId="2" borderId="8" xfId="0" applyNumberFormat="1" applyFont="1" applyFill="1" applyBorder="1" applyAlignment="1">
      <alignment horizontal="center"/>
    </xf>
    <xf numFmtId="42" fontId="2" fillId="2" borderId="1" xfId="0" applyNumberFormat="1" applyFont="1" applyFill="1" applyBorder="1" applyAlignment="1">
      <alignment horizontal="center"/>
    </xf>
    <xf numFmtId="42" fontId="2" fillId="2" borderId="9" xfId="0" applyNumberFormat="1" applyFont="1" applyFill="1" applyBorder="1" applyAlignment="1">
      <alignment horizontal="center"/>
    </xf>
    <xf numFmtId="49" fontId="2" fillId="4" borderId="7" xfId="0" applyNumberFormat="1" applyFont="1" applyFill="1" applyBorder="1" applyAlignment="1">
      <alignment horizontal="center"/>
    </xf>
    <xf numFmtId="42" fontId="2" fillId="5" borderId="8" xfId="0" applyNumberFormat="1" applyFont="1" applyFill="1" applyBorder="1" applyAlignment="1"/>
    <xf numFmtId="42" fontId="2" fillId="5" borderId="1" xfId="0" applyNumberFormat="1" applyFont="1" applyFill="1" applyBorder="1" applyAlignment="1"/>
    <xf numFmtId="42" fontId="2" fillId="5" borderId="9" xfId="0" applyNumberFormat="1" applyFont="1" applyFill="1" applyBorder="1" applyAlignment="1"/>
    <xf numFmtId="42" fontId="2" fillId="7" borderId="8" xfId="0" applyNumberFormat="1" applyFont="1" applyFill="1" applyBorder="1" applyAlignment="1">
      <alignment horizontal="center"/>
    </xf>
    <xf numFmtId="42" fontId="2" fillId="7" borderId="1" xfId="0" applyNumberFormat="1" applyFont="1" applyFill="1" applyBorder="1" applyAlignment="1">
      <alignment horizontal="center"/>
    </xf>
    <xf numFmtId="42" fontId="2" fillId="7" borderId="9" xfId="0" applyNumberFormat="1" applyFont="1" applyFill="1" applyBorder="1" applyAlignment="1">
      <alignment horizontal="center"/>
    </xf>
    <xf numFmtId="42" fontId="2" fillId="6" borderId="8" xfId="0" applyNumberFormat="1" applyFont="1" applyFill="1" applyBorder="1" applyAlignment="1">
      <alignment horizontal="center"/>
    </xf>
    <xf numFmtId="42" fontId="2" fillId="6" borderId="1" xfId="0" applyNumberFormat="1" applyFont="1" applyFill="1" applyBorder="1" applyAlignment="1">
      <alignment horizontal="center"/>
    </xf>
    <xf numFmtId="42" fontId="2" fillId="6" borderId="9" xfId="0" applyNumberFormat="1" applyFont="1" applyFill="1" applyBorder="1" applyAlignment="1">
      <alignment horizontal="center"/>
    </xf>
    <xf numFmtId="0" fontId="19" fillId="0" borderId="0" xfId="0" applyFont="1" applyAlignment="1">
      <alignment horizontal="center"/>
    </xf>
    <xf numFmtId="6" fontId="20" fillId="15" borderId="8" xfId="0" applyNumberFormat="1" applyFont="1" applyFill="1" applyBorder="1" applyAlignment="1">
      <alignment horizontal="center" vertical="center"/>
    </xf>
    <xf numFmtId="6" fontId="20" fillId="15" borderId="1" xfId="0" applyNumberFormat="1" applyFont="1" applyFill="1" applyBorder="1" applyAlignment="1">
      <alignment horizontal="center" vertical="center"/>
    </xf>
    <xf numFmtId="6" fontId="20" fillId="15" borderId="9" xfId="0" applyNumberFormat="1" applyFont="1" applyFill="1" applyBorder="1" applyAlignment="1">
      <alignment horizontal="center" vertical="center"/>
    </xf>
    <xf numFmtId="0" fontId="0" fillId="0" borderId="0" xfId="0" applyAlignment="1">
      <alignment horizontal="left"/>
    </xf>
    <xf numFmtId="9" fontId="0" fillId="0" borderId="4" xfId="0" applyNumberFormat="1" applyBorder="1" applyAlignment="1">
      <alignment horizontal="center" vertical="center"/>
    </xf>
    <xf numFmtId="42" fontId="0" fillId="0" borderId="6" xfId="0" applyNumberFormat="1" applyBorder="1" applyAlignment="1">
      <alignment horizontal="center" vertical="center"/>
    </xf>
    <xf numFmtId="0" fontId="0" fillId="10" borderId="3" xfId="0" applyFill="1" applyBorder="1" applyAlignment="1">
      <alignment horizontal="center" vertical="center"/>
    </xf>
    <xf numFmtId="0" fontId="0" fillId="10" borderId="5" xfId="0" applyFill="1" applyBorder="1" applyAlignment="1">
      <alignment horizontal="center" vertical="center"/>
    </xf>
    <xf numFmtId="9" fontId="0" fillId="0" borderId="6" xfId="0" applyNumberFormat="1" applyBorder="1" applyAlignment="1">
      <alignment horizontal="center" vertical="center"/>
    </xf>
    <xf numFmtId="42" fontId="0" fillId="0" borderId="4" xfId="0" applyNumberFormat="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168" fontId="0" fillId="0" borderId="7" xfId="5" applyNumberFormat="1" applyFont="1" applyBorder="1"/>
    <xf numFmtId="0" fontId="2" fillId="0" borderId="7" xfId="0" applyFont="1" applyBorder="1" applyAlignment="1">
      <alignment horizontal="center"/>
    </xf>
    <xf numFmtId="49" fontId="2" fillId="4" borderId="10" xfId="0" applyNumberFormat="1" applyFont="1" applyFill="1" applyBorder="1" applyAlignment="1">
      <alignment horizontal="center"/>
    </xf>
    <xf numFmtId="0" fontId="0" fillId="5" borderId="12" xfId="0" applyFill="1" applyBorder="1" applyAlignment="1">
      <alignment horizontal="center"/>
    </xf>
    <xf numFmtId="0" fontId="4" fillId="3" borderId="17" xfId="0" applyFont="1" applyFill="1" applyBorder="1" applyAlignment="1">
      <alignment horizontal="center"/>
    </xf>
    <xf numFmtId="0" fontId="4" fillId="3" borderId="18" xfId="0" applyFont="1" applyFill="1" applyBorder="1" applyAlignment="1">
      <alignment horizontal="center"/>
    </xf>
    <xf numFmtId="0" fontId="4" fillId="3" borderId="19" xfId="0" applyFont="1" applyFill="1" applyBorder="1" applyAlignment="1">
      <alignment horizontal="center"/>
    </xf>
  </cellXfs>
  <cellStyles count="6">
    <cellStyle name="Moneda" xfId="5" builtinId="4"/>
    <cellStyle name="Moneda [0]" xfId="1" builtinId="7"/>
    <cellStyle name="Moneda 2" xfId="4"/>
    <cellStyle name="Normal" xfId="0" builtinId="0"/>
    <cellStyle name="Normal 2" xfId="3"/>
    <cellStyle name="Porcentaje" xfId="2" builtinId="5"/>
  </cellStyles>
  <dxfs count="3">
    <dxf>
      <numFmt numFmtId="32" formatCode="_-&quot;$&quot;\ * #,##0_-;\-&quot;$&quot;\ * #,##0_-;_-&quot;$&quot;\ * &quot;-&quot;_-;_-@_-"/>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2" formatCode="_-&quot;$&quot;\ * #,##0_-;\-&quot;$&quot;\ * #,##0_-;_-&quot;$&quot;\ * &quot;-&quot;_-;_-@_-"/>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de ventas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450349956255473E-2"/>
          <c:y val="0.18560185185185185"/>
          <c:w val="0.89899409448818901"/>
          <c:h val="0.51849409448818895"/>
        </c:manualLayout>
      </c:layout>
      <c:bar3DChart>
        <c:barDir val="col"/>
        <c:grouping val="clustered"/>
        <c:varyColors val="0"/>
        <c:ser>
          <c:idx val="0"/>
          <c:order val="0"/>
          <c:tx>
            <c:strRef>
              <c:f>'Proyección de ventas'!$A$5</c:f>
              <c:strCache>
                <c:ptCount val="1"/>
                <c:pt idx="0">
                  <c:v>Pequeña empresa</c:v>
                </c:pt>
              </c:strCache>
            </c:strRef>
          </c:tx>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'Proyección de ventas'!$B$2:$M$2</c:f>
              <c:strCache>
                <c:ptCount val="12"/>
                <c:pt idx="0">
                  <c:v>JUL 2023</c:v>
                </c:pt>
                <c:pt idx="1">
                  <c:v>AGO 2023</c:v>
                </c:pt>
                <c:pt idx="2">
                  <c:v>SEP 2023</c:v>
                </c:pt>
                <c:pt idx="3">
                  <c:v>OCT 2023</c:v>
                </c:pt>
                <c:pt idx="4">
                  <c:v>NOV 2023</c:v>
                </c:pt>
                <c:pt idx="5">
                  <c:v>DIC 2023</c:v>
                </c:pt>
                <c:pt idx="6">
                  <c:v>ENE 2024</c:v>
                </c:pt>
                <c:pt idx="7">
                  <c:v>FEB 2024</c:v>
                </c:pt>
                <c:pt idx="8">
                  <c:v>MAR 2024</c:v>
                </c:pt>
                <c:pt idx="9">
                  <c:v>ABR 2024</c:v>
                </c:pt>
                <c:pt idx="10">
                  <c:v>MAY 2024</c:v>
                </c:pt>
                <c:pt idx="11">
                  <c:v>JUN 2024</c:v>
                </c:pt>
              </c:strCache>
            </c:strRef>
          </c:cat>
          <c:val>
            <c:numRef>
              <c:f>'Proyección de ventas'!$B$5:$M$5</c:f>
              <c:numCache>
                <c:formatCode>General</c:formatCode>
                <c:ptCount val="12"/>
                <c:pt idx="0">
                  <c:v>8</c:v>
                </c:pt>
                <c:pt idx="1">
                  <c:v>10</c:v>
                </c:pt>
                <c:pt idx="2">
                  <c:v>12</c:v>
                </c:pt>
                <c:pt idx="3">
                  <c:v>14</c:v>
                </c:pt>
                <c:pt idx="4">
                  <c:v>16</c:v>
                </c:pt>
                <c:pt idx="5">
                  <c:v>18</c:v>
                </c:pt>
                <c:pt idx="6">
                  <c:v>20</c:v>
                </c:pt>
                <c:pt idx="7">
                  <c:v>22</c:v>
                </c:pt>
                <c:pt idx="8">
                  <c:v>24</c:v>
                </c:pt>
                <c:pt idx="9">
                  <c:v>26</c:v>
                </c:pt>
                <c:pt idx="10">
                  <c:v>28</c:v>
                </c:pt>
                <c:pt idx="11">
                  <c:v>30</c:v>
                </c:pt>
              </c:numCache>
            </c:numRef>
          </c:val>
        </c:ser>
        <c:ser>
          <c:idx val="1"/>
          <c:order val="1"/>
          <c:tx>
            <c:strRef>
              <c:f>'Proyección de ventas'!$A$6</c:f>
              <c:strCache>
                <c:ptCount val="1"/>
                <c:pt idx="0">
                  <c:v>Mediana empresa</c:v>
                </c:pt>
              </c:strCache>
            </c:strRef>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'Proyección de ventas'!$B$2:$M$2</c:f>
              <c:strCache>
                <c:ptCount val="12"/>
                <c:pt idx="0">
                  <c:v>JUL 2023</c:v>
                </c:pt>
                <c:pt idx="1">
                  <c:v>AGO 2023</c:v>
                </c:pt>
                <c:pt idx="2">
                  <c:v>SEP 2023</c:v>
                </c:pt>
                <c:pt idx="3">
                  <c:v>OCT 2023</c:v>
                </c:pt>
                <c:pt idx="4">
                  <c:v>NOV 2023</c:v>
                </c:pt>
                <c:pt idx="5">
                  <c:v>DIC 2023</c:v>
                </c:pt>
                <c:pt idx="6">
                  <c:v>ENE 2024</c:v>
                </c:pt>
                <c:pt idx="7">
                  <c:v>FEB 2024</c:v>
                </c:pt>
                <c:pt idx="8">
                  <c:v>MAR 2024</c:v>
                </c:pt>
                <c:pt idx="9">
                  <c:v>ABR 2024</c:v>
                </c:pt>
                <c:pt idx="10">
                  <c:v>MAY 2024</c:v>
                </c:pt>
                <c:pt idx="11">
                  <c:v>JUN 2024</c:v>
                </c:pt>
              </c:strCache>
            </c:strRef>
          </c:cat>
          <c:val>
            <c:numRef>
              <c:f>'Proyección de ventas'!$B$6:$M$6</c:f>
              <c:numCache>
                <c:formatCode>General</c:formatCode>
                <c:ptCount val="12"/>
                <c:pt idx="0">
                  <c:v>5</c:v>
                </c:pt>
                <c:pt idx="1">
                  <c:v>6</c:v>
                </c:pt>
                <c:pt idx="2">
                  <c:v>7</c:v>
                </c:pt>
                <c:pt idx="3">
                  <c:v>8</c:v>
                </c:pt>
                <c:pt idx="4">
                  <c:v>9</c:v>
                </c:pt>
                <c:pt idx="5">
                  <c:v>10</c:v>
                </c:pt>
                <c:pt idx="6">
                  <c:v>11</c:v>
                </c:pt>
                <c:pt idx="7">
                  <c:v>12</c:v>
                </c:pt>
                <c:pt idx="8">
                  <c:v>13</c:v>
                </c:pt>
                <c:pt idx="9">
                  <c:v>14</c:v>
                </c:pt>
                <c:pt idx="10">
                  <c:v>16</c:v>
                </c:pt>
                <c:pt idx="11">
                  <c:v>17</c:v>
                </c:pt>
              </c:numCache>
            </c:numRef>
          </c:val>
        </c:ser>
        <c:ser>
          <c:idx val="2"/>
          <c:order val="2"/>
          <c:tx>
            <c:strRef>
              <c:f>'Proyección de ventas'!$A$4</c:f>
              <c:strCache>
                <c:ptCount val="1"/>
                <c:pt idx="0">
                  <c:v>Micro empresa</c:v>
                </c:pt>
              </c:strCache>
            </c:strRef>
          </c:tx>
          <c:spPr>
            <a:solidFill>
              <a:schemeClr val="accent4"/>
            </a:solidFill>
            <a:ln>
              <a:noFill/>
            </a:ln>
            <a:effectLst/>
            <a:sp3d/>
          </c:spPr>
          <c:invertIfNegative val="0"/>
          <c:dLbls>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'Proyección de ventas'!$B$2:$M$2</c:f>
              <c:strCache>
                <c:ptCount val="12"/>
                <c:pt idx="0">
                  <c:v>JUL 2023</c:v>
                </c:pt>
                <c:pt idx="1">
                  <c:v>AGO 2023</c:v>
                </c:pt>
                <c:pt idx="2">
                  <c:v>SEP 2023</c:v>
                </c:pt>
                <c:pt idx="3">
                  <c:v>OCT 2023</c:v>
                </c:pt>
                <c:pt idx="4">
                  <c:v>NOV 2023</c:v>
                </c:pt>
                <c:pt idx="5">
                  <c:v>DIC 2023</c:v>
                </c:pt>
                <c:pt idx="6">
                  <c:v>ENE 2024</c:v>
                </c:pt>
                <c:pt idx="7">
                  <c:v>FEB 2024</c:v>
                </c:pt>
                <c:pt idx="8">
                  <c:v>MAR 2024</c:v>
                </c:pt>
                <c:pt idx="9">
                  <c:v>ABR 2024</c:v>
                </c:pt>
                <c:pt idx="10">
                  <c:v>MAY 2024</c:v>
                </c:pt>
                <c:pt idx="11">
                  <c:v>JUN 2024</c:v>
                </c:pt>
              </c:strCache>
            </c:strRef>
          </c:cat>
          <c:val>
            <c:numRef>
              <c:f>'Proyección de ventas'!$B$4:$M$4</c:f>
              <c:numCache>
                <c:formatCode>General</c:formatCode>
                <c:ptCount val="12"/>
                <c:pt idx="0">
                  <c:v>7</c:v>
                </c:pt>
                <c:pt idx="1">
                  <c:v>11</c:v>
                </c:pt>
                <c:pt idx="2">
                  <c:v>15</c:v>
                </c:pt>
                <c:pt idx="3">
                  <c:v>19</c:v>
                </c:pt>
                <c:pt idx="4">
                  <c:v>23</c:v>
                </c:pt>
                <c:pt idx="5">
                  <c:v>27</c:v>
                </c:pt>
                <c:pt idx="6">
                  <c:v>31</c:v>
                </c:pt>
                <c:pt idx="7">
                  <c:v>35</c:v>
                </c:pt>
                <c:pt idx="8">
                  <c:v>39</c:v>
                </c:pt>
                <c:pt idx="9">
                  <c:v>43</c:v>
                </c:pt>
                <c:pt idx="10">
                  <c:v>47</c:v>
                </c:pt>
                <c:pt idx="11">
                  <c:v>51</c:v>
                </c:pt>
              </c:numCache>
            </c:numRef>
          </c:val>
        </c:ser>
        <c:dLbls>
          <c:showLegendKey val="0"/>
          <c:showVal val="0"/>
          <c:showCatName val="0"/>
          <c:showSerName val="0"/>
          <c:showPercent val="0"/>
          <c:showBubbleSize val="0"/>
        </c:dLbls>
        <c:gapWidth val="150"/>
        <c:shape val="box"/>
        <c:axId val="374708352"/>
        <c:axId val="390918568"/>
        <c:axId val="0"/>
      </c:bar3DChart>
      <c:catAx>
        <c:axId val="37470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90918568"/>
        <c:crosses val="autoZero"/>
        <c:auto val="1"/>
        <c:lblAlgn val="ctr"/>
        <c:lblOffset val="100"/>
        <c:noMultiLvlLbl val="0"/>
      </c:catAx>
      <c:valAx>
        <c:axId val="390918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47083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VALOR</a:t>
            </a:r>
            <a:r>
              <a:rPr lang="es-CO" baseline="0"/>
              <a:t> ACTUAL NETO</a:t>
            </a:r>
            <a:endParaRPr lang="es-CO"/>
          </a:p>
        </c:rich>
      </c:tx>
      <c:layout>
        <c:manualLayout>
          <c:xMode val="edge"/>
          <c:yMode val="edge"/>
          <c:x val="0.27324999999999999"/>
          <c:y val="3.7037037037037035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scatterChart>
        <c:scatterStyle val="lineMarker"/>
        <c:varyColors val="0"/>
        <c:ser>
          <c:idx val="0"/>
          <c:order val="0"/>
          <c:tx>
            <c:strRef>
              <c:f>'VAN-TIR'!$D$7</c:f>
              <c:strCache>
                <c:ptCount val="1"/>
                <c:pt idx="0">
                  <c:v>FLUJO DE CAJA</c:v>
                </c:pt>
              </c:strCache>
            </c:strRef>
          </c:tx>
          <c:spPr>
            <a:ln w="95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cap="rnd">
                <a:solidFill>
                  <a:schemeClr val="accent1"/>
                </a:solidFill>
                <a:round/>
              </a:ln>
              <a:effectLst>
                <a:outerShdw blurRad="57150" dist="19050" dir="5400000" algn="ctr" rotWithShape="0">
                  <a:srgbClr val="000000">
                    <a:alpha val="63000"/>
                  </a:srgbClr>
                </a:outerShdw>
              </a:effectLst>
            </c:spPr>
          </c:marker>
          <c:xVal>
            <c:numRef>
              <c:f>'VAN-TIR'!$C$8:$C$20</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xVal>
          <c:yVal>
            <c:numRef>
              <c:f>'VAN-TIR'!$D$8:$D$20</c:f>
              <c:numCache>
                <c:formatCode>_("$"* #,##0_);_("$"* \(#,##0\);_("$"* "-"_);_(@_)</c:formatCode>
                <c:ptCount val="13"/>
                <c:pt idx="0">
                  <c:v>-5000000</c:v>
                </c:pt>
                <c:pt idx="1">
                  <c:v>1226000</c:v>
                </c:pt>
                <c:pt idx="2">
                  <c:v>699000</c:v>
                </c:pt>
                <c:pt idx="3">
                  <c:v>2702000</c:v>
                </c:pt>
                <c:pt idx="4">
                  <c:v>4735000</c:v>
                </c:pt>
                <c:pt idx="5">
                  <c:v>6808000</c:v>
                </c:pt>
                <c:pt idx="6">
                  <c:v>8841000</c:v>
                </c:pt>
                <c:pt idx="7">
                  <c:v>10874000</c:v>
                </c:pt>
                <c:pt idx="8">
                  <c:v>11307000</c:v>
                </c:pt>
                <c:pt idx="9">
                  <c:v>13340000</c:v>
                </c:pt>
                <c:pt idx="10">
                  <c:v>15353000</c:v>
                </c:pt>
                <c:pt idx="11">
                  <c:v>14846000</c:v>
                </c:pt>
                <c:pt idx="12">
                  <c:v>16879000</c:v>
                </c:pt>
              </c:numCache>
            </c:numRef>
          </c:yVal>
          <c:smooth val="0"/>
          <c:extLst xmlns:c16r2="http://schemas.microsoft.com/office/drawing/2015/06/chart">
            <c:ext xmlns:c16="http://schemas.microsoft.com/office/drawing/2014/chart" uri="{C3380CC4-5D6E-409C-BE32-E72D297353CC}">
              <c16:uniqueId val="{00000000-7093-481B-AF78-919FF4D55DFB}"/>
            </c:ext>
          </c:extLst>
        </c:ser>
        <c:ser>
          <c:idx val="1"/>
          <c:order val="1"/>
          <c:tx>
            <c:strRef>
              <c:f>'VAN-TIR'!$E$7</c:f>
              <c:strCache>
                <c:ptCount val="1"/>
                <c:pt idx="0">
                  <c:v>VALOR ACTUAL</c:v>
                </c:pt>
              </c:strCache>
            </c:strRef>
          </c:tx>
          <c:spPr>
            <a:ln w="95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cap="rnd">
                <a:solidFill>
                  <a:schemeClr val="accent2"/>
                </a:solidFill>
                <a:round/>
              </a:ln>
              <a:effectLst>
                <a:outerShdw blurRad="57150" dist="19050" dir="5400000" algn="ctr" rotWithShape="0">
                  <a:srgbClr val="000000">
                    <a:alpha val="63000"/>
                  </a:srgbClr>
                </a:outerShdw>
              </a:effectLst>
            </c:spPr>
          </c:marker>
          <c:xVal>
            <c:numRef>
              <c:f>'VAN-TIR'!$C$8:$C$20</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xVal>
          <c:yVal>
            <c:numRef>
              <c:f>'VAN-TIR'!$E$8:$E$20</c:f>
              <c:numCache>
                <c:formatCode>_("$"* #,##0_);_("$"* \(#,##0\);_("$"* "-"_);_(@_)</c:formatCode>
                <c:ptCount val="13"/>
                <c:pt idx="0">
                  <c:v>-5000000</c:v>
                </c:pt>
                <c:pt idx="1">
                  <c:v>1135185.1851851852</c:v>
                </c:pt>
                <c:pt idx="2">
                  <c:v>599279.83539094648</c:v>
                </c:pt>
                <c:pt idx="3">
                  <c:v>2144934.715236498</c:v>
                </c:pt>
                <c:pt idx="4">
                  <c:v>3480366.3529912061</c:v>
                </c:pt>
                <c:pt idx="5">
                  <c:v>4633410.4054057905</c:v>
                </c:pt>
                <c:pt idx="6">
                  <c:v>5571329.6712735277</c:v>
                </c:pt>
                <c:pt idx="7">
                  <c:v>6344874.5580804432</c:v>
                </c:pt>
                <c:pt idx="8">
                  <c:v>6108820.2770638401</c:v>
                </c:pt>
                <c:pt idx="9">
                  <c:v>6673321.2215336636</c:v>
                </c:pt>
                <c:pt idx="10">
                  <c:v>7111409.6225641575</c:v>
                </c:pt>
                <c:pt idx="11">
                  <c:v>6367194.9297270579</c:v>
                </c:pt>
                <c:pt idx="12">
                  <c:v>6702883.1321856864</c:v>
                </c:pt>
              </c:numCache>
            </c:numRef>
          </c:yVal>
          <c:smooth val="0"/>
          <c:extLst xmlns:c16r2="http://schemas.microsoft.com/office/drawing/2015/06/chart">
            <c:ext xmlns:c16="http://schemas.microsoft.com/office/drawing/2014/chart" uri="{C3380CC4-5D6E-409C-BE32-E72D297353CC}">
              <c16:uniqueId val="{00000001-7093-481B-AF78-919FF4D55DFB}"/>
            </c:ext>
          </c:extLst>
        </c:ser>
        <c:dLbls>
          <c:showLegendKey val="0"/>
          <c:showVal val="0"/>
          <c:showCatName val="0"/>
          <c:showSerName val="0"/>
          <c:showPercent val="0"/>
          <c:showBubbleSize val="0"/>
        </c:dLbls>
        <c:axId val="390920136"/>
        <c:axId val="390918176"/>
      </c:scatterChart>
      <c:valAx>
        <c:axId val="390920136"/>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w="9525" cap="flat" cmpd="sng" algn="ctr">
            <a:solidFill>
              <a:schemeClr val="lt1">
                <a:lumMod val="50000"/>
              </a:schemeClr>
            </a:solid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90918176"/>
        <c:crosses val="autoZero"/>
        <c:crossBetween val="midCat"/>
      </c:valAx>
      <c:valAx>
        <c:axId val="390918176"/>
        <c:scaling>
          <c:orientation val="minMax"/>
        </c:scaling>
        <c:delete val="0"/>
        <c:axPos val="l"/>
        <c:majorGridlines>
          <c:spPr>
            <a:ln w="9525" cap="flat" cmpd="sng" algn="ctr">
              <a:solidFill>
                <a:schemeClr val="lt1">
                  <a:lumMod val="95000"/>
                  <a:alpha val="10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lt1">
                <a:lumMod val="50000"/>
              </a:schemeClr>
            </a:solid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90920136"/>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VALOR</a:t>
            </a:r>
            <a:r>
              <a:rPr lang="es-CO" baseline="0"/>
              <a:t> ACTUAL NETO</a:t>
            </a:r>
            <a:endParaRPr lang="es-CO"/>
          </a:p>
        </c:rich>
      </c:tx>
      <c:layout>
        <c:manualLayout>
          <c:xMode val="edge"/>
          <c:yMode val="edge"/>
          <c:x val="0.27324999999999999"/>
          <c:y val="3.7037037037037035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scatterChart>
        <c:scatterStyle val="lineMarker"/>
        <c:varyColors val="0"/>
        <c:ser>
          <c:idx val="0"/>
          <c:order val="0"/>
          <c:tx>
            <c:strRef>
              <c:f>'VAN-TIR'!$D$7</c:f>
              <c:strCache>
                <c:ptCount val="1"/>
                <c:pt idx="0">
                  <c:v>FLUJO DE CAJA</c:v>
                </c:pt>
              </c:strCache>
            </c:strRef>
          </c:tx>
          <c:spPr>
            <a:ln w="95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cap="rnd">
                <a:solidFill>
                  <a:schemeClr val="accent1"/>
                </a:solidFill>
                <a:round/>
              </a:ln>
              <a:effectLst>
                <a:outerShdw blurRad="57150" dist="19050" dir="5400000" algn="ctr" rotWithShape="0">
                  <a:srgbClr val="000000">
                    <a:alpha val="63000"/>
                  </a:srgbClr>
                </a:outerShdw>
              </a:effectLst>
            </c:spPr>
          </c:marker>
          <c:xVal>
            <c:numRef>
              <c:f>'VAN-TIR'!$C$8:$C$20</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xVal>
          <c:yVal>
            <c:numRef>
              <c:f>'VAN-TIR'!$D$8:$D$20</c:f>
              <c:numCache>
                <c:formatCode>_("$"* #,##0_);_("$"* \(#,##0\);_("$"* "-"_);_(@_)</c:formatCode>
                <c:ptCount val="13"/>
                <c:pt idx="0">
                  <c:v>-5000000</c:v>
                </c:pt>
                <c:pt idx="1">
                  <c:v>1226000</c:v>
                </c:pt>
                <c:pt idx="2">
                  <c:v>699000</c:v>
                </c:pt>
                <c:pt idx="3">
                  <c:v>2702000</c:v>
                </c:pt>
                <c:pt idx="4">
                  <c:v>4735000</c:v>
                </c:pt>
                <c:pt idx="5">
                  <c:v>6808000</c:v>
                </c:pt>
                <c:pt idx="6">
                  <c:v>8841000</c:v>
                </c:pt>
                <c:pt idx="7">
                  <c:v>10874000</c:v>
                </c:pt>
                <c:pt idx="8">
                  <c:v>11307000</c:v>
                </c:pt>
                <c:pt idx="9">
                  <c:v>13340000</c:v>
                </c:pt>
                <c:pt idx="10">
                  <c:v>15353000</c:v>
                </c:pt>
                <c:pt idx="11">
                  <c:v>14846000</c:v>
                </c:pt>
                <c:pt idx="12">
                  <c:v>16879000</c:v>
                </c:pt>
              </c:numCache>
            </c:numRef>
          </c:yVal>
          <c:smooth val="0"/>
          <c:extLst xmlns:c16r2="http://schemas.microsoft.com/office/drawing/2015/06/chart">
            <c:ext xmlns:c16="http://schemas.microsoft.com/office/drawing/2014/chart" uri="{C3380CC4-5D6E-409C-BE32-E72D297353CC}">
              <c16:uniqueId val="{00000000-7093-481B-AF78-919FF4D55DFB}"/>
            </c:ext>
          </c:extLst>
        </c:ser>
        <c:ser>
          <c:idx val="1"/>
          <c:order val="1"/>
          <c:tx>
            <c:strRef>
              <c:f>'VAN-TIR'!$E$7</c:f>
              <c:strCache>
                <c:ptCount val="1"/>
                <c:pt idx="0">
                  <c:v>VALOR ACTUAL</c:v>
                </c:pt>
              </c:strCache>
            </c:strRef>
          </c:tx>
          <c:spPr>
            <a:ln w="95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cap="rnd">
                <a:solidFill>
                  <a:schemeClr val="accent2"/>
                </a:solidFill>
                <a:round/>
              </a:ln>
              <a:effectLst>
                <a:outerShdw blurRad="57150" dist="19050" dir="5400000" algn="ctr" rotWithShape="0">
                  <a:srgbClr val="000000">
                    <a:alpha val="63000"/>
                  </a:srgbClr>
                </a:outerShdw>
              </a:effectLst>
            </c:spPr>
          </c:marker>
          <c:xVal>
            <c:numRef>
              <c:f>'VAN-TIR'!$C$8:$C$20</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xVal>
          <c:yVal>
            <c:numRef>
              <c:f>'VAN-TIR'!$E$8:$E$20</c:f>
              <c:numCache>
                <c:formatCode>_("$"* #,##0_);_("$"* \(#,##0\);_("$"* "-"_);_(@_)</c:formatCode>
                <c:ptCount val="13"/>
                <c:pt idx="0">
                  <c:v>-5000000</c:v>
                </c:pt>
                <c:pt idx="1">
                  <c:v>1135185.1851851852</c:v>
                </c:pt>
                <c:pt idx="2">
                  <c:v>599279.83539094648</c:v>
                </c:pt>
                <c:pt idx="3">
                  <c:v>2144934.715236498</c:v>
                </c:pt>
                <c:pt idx="4">
                  <c:v>3480366.3529912061</c:v>
                </c:pt>
                <c:pt idx="5">
                  <c:v>4633410.4054057905</c:v>
                </c:pt>
                <c:pt idx="6">
                  <c:v>5571329.6712735277</c:v>
                </c:pt>
                <c:pt idx="7">
                  <c:v>6344874.5580804432</c:v>
                </c:pt>
                <c:pt idx="8">
                  <c:v>6108820.2770638401</c:v>
                </c:pt>
                <c:pt idx="9">
                  <c:v>6673321.2215336636</c:v>
                </c:pt>
                <c:pt idx="10">
                  <c:v>7111409.6225641575</c:v>
                </c:pt>
                <c:pt idx="11">
                  <c:v>6367194.9297270579</c:v>
                </c:pt>
                <c:pt idx="12">
                  <c:v>6702883.1321856864</c:v>
                </c:pt>
              </c:numCache>
            </c:numRef>
          </c:yVal>
          <c:smooth val="0"/>
          <c:extLst xmlns:c16r2="http://schemas.microsoft.com/office/drawing/2015/06/chart">
            <c:ext xmlns:c16="http://schemas.microsoft.com/office/drawing/2014/chart" uri="{C3380CC4-5D6E-409C-BE32-E72D297353CC}">
              <c16:uniqueId val="{00000001-7093-481B-AF78-919FF4D55DFB}"/>
            </c:ext>
          </c:extLst>
        </c:ser>
        <c:dLbls>
          <c:showLegendKey val="0"/>
          <c:showVal val="0"/>
          <c:showCatName val="0"/>
          <c:showSerName val="0"/>
          <c:showPercent val="0"/>
          <c:showBubbleSize val="0"/>
        </c:dLbls>
        <c:axId val="390918960"/>
        <c:axId val="390919352"/>
      </c:scatterChart>
      <c:valAx>
        <c:axId val="390918960"/>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w="9525" cap="flat" cmpd="sng" algn="ctr">
            <a:solidFill>
              <a:schemeClr val="lt1">
                <a:lumMod val="50000"/>
              </a:schemeClr>
            </a:solid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90919352"/>
        <c:crosses val="autoZero"/>
        <c:crossBetween val="midCat"/>
      </c:valAx>
      <c:valAx>
        <c:axId val="390919352"/>
        <c:scaling>
          <c:orientation val="minMax"/>
        </c:scaling>
        <c:delete val="0"/>
        <c:axPos val="l"/>
        <c:majorGridlines>
          <c:spPr>
            <a:ln w="9525" cap="flat" cmpd="sng" algn="ctr">
              <a:solidFill>
                <a:schemeClr val="lt1">
                  <a:lumMod val="95000"/>
                  <a:alpha val="10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lt1">
                <a:lumMod val="50000"/>
              </a:schemeClr>
            </a:solid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90918960"/>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8">
  <cs:axisTitle>
    <cs:lnRef idx="0"/>
    <cs:fillRef idx="0"/>
    <cs:effectRef idx="0"/>
    <cs:fontRef idx="minor">
      <a:schemeClr val="lt1">
        <a:lumMod val="75000"/>
      </a:schemeClr>
    </cs:fontRef>
    <cs:defRPr sz="900" b="1" kern="1200" cap="all"/>
  </cs:axisTitle>
  <cs:categoryAxis>
    <cs:lnRef idx="0"/>
    <cs:fillRef idx="0"/>
    <cs:effectRef idx="0"/>
    <cs:fontRef idx="minor">
      <a:schemeClr val="lt1">
        <a:lumMod val="75000"/>
      </a:schemeClr>
    </cs:fontRef>
    <cs:spPr>
      <a:ln w="9525" cap="flat" cmpd="sng" algn="ctr">
        <a:solidFill>
          <a:schemeClr val="lt1">
            <a:lumMod val="50000"/>
          </a:schemeClr>
        </a:solidFill>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9525" cap="rnd">
        <a:solidFill>
          <a:schemeClr val="phClr"/>
        </a:solidFill>
        <a:round/>
      </a:ln>
    </cs:spPr>
  </cs:dataPointLine>
  <cs:dataPointMarker>
    <cs:lnRef idx="0">
      <cs:styleClr val="auto"/>
    </cs:lnRef>
    <cs:fillRef idx="3">
      <cs:styleClr val="auto"/>
    </cs:fillRef>
    <cs:effectRef idx="3"/>
    <cs:fontRef idx="minor">
      <a:schemeClr val="tx1"/>
    </cs:fontRef>
    <cs:spPr>
      <a:ln w="9525" cap="rnd">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spPr>
      <a:ln w="9525" cap="flat" cmpd="sng" algn="ctr">
        <a:solidFill>
          <a:schemeClr val="lt1">
            <a:lumMod val="50000"/>
          </a:schemeClr>
        </a:solidFill>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75000"/>
      </a:schemeClr>
    </cs:fontRef>
    <cs:spPr>
      <a:ln w="9525" cap="flat" cmpd="sng" algn="ctr">
        <a:solidFill>
          <a:schemeClr val="lt1">
            <a:lumMod val="50000"/>
          </a:schemeClr>
        </a:solidFill>
      </a:ln>
    </cs:spPr>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48">
  <cs:axisTitle>
    <cs:lnRef idx="0"/>
    <cs:fillRef idx="0"/>
    <cs:effectRef idx="0"/>
    <cs:fontRef idx="minor">
      <a:schemeClr val="lt1">
        <a:lumMod val="75000"/>
      </a:schemeClr>
    </cs:fontRef>
    <cs:defRPr sz="900" b="1" kern="1200" cap="all"/>
  </cs:axisTitle>
  <cs:categoryAxis>
    <cs:lnRef idx="0"/>
    <cs:fillRef idx="0"/>
    <cs:effectRef idx="0"/>
    <cs:fontRef idx="minor">
      <a:schemeClr val="lt1">
        <a:lumMod val="75000"/>
      </a:schemeClr>
    </cs:fontRef>
    <cs:spPr>
      <a:ln w="9525" cap="flat" cmpd="sng" algn="ctr">
        <a:solidFill>
          <a:schemeClr val="lt1">
            <a:lumMod val="50000"/>
          </a:schemeClr>
        </a:solidFill>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9525" cap="rnd">
        <a:solidFill>
          <a:schemeClr val="phClr"/>
        </a:solidFill>
        <a:round/>
      </a:ln>
    </cs:spPr>
  </cs:dataPointLine>
  <cs:dataPointMarker>
    <cs:lnRef idx="0">
      <cs:styleClr val="auto"/>
    </cs:lnRef>
    <cs:fillRef idx="3">
      <cs:styleClr val="auto"/>
    </cs:fillRef>
    <cs:effectRef idx="3"/>
    <cs:fontRef idx="minor">
      <a:schemeClr val="tx1"/>
    </cs:fontRef>
    <cs:spPr>
      <a:ln w="9525" cap="rnd">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7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75000"/>
      </a:schemeClr>
    </cs:fontRef>
    <cs:spPr>
      <a:ln w="9525" cap="flat" cmpd="sng" algn="ctr">
        <a:solidFill>
          <a:schemeClr val="lt1">
            <a:lumMod val="50000"/>
          </a:schemeClr>
        </a:solidFill>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75000"/>
      </a:schemeClr>
    </cs:fontRef>
    <cs:spPr>
      <a:ln w="9525" cap="flat" cmpd="sng" algn="ctr">
        <a:solidFill>
          <a:schemeClr val="lt1">
            <a:lumMod val="50000"/>
          </a:schemeClr>
        </a:solidFill>
      </a:ln>
    </cs:spPr>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2009775</xdr:colOff>
      <xdr:row>0</xdr:row>
      <xdr:rowOff>628651</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695" b="7651"/>
        <a:stretch/>
      </xdr:blipFill>
      <xdr:spPr>
        <a:xfrm>
          <a:off x="0" y="0"/>
          <a:ext cx="2009775" cy="6286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1495189</xdr:colOff>
      <xdr:row>2</xdr:row>
      <xdr:rowOff>9525</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380" b="6734"/>
        <a:stretch/>
      </xdr:blipFill>
      <xdr:spPr>
        <a:xfrm>
          <a:off x="0" y="0"/>
          <a:ext cx="2085739" cy="70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0</xdr:col>
      <xdr:colOff>2009775</xdr:colOff>
      <xdr:row>0</xdr:row>
      <xdr:rowOff>790576</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695" b="7651"/>
        <a:stretch/>
      </xdr:blipFill>
      <xdr:spPr>
        <a:xfrm>
          <a:off x="742950" y="161925"/>
          <a:ext cx="2009775" cy="628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142874</xdr:rowOff>
    </xdr:from>
    <xdr:to>
      <xdr:col>1</xdr:col>
      <xdr:colOff>1028700</xdr:colOff>
      <xdr:row>0</xdr:row>
      <xdr:rowOff>771525</xdr:rowOff>
    </xdr:to>
    <xdr:pic>
      <xdr:nvPicPr>
        <xdr:cNvPr id="3" name="Imagen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695" b="7651"/>
        <a:stretch/>
      </xdr:blipFill>
      <xdr:spPr>
        <a:xfrm>
          <a:off x="19050" y="142874"/>
          <a:ext cx="2009775" cy="6286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628649</xdr:colOff>
      <xdr:row>6</xdr:row>
      <xdr:rowOff>9525</xdr:rowOff>
    </xdr:from>
    <xdr:to>
      <xdr:col>10</xdr:col>
      <xdr:colOff>590550</xdr:colOff>
      <xdr:row>23</xdr:row>
      <xdr:rowOff>47625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47625</xdr:colOff>
      <xdr:row>0</xdr:row>
      <xdr:rowOff>628651</xdr:rowOff>
    </xdr:to>
    <xdr:pic>
      <xdr:nvPicPr>
        <xdr:cNvPr id="4" name="Imagen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9695" b="7651"/>
        <a:stretch/>
      </xdr:blipFill>
      <xdr:spPr>
        <a:xfrm>
          <a:off x="0" y="0"/>
          <a:ext cx="2009775" cy="6286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2009775</xdr:colOff>
      <xdr:row>0</xdr:row>
      <xdr:rowOff>647701</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695" b="7651"/>
        <a:stretch/>
      </xdr:blipFill>
      <xdr:spPr>
        <a:xfrm>
          <a:off x="0" y="19050"/>
          <a:ext cx="2009775" cy="6286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466725</xdr:colOff>
      <xdr:row>5</xdr:row>
      <xdr:rowOff>185737</xdr:rowOff>
    </xdr:from>
    <xdr:to>
      <xdr:col>10</xdr:col>
      <xdr:colOff>485775</xdr:colOff>
      <xdr:row>20</xdr:row>
      <xdr:rowOff>71437</xdr:rowOff>
    </xdr:to>
    <xdr:graphicFrame macro="">
      <xdr:nvGraphicFramePr>
        <xdr:cNvPr id="2" name="Gráfico 1">
          <a:extLst>
            <a:ext uri="{FF2B5EF4-FFF2-40B4-BE49-F238E27FC236}">
              <a16:creationId xmlns:a16="http://schemas.microsoft.com/office/drawing/2014/main" xmlns="" id="{A3D6BC94-91BF-68D0-F075-077F7FFC70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466725</xdr:colOff>
      <xdr:row>5</xdr:row>
      <xdr:rowOff>185737</xdr:rowOff>
    </xdr:from>
    <xdr:to>
      <xdr:col>10</xdr:col>
      <xdr:colOff>485775</xdr:colOff>
      <xdr:row>20</xdr:row>
      <xdr:rowOff>71437</xdr:rowOff>
    </xdr:to>
    <xdr:graphicFrame macro="">
      <xdr:nvGraphicFramePr>
        <xdr:cNvPr id="3" name="Gráfico 2">
          <a:extLst>
            <a:ext uri="{FF2B5EF4-FFF2-40B4-BE49-F238E27FC236}">
              <a16:creationId xmlns="" xmlns:a16="http://schemas.microsoft.com/office/drawing/2014/main" id="{A3D6BC94-91BF-68D0-F075-077F7FFC70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1</xdr:col>
      <xdr:colOff>1209675</xdr:colOff>
      <xdr:row>0</xdr:row>
      <xdr:rowOff>638176</xdr:rowOff>
    </xdr:to>
    <xdr:pic>
      <xdr:nvPicPr>
        <xdr:cNvPr id="4" name="Imagen 3"/>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9695" b="7651"/>
        <a:stretch/>
      </xdr:blipFill>
      <xdr:spPr>
        <a:xfrm>
          <a:off x="0" y="9525"/>
          <a:ext cx="2009775" cy="628651"/>
        </a:xfrm>
        <a:prstGeom prst="rect">
          <a:avLst/>
        </a:prstGeom>
      </xdr:spPr>
    </xdr:pic>
    <xdr:clientData/>
  </xdr:twoCellAnchor>
</xdr:wsDr>
</file>

<file path=xl/tables/table1.xml><?xml version="1.0" encoding="utf-8"?>
<table xmlns="http://schemas.openxmlformats.org/spreadsheetml/2006/main" id="2" name="Tabla13" displayName="Tabla13" ref="C7:E20" totalsRowShown="0">
  <autoFilter ref="C7:E20"/>
  <tableColumns count="3">
    <tableColumn id="1" name="MES" dataDxfId="2"/>
    <tableColumn id="2" name="FLUJO DE CAJA" dataDxfId="1" dataCellStyle="Moneda [0]"/>
    <tableColumn id="3" name="VALOR ACTUAL" dataDxfId="0">
      <calculatedColumnFormula>D8/(1+$D$3)^C8</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pane ySplit="1" topLeftCell="A2" activePane="bottomLeft" state="frozen"/>
      <selection pane="bottomLeft" activeCell="B15" sqref="B15"/>
    </sheetView>
  </sheetViews>
  <sheetFormatPr baseColWidth="10" defaultRowHeight="15" x14ac:dyDescent="0.25"/>
  <cols>
    <col min="1" max="1" width="31.7109375" customWidth="1"/>
    <col min="2" max="2" width="36.42578125" customWidth="1"/>
    <col min="3" max="3" width="29.42578125" customWidth="1"/>
  </cols>
  <sheetData>
    <row r="1" spans="1:3" ht="50.25" customHeight="1" x14ac:dyDescent="0.35">
      <c r="A1" s="66" t="s">
        <v>51</v>
      </c>
      <c r="B1" s="66"/>
      <c r="C1" s="66"/>
    </row>
    <row r="2" spans="1:3" x14ac:dyDescent="0.25">
      <c r="A2" s="50" t="s">
        <v>46</v>
      </c>
      <c r="B2" s="50" t="s">
        <v>47</v>
      </c>
      <c r="C2" s="50" t="s">
        <v>48</v>
      </c>
    </row>
    <row r="3" spans="1:3" x14ac:dyDescent="0.25">
      <c r="A3" s="51" t="s">
        <v>49</v>
      </c>
      <c r="B3" s="52">
        <v>1400000</v>
      </c>
      <c r="C3" s="51"/>
    </row>
    <row r="4" spans="1:3" x14ac:dyDescent="0.25">
      <c r="A4" s="51" t="s">
        <v>50</v>
      </c>
      <c r="B4" s="52">
        <v>250000</v>
      </c>
      <c r="C4" s="51"/>
    </row>
    <row r="5" spans="1:3" x14ac:dyDescent="0.25">
      <c r="A5" s="51" t="s">
        <v>27</v>
      </c>
      <c r="B5" s="52">
        <v>800000</v>
      </c>
      <c r="C5" s="51"/>
    </row>
    <row r="6" spans="1:3" x14ac:dyDescent="0.25">
      <c r="A6" s="51" t="s">
        <v>23</v>
      </c>
      <c r="B6" s="51"/>
      <c r="C6" s="52">
        <v>400000</v>
      </c>
    </row>
  </sheetData>
  <mergeCells count="1">
    <mergeCell ref="A1:C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showGridLines="0" topLeftCell="A2" workbookViewId="0">
      <pane ySplit="1" topLeftCell="A3" activePane="bottomLeft" state="frozen"/>
      <selection activeCell="A2" sqref="A2"/>
      <selection pane="bottomLeft" activeCell="G22" sqref="G22"/>
    </sheetView>
  </sheetViews>
  <sheetFormatPr baseColWidth="10" defaultColWidth="10.28515625" defaultRowHeight="12.75" x14ac:dyDescent="0.2"/>
  <cols>
    <col min="1" max="1" width="2.7109375" style="31" customWidth="1"/>
    <col min="2" max="2" width="6.140625" style="31" customWidth="1"/>
    <col min="3" max="3" width="42.85546875" style="31" customWidth="1"/>
    <col min="4" max="4" width="45.85546875" style="31" customWidth="1"/>
    <col min="5" max="5" width="2.7109375" style="31" customWidth="1"/>
    <col min="6" max="6" width="9.85546875" style="31" customWidth="1"/>
    <col min="7" max="16384" width="10.28515625" style="31"/>
  </cols>
  <sheetData>
    <row r="1" spans="1:6" hidden="1" x14ac:dyDescent="0.2"/>
    <row r="2" spans="1:6" s="32" customFormat="1" ht="54.75" customHeight="1" x14ac:dyDescent="0.25">
      <c r="A2" s="67" t="s">
        <v>29</v>
      </c>
      <c r="B2" s="67"/>
      <c r="C2" s="67"/>
      <c r="D2" s="67"/>
    </row>
    <row r="3" spans="1:6" s="32" customFormat="1" ht="14.25" customHeight="1" x14ac:dyDescent="0.25">
      <c r="A3" s="68" t="s">
        <v>30</v>
      </c>
      <c r="B3" s="68"/>
      <c r="C3" s="68"/>
      <c r="D3" s="68"/>
    </row>
    <row r="4" spans="1:6" s="32" customFormat="1" x14ac:dyDescent="0.25">
      <c r="B4" s="33"/>
      <c r="C4" s="33"/>
      <c r="D4" s="33"/>
    </row>
    <row r="5" spans="1:6" s="32" customFormat="1" ht="18.75" x14ac:dyDescent="0.25">
      <c r="B5" s="34" t="s">
        <v>31</v>
      </c>
      <c r="C5" s="34"/>
      <c r="D5" s="35" t="s">
        <v>32</v>
      </c>
      <c r="E5" s="36"/>
      <c r="F5" s="36"/>
    </row>
    <row r="6" spans="1:6" s="32" customFormat="1" x14ac:dyDescent="0.25">
      <c r="B6" s="33"/>
      <c r="C6" s="37" t="s">
        <v>33</v>
      </c>
      <c r="D6" s="38">
        <f>+'Flujo de caja Anual'!AM7</f>
        <v>181170000</v>
      </c>
    </row>
    <row r="7" spans="1:6" s="32" customFormat="1" x14ac:dyDescent="0.25">
      <c r="B7" s="33"/>
      <c r="C7" s="37" t="s">
        <v>34</v>
      </c>
      <c r="D7" s="38">
        <v>5000000</v>
      </c>
    </row>
    <row r="8" spans="1:6" s="32" customFormat="1" x14ac:dyDescent="0.25">
      <c r="B8" s="33"/>
      <c r="C8" s="37" t="s">
        <v>35</v>
      </c>
      <c r="D8" s="38"/>
    </row>
    <row r="9" spans="1:6" s="32" customFormat="1" ht="15.75" x14ac:dyDescent="0.25">
      <c r="B9" s="37" t="s">
        <v>36</v>
      </c>
      <c r="C9" s="39"/>
      <c r="D9" s="40">
        <f>SUM(D6:D8)</f>
        <v>186170000</v>
      </c>
    </row>
    <row r="10" spans="1:6" s="32" customFormat="1" x14ac:dyDescent="0.25">
      <c r="B10" s="33"/>
      <c r="C10" s="33"/>
      <c r="D10" s="33"/>
    </row>
    <row r="11" spans="1:6" s="32" customFormat="1" ht="18.75" x14ac:dyDescent="0.25">
      <c r="A11" s="41" t="s">
        <v>37</v>
      </c>
      <c r="B11" s="34" t="s">
        <v>38</v>
      </c>
      <c r="C11" s="34"/>
      <c r="D11" s="42"/>
      <c r="E11" s="36"/>
      <c r="F11" s="36"/>
    </row>
    <row r="12" spans="1:6" s="32" customFormat="1" x14ac:dyDescent="0.25">
      <c r="B12" s="33"/>
      <c r="C12" s="43" t="s">
        <v>16</v>
      </c>
      <c r="D12" s="38">
        <v>470000</v>
      </c>
    </row>
    <row r="13" spans="1:6" s="32" customFormat="1" x14ac:dyDescent="0.25">
      <c r="B13" s="33"/>
      <c r="C13" s="43" t="s">
        <v>39</v>
      </c>
      <c r="D13" s="38">
        <v>4200000</v>
      </c>
    </row>
    <row r="14" spans="1:6" s="32" customFormat="1" x14ac:dyDescent="0.25">
      <c r="B14" s="33"/>
      <c r="C14" s="43" t="s">
        <v>24</v>
      </c>
      <c r="D14" s="38">
        <v>62200000</v>
      </c>
      <c r="F14" s="44"/>
    </row>
    <row r="15" spans="1:6" s="32" customFormat="1" x14ac:dyDescent="0.25">
      <c r="B15" s="33"/>
      <c r="C15" s="43" t="s">
        <v>40</v>
      </c>
      <c r="D15" s="38">
        <v>840000</v>
      </c>
    </row>
    <row r="16" spans="1:6" s="32" customFormat="1" x14ac:dyDescent="0.25">
      <c r="B16" s="33"/>
      <c r="C16" s="43" t="s">
        <v>15</v>
      </c>
      <c r="D16" s="38">
        <v>2400000</v>
      </c>
    </row>
    <row r="17" spans="2:6" s="32" customFormat="1" x14ac:dyDescent="0.25">
      <c r="B17" s="33"/>
      <c r="C17" s="43" t="s">
        <v>23</v>
      </c>
      <c r="D17" s="38">
        <v>4800000</v>
      </c>
    </row>
    <row r="18" spans="2:6" s="32" customFormat="1" x14ac:dyDescent="0.25">
      <c r="B18" s="33"/>
      <c r="C18" s="43" t="s">
        <v>41</v>
      </c>
      <c r="D18" s="38">
        <v>2450000</v>
      </c>
    </row>
    <row r="19" spans="2:6" s="32" customFormat="1" x14ac:dyDescent="0.25">
      <c r="B19" s="33"/>
      <c r="C19" s="43" t="s">
        <v>28</v>
      </c>
      <c r="D19" s="38">
        <v>1200000</v>
      </c>
      <c r="F19" s="44"/>
    </row>
    <row r="20" spans="2:6" s="32" customFormat="1" x14ac:dyDescent="0.25">
      <c r="B20" s="33"/>
      <c r="C20" s="43" t="s">
        <v>42</v>
      </c>
      <c r="D20" s="38"/>
    </row>
    <row r="21" spans="2:6" s="32" customFormat="1" ht="15.75" x14ac:dyDescent="0.25">
      <c r="B21" s="39" t="s">
        <v>43</v>
      </c>
      <c r="C21" s="39"/>
      <c r="D21" s="40">
        <f>SUM(D12:D20)</f>
        <v>78560000</v>
      </c>
    </row>
    <row r="22" spans="2:6" s="32" customFormat="1" x14ac:dyDescent="0.25">
      <c r="B22" s="33"/>
      <c r="C22" s="33"/>
      <c r="D22" s="33"/>
    </row>
    <row r="23" spans="2:6" s="32" customFormat="1" ht="18.75" x14ac:dyDescent="0.25">
      <c r="B23" s="34" t="s">
        <v>44</v>
      </c>
      <c r="C23" s="34"/>
      <c r="D23" s="45">
        <f>+D9-D21</f>
        <v>107610000</v>
      </c>
    </row>
    <row r="24" spans="2:6" s="32" customFormat="1" x14ac:dyDescent="0.25"/>
    <row r="25" spans="2:6" s="32" customFormat="1" x14ac:dyDescent="0.25"/>
  </sheetData>
  <mergeCells count="2">
    <mergeCell ref="A2:D2"/>
    <mergeCell ref="A3:D3"/>
  </mergeCells>
  <printOptions horizontalCentered="1"/>
  <pageMargins left="0.5" right="0.5" top="0.5" bottom="0.5" header="0.5" footer="0.25"/>
  <pageSetup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pane ySplit="1" topLeftCell="A2" activePane="bottomLeft" state="frozen"/>
      <selection pane="bottomLeft" activeCell="B7" sqref="B7"/>
    </sheetView>
  </sheetViews>
  <sheetFormatPr baseColWidth="10" defaultRowHeight="15" x14ac:dyDescent="0.25"/>
  <cols>
    <col min="1" max="1" width="62.5703125" customWidth="1"/>
    <col min="2" max="2" width="31.5703125" customWidth="1"/>
  </cols>
  <sheetData>
    <row r="1" spans="1:2" ht="63" customHeight="1" x14ac:dyDescent="0.25"/>
    <row r="2" spans="1:2" ht="21.75" customHeight="1" x14ac:dyDescent="0.25">
      <c r="A2" s="69" t="s">
        <v>57</v>
      </c>
      <c r="B2" s="69"/>
    </row>
    <row r="3" spans="1:2" ht="16.5" x14ac:dyDescent="0.25">
      <c r="A3" s="53" t="s">
        <v>52</v>
      </c>
      <c r="B3" s="53" t="s">
        <v>53</v>
      </c>
    </row>
    <row r="4" spans="1:2" ht="16.5" x14ac:dyDescent="0.25">
      <c r="A4" s="58" t="s">
        <v>54</v>
      </c>
      <c r="B4" s="54">
        <v>350000</v>
      </c>
    </row>
    <row r="5" spans="1:2" ht="16.5" x14ac:dyDescent="0.25">
      <c r="A5" s="58" t="s">
        <v>40</v>
      </c>
      <c r="B5" s="54">
        <v>70000</v>
      </c>
    </row>
    <row r="6" spans="1:2" ht="16.5" x14ac:dyDescent="0.25">
      <c r="A6" s="58" t="s">
        <v>23</v>
      </c>
      <c r="B6" s="54">
        <v>400000</v>
      </c>
    </row>
    <row r="7" spans="1:2" ht="16.5" x14ac:dyDescent="0.25">
      <c r="A7" s="58" t="s">
        <v>55</v>
      </c>
      <c r="B7" s="54">
        <v>100000</v>
      </c>
    </row>
    <row r="8" spans="1:2" ht="16.5" x14ac:dyDescent="0.25">
      <c r="A8" s="58" t="s">
        <v>16</v>
      </c>
      <c r="B8" s="54">
        <v>40000</v>
      </c>
    </row>
    <row r="9" spans="1:2" ht="16.5" x14ac:dyDescent="0.25">
      <c r="A9" s="59" t="s">
        <v>25</v>
      </c>
      <c r="B9" s="55">
        <v>960000</v>
      </c>
    </row>
    <row r="10" spans="1:2" ht="16.5" x14ac:dyDescent="0.25">
      <c r="A10" s="58" t="s">
        <v>15</v>
      </c>
      <c r="B10" s="56">
        <v>200000</v>
      </c>
    </row>
    <row r="11" spans="1:2" ht="16.5" x14ac:dyDescent="0.25">
      <c r="A11" s="60" t="s">
        <v>56</v>
      </c>
      <c r="B11" s="57">
        <v>1160000</v>
      </c>
    </row>
  </sheetData>
  <mergeCells count="1">
    <mergeCell ref="A2:B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AN24"/>
  <sheetViews>
    <sheetView topLeftCell="A4" zoomScaleNormal="100" workbookViewId="0">
      <pane xSplit="2" topLeftCell="C1" activePane="topRight" state="frozen"/>
      <selection activeCell="B1" sqref="B1"/>
      <selection pane="topRight" activeCell="AM13" sqref="AM13"/>
    </sheetView>
  </sheetViews>
  <sheetFormatPr baseColWidth="10" defaultRowHeight="15" x14ac:dyDescent="0.25"/>
  <cols>
    <col min="1" max="1" width="15" customWidth="1"/>
    <col min="2" max="2" width="29" style="2" bestFit="1" customWidth="1"/>
    <col min="3" max="3" width="8.7109375" style="14" customWidth="1"/>
    <col min="4" max="4" width="12.7109375" style="14" customWidth="1"/>
    <col min="5" max="5" width="11.85546875" customWidth="1"/>
    <col min="7" max="7" width="15.28515625" customWidth="1"/>
    <col min="8" max="8" width="14.85546875" customWidth="1"/>
    <col min="10" max="10" width="15.28515625" customWidth="1"/>
    <col min="11" max="11" width="17.28515625" customWidth="1"/>
    <col min="13" max="13" width="15" customWidth="1"/>
    <col min="14" max="14" width="18.5703125" customWidth="1"/>
    <col min="16" max="16" width="14.5703125" customWidth="1"/>
    <col min="17" max="17" width="16.5703125" customWidth="1"/>
    <col min="19" max="19" width="13.140625" bestFit="1" customWidth="1"/>
    <col min="20" max="20" width="13" bestFit="1" customWidth="1"/>
    <col min="22" max="22" width="13.140625" bestFit="1" customWidth="1"/>
    <col min="23" max="23" width="13" bestFit="1" customWidth="1"/>
    <col min="25" max="25" width="13.140625" bestFit="1" customWidth="1"/>
    <col min="26" max="26" width="13" bestFit="1" customWidth="1"/>
    <col min="28" max="28" width="13.140625" bestFit="1" customWidth="1"/>
    <col min="29" max="29" width="13" bestFit="1" customWidth="1"/>
    <col min="31" max="31" width="13.140625" bestFit="1" customWidth="1"/>
    <col min="32" max="32" width="13" bestFit="1" customWidth="1"/>
    <col min="34" max="34" width="13.140625" bestFit="1" customWidth="1"/>
    <col min="35" max="35" width="13" bestFit="1" customWidth="1"/>
    <col min="37" max="37" width="13.140625" bestFit="1" customWidth="1"/>
    <col min="38" max="38" width="13" bestFit="1" customWidth="1"/>
    <col min="39" max="39" width="18.28515625" customWidth="1"/>
    <col min="40" max="40" width="12.140625" customWidth="1"/>
  </cols>
  <sheetData>
    <row r="1" spans="1:39" ht="69" customHeight="1" x14ac:dyDescent="0.25"/>
    <row r="2" spans="1:39" x14ac:dyDescent="0.25">
      <c r="A2" s="72" t="s">
        <v>58</v>
      </c>
      <c r="B2" s="73"/>
      <c r="C2" s="88" t="s">
        <v>67</v>
      </c>
      <c r="D2" s="88"/>
      <c r="E2" s="88"/>
      <c r="F2" s="88" t="s">
        <v>68</v>
      </c>
      <c r="G2" s="88"/>
      <c r="H2" s="88"/>
      <c r="I2" s="88" t="s">
        <v>69</v>
      </c>
      <c r="J2" s="88"/>
      <c r="K2" s="88"/>
      <c r="L2" s="88" t="s">
        <v>70</v>
      </c>
      <c r="M2" s="88"/>
      <c r="N2" s="88"/>
      <c r="O2" s="88" t="s">
        <v>71</v>
      </c>
      <c r="P2" s="88"/>
      <c r="Q2" s="88"/>
      <c r="R2" s="88" t="s">
        <v>72</v>
      </c>
      <c r="S2" s="88"/>
      <c r="T2" s="88"/>
      <c r="U2" s="88" t="s">
        <v>73</v>
      </c>
      <c r="V2" s="88"/>
      <c r="W2" s="88"/>
      <c r="X2" s="88" t="s">
        <v>74</v>
      </c>
      <c r="Y2" s="88"/>
      <c r="Z2" s="88"/>
      <c r="AA2" s="88" t="s">
        <v>75</v>
      </c>
      <c r="AB2" s="88"/>
      <c r="AC2" s="88"/>
      <c r="AD2" s="88" t="s">
        <v>76</v>
      </c>
      <c r="AE2" s="88"/>
      <c r="AF2" s="88"/>
      <c r="AG2" s="88" t="s">
        <v>77</v>
      </c>
      <c r="AH2" s="88"/>
      <c r="AI2" s="88"/>
      <c r="AJ2" s="88" t="s">
        <v>78</v>
      </c>
      <c r="AK2" s="88"/>
      <c r="AL2" s="88"/>
      <c r="AM2" s="70" t="s">
        <v>45</v>
      </c>
    </row>
    <row r="3" spans="1:39" x14ac:dyDescent="0.25">
      <c r="A3" s="74"/>
      <c r="B3" s="75"/>
      <c r="C3" s="20" t="s">
        <v>19</v>
      </c>
      <c r="D3" s="20" t="s">
        <v>20</v>
      </c>
      <c r="E3" s="20" t="s">
        <v>22</v>
      </c>
      <c r="F3" s="20" t="s">
        <v>19</v>
      </c>
      <c r="G3" s="20" t="s">
        <v>20</v>
      </c>
      <c r="H3" s="20" t="s">
        <v>22</v>
      </c>
      <c r="I3" s="20" t="s">
        <v>19</v>
      </c>
      <c r="J3" s="20" t="s">
        <v>20</v>
      </c>
      <c r="K3" s="20" t="s">
        <v>22</v>
      </c>
      <c r="L3" s="20" t="s">
        <v>19</v>
      </c>
      <c r="M3" s="20" t="s">
        <v>20</v>
      </c>
      <c r="N3" s="20" t="s">
        <v>22</v>
      </c>
      <c r="O3" s="20" t="s">
        <v>19</v>
      </c>
      <c r="P3" s="20" t="s">
        <v>20</v>
      </c>
      <c r="Q3" s="20" t="s">
        <v>22</v>
      </c>
      <c r="R3" s="20" t="s">
        <v>19</v>
      </c>
      <c r="S3" s="20" t="s">
        <v>20</v>
      </c>
      <c r="T3" s="20" t="s">
        <v>22</v>
      </c>
      <c r="U3" s="20" t="s">
        <v>19</v>
      </c>
      <c r="V3" s="20" t="s">
        <v>20</v>
      </c>
      <c r="W3" s="20" t="s">
        <v>22</v>
      </c>
      <c r="X3" s="20" t="s">
        <v>19</v>
      </c>
      <c r="Y3" s="20" t="s">
        <v>20</v>
      </c>
      <c r="Z3" s="20" t="s">
        <v>22</v>
      </c>
      <c r="AA3" s="20" t="s">
        <v>19</v>
      </c>
      <c r="AB3" s="20" t="s">
        <v>20</v>
      </c>
      <c r="AC3" s="20" t="s">
        <v>22</v>
      </c>
      <c r="AD3" s="20" t="s">
        <v>19</v>
      </c>
      <c r="AE3" s="20" t="s">
        <v>20</v>
      </c>
      <c r="AF3" s="20" t="s">
        <v>22</v>
      </c>
      <c r="AG3" s="20" t="s">
        <v>19</v>
      </c>
      <c r="AH3" s="20" t="s">
        <v>20</v>
      </c>
      <c r="AI3" s="20" t="s">
        <v>22</v>
      </c>
      <c r="AJ3" s="20" t="s">
        <v>19</v>
      </c>
      <c r="AK3" s="20" t="s">
        <v>20</v>
      </c>
      <c r="AL3" s="20" t="s">
        <v>22</v>
      </c>
      <c r="AM3" s="71"/>
    </row>
    <row r="4" spans="1:39" x14ac:dyDescent="0.25">
      <c r="A4" s="76" t="s">
        <v>0</v>
      </c>
      <c r="B4" s="21" t="s">
        <v>66</v>
      </c>
      <c r="C4" s="16">
        <v>7</v>
      </c>
      <c r="D4" s="17">
        <v>150000</v>
      </c>
      <c r="E4" s="17">
        <f>+C4*D4</f>
        <v>1050000</v>
      </c>
      <c r="F4" s="16">
        <v>11</v>
      </c>
      <c r="G4" s="17">
        <v>150000</v>
      </c>
      <c r="H4" s="17">
        <f>+G4*F4</f>
        <v>1650000</v>
      </c>
      <c r="I4" s="16">
        <v>15</v>
      </c>
      <c r="J4" s="17">
        <v>150000</v>
      </c>
      <c r="K4" s="17">
        <f>+J4*I4</f>
        <v>2250000</v>
      </c>
      <c r="L4" s="16">
        <v>19</v>
      </c>
      <c r="M4" s="17">
        <v>150000</v>
      </c>
      <c r="N4" s="17">
        <f>+M4*L4</f>
        <v>2850000</v>
      </c>
      <c r="O4" s="16">
        <v>23</v>
      </c>
      <c r="P4" s="17">
        <v>150000</v>
      </c>
      <c r="Q4" s="17">
        <f>+P4*O4</f>
        <v>3450000</v>
      </c>
      <c r="R4" s="16">
        <v>27</v>
      </c>
      <c r="S4" s="17">
        <v>150000</v>
      </c>
      <c r="T4" s="17">
        <f>+S4*R4</f>
        <v>4050000</v>
      </c>
      <c r="U4" s="16">
        <v>31</v>
      </c>
      <c r="V4" s="17">
        <v>150000</v>
      </c>
      <c r="W4" s="17">
        <f>+V4*U4</f>
        <v>4650000</v>
      </c>
      <c r="X4" s="16">
        <v>35</v>
      </c>
      <c r="Y4" s="17">
        <v>150000</v>
      </c>
      <c r="Z4" s="17">
        <f>+Y4*X4</f>
        <v>5250000</v>
      </c>
      <c r="AA4" s="16">
        <v>39</v>
      </c>
      <c r="AB4" s="17">
        <v>150000</v>
      </c>
      <c r="AC4" s="17">
        <f>+AB4*AA4</f>
        <v>5850000</v>
      </c>
      <c r="AD4" s="16">
        <v>43</v>
      </c>
      <c r="AE4" s="17">
        <v>150000</v>
      </c>
      <c r="AF4" s="17">
        <f>+AE4*AD4</f>
        <v>6450000</v>
      </c>
      <c r="AG4" s="16">
        <v>47</v>
      </c>
      <c r="AH4" s="17">
        <v>150000</v>
      </c>
      <c r="AI4" s="17">
        <f>+AH4*AG4</f>
        <v>7050000</v>
      </c>
      <c r="AJ4" s="16">
        <v>51</v>
      </c>
      <c r="AK4" s="17">
        <v>150000</v>
      </c>
      <c r="AL4" s="17">
        <f>+AK4*AJ4</f>
        <v>7650000</v>
      </c>
      <c r="AM4" s="64"/>
    </row>
    <row r="5" spans="1:39" x14ac:dyDescent="0.25">
      <c r="A5" s="77"/>
      <c r="B5" s="21" t="s">
        <v>18</v>
      </c>
      <c r="C5" s="16">
        <v>4</v>
      </c>
      <c r="D5" s="17">
        <v>300000</v>
      </c>
      <c r="E5" s="17">
        <f>+D5*C5</f>
        <v>1200000</v>
      </c>
      <c r="F5" s="16">
        <v>6</v>
      </c>
      <c r="G5" s="17">
        <v>300000</v>
      </c>
      <c r="H5" s="17">
        <f>+G5*F5</f>
        <v>1800000</v>
      </c>
      <c r="I5" s="16">
        <v>8</v>
      </c>
      <c r="J5" s="17">
        <v>300000</v>
      </c>
      <c r="K5" s="17">
        <f>+J5*I5</f>
        <v>2400000</v>
      </c>
      <c r="L5" s="16">
        <v>10</v>
      </c>
      <c r="M5" s="17">
        <v>300000</v>
      </c>
      <c r="N5" s="17">
        <f>+M5*L5</f>
        <v>3000000</v>
      </c>
      <c r="O5" s="16">
        <v>12</v>
      </c>
      <c r="P5" s="17">
        <v>300000</v>
      </c>
      <c r="Q5" s="17">
        <f>+P5*O5</f>
        <v>3600000</v>
      </c>
      <c r="R5" s="16">
        <v>14</v>
      </c>
      <c r="S5" s="17">
        <v>300000</v>
      </c>
      <c r="T5" s="17">
        <f>+S5*R5</f>
        <v>4200000</v>
      </c>
      <c r="U5" s="16">
        <v>16</v>
      </c>
      <c r="V5" s="17">
        <v>300000</v>
      </c>
      <c r="W5" s="17">
        <f>+V5*U5</f>
        <v>4800000</v>
      </c>
      <c r="X5" s="16">
        <v>18</v>
      </c>
      <c r="Y5" s="17">
        <v>300000</v>
      </c>
      <c r="Z5" s="17">
        <f>+Y5*X5</f>
        <v>5400000</v>
      </c>
      <c r="AA5" s="16">
        <v>20</v>
      </c>
      <c r="AB5" s="17">
        <v>300000</v>
      </c>
      <c r="AC5" s="17">
        <f>+AB5*AA5</f>
        <v>6000000</v>
      </c>
      <c r="AD5" s="16">
        <v>22</v>
      </c>
      <c r="AE5" s="17">
        <v>300000</v>
      </c>
      <c r="AF5" s="17">
        <f>+AE5*AD5</f>
        <v>6600000</v>
      </c>
      <c r="AG5" s="16">
        <v>24</v>
      </c>
      <c r="AH5" s="17">
        <v>300000</v>
      </c>
      <c r="AI5" s="17">
        <f>+AH5*AG5</f>
        <v>7200000</v>
      </c>
      <c r="AJ5" s="16">
        <v>26</v>
      </c>
      <c r="AK5" s="17">
        <v>300000</v>
      </c>
      <c r="AL5" s="17">
        <f>+AK5*AJ5</f>
        <v>7800000</v>
      </c>
      <c r="AM5" s="46"/>
    </row>
    <row r="6" spans="1:39" x14ac:dyDescent="0.25">
      <c r="A6" s="77"/>
      <c r="B6" s="21" t="s">
        <v>21</v>
      </c>
      <c r="C6" s="16">
        <v>2</v>
      </c>
      <c r="D6" s="17">
        <v>833000</v>
      </c>
      <c r="E6" s="17">
        <f>+D6*C6</f>
        <v>1666000</v>
      </c>
      <c r="F6" s="16">
        <v>3</v>
      </c>
      <c r="G6" s="17">
        <v>833000</v>
      </c>
      <c r="H6" s="17">
        <f>+G6*F6</f>
        <v>2499000</v>
      </c>
      <c r="I6" s="16">
        <v>4</v>
      </c>
      <c r="J6" s="17">
        <v>833000</v>
      </c>
      <c r="K6" s="17">
        <f>+J6*I6</f>
        <v>3332000</v>
      </c>
      <c r="L6" s="16">
        <v>5</v>
      </c>
      <c r="M6" s="17">
        <v>833000</v>
      </c>
      <c r="N6" s="17">
        <f>+M6*L6</f>
        <v>4165000</v>
      </c>
      <c r="O6" s="16">
        <v>6</v>
      </c>
      <c r="P6" s="17">
        <v>833000</v>
      </c>
      <c r="Q6" s="17">
        <f>+P6*O6</f>
        <v>4998000</v>
      </c>
      <c r="R6" s="16">
        <v>7</v>
      </c>
      <c r="S6" s="17">
        <v>833000</v>
      </c>
      <c r="T6" s="17">
        <f>+S6*R6</f>
        <v>5831000</v>
      </c>
      <c r="U6" s="16">
        <v>8</v>
      </c>
      <c r="V6" s="17">
        <v>833000</v>
      </c>
      <c r="W6" s="17">
        <f>+V6*U6</f>
        <v>6664000</v>
      </c>
      <c r="X6" s="16">
        <v>9</v>
      </c>
      <c r="Y6" s="17">
        <v>833000</v>
      </c>
      <c r="Z6" s="17">
        <f>+Y6*X6</f>
        <v>7497000</v>
      </c>
      <c r="AA6" s="16">
        <v>10</v>
      </c>
      <c r="AB6" s="17">
        <v>833000</v>
      </c>
      <c r="AC6" s="17">
        <f>+AB6*AA6</f>
        <v>8330000</v>
      </c>
      <c r="AD6" s="16">
        <v>11</v>
      </c>
      <c r="AE6" s="17">
        <v>833000</v>
      </c>
      <c r="AF6" s="17">
        <f>+AE6*AD6</f>
        <v>9163000</v>
      </c>
      <c r="AG6" s="16">
        <v>12</v>
      </c>
      <c r="AH6" s="17">
        <v>833000</v>
      </c>
      <c r="AI6" s="17">
        <f>+AH6*AG6</f>
        <v>9996000</v>
      </c>
      <c r="AJ6" s="16">
        <v>13</v>
      </c>
      <c r="AK6" s="17">
        <v>833000</v>
      </c>
      <c r="AL6" s="17">
        <f>+AK6*AJ6</f>
        <v>10829000</v>
      </c>
      <c r="AM6" s="46"/>
    </row>
    <row r="7" spans="1:39" x14ac:dyDescent="0.25">
      <c r="A7" s="77"/>
      <c r="B7" s="21" t="s">
        <v>25</v>
      </c>
      <c r="C7" s="21"/>
      <c r="D7" s="28"/>
      <c r="E7" s="28">
        <f>SUM(E4:E6)</f>
        <v>3916000</v>
      </c>
      <c r="F7" s="21"/>
      <c r="G7" s="28"/>
      <c r="H7" s="28">
        <f>SUM(H4:H6)</f>
        <v>5949000</v>
      </c>
      <c r="I7" s="28"/>
      <c r="J7" s="21"/>
      <c r="K7" s="28">
        <f>SUM(K4:K6)</f>
        <v>7982000</v>
      </c>
      <c r="L7" s="21"/>
      <c r="M7" s="28"/>
      <c r="N7" s="28">
        <f>SUM(N4:N6)</f>
        <v>10015000</v>
      </c>
      <c r="O7" s="21"/>
      <c r="P7" s="28"/>
      <c r="Q7" s="28">
        <f>SUM(Q4:Q6)</f>
        <v>12048000</v>
      </c>
      <c r="R7" s="21"/>
      <c r="S7" s="28"/>
      <c r="T7" s="28">
        <f>SUM(T4:T6)</f>
        <v>14081000</v>
      </c>
      <c r="U7" s="21"/>
      <c r="V7" s="28"/>
      <c r="W7" s="28">
        <f>SUM(W4:W6)</f>
        <v>16114000</v>
      </c>
      <c r="X7" s="21"/>
      <c r="Y7" s="28"/>
      <c r="Z7" s="28">
        <f>SUM(Z4:Z6)</f>
        <v>18147000</v>
      </c>
      <c r="AA7" s="21"/>
      <c r="AB7" s="28"/>
      <c r="AC7" s="28">
        <f>SUM(AC4:AC6)</f>
        <v>20180000</v>
      </c>
      <c r="AD7" s="21"/>
      <c r="AE7" s="28"/>
      <c r="AF7" s="28">
        <f>SUM(AF4:AF6)</f>
        <v>22213000</v>
      </c>
      <c r="AG7" s="21"/>
      <c r="AH7" s="28"/>
      <c r="AI7" s="28">
        <f>SUM(AI4:AI6)</f>
        <v>24246000</v>
      </c>
      <c r="AJ7" s="21"/>
      <c r="AK7" s="28"/>
      <c r="AL7" s="28">
        <f>SUM(AL4:AL6)</f>
        <v>26279000</v>
      </c>
      <c r="AM7" s="47">
        <f>SUM(D7:AL7)</f>
        <v>181170000</v>
      </c>
    </row>
    <row r="8" spans="1:39" x14ac:dyDescent="0.25">
      <c r="A8" s="77"/>
      <c r="B8" s="21" t="s">
        <v>26</v>
      </c>
      <c r="C8" s="16"/>
      <c r="D8" s="17"/>
      <c r="E8" s="17">
        <v>5000000</v>
      </c>
      <c r="F8" s="16"/>
      <c r="G8" s="17"/>
      <c r="H8" s="17">
        <f t="shared" ref="H8:H9" si="0">+G8*F8</f>
        <v>0</v>
      </c>
      <c r="I8" s="16"/>
      <c r="J8" s="17"/>
      <c r="K8" s="17">
        <f t="shared" ref="K8:K9" si="1">+J8*I8</f>
        <v>0</v>
      </c>
      <c r="L8" s="16"/>
      <c r="M8" s="17"/>
      <c r="N8" s="17">
        <f t="shared" ref="N8:N9" si="2">+M8*L8</f>
        <v>0</v>
      </c>
      <c r="O8" s="16"/>
      <c r="P8" s="17"/>
      <c r="Q8" s="17">
        <f t="shared" ref="Q8:Q9" si="3">+P8*O8</f>
        <v>0</v>
      </c>
      <c r="R8" s="16"/>
      <c r="S8" s="17"/>
      <c r="T8" s="17">
        <f t="shared" ref="T8:T9" si="4">+S8*R8</f>
        <v>0</v>
      </c>
      <c r="U8" s="16"/>
      <c r="V8" s="17"/>
      <c r="W8" s="17">
        <f t="shared" ref="W8:W9" si="5">+V8*U8</f>
        <v>0</v>
      </c>
      <c r="X8" s="16"/>
      <c r="Y8" s="17"/>
      <c r="Z8" s="17">
        <f t="shared" ref="Z8:Z9" si="6">+Y8*X8</f>
        <v>0</v>
      </c>
      <c r="AA8" s="16"/>
      <c r="AB8" s="17"/>
      <c r="AC8" s="17">
        <f t="shared" ref="AC8:AC9" si="7">+AB8*AA8</f>
        <v>0</v>
      </c>
      <c r="AD8" s="16"/>
      <c r="AE8" s="17"/>
      <c r="AF8" s="17">
        <f t="shared" ref="AF8:AF9" si="8">+AE8*AD8</f>
        <v>0</v>
      </c>
      <c r="AG8" s="16"/>
      <c r="AH8" s="17"/>
      <c r="AI8" s="17">
        <f t="shared" ref="AI8:AI9" si="9">+AH8*AG8</f>
        <v>0</v>
      </c>
      <c r="AJ8" s="16"/>
      <c r="AK8" s="17"/>
      <c r="AL8" s="17">
        <f t="shared" ref="AL8:AL9" si="10">+AK8*AJ8</f>
        <v>0</v>
      </c>
      <c r="AM8" s="46"/>
    </row>
    <row r="9" spans="1:39" x14ac:dyDescent="0.25">
      <c r="A9" s="77"/>
      <c r="B9" s="21" t="s">
        <v>3</v>
      </c>
      <c r="C9" s="16"/>
      <c r="D9" s="17"/>
      <c r="E9" s="17">
        <f t="shared" ref="E9" si="11">+D9*C9</f>
        <v>0</v>
      </c>
      <c r="F9" s="16"/>
      <c r="G9" s="17"/>
      <c r="H9" s="17">
        <f t="shared" si="0"/>
        <v>0</v>
      </c>
      <c r="I9" s="16"/>
      <c r="J9" s="17"/>
      <c r="K9" s="17">
        <f t="shared" si="1"/>
        <v>0</v>
      </c>
      <c r="L9" s="16"/>
      <c r="M9" s="17"/>
      <c r="N9" s="17">
        <f t="shared" si="2"/>
        <v>0</v>
      </c>
      <c r="O9" s="16"/>
      <c r="P9" s="17"/>
      <c r="Q9" s="17">
        <f t="shared" si="3"/>
        <v>0</v>
      </c>
      <c r="R9" s="16"/>
      <c r="S9" s="17"/>
      <c r="T9" s="17">
        <f t="shared" si="4"/>
        <v>0</v>
      </c>
      <c r="U9" s="16"/>
      <c r="V9" s="17"/>
      <c r="W9" s="17">
        <f t="shared" si="5"/>
        <v>0</v>
      </c>
      <c r="X9" s="16"/>
      <c r="Y9" s="17"/>
      <c r="Z9" s="17">
        <f t="shared" si="6"/>
        <v>0</v>
      </c>
      <c r="AA9" s="16"/>
      <c r="AB9" s="17"/>
      <c r="AC9" s="17">
        <f t="shared" si="7"/>
        <v>0</v>
      </c>
      <c r="AD9" s="16"/>
      <c r="AE9" s="17"/>
      <c r="AF9" s="17">
        <f t="shared" si="8"/>
        <v>0</v>
      </c>
      <c r="AG9" s="16"/>
      <c r="AH9" s="17"/>
      <c r="AI9" s="17">
        <f t="shared" si="9"/>
        <v>0</v>
      </c>
      <c r="AJ9" s="16"/>
      <c r="AK9" s="17"/>
      <c r="AL9" s="17">
        <f t="shared" si="10"/>
        <v>0</v>
      </c>
      <c r="AM9" s="46"/>
    </row>
    <row r="10" spans="1:39" x14ac:dyDescent="0.25">
      <c r="A10" s="78"/>
      <c r="B10" s="21" t="s">
        <v>5</v>
      </c>
      <c r="C10" s="89">
        <f>SUM(E7:E9)</f>
        <v>8916000</v>
      </c>
      <c r="D10" s="90"/>
      <c r="E10" s="91"/>
      <c r="F10" s="89">
        <f>SUM(H7:H9)</f>
        <v>5949000</v>
      </c>
      <c r="G10" s="90"/>
      <c r="H10" s="91"/>
      <c r="I10" s="89">
        <f>SUM(K7:K9)</f>
        <v>7982000</v>
      </c>
      <c r="J10" s="90"/>
      <c r="K10" s="91"/>
      <c r="L10" s="89">
        <f>SUM(N7:N9)</f>
        <v>10015000</v>
      </c>
      <c r="M10" s="90"/>
      <c r="N10" s="91"/>
      <c r="O10" s="89">
        <f>SUM(Q7:Q9)</f>
        <v>12048000</v>
      </c>
      <c r="P10" s="90"/>
      <c r="Q10" s="91"/>
      <c r="R10" s="89">
        <f>SUM(T7:T9)</f>
        <v>14081000</v>
      </c>
      <c r="S10" s="90"/>
      <c r="T10" s="91"/>
      <c r="U10" s="89">
        <f>SUM(W7:W9)</f>
        <v>16114000</v>
      </c>
      <c r="V10" s="90"/>
      <c r="W10" s="91"/>
      <c r="X10" s="89">
        <f>SUM(Z7:Z9)</f>
        <v>18147000</v>
      </c>
      <c r="Y10" s="90"/>
      <c r="Z10" s="91"/>
      <c r="AA10" s="89">
        <f>SUM(AC7:AC9)</f>
        <v>20180000</v>
      </c>
      <c r="AB10" s="90"/>
      <c r="AC10" s="91"/>
      <c r="AD10" s="89">
        <f>SUM(AF7:AF9)</f>
        <v>22213000</v>
      </c>
      <c r="AE10" s="90"/>
      <c r="AF10" s="91"/>
      <c r="AG10" s="89">
        <f>SUM(AI7:AI9)</f>
        <v>24246000</v>
      </c>
      <c r="AH10" s="90"/>
      <c r="AI10" s="91"/>
      <c r="AJ10" s="89">
        <f>SUM(AL7:AL9)</f>
        <v>26279000</v>
      </c>
      <c r="AK10" s="90"/>
      <c r="AL10" s="91"/>
      <c r="AM10" s="47">
        <f>SUM(C10:AL10)</f>
        <v>186170000</v>
      </c>
    </row>
    <row r="11" spans="1:39" ht="12.75" customHeight="1" x14ac:dyDescent="0.25">
      <c r="A11" s="79" t="s">
        <v>2</v>
      </c>
      <c r="B11" s="22" t="s">
        <v>16</v>
      </c>
      <c r="C11" s="82">
        <v>20000</v>
      </c>
      <c r="D11" s="83"/>
      <c r="E11" s="84"/>
      <c r="F11" s="82">
        <v>30000</v>
      </c>
      <c r="G11" s="83"/>
      <c r="H11" s="84"/>
      <c r="I11" s="82">
        <v>60000</v>
      </c>
      <c r="J11" s="83"/>
      <c r="K11" s="84"/>
      <c r="L11" s="82">
        <v>60000</v>
      </c>
      <c r="M11" s="83"/>
      <c r="N11" s="84"/>
      <c r="O11" s="82">
        <v>20000</v>
      </c>
      <c r="P11" s="83"/>
      <c r="Q11" s="84"/>
      <c r="R11" s="82">
        <v>20000</v>
      </c>
      <c r="S11" s="83"/>
      <c r="T11" s="84"/>
      <c r="U11" s="82">
        <v>20000</v>
      </c>
      <c r="V11" s="83"/>
      <c r="W11" s="84"/>
      <c r="X11" s="82">
        <v>20000</v>
      </c>
      <c r="Y11" s="83"/>
      <c r="Z11" s="84"/>
      <c r="AA11" s="82">
        <v>20000</v>
      </c>
      <c r="AB11" s="83"/>
      <c r="AC11" s="84"/>
      <c r="AD11" s="82">
        <v>40000</v>
      </c>
      <c r="AE11" s="83"/>
      <c r="AF11" s="84"/>
      <c r="AG11" s="82">
        <v>80000</v>
      </c>
      <c r="AH11" s="83"/>
      <c r="AI11" s="84"/>
      <c r="AJ11" s="82">
        <v>80000</v>
      </c>
      <c r="AK11" s="83"/>
      <c r="AL11" s="84"/>
      <c r="AM11" s="47">
        <f>SUM(C11:AL11)</f>
        <v>470000</v>
      </c>
    </row>
    <row r="12" spans="1:39" ht="17.25" customHeight="1" x14ac:dyDescent="0.25">
      <c r="A12" s="80"/>
      <c r="B12" s="22" t="s">
        <v>17</v>
      </c>
      <c r="C12" s="82">
        <v>350000</v>
      </c>
      <c r="D12" s="83"/>
      <c r="E12" s="84"/>
      <c r="F12" s="82">
        <v>350000</v>
      </c>
      <c r="G12" s="83"/>
      <c r="H12" s="84"/>
      <c r="I12" s="82">
        <v>350000</v>
      </c>
      <c r="J12" s="83"/>
      <c r="K12" s="84"/>
      <c r="L12" s="82">
        <v>350000</v>
      </c>
      <c r="M12" s="83"/>
      <c r="N12" s="84"/>
      <c r="O12" s="82">
        <v>350000</v>
      </c>
      <c r="P12" s="83"/>
      <c r="Q12" s="84"/>
      <c r="R12" s="82">
        <v>350000</v>
      </c>
      <c r="S12" s="83"/>
      <c r="T12" s="84"/>
      <c r="U12" s="82">
        <v>350000</v>
      </c>
      <c r="V12" s="83"/>
      <c r="W12" s="84"/>
      <c r="X12" s="82">
        <v>350000</v>
      </c>
      <c r="Y12" s="83"/>
      <c r="Z12" s="84"/>
      <c r="AA12" s="82">
        <v>350000</v>
      </c>
      <c r="AB12" s="83"/>
      <c r="AC12" s="84"/>
      <c r="AD12" s="82">
        <v>350000</v>
      </c>
      <c r="AE12" s="83"/>
      <c r="AF12" s="84"/>
      <c r="AG12" s="82">
        <v>350000</v>
      </c>
      <c r="AH12" s="83"/>
      <c r="AI12" s="84"/>
      <c r="AJ12" s="82">
        <v>350000</v>
      </c>
      <c r="AK12" s="83"/>
      <c r="AL12" s="84"/>
      <c r="AM12" s="47">
        <f t="shared" ref="AM12:AM19" si="12">SUM(C12:AL12)</f>
        <v>4200000</v>
      </c>
    </row>
    <row r="13" spans="1:39" x14ac:dyDescent="0.25">
      <c r="A13" s="80"/>
      <c r="B13" s="22" t="s">
        <v>24</v>
      </c>
      <c r="C13" s="82">
        <v>4100000</v>
      </c>
      <c r="D13" s="83"/>
      <c r="E13" s="84"/>
      <c r="F13" s="82">
        <v>4100000</v>
      </c>
      <c r="G13" s="83"/>
      <c r="H13" s="84"/>
      <c r="I13" s="82">
        <v>4100000</v>
      </c>
      <c r="J13" s="83"/>
      <c r="K13" s="84"/>
      <c r="L13" s="82">
        <v>4100000</v>
      </c>
      <c r="M13" s="83"/>
      <c r="N13" s="84"/>
      <c r="O13" s="82">
        <v>4100000</v>
      </c>
      <c r="P13" s="83"/>
      <c r="Q13" s="84"/>
      <c r="R13" s="82">
        <v>4100000</v>
      </c>
      <c r="S13" s="83"/>
      <c r="T13" s="84"/>
      <c r="U13" s="82">
        <v>4100000</v>
      </c>
      <c r="V13" s="83"/>
      <c r="W13" s="84"/>
      <c r="X13" s="82">
        <v>5700000</v>
      </c>
      <c r="Y13" s="83"/>
      <c r="Z13" s="84"/>
      <c r="AA13" s="82">
        <v>5700000</v>
      </c>
      <c r="AB13" s="83"/>
      <c r="AC13" s="84"/>
      <c r="AD13" s="82">
        <v>5700000</v>
      </c>
      <c r="AE13" s="83"/>
      <c r="AF13" s="84"/>
      <c r="AG13" s="82">
        <v>8200000</v>
      </c>
      <c r="AH13" s="83"/>
      <c r="AI13" s="84"/>
      <c r="AJ13" s="82">
        <v>8200000</v>
      </c>
      <c r="AK13" s="83"/>
      <c r="AL13" s="84"/>
      <c r="AM13" s="47">
        <f t="shared" si="12"/>
        <v>62200000</v>
      </c>
    </row>
    <row r="14" spans="1:39" x14ac:dyDescent="0.25">
      <c r="A14" s="80"/>
      <c r="B14" s="22" t="s">
        <v>4</v>
      </c>
      <c r="C14" s="82">
        <v>70000</v>
      </c>
      <c r="D14" s="83"/>
      <c r="E14" s="84"/>
      <c r="F14" s="82">
        <v>70000</v>
      </c>
      <c r="G14" s="83"/>
      <c r="H14" s="84"/>
      <c r="I14" s="82">
        <v>70000</v>
      </c>
      <c r="J14" s="83"/>
      <c r="K14" s="84"/>
      <c r="L14" s="82">
        <v>70000</v>
      </c>
      <c r="M14" s="83"/>
      <c r="N14" s="84"/>
      <c r="O14" s="82">
        <v>70000</v>
      </c>
      <c r="P14" s="83"/>
      <c r="Q14" s="84"/>
      <c r="R14" s="82">
        <v>70000</v>
      </c>
      <c r="S14" s="83"/>
      <c r="T14" s="84"/>
      <c r="U14" s="82">
        <v>70000</v>
      </c>
      <c r="V14" s="83"/>
      <c r="W14" s="84"/>
      <c r="X14" s="82">
        <v>70000</v>
      </c>
      <c r="Y14" s="83"/>
      <c r="Z14" s="84"/>
      <c r="AA14" s="82">
        <v>70000</v>
      </c>
      <c r="AB14" s="83"/>
      <c r="AC14" s="84"/>
      <c r="AD14" s="82">
        <v>70000</v>
      </c>
      <c r="AE14" s="83"/>
      <c r="AF14" s="84"/>
      <c r="AG14" s="82">
        <v>70000</v>
      </c>
      <c r="AH14" s="83"/>
      <c r="AI14" s="84"/>
      <c r="AJ14" s="82">
        <v>70000</v>
      </c>
      <c r="AK14" s="83"/>
      <c r="AL14" s="84"/>
      <c r="AM14" s="47">
        <f t="shared" si="12"/>
        <v>840000</v>
      </c>
    </row>
    <row r="15" spans="1:39" x14ac:dyDescent="0.25">
      <c r="A15" s="80"/>
      <c r="B15" s="22" t="s">
        <v>15</v>
      </c>
      <c r="C15" s="82">
        <v>200000</v>
      </c>
      <c r="D15" s="83"/>
      <c r="E15" s="84"/>
      <c r="F15" s="82">
        <v>200000</v>
      </c>
      <c r="G15" s="83"/>
      <c r="H15" s="84"/>
      <c r="I15" s="82">
        <v>200000</v>
      </c>
      <c r="J15" s="83"/>
      <c r="K15" s="84"/>
      <c r="L15" s="82">
        <v>200000</v>
      </c>
      <c r="M15" s="83"/>
      <c r="N15" s="84"/>
      <c r="O15" s="82">
        <v>200000</v>
      </c>
      <c r="P15" s="83"/>
      <c r="Q15" s="84"/>
      <c r="R15" s="82">
        <v>200000</v>
      </c>
      <c r="S15" s="83"/>
      <c r="T15" s="84"/>
      <c r="U15" s="82">
        <v>200000</v>
      </c>
      <c r="V15" s="83"/>
      <c r="W15" s="84"/>
      <c r="X15" s="82">
        <v>200000</v>
      </c>
      <c r="Y15" s="83"/>
      <c r="Z15" s="84"/>
      <c r="AA15" s="82">
        <v>200000</v>
      </c>
      <c r="AB15" s="83"/>
      <c r="AC15" s="84"/>
      <c r="AD15" s="82">
        <v>200000</v>
      </c>
      <c r="AE15" s="83"/>
      <c r="AF15" s="84"/>
      <c r="AG15" s="82">
        <v>200000</v>
      </c>
      <c r="AH15" s="83"/>
      <c r="AI15" s="84"/>
      <c r="AJ15" s="82">
        <v>200000</v>
      </c>
      <c r="AK15" s="83"/>
      <c r="AL15" s="84"/>
      <c r="AM15" s="47">
        <f t="shared" si="12"/>
        <v>2400000</v>
      </c>
    </row>
    <row r="16" spans="1:39" x14ac:dyDescent="0.25">
      <c r="A16" s="80"/>
      <c r="B16" s="22" t="s">
        <v>27</v>
      </c>
      <c r="C16" s="82">
        <v>2450000</v>
      </c>
      <c r="D16" s="83"/>
      <c r="E16" s="84"/>
      <c r="F16" s="25"/>
      <c r="G16" s="26"/>
      <c r="H16" s="27"/>
      <c r="I16" s="25"/>
      <c r="J16" s="26"/>
      <c r="K16" s="27"/>
      <c r="L16" s="25"/>
      <c r="M16" s="26"/>
      <c r="N16" s="27"/>
      <c r="O16" s="25"/>
      <c r="P16" s="26"/>
      <c r="Q16" s="27"/>
      <c r="R16" s="25"/>
      <c r="S16" s="26"/>
      <c r="T16" s="27"/>
      <c r="U16" s="25"/>
      <c r="V16" s="26"/>
      <c r="W16" s="27"/>
      <c r="X16" s="25"/>
      <c r="Y16" s="26"/>
      <c r="Z16" s="27"/>
      <c r="AA16" s="25"/>
      <c r="AB16" s="26"/>
      <c r="AC16" s="27"/>
      <c r="AD16" s="25"/>
      <c r="AE16" s="26"/>
      <c r="AF16" s="27"/>
      <c r="AG16" s="25"/>
      <c r="AH16" s="26"/>
      <c r="AI16" s="27"/>
      <c r="AJ16" s="25"/>
      <c r="AK16" s="26"/>
      <c r="AL16" s="27"/>
      <c r="AM16" s="47">
        <f t="shared" si="12"/>
        <v>2450000</v>
      </c>
    </row>
    <row r="17" spans="1:40" x14ac:dyDescent="0.25">
      <c r="A17" s="80"/>
      <c r="B17" s="22" t="s">
        <v>28</v>
      </c>
      <c r="C17" s="82">
        <v>100000</v>
      </c>
      <c r="D17" s="83"/>
      <c r="E17" s="84"/>
      <c r="F17" s="82">
        <v>100000</v>
      </c>
      <c r="G17" s="83"/>
      <c r="H17" s="84"/>
      <c r="I17" s="82">
        <v>100000</v>
      </c>
      <c r="J17" s="83"/>
      <c r="K17" s="84"/>
      <c r="L17" s="82">
        <v>100000</v>
      </c>
      <c r="M17" s="83"/>
      <c r="N17" s="84"/>
      <c r="O17" s="82">
        <v>100000</v>
      </c>
      <c r="P17" s="83"/>
      <c r="Q17" s="84"/>
      <c r="R17" s="82">
        <v>100000</v>
      </c>
      <c r="S17" s="83"/>
      <c r="T17" s="84"/>
      <c r="U17" s="82">
        <v>100000</v>
      </c>
      <c r="V17" s="83"/>
      <c r="W17" s="84"/>
      <c r="X17" s="82">
        <v>100000</v>
      </c>
      <c r="Y17" s="83"/>
      <c r="Z17" s="84"/>
      <c r="AA17" s="82">
        <v>100000</v>
      </c>
      <c r="AB17" s="83"/>
      <c r="AC17" s="84"/>
      <c r="AD17" s="82">
        <v>100000</v>
      </c>
      <c r="AE17" s="83"/>
      <c r="AF17" s="84"/>
      <c r="AG17" s="82">
        <v>100000</v>
      </c>
      <c r="AH17" s="83"/>
      <c r="AI17" s="84"/>
      <c r="AJ17" s="82">
        <v>100000</v>
      </c>
      <c r="AK17" s="83"/>
      <c r="AL17" s="84"/>
      <c r="AM17" s="47">
        <f t="shared" si="12"/>
        <v>1200000</v>
      </c>
    </row>
    <row r="18" spans="1:40" x14ac:dyDescent="0.25">
      <c r="A18" s="80"/>
      <c r="B18" s="22" t="s">
        <v>23</v>
      </c>
      <c r="C18" s="82">
        <v>400000</v>
      </c>
      <c r="D18" s="83"/>
      <c r="E18" s="84"/>
      <c r="F18" s="82">
        <v>400000</v>
      </c>
      <c r="G18" s="83"/>
      <c r="H18" s="84"/>
      <c r="I18" s="82">
        <v>400000</v>
      </c>
      <c r="J18" s="83"/>
      <c r="K18" s="84"/>
      <c r="L18" s="82">
        <v>400000</v>
      </c>
      <c r="M18" s="83"/>
      <c r="N18" s="84"/>
      <c r="O18" s="82">
        <v>400000</v>
      </c>
      <c r="P18" s="83"/>
      <c r="Q18" s="84"/>
      <c r="R18" s="82">
        <v>400000</v>
      </c>
      <c r="S18" s="83"/>
      <c r="T18" s="84"/>
      <c r="U18" s="82">
        <v>400000</v>
      </c>
      <c r="V18" s="83"/>
      <c r="W18" s="84"/>
      <c r="X18" s="82">
        <v>400000</v>
      </c>
      <c r="Y18" s="83"/>
      <c r="Z18" s="84"/>
      <c r="AA18" s="82">
        <v>400000</v>
      </c>
      <c r="AB18" s="83"/>
      <c r="AC18" s="84"/>
      <c r="AD18" s="82">
        <v>400000</v>
      </c>
      <c r="AE18" s="83"/>
      <c r="AF18" s="84"/>
      <c r="AG18" s="82">
        <v>400000</v>
      </c>
      <c r="AH18" s="83"/>
      <c r="AI18" s="84"/>
      <c r="AJ18" s="82">
        <v>400000</v>
      </c>
      <c r="AK18" s="83"/>
      <c r="AL18" s="84"/>
      <c r="AM18" s="47">
        <f t="shared" si="12"/>
        <v>4800000</v>
      </c>
    </row>
    <row r="19" spans="1:40" x14ac:dyDescent="0.25">
      <c r="A19" s="81"/>
      <c r="B19" s="22" t="s">
        <v>6</v>
      </c>
      <c r="C19" s="92">
        <f t="shared" ref="C19" si="13">SUM(C11:E18)</f>
        <v>7690000</v>
      </c>
      <c r="D19" s="93"/>
      <c r="E19" s="94"/>
      <c r="F19" s="92">
        <f t="shared" ref="F19" si="14">SUM(F11:H18)</f>
        <v>5250000</v>
      </c>
      <c r="G19" s="93"/>
      <c r="H19" s="94"/>
      <c r="I19" s="92">
        <f t="shared" ref="I19" si="15">SUM(I11:K18)</f>
        <v>5280000</v>
      </c>
      <c r="J19" s="93"/>
      <c r="K19" s="94"/>
      <c r="L19" s="92">
        <f t="shared" ref="L19" si="16">SUM(L11:N18)</f>
        <v>5280000</v>
      </c>
      <c r="M19" s="93"/>
      <c r="N19" s="94"/>
      <c r="O19" s="92">
        <f t="shared" ref="O19" si="17">SUM(O11:Q18)</f>
        <v>5240000</v>
      </c>
      <c r="P19" s="93"/>
      <c r="Q19" s="94"/>
      <c r="R19" s="92">
        <f t="shared" ref="R19" si="18">SUM(R11:T18)</f>
        <v>5240000</v>
      </c>
      <c r="S19" s="93"/>
      <c r="T19" s="94"/>
      <c r="U19" s="92">
        <f t="shared" ref="U19" si="19">SUM(U11:W18)</f>
        <v>5240000</v>
      </c>
      <c r="V19" s="93"/>
      <c r="W19" s="94"/>
      <c r="X19" s="92">
        <f t="shared" ref="X19" si="20">SUM(X11:Z18)</f>
        <v>6840000</v>
      </c>
      <c r="Y19" s="93"/>
      <c r="Z19" s="94"/>
      <c r="AA19" s="92">
        <f t="shared" ref="AA19" si="21">SUM(AA11:AC18)</f>
        <v>6840000</v>
      </c>
      <c r="AB19" s="93"/>
      <c r="AC19" s="94"/>
      <c r="AD19" s="92">
        <f t="shared" ref="AD19" si="22">SUM(AD11:AF18)</f>
        <v>6860000</v>
      </c>
      <c r="AE19" s="93"/>
      <c r="AF19" s="94"/>
      <c r="AG19" s="92">
        <f t="shared" ref="AG19" si="23">SUM(AG11:AI18)</f>
        <v>9400000</v>
      </c>
      <c r="AH19" s="93"/>
      <c r="AI19" s="94"/>
      <c r="AJ19" s="92">
        <f>SUM(AJ11:AL18)</f>
        <v>9400000</v>
      </c>
      <c r="AK19" s="93"/>
      <c r="AL19" s="94"/>
      <c r="AM19" s="47">
        <f t="shared" si="12"/>
        <v>78560000</v>
      </c>
      <c r="AN19" s="47">
        <f>+AM19/12</f>
        <v>6546666.666666667</v>
      </c>
    </row>
    <row r="20" spans="1:40" x14ac:dyDescent="0.25">
      <c r="A20" s="18" t="s">
        <v>7</v>
      </c>
      <c r="B20" s="18"/>
      <c r="C20" s="95">
        <f>+C10-C19</f>
        <v>1226000</v>
      </c>
      <c r="D20" s="96"/>
      <c r="E20" s="97"/>
      <c r="F20" s="95">
        <f>+F10-F19</f>
        <v>699000</v>
      </c>
      <c r="G20" s="96"/>
      <c r="H20" s="97"/>
      <c r="I20" s="95">
        <f>+I10-I19</f>
        <v>2702000</v>
      </c>
      <c r="J20" s="96"/>
      <c r="K20" s="97"/>
      <c r="L20" s="95">
        <f>+L10-L19</f>
        <v>4735000</v>
      </c>
      <c r="M20" s="96"/>
      <c r="N20" s="97"/>
      <c r="O20" s="95">
        <f>+O10-O19</f>
        <v>6808000</v>
      </c>
      <c r="P20" s="96"/>
      <c r="Q20" s="97"/>
      <c r="R20" s="95">
        <f>+R10-R19</f>
        <v>8841000</v>
      </c>
      <c r="S20" s="96"/>
      <c r="T20" s="97"/>
      <c r="U20" s="95">
        <f>+U10-U19</f>
        <v>10874000</v>
      </c>
      <c r="V20" s="96"/>
      <c r="W20" s="97"/>
      <c r="X20" s="95">
        <f>+X10-X19</f>
        <v>11307000</v>
      </c>
      <c r="Y20" s="96"/>
      <c r="Z20" s="97"/>
      <c r="AA20" s="95">
        <f>+AA10-AA19</f>
        <v>13340000</v>
      </c>
      <c r="AB20" s="96"/>
      <c r="AC20" s="97"/>
      <c r="AD20" s="95">
        <f>+AD10-AD19</f>
        <v>15353000</v>
      </c>
      <c r="AE20" s="96"/>
      <c r="AF20" s="97"/>
      <c r="AG20" s="95">
        <f>+AG10-AG19</f>
        <v>14846000</v>
      </c>
      <c r="AH20" s="96"/>
      <c r="AI20" s="97"/>
      <c r="AJ20" s="95">
        <f>+AJ10-AJ19</f>
        <v>16879000</v>
      </c>
      <c r="AK20" s="96"/>
      <c r="AL20" s="97"/>
      <c r="AM20" s="46"/>
    </row>
    <row r="21" spans="1:40" s="5" customFormat="1" ht="25.5" customHeight="1" x14ac:dyDescent="0.25">
      <c r="A21" s="19" t="s">
        <v>8</v>
      </c>
      <c r="B21" s="19"/>
      <c r="C21" s="85"/>
      <c r="D21" s="86"/>
      <c r="E21" s="87"/>
      <c r="F21" s="85">
        <f>+C20+F20</f>
        <v>1925000</v>
      </c>
      <c r="G21" s="86"/>
      <c r="H21" s="87"/>
      <c r="I21" s="85">
        <f>+F20+I20</f>
        <v>3401000</v>
      </c>
      <c r="J21" s="86"/>
      <c r="K21" s="87"/>
      <c r="L21" s="85">
        <f>+I20+L20</f>
        <v>7437000</v>
      </c>
      <c r="M21" s="86"/>
      <c r="N21" s="87"/>
      <c r="O21" s="85">
        <f>+L20+O20</f>
        <v>11543000</v>
      </c>
      <c r="P21" s="86"/>
      <c r="Q21" s="87"/>
      <c r="R21" s="85">
        <f>+O20+R20</f>
        <v>15649000</v>
      </c>
      <c r="S21" s="86"/>
      <c r="T21" s="87"/>
      <c r="U21" s="85">
        <f>+R20+U20</f>
        <v>19715000</v>
      </c>
      <c r="V21" s="86"/>
      <c r="W21" s="87"/>
      <c r="X21" s="85">
        <f>+U20+X20</f>
        <v>22181000</v>
      </c>
      <c r="Y21" s="86"/>
      <c r="Z21" s="87"/>
      <c r="AA21" s="85">
        <f>+X20+AA20</f>
        <v>24647000</v>
      </c>
      <c r="AB21" s="86"/>
      <c r="AC21" s="87"/>
      <c r="AD21" s="85">
        <f>+AA20+AD20</f>
        <v>28693000</v>
      </c>
      <c r="AE21" s="86"/>
      <c r="AF21" s="87"/>
      <c r="AG21" s="85">
        <f>+AD20+AG20</f>
        <v>30199000</v>
      </c>
      <c r="AH21" s="86"/>
      <c r="AI21" s="87"/>
      <c r="AJ21" s="85">
        <f>+AG20+AJ20</f>
        <v>31725000</v>
      </c>
      <c r="AK21" s="86"/>
      <c r="AL21" s="87"/>
      <c r="AM21" s="48"/>
    </row>
    <row r="22" spans="1:40" x14ac:dyDescent="0.25">
      <c r="A22" s="1"/>
    </row>
    <row r="23" spans="1:40" x14ac:dyDescent="0.25">
      <c r="A23" s="1"/>
      <c r="G23" s="4"/>
    </row>
    <row r="24" spans="1:40" x14ac:dyDescent="0.25">
      <c r="A24" s="1"/>
      <c r="G24" s="4"/>
    </row>
  </sheetData>
  <mergeCells count="149">
    <mergeCell ref="AJ14:AL14"/>
    <mergeCell ref="AJ15:AL15"/>
    <mergeCell ref="AJ19:AL19"/>
    <mergeCell ref="AJ20:AL20"/>
    <mergeCell ref="AJ21:AL21"/>
    <mergeCell ref="AJ2:AL2"/>
    <mergeCell ref="AJ10:AL10"/>
    <mergeCell ref="AJ11:AL11"/>
    <mergeCell ref="AJ12:AL12"/>
    <mergeCell ref="AJ13:AL13"/>
    <mergeCell ref="AJ18:AL18"/>
    <mergeCell ref="AJ17:AL17"/>
    <mergeCell ref="AG14:AI14"/>
    <mergeCell ref="AG15:AI15"/>
    <mergeCell ref="AG19:AI19"/>
    <mergeCell ref="AG20:AI20"/>
    <mergeCell ref="AG21:AI21"/>
    <mergeCell ref="AG2:AI2"/>
    <mergeCell ref="AG10:AI10"/>
    <mergeCell ref="AG11:AI11"/>
    <mergeCell ref="AG12:AI12"/>
    <mergeCell ref="AG13:AI13"/>
    <mergeCell ref="AG18:AI18"/>
    <mergeCell ref="AG17:AI17"/>
    <mergeCell ref="AD14:AF14"/>
    <mergeCell ref="AD15:AF15"/>
    <mergeCell ref="AD19:AF19"/>
    <mergeCell ref="AD20:AF20"/>
    <mergeCell ref="AD21:AF21"/>
    <mergeCell ref="AD2:AF2"/>
    <mergeCell ref="AD10:AF10"/>
    <mergeCell ref="AD11:AF11"/>
    <mergeCell ref="AD12:AF12"/>
    <mergeCell ref="AD13:AF13"/>
    <mergeCell ref="AD18:AF18"/>
    <mergeCell ref="AD17:AF17"/>
    <mergeCell ref="AA14:AC14"/>
    <mergeCell ref="AA15:AC15"/>
    <mergeCell ref="AA19:AC19"/>
    <mergeCell ref="AA20:AC20"/>
    <mergeCell ref="AA21:AC21"/>
    <mergeCell ref="AA2:AC2"/>
    <mergeCell ref="AA10:AC10"/>
    <mergeCell ref="AA11:AC11"/>
    <mergeCell ref="AA12:AC12"/>
    <mergeCell ref="AA13:AC13"/>
    <mergeCell ref="AA18:AC18"/>
    <mergeCell ref="AA17:AC17"/>
    <mergeCell ref="X14:Z14"/>
    <mergeCell ref="X15:Z15"/>
    <mergeCell ref="X19:Z19"/>
    <mergeCell ref="X20:Z20"/>
    <mergeCell ref="X21:Z21"/>
    <mergeCell ref="X2:Z2"/>
    <mergeCell ref="X10:Z10"/>
    <mergeCell ref="X11:Z11"/>
    <mergeCell ref="X12:Z12"/>
    <mergeCell ref="X13:Z13"/>
    <mergeCell ref="X18:Z18"/>
    <mergeCell ref="X17:Z17"/>
    <mergeCell ref="U14:W14"/>
    <mergeCell ref="U15:W15"/>
    <mergeCell ref="U19:W19"/>
    <mergeCell ref="U20:W20"/>
    <mergeCell ref="U21:W21"/>
    <mergeCell ref="U2:W2"/>
    <mergeCell ref="U10:W10"/>
    <mergeCell ref="U11:W11"/>
    <mergeCell ref="U12:W12"/>
    <mergeCell ref="U13:W13"/>
    <mergeCell ref="U18:W18"/>
    <mergeCell ref="U17:W17"/>
    <mergeCell ref="R14:T14"/>
    <mergeCell ref="R15:T15"/>
    <mergeCell ref="R19:T19"/>
    <mergeCell ref="R20:T20"/>
    <mergeCell ref="R21:T21"/>
    <mergeCell ref="R2:T2"/>
    <mergeCell ref="R10:T10"/>
    <mergeCell ref="R11:T11"/>
    <mergeCell ref="R12:T12"/>
    <mergeCell ref="R13:T13"/>
    <mergeCell ref="R18:T18"/>
    <mergeCell ref="R17:T17"/>
    <mergeCell ref="O14:Q14"/>
    <mergeCell ref="O15:Q15"/>
    <mergeCell ref="O19:Q19"/>
    <mergeCell ref="O20:Q20"/>
    <mergeCell ref="O21:Q21"/>
    <mergeCell ref="O2:Q2"/>
    <mergeCell ref="O10:Q10"/>
    <mergeCell ref="O11:Q11"/>
    <mergeCell ref="O12:Q12"/>
    <mergeCell ref="O13:Q13"/>
    <mergeCell ref="O18:Q18"/>
    <mergeCell ref="O17:Q17"/>
    <mergeCell ref="L14:N14"/>
    <mergeCell ref="L15:N15"/>
    <mergeCell ref="L19:N19"/>
    <mergeCell ref="L20:N20"/>
    <mergeCell ref="L21:N21"/>
    <mergeCell ref="L2:N2"/>
    <mergeCell ref="L10:N10"/>
    <mergeCell ref="L11:N11"/>
    <mergeCell ref="L12:N12"/>
    <mergeCell ref="L13:N13"/>
    <mergeCell ref="L18:N18"/>
    <mergeCell ref="L17:N17"/>
    <mergeCell ref="C11:E11"/>
    <mergeCell ref="C12:E12"/>
    <mergeCell ref="I14:K14"/>
    <mergeCell ref="I15:K15"/>
    <mergeCell ref="I19:K19"/>
    <mergeCell ref="I20:K20"/>
    <mergeCell ref="I21:K21"/>
    <mergeCell ref="I2:K2"/>
    <mergeCell ref="I10:K10"/>
    <mergeCell ref="I11:K11"/>
    <mergeCell ref="I12:K12"/>
    <mergeCell ref="I13:K13"/>
    <mergeCell ref="I18:K18"/>
    <mergeCell ref="C16:E16"/>
    <mergeCell ref="C17:E17"/>
    <mergeCell ref="F17:H17"/>
    <mergeCell ref="I17:K17"/>
    <mergeCell ref="AM2:AM3"/>
    <mergeCell ref="A2:B3"/>
    <mergeCell ref="A4:A10"/>
    <mergeCell ref="A11:A19"/>
    <mergeCell ref="C18:E18"/>
    <mergeCell ref="F18:H18"/>
    <mergeCell ref="C21:E21"/>
    <mergeCell ref="F2:H2"/>
    <mergeCell ref="F10:H10"/>
    <mergeCell ref="F11:H11"/>
    <mergeCell ref="F12:H12"/>
    <mergeCell ref="F13:H13"/>
    <mergeCell ref="F14:H14"/>
    <mergeCell ref="F15:H15"/>
    <mergeCell ref="F19:H19"/>
    <mergeCell ref="F20:H20"/>
    <mergeCell ref="F21:H21"/>
    <mergeCell ref="C14:E14"/>
    <mergeCell ref="C15:E15"/>
    <mergeCell ref="C19:E19"/>
    <mergeCell ref="C13:E13"/>
    <mergeCell ref="C20:E20"/>
    <mergeCell ref="C2:E2"/>
    <mergeCell ref="C10:E10"/>
  </mergeCells>
  <phoneticPr fontId="3"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workbookViewId="0">
      <pane ySplit="1" topLeftCell="A2" activePane="bottomLeft" state="frozen"/>
      <selection pane="bottomLeft" activeCell="A2" sqref="A2:M6"/>
    </sheetView>
  </sheetViews>
  <sheetFormatPr baseColWidth="10" defaultRowHeight="15" x14ac:dyDescent="0.25"/>
  <cols>
    <col min="1" max="1" width="19" customWidth="1"/>
    <col min="2" max="2" width="10.42578125" bestFit="1" customWidth="1"/>
    <col min="3" max="3" width="13" bestFit="1" customWidth="1"/>
    <col min="4" max="4" width="16.42578125" bestFit="1" customWidth="1"/>
    <col min="5" max="5" width="13.7109375" bestFit="1" customWidth="1"/>
    <col min="6" max="6" width="16.42578125" bestFit="1" customWidth="1"/>
    <col min="7" max="7" width="15.140625" bestFit="1" customWidth="1"/>
    <col min="9" max="9" width="13.28515625" bestFit="1" customWidth="1"/>
    <col min="10" max="10" width="12.140625" bestFit="1" customWidth="1"/>
    <col min="11" max="11" width="10.42578125" bestFit="1" customWidth="1"/>
    <col min="12" max="12" width="11.140625" bestFit="1" customWidth="1"/>
  </cols>
  <sheetData>
    <row r="1" spans="1:13" ht="51.75" customHeight="1" x14ac:dyDescent="0.25">
      <c r="A1" s="24"/>
      <c r="B1" s="24"/>
      <c r="C1" s="69" t="s">
        <v>59</v>
      </c>
      <c r="D1" s="69"/>
      <c r="E1" s="69"/>
      <c r="F1" s="69"/>
      <c r="G1" s="69"/>
      <c r="H1" s="69"/>
      <c r="I1" s="69"/>
      <c r="J1" s="69"/>
      <c r="K1" s="69"/>
      <c r="L1" s="69"/>
      <c r="M1" s="69"/>
    </row>
    <row r="2" spans="1:13" ht="15.75" thickBot="1" x14ac:dyDescent="0.3">
      <c r="A2" s="24"/>
      <c r="B2" s="115" t="s">
        <v>83</v>
      </c>
      <c r="C2" s="115" t="s">
        <v>84</v>
      </c>
      <c r="D2" s="115" t="s">
        <v>85</v>
      </c>
      <c r="E2" s="115" t="s">
        <v>86</v>
      </c>
      <c r="F2" s="115" t="s">
        <v>87</v>
      </c>
      <c r="G2" s="115" t="s">
        <v>88</v>
      </c>
      <c r="H2" s="115" t="s">
        <v>89</v>
      </c>
      <c r="I2" s="115" t="s">
        <v>90</v>
      </c>
      <c r="J2" s="115" t="s">
        <v>91</v>
      </c>
      <c r="K2" s="115" t="s">
        <v>92</v>
      </c>
      <c r="L2" s="115" t="s">
        <v>93</v>
      </c>
      <c r="M2" s="115" t="s">
        <v>94</v>
      </c>
    </row>
    <row r="3" spans="1:13" ht="15.75" thickBot="1" x14ac:dyDescent="0.3">
      <c r="A3" s="15"/>
      <c r="B3" s="117" t="s">
        <v>19</v>
      </c>
      <c r="C3" s="118"/>
      <c r="D3" s="118"/>
      <c r="E3" s="118"/>
      <c r="F3" s="118"/>
      <c r="G3" s="118"/>
      <c r="H3" s="118"/>
      <c r="I3" s="118"/>
      <c r="J3" s="118"/>
      <c r="K3" s="118"/>
      <c r="L3" s="118"/>
      <c r="M3" s="119"/>
    </row>
    <row r="4" spans="1:13" x14ac:dyDescent="0.25">
      <c r="A4" s="65" t="s">
        <v>66</v>
      </c>
      <c r="B4" s="116">
        <v>7</v>
      </c>
      <c r="C4" s="116">
        <v>11</v>
      </c>
      <c r="D4" s="116">
        <v>15</v>
      </c>
      <c r="E4" s="116">
        <v>19</v>
      </c>
      <c r="F4" s="116">
        <v>23</v>
      </c>
      <c r="G4" s="116">
        <v>27</v>
      </c>
      <c r="H4" s="116">
        <v>31</v>
      </c>
      <c r="I4" s="116">
        <v>35</v>
      </c>
      <c r="J4" s="116">
        <v>39</v>
      </c>
      <c r="K4" s="116">
        <v>43</v>
      </c>
      <c r="L4" s="116">
        <v>47</v>
      </c>
      <c r="M4" s="116">
        <v>51</v>
      </c>
    </row>
    <row r="5" spans="1:13" x14ac:dyDescent="0.25">
      <c r="A5" s="21" t="s">
        <v>18</v>
      </c>
      <c r="B5" s="16">
        <v>8</v>
      </c>
      <c r="C5" s="16">
        <v>10</v>
      </c>
      <c r="D5" s="16">
        <v>12</v>
      </c>
      <c r="E5" s="16">
        <v>14</v>
      </c>
      <c r="F5" s="16">
        <v>16</v>
      </c>
      <c r="G5" s="16">
        <v>18</v>
      </c>
      <c r="H5" s="16">
        <v>20</v>
      </c>
      <c r="I5" s="16">
        <v>22</v>
      </c>
      <c r="J5" s="16">
        <v>24</v>
      </c>
      <c r="K5" s="16">
        <v>26</v>
      </c>
      <c r="L5" s="16">
        <v>28</v>
      </c>
      <c r="M5" s="16">
        <v>30</v>
      </c>
    </row>
    <row r="6" spans="1:13" x14ac:dyDescent="0.25">
      <c r="A6" s="21" t="s">
        <v>21</v>
      </c>
      <c r="B6" s="16">
        <v>5</v>
      </c>
      <c r="C6" s="16">
        <v>6</v>
      </c>
      <c r="D6" s="16">
        <v>7</v>
      </c>
      <c r="E6" s="16">
        <v>8</v>
      </c>
      <c r="F6" s="16">
        <v>9</v>
      </c>
      <c r="G6" s="16">
        <v>10</v>
      </c>
      <c r="H6" s="16">
        <v>11</v>
      </c>
      <c r="I6" s="16">
        <v>12</v>
      </c>
      <c r="J6" s="16">
        <v>13</v>
      </c>
      <c r="K6" s="16">
        <v>14</v>
      </c>
      <c r="L6" s="16">
        <v>16</v>
      </c>
      <c r="M6" s="16">
        <v>17</v>
      </c>
    </row>
  </sheetData>
  <mergeCells count="2">
    <mergeCell ref="C1:M1"/>
    <mergeCell ref="B3:M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workbookViewId="0">
      <selection activeCell="B3" sqref="B3:C6"/>
    </sheetView>
  </sheetViews>
  <sheetFormatPr baseColWidth="10" defaultRowHeight="15" x14ac:dyDescent="0.25"/>
  <cols>
    <col min="2" max="2" width="25.5703125" customWidth="1"/>
    <col min="3" max="3" width="26" customWidth="1"/>
  </cols>
  <sheetData>
    <row r="3" spans="2:3" x14ac:dyDescent="0.25">
      <c r="B3" s="114" t="s">
        <v>97</v>
      </c>
      <c r="C3" s="114" t="s">
        <v>98</v>
      </c>
    </row>
    <row r="4" spans="2:3" x14ac:dyDescent="0.25">
      <c r="B4" s="46" t="s">
        <v>66</v>
      </c>
      <c r="C4" s="113">
        <v>150000</v>
      </c>
    </row>
    <row r="5" spans="2:3" x14ac:dyDescent="0.25">
      <c r="B5" s="46" t="s">
        <v>95</v>
      </c>
      <c r="C5" s="113">
        <v>300000</v>
      </c>
    </row>
    <row r="6" spans="2:3" x14ac:dyDescent="0.25">
      <c r="B6" s="46" t="s">
        <v>96</v>
      </c>
      <c r="C6" s="113">
        <v>833000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pane ySplit="1" topLeftCell="A2" activePane="bottomLeft" state="frozen"/>
      <selection pane="bottomLeft" activeCell="G9" sqref="G9"/>
    </sheetView>
  </sheetViews>
  <sheetFormatPr baseColWidth="10" defaultRowHeight="15" x14ac:dyDescent="0.25"/>
  <cols>
    <col min="1" max="1" width="78.5703125" customWidth="1"/>
    <col min="2" max="2" width="20.28515625" customWidth="1"/>
    <col min="3" max="3" width="22.5703125" customWidth="1"/>
    <col min="4" max="4" width="20.7109375" customWidth="1"/>
  </cols>
  <sheetData>
    <row r="1" spans="1:4" ht="55.5" customHeight="1" x14ac:dyDescent="0.25"/>
    <row r="2" spans="1:4" ht="21" x14ac:dyDescent="0.35">
      <c r="A2" s="98" t="s">
        <v>79</v>
      </c>
      <c r="B2" s="98"/>
      <c r="C2" s="98"/>
      <c r="D2" s="98"/>
    </row>
    <row r="3" spans="1:4" ht="33" x14ac:dyDescent="0.25">
      <c r="A3" s="53" t="s">
        <v>60</v>
      </c>
      <c r="B3" s="53" t="s">
        <v>81</v>
      </c>
      <c r="C3" s="53" t="s">
        <v>61</v>
      </c>
      <c r="D3" s="53" t="s">
        <v>62</v>
      </c>
    </row>
    <row r="4" spans="1:4" ht="16.5" x14ac:dyDescent="0.25">
      <c r="A4" s="58" t="s">
        <v>63</v>
      </c>
      <c r="B4" s="61">
        <v>150000</v>
      </c>
      <c r="C4" s="61">
        <v>300000</v>
      </c>
      <c r="D4" s="61">
        <v>833000</v>
      </c>
    </row>
    <row r="5" spans="1:4" ht="33" x14ac:dyDescent="0.25">
      <c r="A5" s="62" t="s">
        <v>64</v>
      </c>
      <c r="B5" s="63">
        <v>15</v>
      </c>
      <c r="C5" s="63">
        <v>8</v>
      </c>
      <c r="D5" s="63">
        <v>4</v>
      </c>
    </row>
    <row r="6" spans="1:4" ht="16.5" x14ac:dyDescent="0.25">
      <c r="A6" s="58" t="s">
        <v>65</v>
      </c>
      <c r="B6" s="61">
        <f>+B5*B4</f>
        <v>2250000</v>
      </c>
      <c r="C6" s="61">
        <f>+C5*C4</f>
        <v>2400000</v>
      </c>
      <c r="D6" s="61">
        <f>+D5*D4</f>
        <v>3332000</v>
      </c>
    </row>
    <row r="7" spans="1:4" ht="16.5" x14ac:dyDescent="0.25">
      <c r="A7" s="58" t="s">
        <v>22</v>
      </c>
      <c r="B7" s="99">
        <f>SUM(B6:D6)</f>
        <v>7982000</v>
      </c>
      <c r="C7" s="100"/>
      <c r="D7" s="101"/>
    </row>
    <row r="9" spans="1:4" x14ac:dyDescent="0.25">
      <c r="A9" s="102" t="s">
        <v>80</v>
      </c>
      <c r="B9" s="102"/>
      <c r="C9" s="102"/>
      <c r="D9" s="102"/>
    </row>
  </sheetData>
  <mergeCells count="3">
    <mergeCell ref="A2:D2"/>
    <mergeCell ref="B7:D7"/>
    <mergeCell ref="A9:D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27"/>
  <sheetViews>
    <sheetView workbookViewId="0">
      <pane ySplit="1" topLeftCell="A5" activePane="bottomLeft" state="frozen"/>
      <selection pane="bottomLeft" activeCell="D5" sqref="D5"/>
    </sheetView>
  </sheetViews>
  <sheetFormatPr baseColWidth="10" defaultRowHeight="15" x14ac:dyDescent="0.25"/>
  <cols>
    <col min="1" max="1" width="12" bestFit="1" customWidth="1"/>
    <col min="2" max="2" width="18.85546875" customWidth="1"/>
    <col min="3" max="3" width="20.28515625" style="3" customWidth="1"/>
    <col min="4" max="4" width="19.5703125" style="4" customWidth="1"/>
    <col min="5" max="5" width="21" customWidth="1"/>
    <col min="6" max="6" width="14.5703125" customWidth="1"/>
    <col min="7" max="7" width="17.85546875" bestFit="1" customWidth="1"/>
    <col min="8" max="8" width="13" bestFit="1" customWidth="1"/>
    <col min="9" max="9" width="13.85546875" customWidth="1"/>
  </cols>
  <sheetData>
    <row r="1" spans="1:8" ht="52.5" customHeight="1" thickBot="1" x14ac:dyDescent="0.3"/>
    <row r="2" spans="1:8" ht="39" customHeight="1" thickBot="1" x14ac:dyDescent="0.3">
      <c r="C2" s="29" t="s">
        <v>1</v>
      </c>
      <c r="D2" s="30">
        <v>5000000</v>
      </c>
    </row>
    <row r="3" spans="1:8" x14ac:dyDescent="0.25">
      <c r="A3" s="8"/>
      <c r="C3" s="105" t="s">
        <v>11</v>
      </c>
      <c r="D3" s="103">
        <v>0.08</v>
      </c>
    </row>
    <row r="4" spans="1:8" ht="15.75" thickBot="1" x14ac:dyDescent="0.3">
      <c r="A4" s="8"/>
      <c r="C4" s="106"/>
      <c r="D4" s="107"/>
    </row>
    <row r="5" spans="1:8" x14ac:dyDescent="0.25">
      <c r="A5" s="8"/>
      <c r="E5" s="6"/>
    </row>
    <row r="6" spans="1:8" x14ac:dyDescent="0.25">
      <c r="A6" s="8"/>
    </row>
    <row r="7" spans="1:8" x14ac:dyDescent="0.25">
      <c r="A7" s="8"/>
      <c r="C7" s="10" t="s">
        <v>9</v>
      </c>
      <c r="D7" s="11" t="s">
        <v>10</v>
      </c>
      <c r="E7" s="12" t="s">
        <v>12</v>
      </c>
    </row>
    <row r="8" spans="1:8" x14ac:dyDescent="0.25">
      <c r="A8" s="8"/>
      <c r="C8" s="14">
        <v>0</v>
      </c>
      <c r="D8" s="13">
        <v>-5000000</v>
      </c>
      <c r="E8" s="9">
        <f t="shared" ref="E8:E20" si="0">D8/(1+$D$3)^C8</f>
        <v>-5000000</v>
      </c>
    </row>
    <row r="9" spans="1:8" x14ac:dyDescent="0.25">
      <c r="A9" s="8"/>
      <c r="C9" s="14">
        <v>1</v>
      </c>
      <c r="D9" s="13">
        <v>1226000</v>
      </c>
      <c r="E9" s="9">
        <f t="shared" si="0"/>
        <v>1135185.1851851852</v>
      </c>
    </row>
    <row r="10" spans="1:8" x14ac:dyDescent="0.25">
      <c r="A10" s="8"/>
      <c r="C10" s="14">
        <v>2</v>
      </c>
      <c r="D10" s="13">
        <v>699000</v>
      </c>
      <c r="E10" s="9">
        <f t="shared" si="0"/>
        <v>599279.83539094648</v>
      </c>
    </row>
    <row r="11" spans="1:8" x14ac:dyDescent="0.25">
      <c r="A11" s="8"/>
      <c r="C11" s="14">
        <v>3</v>
      </c>
      <c r="D11" s="13">
        <v>2702000</v>
      </c>
      <c r="E11" s="9">
        <f t="shared" si="0"/>
        <v>2144934.715236498</v>
      </c>
    </row>
    <row r="12" spans="1:8" x14ac:dyDescent="0.25">
      <c r="A12" s="8"/>
      <c r="C12" s="14">
        <v>4</v>
      </c>
      <c r="D12" s="13">
        <v>4735000</v>
      </c>
      <c r="E12" s="9">
        <f t="shared" si="0"/>
        <v>3480366.3529912061</v>
      </c>
    </row>
    <row r="13" spans="1:8" x14ac:dyDescent="0.25">
      <c r="A13" s="8"/>
      <c r="C13" s="14">
        <v>5</v>
      </c>
      <c r="D13" s="13">
        <v>6808000</v>
      </c>
      <c r="E13" s="9">
        <f t="shared" si="0"/>
        <v>4633410.4054057905</v>
      </c>
    </row>
    <row r="14" spans="1:8" x14ac:dyDescent="0.25">
      <c r="A14" s="8"/>
      <c r="C14" s="14">
        <v>6</v>
      </c>
      <c r="D14" s="13">
        <v>8841000</v>
      </c>
      <c r="E14" s="9">
        <f t="shared" si="0"/>
        <v>5571329.6712735277</v>
      </c>
      <c r="H14" s="7"/>
    </row>
    <row r="15" spans="1:8" x14ac:dyDescent="0.25">
      <c r="A15" s="8"/>
      <c r="C15" s="14">
        <v>7</v>
      </c>
      <c r="D15" s="13">
        <v>10874000</v>
      </c>
      <c r="E15" s="9">
        <f t="shared" si="0"/>
        <v>6344874.5580804432</v>
      </c>
      <c r="H15" s="7"/>
    </row>
    <row r="16" spans="1:8" x14ac:dyDescent="0.25">
      <c r="C16" s="14">
        <v>8</v>
      </c>
      <c r="D16" s="13">
        <v>11307000</v>
      </c>
      <c r="E16" s="9">
        <f t="shared" si="0"/>
        <v>6108820.2770638401</v>
      </c>
      <c r="H16" s="7"/>
    </row>
    <row r="17" spans="3:9" x14ac:dyDescent="0.25">
      <c r="C17" s="14">
        <v>9</v>
      </c>
      <c r="D17" s="13">
        <v>13340000</v>
      </c>
      <c r="E17" s="9">
        <f t="shared" si="0"/>
        <v>6673321.2215336636</v>
      </c>
      <c r="H17" s="7"/>
    </row>
    <row r="18" spans="3:9" x14ac:dyDescent="0.25">
      <c r="C18" s="14">
        <v>10</v>
      </c>
      <c r="D18" s="13">
        <v>15353000</v>
      </c>
      <c r="E18" s="9">
        <f t="shared" si="0"/>
        <v>7111409.6225641575</v>
      </c>
      <c r="H18" s="7"/>
    </row>
    <row r="19" spans="3:9" x14ac:dyDescent="0.25">
      <c r="C19" s="14">
        <v>11</v>
      </c>
      <c r="D19" s="13">
        <v>14846000</v>
      </c>
      <c r="E19" s="9">
        <f t="shared" si="0"/>
        <v>6367194.9297270579</v>
      </c>
      <c r="H19" s="7"/>
    </row>
    <row r="20" spans="3:9" x14ac:dyDescent="0.25">
      <c r="C20" s="14">
        <v>12</v>
      </c>
      <c r="D20" s="13">
        <v>16879000</v>
      </c>
      <c r="E20" s="9">
        <f t="shared" si="0"/>
        <v>6702883.1321856864</v>
      </c>
      <c r="H20" s="7"/>
    </row>
    <row r="23" spans="3:9" ht="15.75" thickBot="1" x14ac:dyDescent="0.3"/>
    <row r="24" spans="3:9" x14ac:dyDescent="0.25">
      <c r="C24" s="109" t="s">
        <v>13</v>
      </c>
      <c r="D24" s="110"/>
      <c r="E24" s="108">
        <f>NPV(D3,D9:D20)+D8</f>
        <v>51873009.906637989</v>
      </c>
      <c r="G24" s="109" t="s">
        <v>14</v>
      </c>
      <c r="H24" s="110"/>
      <c r="I24" s="103">
        <f>IRR(Tabla13[FLUJO DE CAJA])</f>
        <v>0.58239042602029567</v>
      </c>
    </row>
    <row r="25" spans="3:9" ht="15.75" thickBot="1" x14ac:dyDescent="0.3">
      <c r="C25" s="111"/>
      <c r="D25" s="112"/>
      <c r="E25" s="104"/>
      <c r="G25" s="111"/>
      <c r="H25" s="112"/>
      <c r="I25" s="104"/>
    </row>
    <row r="27" spans="3:9" x14ac:dyDescent="0.25">
      <c r="E27" s="49"/>
    </row>
  </sheetData>
  <mergeCells count="6">
    <mergeCell ref="I24:I25"/>
    <mergeCell ref="C3:C4"/>
    <mergeCell ref="D3:D4"/>
    <mergeCell ref="E24:E25"/>
    <mergeCell ref="C24:D25"/>
    <mergeCell ref="G24:H25"/>
  </mergeCells>
  <phoneticPr fontId="3" type="noConversion"/>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K1"/>
  <sheetViews>
    <sheetView zoomScaleNormal="100" workbookViewId="0"/>
  </sheetViews>
  <sheetFormatPr baseColWidth="10" defaultRowHeight="15" x14ac:dyDescent="0.25"/>
  <cols>
    <col min="1" max="1" width="163.7109375" style="23" customWidth="1"/>
    <col min="2" max="11" width="11.42578125" style="23"/>
  </cols>
  <sheetData>
    <row r="1" spans="1:1" ht="291" customHeight="1" x14ac:dyDescent="0.25">
      <c r="A1" s="23"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Balance inicial</vt:lpstr>
      <vt:lpstr>Estado resultado</vt:lpstr>
      <vt:lpstr>Flujo de caja mensual</vt:lpstr>
      <vt:lpstr>Flujo de caja Anual</vt:lpstr>
      <vt:lpstr>Proyección de ventas</vt:lpstr>
      <vt:lpstr>Hoja1</vt:lpstr>
      <vt:lpstr>Punto de equilibrio</vt:lpstr>
      <vt:lpstr>VAN-TIR</vt:lpstr>
      <vt:lpstr>ANÁLISIS</vt:lpstr>
      <vt:lpstr>'Estado resultado'!Área_de_impresión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Quick</dc:creator>
  <cp:lastModifiedBy>miguel angel castelblanco dueñas</cp:lastModifiedBy>
  <dcterms:created xsi:type="dcterms:W3CDTF">2022-08-20T04:04:22Z</dcterms:created>
  <dcterms:modified xsi:type="dcterms:W3CDTF">2022-12-08T20:13:00Z</dcterms:modified>
</cp:coreProperties>
</file>