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Uniminuto\2024-I-II-III\Proyectos Dirigidos\3. Revisión de Proyectos\Elda y Jeimy\"/>
    </mc:Choice>
  </mc:AlternateContent>
  <xr:revisionPtr revIDLastSave="0" documentId="13_ncr:1_{6F85D430-1A3F-4837-B9D4-FC722A5E7C17}" xr6:coauthVersionLast="47" xr6:coauthVersionMax="47" xr10:uidLastSave="{00000000-0000-0000-0000-000000000000}"/>
  <bookViews>
    <workbookView xWindow="-120" yWindow="-120" windowWidth="24240" windowHeight="13140" firstSheet="2" activeTab="2" xr2:uid="{0F1F7A1D-1FF8-4229-B065-7866DF654607}"/>
  </bookViews>
  <sheets>
    <sheet name="Portada" sheetId="27" r:id="rId1"/>
    <sheet name="Presentación" sheetId="28" r:id="rId2"/>
    <sheet name="Menu Navegación" sheetId="22" r:id="rId3"/>
    <sheet name="Carta o Menu" sheetId="23" r:id="rId4"/>
    <sheet name="Costo Materia Prima" sheetId="2" r:id="rId5"/>
    <sheet name="Costo Mano de Obra" sheetId="9" r:id="rId6"/>
    <sheet name="Costos Indirectos " sheetId="11" r:id="rId7"/>
    <sheet name="Preparaciones Previas" sheetId="1" r:id="rId8"/>
    <sheet name="Costo Preparaciones Previas" sheetId="8" r:id="rId9"/>
    <sheet name="Producto Terminado" sheetId="7" r:id="rId10"/>
    <sheet name="Costos FRESH" sheetId="15" r:id="rId11"/>
    <sheet name="Costos UPB" sheetId="16" r:id="rId12"/>
    <sheet name="Unidades Vendidas" sheetId="24" r:id="rId13"/>
    <sheet name="Comparacion precio" sheetId="14"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01" i="16" l="1"/>
  <c r="E241" i="16"/>
  <c r="C488" i="7"/>
  <c r="C431" i="8"/>
  <c r="C432" i="8"/>
  <c r="C433" i="8"/>
  <c r="C434" i="8"/>
  <c r="C435" i="8"/>
  <c r="C430" i="8"/>
  <c r="C351" i="8"/>
  <c r="C352" i="8"/>
  <c r="C353" i="8"/>
  <c r="C354" i="8"/>
  <c r="C355" i="8"/>
  <c r="C356" i="8"/>
  <c r="C251" i="1"/>
  <c r="C244" i="1"/>
  <c r="C269" i="1"/>
  <c r="C287" i="1"/>
  <c r="C298" i="1"/>
  <c r="F27" i="24"/>
  <c r="F28" i="24"/>
  <c r="F31" i="24"/>
  <c r="F32" i="24"/>
  <c r="F35" i="24"/>
  <c r="F36" i="24"/>
  <c r="F39" i="24"/>
  <c r="F40" i="24"/>
  <c r="F7" i="24"/>
  <c r="F11" i="24"/>
  <c r="F15" i="24"/>
  <c r="F3" i="24"/>
  <c r="E41" i="24"/>
  <c r="F41" i="24" s="1"/>
  <c r="E40" i="24"/>
  <c r="E39" i="24"/>
  <c r="E38" i="24"/>
  <c r="F38" i="24" s="1"/>
  <c r="E37" i="24"/>
  <c r="F37" i="24" s="1"/>
  <c r="E36" i="24"/>
  <c r="E35" i="24"/>
  <c r="E34" i="24"/>
  <c r="F34" i="24" s="1"/>
  <c r="E33" i="24"/>
  <c r="F33" i="24" s="1"/>
  <c r="E32" i="24"/>
  <c r="E31" i="24"/>
  <c r="E30" i="24"/>
  <c r="F30" i="24" s="1"/>
  <c r="E29" i="24"/>
  <c r="F29" i="24" s="1"/>
  <c r="E28" i="24"/>
  <c r="E27" i="24"/>
  <c r="E26" i="24"/>
  <c r="F26" i="24" s="1"/>
  <c r="E25" i="24"/>
  <c r="F25" i="24" s="1"/>
  <c r="E24" i="24"/>
  <c r="F24" i="24" s="1"/>
  <c r="E18" i="24"/>
  <c r="F18" i="24" s="1"/>
  <c r="E17" i="24"/>
  <c r="F17" i="24" s="1"/>
  <c r="E16" i="24"/>
  <c r="F16" i="24" s="1"/>
  <c r="E15" i="24"/>
  <c r="E14" i="24"/>
  <c r="F14" i="24" s="1"/>
  <c r="E13" i="24"/>
  <c r="F13" i="24" s="1"/>
  <c r="E12" i="24"/>
  <c r="F12" i="24" s="1"/>
  <c r="E11" i="24"/>
  <c r="E9" i="24"/>
  <c r="F9" i="24" s="1"/>
  <c r="E10" i="24"/>
  <c r="F10" i="24" s="1"/>
  <c r="E8" i="24"/>
  <c r="F8" i="24" s="1"/>
  <c r="E6" i="24"/>
  <c r="F6" i="24" s="1"/>
  <c r="E7" i="24"/>
  <c r="E5" i="24"/>
  <c r="F5" i="24" s="1"/>
  <c r="E4" i="24"/>
  <c r="F4" i="24" s="1"/>
  <c r="E3" i="24"/>
  <c r="D46" i="11"/>
  <c r="D1008" i="16" s="1"/>
  <c r="D45" i="11"/>
  <c r="D1045" i="16" s="1"/>
  <c r="D1464" i="16"/>
  <c r="E1464" i="16" s="1"/>
  <c r="A1436" i="16"/>
  <c r="D43" i="11"/>
  <c r="D1463" i="16" s="1"/>
  <c r="D44" i="11"/>
  <c r="D1084" i="16" s="1"/>
  <c r="D1470" i="16"/>
  <c r="D1471" i="16" s="1"/>
  <c r="D1431" i="16"/>
  <c r="D1432" i="16" s="1"/>
  <c r="D1383" i="16"/>
  <c r="D1384" i="16" s="1"/>
  <c r="D1338" i="16"/>
  <c r="E1338" i="16" s="1"/>
  <c r="E1339" i="16" s="1"/>
  <c r="D1299" i="16"/>
  <c r="D1300" i="16" s="1"/>
  <c r="D1260" i="16"/>
  <c r="D1261" i="16" s="1"/>
  <c r="D1220" i="16"/>
  <c r="D1221" i="16" s="1"/>
  <c r="D1177" i="16"/>
  <c r="D1178" i="16" s="1"/>
  <c r="D1135" i="16"/>
  <c r="D1136" i="16" s="1"/>
  <c r="D1090" i="16"/>
  <c r="D1091" i="16" s="1"/>
  <c r="D1051" i="16"/>
  <c r="D1052" i="16" s="1"/>
  <c r="C1010" i="16"/>
  <c r="D1014" i="16"/>
  <c r="D1015" i="16" s="1"/>
  <c r="D974" i="16"/>
  <c r="D975" i="16" s="1"/>
  <c r="D938" i="16"/>
  <c r="E938" i="16" s="1"/>
  <c r="E939" i="16" s="1"/>
  <c r="D895" i="16"/>
  <c r="E895" i="16" s="1"/>
  <c r="E896" i="16" s="1"/>
  <c r="D849" i="16"/>
  <c r="D850" i="16" s="1"/>
  <c r="D808" i="16"/>
  <c r="D809" i="16" s="1"/>
  <c r="D764" i="16"/>
  <c r="D765" i="16" s="1"/>
  <c r="D720" i="16"/>
  <c r="E720" i="16" s="1"/>
  <c r="E721" i="16" s="1"/>
  <c r="D672" i="16"/>
  <c r="D673" i="16" s="1"/>
  <c r="D627" i="16"/>
  <c r="E627" i="16" s="1"/>
  <c r="E628" i="16" s="1"/>
  <c r="D579" i="16"/>
  <c r="E579" i="16" s="1"/>
  <c r="E580" i="16" s="1"/>
  <c r="D538" i="16"/>
  <c r="E538" i="16" s="1"/>
  <c r="E539" i="16" s="1"/>
  <c r="D494" i="16"/>
  <c r="D495" i="16" s="1"/>
  <c r="D455" i="16"/>
  <c r="D456" i="16" s="1"/>
  <c r="D413" i="16"/>
  <c r="D414" i="16" s="1"/>
  <c r="C391" i="16"/>
  <c r="B391" i="16"/>
  <c r="A391" i="16"/>
  <c r="D370" i="16"/>
  <c r="D371" i="16" s="1"/>
  <c r="D334" i="16"/>
  <c r="D335" i="16" s="1"/>
  <c r="D300" i="16"/>
  <c r="E300" i="16" s="1"/>
  <c r="E301" i="16" s="1"/>
  <c r="D263" i="16"/>
  <c r="E263" i="16" s="1"/>
  <c r="E264" i="16" s="1"/>
  <c r="D219" i="16"/>
  <c r="E219" i="16" s="1"/>
  <c r="E220" i="16" s="1"/>
  <c r="C156" i="16"/>
  <c r="B156" i="16"/>
  <c r="A156" i="16"/>
  <c r="A195" i="16"/>
  <c r="B195" i="16"/>
  <c r="C195" i="16"/>
  <c r="D179" i="16"/>
  <c r="D180" i="16" s="1"/>
  <c r="D138" i="16"/>
  <c r="D139" i="16" s="1"/>
  <c r="D104" i="16"/>
  <c r="D105" i="16" s="1"/>
  <c r="D70" i="16"/>
  <c r="D71" i="16" s="1"/>
  <c r="D36" i="16"/>
  <c r="D37" i="16" s="1"/>
  <c r="F42" i="24" l="1"/>
  <c r="F19" i="24"/>
  <c r="E1470" i="16"/>
  <c r="E1471" i="16" s="1"/>
  <c r="E1431" i="16"/>
  <c r="E1432" i="16" s="1"/>
  <c r="E1383" i="16"/>
  <c r="E1384" i="16" s="1"/>
  <c r="D1339" i="16"/>
  <c r="E1299" i="16"/>
  <c r="E1300" i="16" s="1"/>
  <c r="E1260" i="16"/>
  <c r="E1261" i="16" s="1"/>
  <c r="E1220" i="16"/>
  <c r="E1221" i="16" s="1"/>
  <c r="E1177" i="16"/>
  <c r="E1178" i="16" s="1"/>
  <c r="E1135" i="16"/>
  <c r="E1136" i="16" s="1"/>
  <c r="E1090" i="16"/>
  <c r="E1091" i="16" s="1"/>
  <c r="E1051" i="16"/>
  <c r="E1052" i="16" s="1"/>
  <c r="E1014" i="16"/>
  <c r="E1015" i="16" s="1"/>
  <c r="E974" i="16"/>
  <c r="E975" i="16" s="1"/>
  <c r="D939" i="16"/>
  <c r="D896" i="16"/>
  <c r="E849" i="16"/>
  <c r="E850" i="16" s="1"/>
  <c r="E808" i="16"/>
  <c r="E809" i="16" s="1"/>
  <c r="E764" i="16"/>
  <c r="E765" i="16" s="1"/>
  <c r="D721" i="16"/>
  <c r="E672" i="16"/>
  <c r="E673" i="16" s="1"/>
  <c r="D628" i="16"/>
  <c r="D580" i="16"/>
  <c r="D539" i="16"/>
  <c r="E494" i="16"/>
  <c r="E495" i="16" s="1"/>
  <c r="E455" i="16"/>
  <c r="E456" i="16" s="1"/>
  <c r="E413" i="16"/>
  <c r="E414" i="16" s="1"/>
  <c r="E370" i="16"/>
  <c r="E371" i="16" s="1"/>
  <c r="E334" i="16"/>
  <c r="E335" i="16" s="1"/>
  <c r="D301" i="16"/>
  <c r="D264" i="16"/>
  <c r="D220" i="16"/>
  <c r="E179" i="16"/>
  <c r="E180" i="16" s="1"/>
  <c r="E138" i="16"/>
  <c r="E139" i="16" s="1"/>
  <c r="E104" i="16"/>
  <c r="E105" i="16" s="1"/>
  <c r="E70" i="16"/>
  <c r="E71" i="16" s="1"/>
  <c r="E36" i="16"/>
  <c r="E37" i="16" s="1"/>
  <c r="D600" i="15"/>
  <c r="D601" i="15" s="1"/>
  <c r="A590" i="15"/>
  <c r="A589" i="15"/>
  <c r="D564" i="15"/>
  <c r="D42" i="11"/>
  <c r="D565" i="15" s="1"/>
  <c r="D570" i="15"/>
  <c r="D571" i="15" s="1"/>
  <c r="D533" i="15"/>
  <c r="D534" i="15" s="1"/>
  <c r="D503" i="15"/>
  <c r="D504" i="15" s="1"/>
  <c r="D474" i="15"/>
  <c r="E474" i="15" s="1"/>
  <c r="E475" i="15" s="1"/>
  <c r="D446" i="15"/>
  <c r="D447" i="15" s="1"/>
  <c r="D408" i="15"/>
  <c r="E408" i="15" s="1"/>
  <c r="E409" i="15" s="1"/>
  <c r="D367" i="15"/>
  <c r="D368" i="15" s="1"/>
  <c r="D330" i="15"/>
  <c r="D331" i="15" s="1"/>
  <c r="D296" i="15"/>
  <c r="D297" i="15" s="1"/>
  <c r="D259" i="15"/>
  <c r="D260" i="15" s="1"/>
  <c r="D217" i="15"/>
  <c r="D218" i="15" s="1"/>
  <c r="D178" i="15"/>
  <c r="D179" i="15" s="1"/>
  <c r="D138" i="15"/>
  <c r="D139" i="15" s="1"/>
  <c r="D104" i="15"/>
  <c r="D105" i="15" s="1"/>
  <c r="D70" i="15"/>
  <c r="D71" i="15" s="1"/>
  <c r="C1009" i="7"/>
  <c r="K17" i="11"/>
  <c r="L18" i="11" s="1"/>
  <c r="L3" i="11" s="1"/>
  <c r="D2" i="11"/>
  <c r="D30" i="15" s="1"/>
  <c r="A660" i="16"/>
  <c r="B660" i="16"/>
  <c r="C660" i="16"/>
  <c r="D660" i="16"/>
  <c r="C1023" i="7"/>
  <c r="C974" i="7"/>
  <c r="C942" i="7"/>
  <c r="C913" i="7"/>
  <c r="C885" i="7"/>
  <c r="C854" i="7"/>
  <c r="C26" i="7"/>
  <c r="C13" i="7"/>
  <c r="C1118" i="7"/>
  <c r="A511" i="8"/>
  <c r="B498" i="8"/>
  <c r="A441" i="8"/>
  <c r="B223" i="1"/>
  <c r="B308" i="1"/>
  <c r="E600" i="15" l="1"/>
  <c r="E601" i="15" s="1"/>
  <c r="E570" i="15"/>
  <c r="E571" i="15" s="1"/>
  <c r="E533" i="15"/>
  <c r="E534" i="15" s="1"/>
  <c r="E503" i="15"/>
  <c r="E504" i="15" s="1"/>
  <c r="D475" i="15"/>
  <c r="E446" i="15"/>
  <c r="E447" i="15" s="1"/>
  <c r="D409" i="15"/>
  <c r="E367" i="15"/>
  <c r="E368" i="15" s="1"/>
  <c r="E330" i="15"/>
  <c r="E331" i="15" s="1"/>
  <c r="E296" i="15"/>
  <c r="E297" i="15" s="1"/>
  <c r="E259" i="15"/>
  <c r="E260" i="15" s="1"/>
  <c r="E217" i="15"/>
  <c r="E218" i="15" s="1"/>
  <c r="E178" i="15"/>
  <c r="E179" i="15" s="1"/>
  <c r="E138" i="15"/>
  <c r="E139" i="15" s="1"/>
  <c r="E104" i="15"/>
  <c r="E105" i="15" s="1"/>
  <c r="E70" i="15"/>
  <c r="E71" i="15" s="1"/>
  <c r="E30" i="15"/>
  <c r="E660" i="16"/>
  <c r="E138" i="2"/>
  <c r="E175" i="2"/>
  <c r="E137" i="2"/>
  <c r="I11" i="9"/>
  <c r="I9" i="9"/>
  <c r="D41" i="11"/>
  <c r="D595" i="15" s="1"/>
  <c r="E595" i="15" s="1"/>
  <c r="A605" i="15"/>
  <c r="A575" i="15"/>
  <c r="E136" i="2"/>
  <c r="D580" i="15" s="1"/>
  <c r="C590" i="15"/>
  <c r="C589" i="15"/>
  <c r="A581" i="15"/>
  <c r="B581" i="15"/>
  <c r="C581" i="15"/>
  <c r="A582" i="15"/>
  <c r="B582" i="15"/>
  <c r="C582" i="15"/>
  <c r="A583" i="15"/>
  <c r="B583" i="15"/>
  <c r="C583" i="15"/>
  <c r="A584" i="15"/>
  <c r="B584" i="15"/>
  <c r="C584" i="15"/>
  <c r="B580" i="15"/>
  <c r="C580" i="15"/>
  <c r="A580" i="15"/>
  <c r="E135" i="2"/>
  <c r="D581" i="15" s="1"/>
  <c r="C1174" i="7"/>
  <c r="C1167" i="7"/>
  <c r="A538" i="15"/>
  <c r="D590" i="15"/>
  <c r="D589" i="15"/>
  <c r="C239" i="16"/>
  <c r="B239" i="16"/>
  <c r="A239" i="16"/>
  <c r="C1145" i="7"/>
  <c r="E134" i="2"/>
  <c r="E133" i="2"/>
  <c r="E55" i="2"/>
  <c r="F55" i="2"/>
  <c r="E54" i="2"/>
  <c r="F54" i="2"/>
  <c r="E53" i="2"/>
  <c r="F53" i="2"/>
  <c r="E52" i="2"/>
  <c r="F52" i="2"/>
  <c r="E51" i="2"/>
  <c r="F51" i="2"/>
  <c r="E132" i="2"/>
  <c r="E131" i="2"/>
  <c r="E130" i="2"/>
  <c r="E129" i="2"/>
  <c r="E128" i="2"/>
  <c r="E127" i="2"/>
  <c r="E126" i="2"/>
  <c r="E125" i="2"/>
  <c r="E124" i="2"/>
  <c r="E123" i="2"/>
  <c r="E122" i="2"/>
  <c r="E121" i="2"/>
  <c r="F50" i="2"/>
  <c r="E120" i="2"/>
  <c r="E49" i="2"/>
  <c r="E48" i="2"/>
  <c r="E47" i="2"/>
  <c r="E46" i="2"/>
  <c r="F49" i="2"/>
  <c r="E119" i="2"/>
  <c r="E118" i="2"/>
  <c r="E117" i="2"/>
  <c r="E116" i="2"/>
  <c r="F48" i="2"/>
  <c r="F47" i="2"/>
  <c r="F46" i="2"/>
  <c r="E115" i="2"/>
  <c r="E114" i="2"/>
  <c r="D551" i="15" s="1"/>
  <c r="D558" i="15"/>
  <c r="E558" i="15" s="1"/>
  <c r="D559" i="15"/>
  <c r="E559" i="15" s="1"/>
  <c r="D575" i="15" s="1"/>
  <c r="D557" i="15"/>
  <c r="E557" i="15" s="1"/>
  <c r="E552" i="15"/>
  <c r="C575" i="15" s="1"/>
  <c r="E565" i="15"/>
  <c r="C553" i="15"/>
  <c r="C560" i="15"/>
  <c r="C1153" i="7"/>
  <c r="D497" i="15"/>
  <c r="E497" i="15" s="1"/>
  <c r="D468" i="15"/>
  <c r="C1466" i="16"/>
  <c r="E1463" i="16"/>
  <c r="D1426" i="16"/>
  <c r="E1426" i="16" s="1"/>
  <c r="D1424" i="16"/>
  <c r="E1424" i="16" s="1"/>
  <c r="D1378" i="16"/>
  <c r="E1378" i="16" s="1"/>
  <c r="D1376" i="16"/>
  <c r="E1376" i="16" s="1"/>
  <c r="D1333" i="16"/>
  <c r="E1333" i="16" s="1"/>
  <c r="D1331" i="16"/>
  <c r="E1331" i="16" s="1"/>
  <c r="D1294" i="16"/>
  <c r="E1294" i="16" s="1"/>
  <c r="D1292" i="16"/>
  <c r="E1292" i="16" s="1"/>
  <c r="D1255" i="16"/>
  <c r="E1255" i="16" s="1"/>
  <c r="D1253" i="16"/>
  <c r="E1253" i="16" s="1"/>
  <c r="A1265" i="16"/>
  <c r="C1256" i="16"/>
  <c r="D1215" i="16"/>
  <c r="E1215" i="16" s="1"/>
  <c r="D1214" i="16"/>
  <c r="E1214" i="16" s="1"/>
  <c r="D1213" i="16"/>
  <c r="E1213" i="16" s="1"/>
  <c r="A1225" i="16"/>
  <c r="C1216" i="16"/>
  <c r="D1172" i="16"/>
  <c r="E1172" i="16" s="1"/>
  <c r="D1170" i="16"/>
  <c r="E1170" i="16" s="1"/>
  <c r="C1173" i="16"/>
  <c r="A1163" i="16"/>
  <c r="B1163" i="16"/>
  <c r="C1163" i="16"/>
  <c r="D1163" i="16"/>
  <c r="A1164" i="16"/>
  <c r="B1164" i="16"/>
  <c r="C1164" i="16"/>
  <c r="D1164" i="16"/>
  <c r="A1165" i="16"/>
  <c r="B1165" i="16"/>
  <c r="C1165" i="16"/>
  <c r="D1165" i="16"/>
  <c r="C1131" i="16"/>
  <c r="D1128" i="16"/>
  <c r="E1128" i="16" s="1"/>
  <c r="D1130" i="16"/>
  <c r="E1130" i="16" s="1"/>
  <c r="C1086" i="16"/>
  <c r="E1084" i="16"/>
  <c r="C1047" i="16"/>
  <c r="E1045" i="16"/>
  <c r="D969" i="16"/>
  <c r="E969" i="16" s="1"/>
  <c r="D933" i="16"/>
  <c r="E933" i="16" s="1"/>
  <c r="D932" i="16"/>
  <c r="E932" i="16" s="1"/>
  <c r="E931" i="16"/>
  <c r="D890" i="16"/>
  <c r="E890" i="16" s="1"/>
  <c r="D889" i="16"/>
  <c r="E889" i="16" s="1"/>
  <c r="E888" i="16"/>
  <c r="D844" i="16"/>
  <c r="E844" i="16" s="1"/>
  <c r="D842" i="16"/>
  <c r="E842" i="16" s="1"/>
  <c r="D803" i="16"/>
  <c r="E803" i="16" s="1"/>
  <c r="D801" i="16"/>
  <c r="E801" i="16" s="1"/>
  <c r="D759" i="16"/>
  <c r="E759" i="16" s="1"/>
  <c r="A769" i="16"/>
  <c r="D757" i="16"/>
  <c r="E757" i="16" s="1"/>
  <c r="D715" i="16"/>
  <c r="E715" i="16" s="1"/>
  <c r="A725" i="16"/>
  <c r="D713" i="16"/>
  <c r="E713" i="16" s="1"/>
  <c r="D667" i="16"/>
  <c r="E667" i="16" s="1"/>
  <c r="D622" i="16"/>
  <c r="E622" i="16" s="1"/>
  <c r="D574" i="16"/>
  <c r="E574" i="16" s="1"/>
  <c r="D533" i="16"/>
  <c r="E533" i="16" s="1"/>
  <c r="D489" i="16"/>
  <c r="E489" i="16" s="1"/>
  <c r="D450" i="16"/>
  <c r="E450" i="16" s="1"/>
  <c r="E407" i="16"/>
  <c r="D665" i="16"/>
  <c r="E665" i="16" s="1"/>
  <c r="A677" i="16"/>
  <c r="D620" i="16"/>
  <c r="D572" i="16"/>
  <c r="A584" i="16"/>
  <c r="D531" i="16"/>
  <c r="D40" i="11"/>
  <c r="D498" i="15" s="1"/>
  <c r="E498" i="15" s="1"/>
  <c r="D3" i="11"/>
  <c r="D4" i="11"/>
  <c r="D98" i="15" s="1"/>
  <c r="D5" i="11"/>
  <c r="D6" i="11"/>
  <c r="D7" i="11"/>
  <c r="D8" i="11"/>
  <c r="D253" i="15" s="1"/>
  <c r="D9" i="11"/>
  <c r="D10" i="11"/>
  <c r="D328" i="16" s="1"/>
  <c r="E328" i="16" s="1"/>
  <c r="D11" i="11"/>
  <c r="D12" i="11"/>
  <c r="D173" i="16" s="1"/>
  <c r="E173" i="16" s="1"/>
  <c r="D13" i="11"/>
  <c r="D14" i="11"/>
  <c r="D15" i="11"/>
  <c r="D16" i="11"/>
  <c r="D17" i="11"/>
  <c r="D18" i="11"/>
  <c r="D532" i="16" s="1"/>
  <c r="E532" i="16" s="1"/>
  <c r="D19" i="11"/>
  <c r="D573" i="16" s="1"/>
  <c r="E573" i="16" s="1"/>
  <c r="D20" i="11"/>
  <c r="D621" i="16" s="1"/>
  <c r="E621" i="16" s="1"/>
  <c r="D21" i="11"/>
  <c r="D666" i="16" s="1"/>
  <c r="E666" i="16" s="1"/>
  <c r="D22" i="11"/>
  <c r="D714" i="16" s="1"/>
  <c r="E714" i="16" s="1"/>
  <c r="D23" i="11"/>
  <c r="D758" i="16" s="1"/>
  <c r="E758" i="16" s="1"/>
  <c r="D24" i="11"/>
  <c r="D802" i="16" s="1"/>
  <c r="E802" i="16" s="1"/>
  <c r="D25" i="11"/>
  <c r="D843" i="16" s="1"/>
  <c r="E843" i="16" s="1"/>
  <c r="D26" i="11"/>
  <c r="D968" i="16" s="1"/>
  <c r="E968" i="16" s="1"/>
  <c r="D27" i="11"/>
  <c r="D28" i="11"/>
  <c r="D29" i="11"/>
  <c r="D1129" i="16" s="1"/>
  <c r="E1129" i="16" s="1"/>
  <c r="D30" i="11"/>
  <c r="D1171" i="16" s="1"/>
  <c r="E1171" i="16" s="1"/>
  <c r="D31" i="11"/>
  <c r="D32" i="11"/>
  <c r="D1254" i="16" s="1"/>
  <c r="E1254" i="16" s="1"/>
  <c r="D33" i="11"/>
  <c r="D1293" i="16" s="1"/>
  <c r="E1293" i="16" s="1"/>
  <c r="D34" i="11"/>
  <c r="D1332" i="16" s="1"/>
  <c r="E1332" i="16" s="1"/>
  <c r="D35" i="11"/>
  <c r="D1377" i="16" s="1"/>
  <c r="E1377" i="16" s="1"/>
  <c r="D36" i="11"/>
  <c r="D1425" i="16" s="1"/>
  <c r="E1425" i="16" s="1"/>
  <c r="D37" i="11"/>
  <c r="D441" i="15" s="1"/>
  <c r="E441" i="15" s="1"/>
  <c r="D38" i="11"/>
  <c r="D469" i="15" s="1"/>
  <c r="D39" i="11"/>
  <c r="D488" i="16"/>
  <c r="E488" i="16" s="1"/>
  <c r="D487" i="16"/>
  <c r="A460" i="16"/>
  <c r="D449" i="16"/>
  <c r="E449" i="16" s="1"/>
  <c r="D448" i="16"/>
  <c r="D408" i="16"/>
  <c r="E408" i="16" s="1"/>
  <c r="D364" i="16"/>
  <c r="E364" i="16" s="1"/>
  <c r="D361" i="15"/>
  <c r="D294" i="16"/>
  <c r="E294" i="16" s="1"/>
  <c r="D290" i="15"/>
  <c r="D256" i="16"/>
  <c r="E256" i="16" s="1"/>
  <c r="C255" i="16"/>
  <c r="B255" i="16"/>
  <c r="A255" i="16"/>
  <c r="D213" i="16"/>
  <c r="E213" i="16" s="1"/>
  <c r="D211" i="15"/>
  <c r="C172" i="16"/>
  <c r="B172" i="16"/>
  <c r="A172" i="16"/>
  <c r="D172" i="15"/>
  <c r="D132" i="16"/>
  <c r="E132" i="16" s="1"/>
  <c r="D132" i="15"/>
  <c r="E65" i="16"/>
  <c r="D64" i="16"/>
  <c r="E64" i="16" s="1"/>
  <c r="D36" i="15"/>
  <c r="D64" i="15"/>
  <c r="D66" i="15" s="1"/>
  <c r="K52" i="11"/>
  <c r="L53" i="11" s="1"/>
  <c r="K25" i="11"/>
  <c r="K24" i="11"/>
  <c r="F40" i="2"/>
  <c r="F30" i="2"/>
  <c r="F29" i="2"/>
  <c r="F15" i="2"/>
  <c r="F4" i="2"/>
  <c r="F5" i="2"/>
  <c r="F6" i="2"/>
  <c r="F7" i="2"/>
  <c r="F8" i="2"/>
  <c r="F9" i="2"/>
  <c r="F10" i="2"/>
  <c r="F11" i="2"/>
  <c r="F12" i="2"/>
  <c r="F13" i="2"/>
  <c r="F14" i="2"/>
  <c r="F16" i="2"/>
  <c r="F17" i="2"/>
  <c r="F18" i="2"/>
  <c r="F19" i="2"/>
  <c r="F20" i="2"/>
  <c r="F21" i="2"/>
  <c r="F22" i="2"/>
  <c r="F23" i="2"/>
  <c r="F24" i="2"/>
  <c r="F25" i="2"/>
  <c r="F26" i="2"/>
  <c r="F27" i="2"/>
  <c r="F28" i="2"/>
  <c r="F31" i="2"/>
  <c r="F32" i="2"/>
  <c r="F33" i="2"/>
  <c r="F34" i="2"/>
  <c r="F35" i="2"/>
  <c r="F36" i="2"/>
  <c r="F37" i="2"/>
  <c r="F38" i="2"/>
  <c r="F39" i="2"/>
  <c r="F41" i="2"/>
  <c r="F42" i="2"/>
  <c r="F43" i="2"/>
  <c r="F44" i="2"/>
  <c r="F45" i="2"/>
  <c r="F3" i="2"/>
  <c r="E15" i="2"/>
  <c r="D119" i="8" s="1"/>
  <c r="E119" i="8" s="1"/>
  <c r="D527" i="15"/>
  <c r="D521" i="15"/>
  <c r="E521" i="15" s="1"/>
  <c r="D522" i="15"/>
  <c r="E522" i="15" s="1"/>
  <c r="D523" i="15"/>
  <c r="D520" i="15"/>
  <c r="E520" i="15" s="1"/>
  <c r="A514" i="15"/>
  <c r="B514" i="15"/>
  <c r="C514" i="15"/>
  <c r="A515" i="15"/>
  <c r="B515" i="15"/>
  <c r="C515" i="15"/>
  <c r="B513" i="15"/>
  <c r="C513" i="15"/>
  <c r="A513" i="15"/>
  <c r="C523" i="15"/>
  <c r="C1126" i="7"/>
  <c r="D462" i="15"/>
  <c r="D463" i="15"/>
  <c r="D461" i="15"/>
  <c r="D528" i="15" l="1"/>
  <c r="E528" i="15" s="1"/>
  <c r="E581" i="15"/>
  <c r="E1256" i="16"/>
  <c r="E1265" i="16" s="1"/>
  <c r="E1008" i="16"/>
  <c r="L5" i="11"/>
  <c r="M5" i="11" s="1"/>
  <c r="N5" i="11" s="1"/>
  <c r="F10" i="11" s="1"/>
  <c r="L9" i="11"/>
  <c r="M9" i="11" s="1"/>
  <c r="N9" i="11" s="1"/>
  <c r="L13" i="11"/>
  <c r="M13" i="11" s="1"/>
  <c r="N13" i="11" s="1"/>
  <c r="F13" i="11" s="1"/>
  <c r="M3" i="11"/>
  <c r="L8" i="11"/>
  <c r="L16" i="11"/>
  <c r="M16" i="11" s="1"/>
  <c r="N16" i="11" s="1"/>
  <c r="L6" i="11"/>
  <c r="M6" i="11" s="1"/>
  <c r="N6" i="11" s="1"/>
  <c r="F11" i="11" s="1"/>
  <c r="L10" i="11"/>
  <c r="M10" i="11" s="1"/>
  <c r="N10" i="11" s="1"/>
  <c r="F5" i="11" s="1"/>
  <c r="L14" i="11"/>
  <c r="M14" i="11" s="1"/>
  <c r="N14" i="11" s="1"/>
  <c r="F7" i="11" s="1"/>
  <c r="L7" i="11"/>
  <c r="M7" i="11" s="1"/>
  <c r="N7" i="11" s="1"/>
  <c r="F9" i="11" s="1"/>
  <c r="L11" i="11"/>
  <c r="M11" i="11" s="1"/>
  <c r="N11" i="11" s="1"/>
  <c r="F12" i="11" s="1"/>
  <c r="L15" i="11"/>
  <c r="M15" i="11" s="1"/>
  <c r="N15" i="11" s="1"/>
  <c r="L4" i="11"/>
  <c r="M4" i="11" s="1"/>
  <c r="N4" i="11" s="1"/>
  <c r="L12" i="11"/>
  <c r="M12" i="11" s="1"/>
  <c r="N12" i="11" s="1"/>
  <c r="F6" i="11" s="1"/>
  <c r="M30" i="11"/>
  <c r="N30" i="11" s="1"/>
  <c r="L31" i="11"/>
  <c r="L35" i="11"/>
  <c r="L39" i="11"/>
  <c r="L43" i="11"/>
  <c r="M43" i="11" s="1"/>
  <c r="N43" i="11" s="1"/>
  <c r="L47" i="11"/>
  <c r="L51" i="11"/>
  <c r="M51" i="11" s="1"/>
  <c r="N51" i="11" s="1"/>
  <c r="L30" i="11"/>
  <c r="L38" i="11"/>
  <c r="M38" i="11" s="1"/>
  <c r="N38" i="11" s="1"/>
  <c r="L46" i="11"/>
  <c r="L32" i="11"/>
  <c r="M32" i="11" s="1"/>
  <c r="N32" i="11" s="1"/>
  <c r="L36" i="11"/>
  <c r="L40" i="11"/>
  <c r="M40" i="11" s="1"/>
  <c r="N40" i="11" s="1"/>
  <c r="L44" i="11"/>
  <c r="L48" i="11"/>
  <c r="M48" i="11" s="1"/>
  <c r="N48" i="11" s="1"/>
  <c r="L29" i="11"/>
  <c r="L33" i="11"/>
  <c r="M33" i="11" s="1"/>
  <c r="N33" i="11" s="1"/>
  <c r="L37" i="11"/>
  <c r="M37" i="11" s="1"/>
  <c r="N37" i="11" s="1"/>
  <c r="L41" i="11"/>
  <c r="M41" i="11" s="1"/>
  <c r="N41" i="11" s="1"/>
  <c r="L45" i="11"/>
  <c r="M45" i="11" s="1"/>
  <c r="N45" i="11" s="1"/>
  <c r="D1465" i="16" s="1"/>
  <c r="E1465" i="16" s="1"/>
  <c r="L49" i="11"/>
  <c r="M49" i="11" s="1"/>
  <c r="N49" i="11" s="1"/>
  <c r="L34" i="11"/>
  <c r="L42" i="11"/>
  <c r="M42" i="11" s="1"/>
  <c r="N42" i="11" s="1"/>
  <c r="L50" i="11"/>
  <c r="M29" i="11"/>
  <c r="M44" i="11"/>
  <c r="N44" i="11" s="1"/>
  <c r="M36" i="11"/>
  <c r="N36" i="11" s="1"/>
  <c r="D257" i="16"/>
  <c r="E257" i="16" s="1"/>
  <c r="M8" i="11"/>
  <c r="N8" i="11" s="1"/>
  <c r="F4" i="11" s="1"/>
  <c r="M47" i="11"/>
  <c r="N47" i="11" s="1"/>
  <c r="M39" i="11"/>
  <c r="N39" i="11" s="1"/>
  <c r="M35" i="11"/>
  <c r="N35" i="11" s="1"/>
  <c r="M31" i="11"/>
  <c r="N31" i="11" s="1"/>
  <c r="D98" i="16"/>
  <c r="E98" i="16" s="1"/>
  <c r="E469" i="15"/>
  <c r="M50" i="11"/>
  <c r="N50" i="11" s="1"/>
  <c r="M46" i="11"/>
  <c r="N46" i="11" s="1"/>
  <c r="M34" i="11"/>
  <c r="N34" i="11" s="1"/>
  <c r="D591" i="15"/>
  <c r="C591" i="15"/>
  <c r="E590" i="15"/>
  <c r="E589" i="15"/>
  <c r="C585" i="15"/>
  <c r="E580" i="15"/>
  <c r="E523" i="15"/>
  <c r="D538" i="15" s="1"/>
  <c r="D566" i="15"/>
  <c r="E564" i="15"/>
  <c r="E566" i="15" s="1"/>
  <c r="E575" i="15" s="1"/>
  <c r="E596" i="15"/>
  <c r="E605" i="15" s="1"/>
  <c r="D596" i="15"/>
  <c r="C516" i="15"/>
  <c r="E551" i="15"/>
  <c r="D560" i="15"/>
  <c r="E560" i="15"/>
  <c r="E1466" i="16"/>
  <c r="E1475" i="16" s="1"/>
  <c r="D1466" i="16"/>
  <c r="E1165" i="16"/>
  <c r="E1334" i="16"/>
  <c r="E1343" i="16" s="1"/>
  <c r="D1256" i="16"/>
  <c r="E1173" i="16"/>
  <c r="E1182" i="16" s="1"/>
  <c r="D1216" i="16"/>
  <c r="E1216" i="16"/>
  <c r="E1225" i="16" s="1"/>
  <c r="D1173" i="16"/>
  <c r="C1166" i="16"/>
  <c r="E1163" i="16"/>
  <c r="D1131" i="16"/>
  <c r="D1166" i="16"/>
  <c r="E1164" i="16"/>
  <c r="E1131" i="16"/>
  <c r="E1140" i="16" s="1"/>
  <c r="E970" i="16"/>
  <c r="E979" i="16" s="1"/>
  <c r="D970" i="16"/>
  <c r="D891" i="16"/>
  <c r="E845" i="16"/>
  <c r="E854" i="16" s="1"/>
  <c r="D845" i="16"/>
  <c r="D760" i="16"/>
  <c r="D804" i="16"/>
  <c r="E716" i="16"/>
  <c r="E725" i="16" s="1"/>
  <c r="D668" i="16"/>
  <c r="D716" i="16"/>
  <c r="D623" i="16"/>
  <c r="D575" i="16"/>
  <c r="D534" i="16"/>
  <c r="E531" i="16"/>
  <c r="E534" i="16" s="1"/>
  <c r="E543" i="16" s="1"/>
  <c r="D490" i="16"/>
  <c r="D324" i="15"/>
  <c r="D470" i="15"/>
  <c r="D451" i="16"/>
  <c r="D66" i="16"/>
  <c r="E66" i="16"/>
  <c r="E75" i="16" s="1"/>
  <c r="D529" i="15"/>
  <c r="E527" i="15"/>
  <c r="E529" i="15" s="1"/>
  <c r="E538" i="15" s="1"/>
  <c r="E499" i="15"/>
  <c r="E508" i="15" s="1"/>
  <c r="D1046" i="16" l="1"/>
  <c r="D1085" i="16"/>
  <c r="D1009" i="16"/>
  <c r="F575" i="15"/>
  <c r="N29" i="11"/>
  <c r="N52" i="11" s="1"/>
  <c r="M52" i="11"/>
  <c r="D174" i="16"/>
  <c r="E174" i="16" s="1"/>
  <c r="D173" i="15"/>
  <c r="D212" i="15"/>
  <c r="D214" i="16"/>
  <c r="E214" i="16" s="1"/>
  <c r="D295" i="16"/>
  <c r="D291" i="15"/>
  <c r="D292" i="15" s="1"/>
  <c r="M17" i="11"/>
  <c r="N3" i="11"/>
  <c r="D99" i="15"/>
  <c r="D99" i="16"/>
  <c r="D325" i="15"/>
  <c r="D326" i="15" s="1"/>
  <c r="D329" i="16"/>
  <c r="F14" i="11"/>
  <c r="F8" i="11"/>
  <c r="D133" i="15"/>
  <c r="D133" i="16"/>
  <c r="D499" i="15"/>
  <c r="E591" i="15"/>
  <c r="D605" i="15" s="1"/>
  <c r="E1166" i="16"/>
  <c r="E1009" i="16" l="1"/>
  <c r="E1010" i="16" s="1"/>
  <c r="E1019" i="16" s="1"/>
  <c r="D1010" i="16"/>
  <c r="E1085" i="16"/>
  <c r="E1086" i="16" s="1"/>
  <c r="E1095" i="16" s="1"/>
  <c r="D1086" i="16"/>
  <c r="E1046" i="16"/>
  <c r="E1047" i="16" s="1"/>
  <c r="E1056" i="16" s="1"/>
  <c r="D1047" i="16"/>
  <c r="E133" i="16"/>
  <c r="E134" i="16" s="1"/>
  <c r="E143" i="16" s="1"/>
  <c r="D134" i="16"/>
  <c r="E329" i="16"/>
  <c r="D330" i="16"/>
  <c r="E295" i="16"/>
  <c r="D296" i="16"/>
  <c r="F2" i="11"/>
  <c r="D31" i="15" s="1"/>
  <c r="N17" i="11"/>
  <c r="D254" i="15"/>
  <c r="E254" i="15" s="1"/>
  <c r="D258" i="16"/>
  <c r="E258" i="16" s="1"/>
  <c r="E99" i="16"/>
  <c r="E100" i="16" s="1"/>
  <c r="E109" i="16" s="1"/>
  <c r="D100" i="16"/>
  <c r="D403" i="15"/>
  <c r="E325" i="15"/>
  <c r="E291" i="15"/>
  <c r="E253" i="15"/>
  <c r="E211" i="15"/>
  <c r="E212" i="15"/>
  <c r="E172" i="15"/>
  <c r="E173" i="15"/>
  <c r="E132" i="15"/>
  <c r="E133" i="15"/>
  <c r="E98" i="15"/>
  <c r="E99" i="15"/>
  <c r="E65" i="15"/>
  <c r="E64" i="15"/>
  <c r="E36" i="15"/>
  <c r="A1475" i="16"/>
  <c r="D1458" i="16"/>
  <c r="C1458" i="16"/>
  <c r="B1458" i="16"/>
  <c r="A1458" i="16"/>
  <c r="D1457" i="16"/>
  <c r="C1457" i="16"/>
  <c r="B1457" i="16"/>
  <c r="A1457" i="16"/>
  <c r="D1456" i="16"/>
  <c r="C1456" i="16"/>
  <c r="B1456" i="16"/>
  <c r="A1456" i="16"/>
  <c r="D1455" i="16"/>
  <c r="C1455" i="16"/>
  <c r="B1455" i="16"/>
  <c r="A1455" i="16"/>
  <c r="C1450" i="16"/>
  <c r="B1450" i="16"/>
  <c r="A1450" i="16"/>
  <c r="C1449" i="16"/>
  <c r="B1449" i="16"/>
  <c r="A1449" i="16"/>
  <c r="C1448" i="16"/>
  <c r="B1448" i="16"/>
  <c r="A1448" i="16"/>
  <c r="C1447" i="16"/>
  <c r="B1447" i="16"/>
  <c r="A1447" i="16"/>
  <c r="C1446" i="16"/>
  <c r="B1446" i="16"/>
  <c r="A1446" i="16"/>
  <c r="C1445" i="16"/>
  <c r="B1445" i="16"/>
  <c r="A1445" i="16"/>
  <c r="C1444" i="16"/>
  <c r="B1444" i="16"/>
  <c r="A1444" i="16"/>
  <c r="C1443" i="16"/>
  <c r="B1443" i="16"/>
  <c r="A1443" i="16"/>
  <c r="C1442" i="16"/>
  <c r="B1442" i="16"/>
  <c r="A1442" i="16"/>
  <c r="C1441" i="16"/>
  <c r="B1441" i="16"/>
  <c r="A1441" i="16"/>
  <c r="C1427" i="16"/>
  <c r="D1419" i="16"/>
  <c r="C1419" i="16"/>
  <c r="B1419" i="16"/>
  <c r="A1419" i="16"/>
  <c r="D1418" i="16"/>
  <c r="C1418" i="16"/>
  <c r="B1418" i="16"/>
  <c r="A1418" i="16"/>
  <c r="D1417" i="16"/>
  <c r="C1417" i="16"/>
  <c r="B1417" i="16"/>
  <c r="A1417" i="16"/>
  <c r="D1416" i="16"/>
  <c r="C1416" i="16"/>
  <c r="B1416" i="16"/>
  <c r="A1416" i="16"/>
  <c r="D1415" i="16"/>
  <c r="C1415" i="16"/>
  <c r="B1415" i="16"/>
  <c r="A1415" i="16"/>
  <c r="D1414" i="16"/>
  <c r="C1414" i="16"/>
  <c r="B1414" i="16"/>
  <c r="A1414" i="16"/>
  <c r="D1413" i="16"/>
  <c r="C1413" i="16"/>
  <c r="B1413" i="16"/>
  <c r="A1413" i="16"/>
  <c r="D1412" i="16"/>
  <c r="C1412" i="16"/>
  <c r="B1412" i="16"/>
  <c r="A1412" i="16"/>
  <c r="D1411" i="16"/>
  <c r="D1420" i="16" s="1"/>
  <c r="C1411" i="16"/>
  <c r="B1411" i="16"/>
  <c r="A1411" i="16"/>
  <c r="C1405" i="16"/>
  <c r="B1405" i="16"/>
  <c r="A1405" i="16"/>
  <c r="C1404" i="16"/>
  <c r="B1404" i="16"/>
  <c r="A1404" i="16"/>
  <c r="C1403" i="16"/>
  <c r="B1403" i="16"/>
  <c r="A1403" i="16"/>
  <c r="C1402" i="16"/>
  <c r="B1402" i="16"/>
  <c r="A1402" i="16"/>
  <c r="C1401" i="16"/>
  <c r="B1401" i="16"/>
  <c r="A1401" i="16"/>
  <c r="C1400" i="16"/>
  <c r="B1400" i="16"/>
  <c r="A1400" i="16"/>
  <c r="C1399" i="16"/>
  <c r="B1399" i="16"/>
  <c r="A1399" i="16"/>
  <c r="C1398" i="16"/>
  <c r="B1398" i="16"/>
  <c r="A1398" i="16"/>
  <c r="C1397" i="16"/>
  <c r="B1397" i="16"/>
  <c r="A1397" i="16"/>
  <c r="C1396" i="16"/>
  <c r="B1396" i="16"/>
  <c r="A1396" i="16"/>
  <c r="C1395" i="16"/>
  <c r="B1395" i="16"/>
  <c r="A1395" i="16"/>
  <c r="C1394" i="16"/>
  <c r="B1394" i="16"/>
  <c r="A1394" i="16"/>
  <c r="C1393" i="16"/>
  <c r="B1393" i="16"/>
  <c r="A1393" i="16"/>
  <c r="A1388" i="16"/>
  <c r="C1379" i="16"/>
  <c r="D1371" i="16"/>
  <c r="C1371" i="16"/>
  <c r="B1371" i="16"/>
  <c r="A1371" i="16"/>
  <c r="D1370" i="16"/>
  <c r="C1370" i="16"/>
  <c r="B1370" i="16"/>
  <c r="A1370" i="16"/>
  <c r="D1369" i="16"/>
  <c r="C1369" i="16"/>
  <c r="B1369" i="16"/>
  <c r="A1369" i="16"/>
  <c r="D1368" i="16"/>
  <c r="C1368" i="16"/>
  <c r="B1368" i="16"/>
  <c r="A1368" i="16"/>
  <c r="D1367" i="16"/>
  <c r="C1367" i="16"/>
  <c r="B1367" i="16"/>
  <c r="A1367" i="16"/>
  <c r="D1366" i="16"/>
  <c r="C1366" i="16"/>
  <c r="B1366" i="16"/>
  <c r="A1366" i="16"/>
  <c r="D1365" i="16"/>
  <c r="C1365" i="16"/>
  <c r="B1365" i="16"/>
  <c r="A1365" i="16"/>
  <c r="C1360" i="16"/>
  <c r="B1360" i="16"/>
  <c r="A1360" i="16"/>
  <c r="C1359" i="16"/>
  <c r="B1359" i="16"/>
  <c r="A1359" i="16"/>
  <c r="C1358" i="16"/>
  <c r="B1358" i="16"/>
  <c r="A1358" i="16"/>
  <c r="C1357" i="16"/>
  <c r="B1357" i="16"/>
  <c r="A1357" i="16"/>
  <c r="C1356" i="16"/>
  <c r="B1356" i="16"/>
  <c r="A1356" i="16"/>
  <c r="C1355" i="16"/>
  <c r="B1355" i="16"/>
  <c r="A1355" i="16"/>
  <c r="C1354" i="16"/>
  <c r="B1354" i="16"/>
  <c r="A1354" i="16"/>
  <c r="C1353" i="16"/>
  <c r="B1353" i="16"/>
  <c r="A1353" i="16"/>
  <c r="C1352" i="16"/>
  <c r="B1352" i="16"/>
  <c r="A1352" i="16"/>
  <c r="C1351" i="16"/>
  <c r="B1351" i="16"/>
  <c r="A1351" i="16"/>
  <c r="C1350" i="16"/>
  <c r="B1350" i="16"/>
  <c r="A1350" i="16"/>
  <c r="C1349" i="16"/>
  <c r="B1349" i="16"/>
  <c r="A1349" i="16"/>
  <c r="C1348" i="16"/>
  <c r="B1348" i="16"/>
  <c r="A1348" i="16"/>
  <c r="A1343" i="16"/>
  <c r="C1334" i="16"/>
  <c r="D1326" i="16"/>
  <c r="C1326" i="16"/>
  <c r="B1326" i="16"/>
  <c r="A1326" i="16"/>
  <c r="D1325" i="16"/>
  <c r="C1325" i="16"/>
  <c r="B1325" i="16"/>
  <c r="A1325" i="16"/>
  <c r="D1324" i="16"/>
  <c r="C1324" i="16"/>
  <c r="B1324" i="16"/>
  <c r="A1324" i="16"/>
  <c r="D1323" i="16"/>
  <c r="C1323" i="16"/>
  <c r="B1323" i="16"/>
  <c r="A1323" i="16"/>
  <c r="C1318" i="16"/>
  <c r="B1318" i="16"/>
  <c r="A1318" i="16"/>
  <c r="C1317" i="16"/>
  <c r="B1317" i="16"/>
  <c r="A1317" i="16"/>
  <c r="C1316" i="16"/>
  <c r="B1316" i="16"/>
  <c r="A1316" i="16"/>
  <c r="C1315" i="16"/>
  <c r="B1315" i="16"/>
  <c r="A1315" i="16"/>
  <c r="C1314" i="16"/>
  <c r="B1314" i="16"/>
  <c r="A1314" i="16"/>
  <c r="C1313" i="16"/>
  <c r="B1313" i="16"/>
  <c r="A1313" i="16"/>
  <c r="C1312" i="16"/>
  <c r="B1312" i="16"/>
  <c r="A1312" i="16"/>
  <c r="C1311" i="16"/>
  <c r="B1311" i="16"/>
  <c r="A1311" i="16"/>
  <c r="C1310" i="16"/>
  <c r="B1310" i="16"/>
  <c r="A1310" i="16"/>
  <c r="C1309" i="16"/>
  <c r="B1309" i="16"/>
  <c r="A1309" i="16"/>
  <c r="A1304" i="16"/>
  <c r="C1295" i="16"/>
  <c r="D1287" i="16"/>
  <c r="C1287" i="16"/>
  <c r="B1287" i="16"/>
  <c r="A1287" i="16"/>
  <c r="D1286" i="16"/>
  <c r="C1286" i="16"/>
  <c r="B1286" i="16"/>
  <c r="A1286" i="16"/>
  <c r="D1285" i="16"/>
  <c r="C1285" i="16"/>
  <c r="B1285" i="16"/>
  <c r="A1285" i="16"/>
  <c r="D1284" i="16"/>
  <c r="C1284" i="16"/>
  <c r="B1284" i="16"/>
  <c r="A1284" i="16"/>
  <c r="C1279" i="16"/>
  <c r="B1279" i="16"/>
  <c r="A1279" i="16"/>
  <c r="C1278" i="16"/>
  <c r="B1278" i="16"/>
  <c r="A1278" i="16"/>
  <c r="C1277" i="16"/>
  <c r="B1277" i="16"/>
  <c r="A1277" i="16"/>
  <c r="C1276" i="16"/>
  <c r="B1276" i="16"/>
  <c r="A1276" i="16"/>
  <c r="C1275" i="16"/>
  <c r="B1275" i="16"/>
  <c r="A1275" i="16"/>
  <c r="C1274" i="16"/>
  <c r="B1274" i="16"/>
  <c r="A1274" i="16"/>
  <c r="C1273" i="16"/>
  <c r="B1273" i="16"/>
  <c r="A1273" i="16"/>
  <c r="C1272" i="16"/>
  <c r="B1272" i="16"/>
  <c r="A1272" i="16"/>
  <c r="C1271" i="16"/>
  <c r="B1271" i="16"/>
  <c r="A1271" i="16"/>
  <c r="C1270" i="16"/>
  <c r="B1270" i="16"/>
  <c r="A1270" i="16"/>
  <c r="D1248" i="16"/>
  <c r="C1248" i="16"/>
  <c r="B1248" i="16"/>
  <c r="A1248" i="16"/>
  <c r="D1247" i="16"/>
  <c r="C1247" i="16"/>
  <c r="B1247" i="16"/>
  <c r="A1247" i="16"/>
  <c r="D1246" i="16"/>
  <c r="D1249" i="16" s="1"/>
  <c r="C1246" i="16"/>
  <c r="B1246" i="16"/>
  <c r="A1246" i="16"/>
  <c r="C1241" i="16"/>
  <c r="B1241" i="16"/>
  <c r="A1241" i="16"/>
  <c r="C1240" i="16"/>
  <c r="B1240" i="16"/>
  <c r="A1240" i="16"/>
  <c r="C1239" i="16"/>
  <c r="B1239" i="16"/>
  <c r="A1239" i="16"/>
  <c r="C1238" i="16"/>
  <c r="B1238" i="16"/>
  <c r="A1238" i="16"/>
  <c r="C1237" i="16"/>
  <c r="B1237" i="16"/>
  <c r="A1237" i="16"/>
  <c r="C1236" i="16"/>
  <c r="B1236" i="16"/>
  <c r="A1236" i="16"/>
  <c r="C1235" i="16"/>
  <c r="B1235" i="16"/>
  <c r="A1235" i="16"/>
  <c r="C1234" i="16"/>
  <c r="B1234" i="16"/>
  <c r="A1234" i="16"/>
  <c r="C1233" i="16"/>
  <c r="B1233" i="16"/>
  <c r="A1233" i="16"/>
  <c r="C1232" i="16"/>
  <c r="B1232" i="16"/>
  <c r="A1232" i="16"/>
  <c r="C1231" i="16"/>
  <c r="B1231" i="16"/>
  <c r="A1231" i="16"/>
  <c r="C1230" i="16"/>
  <c r="B1230" i="16"/>
  <c r="A1230" i="16"/>
  <c r="D1208" i="16"/>
  <c r="C1208" i="16"/>
  <c r="B1208" i="16"/>
  <c r="A1208" i="16"/>
  <c r="D1207" i="16"/>
  <c r="C1207" i="16"/>
  <c r="B1207" i="16"/>
  <c r="A1207" i="16"/>
  <c r="D1206" i="16"/>
  <c r="C1206" i="16"/>
  <c r="B1206" i="16"/>
  <c r="A1206" i="16"/>
  <c r="D1205" i="16"/>
  <c r="D1209" i="16" s="1"/>
  <c r="C1205" i="16"/>
  <c r="B1205" i="16"/>
  <c r="A1205" i="16"/>
  <c r="C1200" i="16"/>
  <c r="B1200" i="16"/>
  <c r="A1200" i="16"/>
  <c r="C1199" i="16"/>
  <c r="B1199" i="16"/>
  <c r="A1199" i="16"/>
  <c r="C1198" i="16"/>
  <c r="B1198" i="16"/>
  <c r="A1198" i="16"/>
  <c r="C1197" i="16"/>
  <c r="B1197" i="16"/>
  <c r="A1197" i="16"/>
  <c r="C1196" i="16"/>
  <c r="B1196" i="16"/>
  <c r="A1196" i="16"/>
  <c r="C1195" i="16"/>
  <c r="B1195" i="16"/>
  <c r="A1195" i="16"/>
  <c r="C1194" i="16"/>
  <c r="B1194" i="16"/>
  <c r="A1194" i="16"/>
  <c r="C1193" i="16"/>
  <c r="B1193" i="16"/>
  <c r="A1193" i="16"/>
  <c r="C1192" i="16"/>
  <c r="B1192" i="16"/>
  <c r="A1192" i="16"/>
  <c r="C1191" i="16"/>
  <c r="B1191" i="16"/>
  <c r="A1191" i="16"/>
  <c r="C1190" i="16"/>
  <c r="B1190" i="16"/>
  <c r="A1190" i="16"/>
  <c r="C1189" i="16"/>
  <c r="B1189" i="16"/>
  <c r="A1189" i="16"/>
  <c r="C1188" i="16"/>
  <c r="B1188" i="16"/>
  <c r="A1188" i="16"/>
  <c r="C1187" i="16"/>
  <c r="B1187" i="16"/>
  <c r="A1187" i="16"/>
  <c r="A1182" i="16"/>
  <c r="C1158" i="16"/>
  <c r="B1158" i="16"/>
  <c r="A1158" i="16"/>
  <c r="C1157" i="16"/>
  <c r="B1157" i="16"/>
  <c r="A1157" i="16"/>
  <c r="C1156" i="16"/>
  <c r="B1156" i="16"/>
  <c r="A1156" i="16"/>
  <c r="C1155" i="16"/>
  <c r="B1155" i="16"/>
  <c r="A1155" i="16"/>
  <c r="C1154" i="16"/>
  <c r="B1154" i="16"/>
  <c r="A1154" i="16"/>
  <c r="C1153" i="16"/>
  <c r="B1153" i="16"/>
  <c r="A1153" i="16"/>
  <c r="C1152" i="16"/>
  <c r="B1152" i="16"/>
  <c r="A1152" i="16"/>
  <c r="C1151" i="16"/>
  <c r="B1151" i="16"/>
  <c r="A1151" i="16"/>
  <c r="C1150" i="16"/>
  <c r="B1150" i="16"/>
  <c r="A1150" i="16"/>
  <c r="C1149" i="16"/>
  <c r="B1149" i="16"/>
  <c r="A1149" i="16"/>
  <c r="C1148" i="16"/>
  <c r="B1148" i="16"/>
  <c r="A1148" i="16"/>
  <c r="C1147" i="16"/>
  <c r="B1147" i="16"/>
  <c r="A1147" i="16"/>
  <c r="C1146" i="16"/>
  <c r="B1146" i="16"/>
  <c r="A1146" i="16"/>
  <c r="C1145" i="16"/>
  <c r="B1145" i="16"/>
  <c r="A1145" i="16"/>
  <c r="A1140" i="16"/>
  <c r="D1123" i="16"/>
  <c r="C1123" i="16"/>
  <c r="B1123" i="16"/>
  <c r="A1123" i="16"/>
  <c r="D1122" i="16"/>
  <c r="C1122" i="16"/>
  <c r="B1122" i="16"/>
  <c r="A1122" i="16"/>
  <c r="D1121" i="16"/>
  <c r="C1121" i="16"/>
  <c r="B1121" i="16"/>
  <c r="A1121" i="16"/>
  <c r="D1120" i="16"/>
  <c r="C1120" i="16"/>
  <c r="B1120" i="16"/>
  <c r="A1120" i="16"/>
  <c r="D1119" i="16"/>
  <c r="C1119" i="16"/>
  <c r="B1119" i="16"/>
  <c r="A1119" i="16"/>
  <c r="D1118" i="16"/>
  <c r="C1118" i="16"/>
  <c r="B1118" i="16"/>
  <c r="A1118" i="16"/>
  <c r="C1113" i="16"/>
  <c r="B1113" i="16"/>
  <c r="A1113" i="16"/>
  <c r="C1112" i="16"/>
  <c r="B1112" i="16"/>
  <c r="A1112" i="16"/>
  <c r="C1111" i="16"/>
  <c r="B1111" i="16"/>
  <c r="A1111" i="16"/>
  <c r="C1110" i="16"/>
  <c r="B1110" i="16"/>
  <c r="A1110" i="16"/>
  <c r="C1109" i="16"/>
  <c r="B1109" i="16"/>
  <c r="A1109" i="16"/>
  <c r="C1108" i="16"/>
  <c r="B1108" i="16"/>
  <c r="A1108" i="16"/>
  <c r="C1107" i="16"/>
  <c r="B1107" i="16"/>
  <c r="A1107" i="16"/>
  <c r="C1106" i="16"/>
  <c r="B1106" i="16"/>
  <c r="A1106" i="16"/>
  <c r="C1105" i="16"/>
  <c r="B1105" i="16"/>
  <c r="A1105" i="16"/>
  <c r="C1104" i="16"/>
  <c r="B1104" i="16"/>
  <c r="A1104" i="16"/>
  <c r="C1103" i="16"/>
  <c r="B1103" i="16"/>
  <c r="A1103" i="16"/>
  <c r="C1102" i="16"/>
  <c r="B1102" i="16"/>
  <c r="A1102" i="16"/>
  <c r="C1101" i="16"/>
  <c r="B1101" i="16"/>
  <c r="A1101" i="16"/>
  <c r="C1100" i="16"/>
  <c r="B1100" i="16"/>
  <c r="A1100" i="16"/>
  <c r="A1095" i="16"/>
  <c r="D1079" i="16"/>
  <c r="C1079" i="16"/>
  <c r="B1079" i="16"/>
  <c r="A1079" i="16"/>
  <c r="D1078" i="16"/>
  <c r="C1078" i="16"/>
  <c r="B1078" i="16"/>
  <c r="A1078" i="16"/>
  <c r="D1077" i="16"/>
  <c r="C1077" i="16"/>
  <c r="B1077" i="16"/>
  <c r="A1077" i="16"/>
  <c r="D1076" i="16"/>
  <c r="C1076" i="16"/>
  <c r="B1076" i="16"/>
  <c r="A1076" i="16"/>
  <c r="D1075" i="16"/>
  <c r="C1075" i="16"/>
  <c r="B1075" i="16"/>
  <c r="A1075" i="16"/>
  <c r="D1074" i="16"/>
  <c r="C1074" i="16"/>
  <c r="B1074" i="16"/>
  <c r="A1074" i="16"/>
  <c r="D1073" i="16"/>
  <c r="C1073" i="16"/>
  <c r="B1073" i="16"/>
  <c r="A1073" i="16"/>
  <c r="C1068" i="16"/>
  <c r="B1068" i="16"/>
  <c r="A1068" i="16"/>
  <c r="C1067" i="16"/>
  <c r="B1067" i="16"/>
  <c r="A1067" i="16"/>
  <c r="C1066" i="16"/>
  <c r="B1066" i="16"/>
  <c r="A1066" i="16"/>
  <c r="C1065" i="16"/>
  <c r="B1065" i="16"/>
  <c r="A1065" i="16"/>
  <c r="C1064" i="16"/>
  <c r="B1064" i="16"/>
  <c r="A1064" i="16"/>
  <c r="C1063" i="16"/>
  <c r="B1063" i="16"/>
  <c r="A1063" i="16"/>
  <c r="C1062" i="16"/>
  <c r="B1062" i="16"/>
  <c r="A1062" i="16"/>
  <c r="C1061" i="16"/>
  <c r="B1061" i="16"/>
  <c r="A1061" i="16"/>
  <c r="A1056" i="16"/>
  <c r="D1040" i="16"/>
  <c r="C1040" i="16"/>
  <c r="B1040" i="16"/>
  <c r="A1040" i="16"/>
  <c r="D1039" i="16"/>
  <c r="C1039" i="16"/>
  <c r="B1039" i="16"/>
  <c r="A1039" i="16"/>
  <c r="D1038" i="16"/>
  <c r="C1038" i="16"/>
  <c r="B1038" i="16"/>
  <c r="A1038" i="16"/>
  <c r="D1037" i="16"/>
  <c r="C1037" i="16"/>
  <c r="B1037" i="16"/>
  <c r="A1037" i="16"/>
  <c r="D1036" i="16"/>
  <c r="C1036" i="16"/>
  <c r="B1036" i="16"/>
  <c r="A1036" i="16"/>
  <c r="D1035" i="16"/>
  <c r="C1035" i="16"/>
  <c r="B1035" i="16"/>
  <c r="A1035" i="16"/>
  <c r="C1030" i="16"/>
  <c r="B1030" i="16"/>
  <c r="A1030" i="16"/>
  <c r="C1029" i="16"/>
  <c r="B1029" i="16"/>
  <c r="A1029" i="16"/>
  <c r="C1028" i="16"/>
  <c r="B1028" i="16"/>
  <c r="A1028" i="16"/>
  <c r="C1027" i="16"/>
  <c r="B1027" i="16"/>
  <c r="A1027" i="16"/>
  <c r="C1026" i="16"/>
  <c r="B1026" i="16"/>
  <c r="A1026" i="16"/>
  <c r="C1025" i="16"/>
  <c r="B1025" i="16"/>
  <c r="A1025" i="16"/>
  <c r="C1024" i="16"/>
  <c r="B1024" i="16"/>
  <c r="A1024" i="16"/>
  <c r="A1019" i="16"/>
  <c r="D1003" i="16"/>
  <c r="C1003" i="16"/>
  <c r="B1003" i="16"/>
  <c r="A1003" i="16"/>
  <c r="D1002" i="16"/>
  <c r="C1002" i="16"/>
  <c r="B1002" i="16"/>
  <c r="A1002" i="16"/>
  <c r="D1001" i="16"/>
  <c r="C1001" i="16"/>
  <c r="B1001" i="16"/>
  <c r="A1001" i="16"/>
  <c r="D1000" i="16"/>
  <c r="C1000" i="16"/>
  <c r="B1000" i="16"/>
  <c r="A1000" i="16"/>
  <c r="D999" i="16"/>
  <c r="C999" i="16"/>
  <c r="B999" i="16"/>
  <c r="A999" i="16"/>
  <c r="D998" i="16"/>
  <c r="C998" i="16"/>
  <c r="B998" i="16"/>
  <c r="A998" i="16"/>
  <c r="D997" i="16"/>
  <c r="D1004" i="16" s="1"/>
  <c r="C997" i="16"/>
  <c r="B997" i="16"/>
  <c r="A997" i="16"/>
  <c r="C992" i="16"/>
  <c r="B992" i="16"/>
  <c r="A992" i="16"/>
  <c r="D991" i="16"/>
  <c r="C991" i="16"/>
  <c r="B991" i="16"/>
  <c r="A991" i="16"/>
  <c r="C990" i="16"/>
  <c r="B990" i="16"/>
  <c r="A990" i="16"/>
  <c r="C989" i="16"/>
  <c r="B989" i="16"/>
  <c r="A989" i="16"/>
  <c r="C988" i="16"/>
  <c r="B988" i="16"/>
  <c r="A988" i="16"/>
  <c r="C987" i="16"/>
  <c r="B987" i="16"/>
  <c r="A987" i="16"/>
  <c r="C986" i="16"/>
  <c r="B986" i="16"/>
  <c r="A986" i="16"/>
  <c r="C985" i="16"/>
  <c r="B985" i="16"/>
  <c r="A985" i="16"/>
  <c r="C984" i="16"/>
  <c r="B984" i="16"/>
  <c r="A984" i="16"/>
  <c r="A979" i="16"/>
  <c r="D963" i="16"/>
  <c r="C963" i="16"/>
  <c r="B963" i="16"/>
  <c r="A963" i="16"/>
  <c r="D962" i="16"/>
  <c r="C962" i="16"/>
  <c r="B962" i="16"/>
  <c r="A962" i="16"/>
  <c r="D961" i="16"/>
  <c r="C961" i="16"/>
  <c r="B961" i="16"/>
  <c r="A961" i="16"/>
  <c r="D960" i="16"/>
  <c r="C960" i="16"/>
  <c r="B960" i="16"/>
  <c r="A960" i="16"/>
  <c r="D959" i="16"/>
  <c r="C959" i="16"/>
  <c r="B959" i="16"/>
  <c r="A959" i="16"/>
  <c r="D958" i="16"/>
  <c r="C958" i="16"/>
  <c r="B958" i="16"/>
  <c r="A958" i="16"/>
  <c r="C953" i="16"/>
  <c r="B953" i="16"/>
  <c r="A953" i="16"/>
  <c r="C952" i="16"/>
  <c r="B952" i="16"/>
  <c r="A952" i="16"/>
  <c r="C951" i="16"/>
  <c r="B951" i="16"/>
  <c r="A951" i="16"/>
  <c r="C950" i="16"/>
  <c r="B950" i="16"/>
  <c r="A950" i="16"/>
  <c r="C949" i="16"/>
  <c r="B949" i="16"/>
  <c r="A949" i="16"/>
  <c r="C948" i="16"/>
  <c r="B948" i="16"/>
  <c r="A948" i="16"/>
  <c r="A943" i="16"/>
  <c r="D926" i="16"/>
  <c r="C926" i="16"/>
  <c r="B926" i="16"/>
  <c r="A926" i="16"/>
  <c r="D925" i="16"/>
  <c r="C925" i="16"/>
  <c r="B925" i="16"/>
  <c r="A925" i="16"/>
  <c r="D924" i="16"/>
  <c r="C924" i="16"/>
  <c r="B924" i="16"/>
  <c r="A924" i="16"/>
  <c r="D923" i="16"/>
  <c r="C923" i="16"/>
  <c r="B923" i="16"/>
  <c r="A923" i="16"/>
  <c r="D922" i="16"/>
  <c r="C922" i="16"/>
  <c r="B922" i="16"/>
  <c r="A922" i="16"/>
  <c r="C917" i="16"/>
  <c r="B917" i="16"/>
  <c r="A917" i="16"/>
  <c r="C916" i="16"/>
  <c r="B916" i="16"/>
  <c r="A916" i="16"/>
  <c r="C915" i="16"/>
  <c r="B915" i="16"/>
  <c r="A915" i="16"/>
  <c r="C914" i="16"/>
  <c r="B914" i="16"/>
  <c r="A914" i="16"/>
  <c r="C913" i="16"/>
  <c r="B913" i="16"/>
  <c r="A913" i="16"/>
  <c r="C912" i="16"/>
  <c r="B912" i="16"/>
  <c r="A912" i="16"/>
  <c r="C911" i="16"/>
  <c r="B911" i="16"/>
  <c r="A911" i="16"/>
  <c r="C910" i="16"/>
  <c r="B910" i="16"/>
  <c r="A910" i="16"/>
  <c r="C909" i="16"/>
  <c r="B909" i="16"/>
  <c r="A909" i="16"/>
  <c r="C908" i="16"/>
  <c r="B908" i="16"/>
  <c r="A908" i="16"/>
  <c r="C907" i="16"/>
  <c r="B907" i="16"/>
  <c r="A907" i="16"/>
  <c r="C906" i="16"/>
  <c r="B906" i="16"/>
  <c r="A906" i="16"/>
  <c r="C905" i="16"/>
  <c r="B905" i="16"/>
  <c r="A905" i="16"/>
  <c r="A900" i="16"/>
  <c r="D883" i="16"/>
  <c r="C883" i="16"/>
  <c r="B883" i="16"/>
  <c r="A883" i="16"/>
  <c r="D882" i="16"/>
  <c r="C882" i="16"/>
  <c r="B882" i="16"/>
  <c r="A882" i="16"/>
  <c r="D881" i="16"/>
  <c r="C881" i="16"/>
  <c r="B881" i="16"/>
  <c r="A881" i="16"/>
  <c r="D880" i="16"/>
  <c r="C880" i="16"/>
  <c r="B880" i="16"/>
  <c r="A880" i="16"/>
  <c r="D879" i="16"/>
  <c r="C879" i="16"/>
  <c r="B879" i="16"/>
  <c r="A879" i="16"/>
  <c r="D878" i="16"/>
  <c r="C878" i="16"/>
  <c r="B878" i="16"/>
  <c r="A878" i="16"/>
  <c r="C873" i="16"/>
  <c r="B873" i="16"/>
  <c r="A873" i="16"/>
  <c r="C872" i="16"/>
  <c r="B872" i="16"/>
  <c r="A872" i="16"/>
  <c r="C871" i="16"/>
  <c r="B871" i="16"/>
  <c r="A871" i="16"/>
  <c r="C870" i="16"/>
  <c r="B870" i="16"/>
  <c r="A870" i="16"/>
  <c r="C869" i="16"/>
  <c r="B869" i="16"/>
  <c r="A869" i="16"/>
  <c r="C868" i="16"/>
  <c r="B868" i="16"/>
  <c r="A868" i="16"/>
  <c r="C867" i="16"/>
  <c r="B867" i="16"/>
  <c r="A867" i="16"/>
  <c r="C866" i="16"/>
  <c r="B866" i="16"/>
  <c r="A866" i="16"/>
  <c r="C865" i="16"/>
  <c r="B865" i="16"/>
  <c r="A865" i="16"/>
  <c r="C864" i="16"/>
  <c r="B864" i="16"/>
  <c r="A864" i="16"/>
  <c r="C863" i="16"/>
  <c r="B863" i="16"/>
  <c r="A863" i="16"/>
  <c r="C862" i="16"/>
  <c r="B862" i="16"/>
  <c r="A862" i="16"/>
  <c r="C861" i="16"/>
  <c r="B861" i="16"/>
  <c r="A861" i="16"/>
  <c r="C860" i="16"/>
  <c r="B860" i="16"/>
  <c r="A860" i="16"/>
  <c r="C859" i="16"/>
  <c r="B859" i="16"/>
  <c r="A859" i="16"/>
  <c r="A854" i="16"/>
  <c r="D837" i="16"/>
  <c r="C837" i="16"/>
  <c r="B837" i="16"/>
  <c r="A837" i="16"/>
  <c r="D836" i="16"/>
  <c r="C836" i="16"/>
  <c r="B836" i="16"/>
  <c r="A836" i="16"/>
  <c r="D835" i="16"/>
  <c r="C835" i="16"/>
  <c r="B835" i="16"/>
  <c r="A835" i="16"/>
  <c r="D834" i="16"/>
  <c r="D838" i="16" s="1"/>
  <c r="C834" i="16"/>
  <c r="B834" i="16"/>
  <c r="A834" i="16"/>
  <c r="C829" i="16"/>
  <c r="B829" i="16"/>
  <c r="A829" i="16"/>
  <c r="C828" i="16"/>
  <c r="B828" i="16"/>
  <c r="A828" i="16"/>
  <c r="C827" i="16"/>
  <c r="B827" i="16"/>
  <c r="A827" i="16"/>
  <c r="C826" i="16"/>
  <c r="B826" i="16"/>
  <c r="A826" i="16"/>
  <c r="C825" i="16"/>
  <c r="B825" i="16"/>
  <c r="A825" i="16"/>
  <c r="C824" i="16"/>
  <c r="B824" i="16"/>
  <c r="A824" i="16"/>
  <c r="C823" i="16"/>
  <c r="B823" i="16"/>
  <c r="A823" i="16"/>
  <c r="C822" i="16"/>
  <c r="B822" i="16"/>
  <c r="A822" i="16"/>
  <c r="C821" i="16"/>
  <c r="B821" i="16"/>
  <c r="A821" i="16"/>
  <c r="C820" i="16"/>
  <c r="B820" i="16"/>
  <c r="A820" i="16"/>
  <c r="C819" i="16"/>
  <c r="B819" i="16"/>
  <c r="A819" i="16"/>
  <c r="C818" i="16"/>
  <c r="B818" i="16"/>
  <c r="A818" i="16"/>
  <c r="A813" i="16"/>
  <c r="D796" i="16"/>
  <c r="C796" i="16"/>
  <c r="B796" i="16"/>
  <c r="A796" i="16"/>
  <c r="D795" i="16"/>
  <c r="C795" i="16"/>
  <c r="B795" i="16"/>
  <c r="A795" i="16"/>
  <c r="D794" i="16"/>
  <c r="C794" i="16"/>
  <c r="B794" i="16"/>
  <c r="A794" i="16"/>
  <c r="D793" i="16"/>
  <c r="C793" i="16"/>
  <c r="B793" i="16"/>
  <c r="A793" i="16"/>
  <c r="D792" i="16"/>
  <c r="C792" i="16"/>
  <c r="B792" i="16"/>
  <c r="A792" i="16"/>
  <c r="C787" i="16"/>
  <c r="B787" i="16"/>
  <c r="A787" i="16"/>
  <c r="C786" i="16"/>
  <c r="B786" i="16"/>
  <c r="A786" i="16"/>
  <c r="C785" i="16"/>
  <c r="B785" i="16"/>
  <c r="A785" i="16"/>
  <c r="C784" i="16"/>
  <c r="B784" i="16"/>
  <c r="A784" i="16"/>
  <c r="C783" i="16"/>
  <c r="B783" i="16"/>
  <c r="A783" i="16"/>
  <c r="C782" i="16"/>
  <c r="B782" i="16"/>
  <c r="A782" i="16"/>
  <c r="C781" i="16"/>
  <c r="B781" i="16"/>
  <c r="A781" i="16"/>
  <c r="C780" i="16"/>
  <c r="B780" i="16"/>
  <c r="A780" i="16"/>
  <c r="C779" i="16"/>
  <c r="B779" i="16"/>
  <c r="A779" i="16"/>
  <c r="C778" i="16"/>
  <c r="B778" i="16"/>
  <c r="A778" i="16"/>
  <c r="C777" i="16"/>
  <c r="B777" i="16"/>
  <c r="A777" i="16"/>
  <c r="C776" i="16"/>
  <c r="B776" i="16"/>
  <c r="A776" i="16"/>
  <c r="C775" i="16"/>
  <c r="B775" i="16"/>
  <c r="A775" i="16"/>
  <c r="C774" i="16"/>
  <c r="B774" i="16"/>
  <c r="A774" i="16"/>
  <c r="D752" i="16"/>
  <c r="C752" i="16"/>
  <c r="B752" i="16"/>
  <c r="A752" i="16"/>
  <c r="D751" i="16"/>
  <c r="C751" i="16"/>
  <c r="B751" i="16"/>
  <c r="A751" i="16"/>
  <c r="D750" i="16"/>
  <c r="C750" i="16"/>
  <c r="B750" i="16"/>
  <c r="A750" i="16"/>
  <c r="D749" i="16"/>
  <c r="C749" i="16"/>
  <c r="B749" i="16"/>
  <c r="A749" i="16"/>
  <c r="D748" i="16"/>
  <c r="C748" i="16"/>
  <c r="B748" i="16"/>
  <c r="A748" i="16"/>
  <c r="D747" i="16"/>
  <c r="C747" i="16"/>
  <c r="B747" i="16"/>
  <c r="A747" i="16"/>
  <c r="C742" i="16"/>
  <c r="B742" i="16"/>
  <c r="A742" i="16"/>
  <c r="C741" i="16"/>
  <c r="B741" i="16"/>
  <c r="A741" i="16"/>
  <c r="C740" i="16"/>
  <c r="B740" i="16"/>
  <c r="A740" i="16"/>
  <c r="C739" i="16"/>
  <c r="B739" i="16"/>
  <c r="A739" i="16"/>
  <c r="C738" i="16"/>
  <c r="B738" i="16"/>
  <c r="A738" i="16"/>
  <c r="C737" i="16"/>
  <c r="B737" i="16"/>
  <c r="A737" i="16"/>
  <c r="C736" i="16"/>
  <c r="B736" i="16"/>
  <c r="A736" i="16"/>
  <c r="C735" i="16"/>
  <c r="B735" i="16"/>
  <c r="A735" i="16"/>
  <c r="C734" i="16"/>
  <c r="B734" i="16"/>
  <c r="A734" i="16"/>
  <c r="C733" i="16"/>
  <c r="B733" i="16"/>
  <c r="A733" i="16"/>
  <c r="C732" i="16"/>
  <c r="B732" i="16"/>
  <c r="A732" i="16"/>
  <c r="C731" i="16"/>
  <c r="B731" i="16"/>
  <c r="A731" i="16"/>
  <c r="C730" i="16"/>
  <c r="B730" i="16"/>
  <c r="A730" i="16"/>
  <c r="D708" i="16"/>
  <c r="C708" i="16"/>
  <c r="B708" i="16"/>
  <c r="A708" i="16"/>
  <c r="D707" i="16"/>
  <c r="C707" i="16"/>
  <c r="B707" i="16"/>
  <c r="A707" i="16"/>
  <c r="D706" i="16"/>
  <c r="C706" i="16"/>
  <c r="B706" i="16"/>
  <c r="A706" i="16"/>
  <c r="D705" i="16"/>
  <c r="C705" i="16"/>
  <c r="B705" i="16"/>
  <c r="A705" i="16"/>
  <c r="D704" i="16"/>
  <c r="C704" i="16"/>
  <c r="B704" i="16"/>
  <c r="A704" i="16"/>
  <c r="D703" i="16"/>
  <c r="C703" i="16"/>
  <c r="B703" i="16"/>
  <c r="A703" i="16"/>
  <c r="D702" i="16"/>
  <c r="C702" i="16"/>
  <c r="B702" i="16"/>
  <c r="A702" i="16"/>
  <c r="D701" i="16"/>
  <c r="C701" i="16"/>
  <c r="B701" i="16"/>
  <c r="A701" i="16"/>
  <c r="C696" i="16"/>
  <c r="B696" i="16"/>
  <c r="A696" i="16"/>
  <c r="C695" i="16"/>
  <c r="B695" i="16"/>
  <c r="A695" i="16"/>
  <c r="C694" i="16"/>
  <c r="B694" i="16"/>
  <c r="A694" i="16"/>
  <c r="C693" i="16"/>
  <c r="B693" i="16"/>
  <c r="A693" i="16"/>
  <c r="C692" i="16"/>
  <c r="B692" i="16"/>
  <c r="A692" i="16"/>
  <c r="C691" i="16"/>
  <c r="B691" i="16"/>
  <c r="A691" i="16"/>
  <c r="D690" i="16"/>
  <c r="C690" i="16"/>
  <c r="B690" i="16"/>
  <c r="A690" i="16"/>
  <c r="C689" i="16"/>
  <c r="B689" i="16"/>
  <c r="A689" i="16"/>
  <c r="C688" i="16"/>
  <c r="B688" i="16"/>
  <c r="A688" i="16"/>
  <c r="C687" i="16"/>
  <c r="B687" i="16"/>
  <c r="A687" i="16"/>
  <c r="C686" i="16"/>
  <c r="B686" i="16"/>
  <c r="A686" i="16"/>
  <c r="C685" i="16"/>
  <c r="B685" i="16"/>
  <c r="A685" i="16"/>
  <c r="C684" i="16"/>
  <c r="B684" i="16"/>
  <c r="A684" i="16"/>
  <c r="C683" i="16"/>
  <c r="B683" i="16"/>
  <c r="A683" i="16"/>
  <c r="C682" i="16"/>
  <c r="B682" i="16"/>
  <c r="A682" i="16"/>
  <c r="D659" i="16"/>
  <c r="C659" i="16"/>
  <c r="B659" i="16"/>
  <c r="A659" i="16"/>
  <c r="D658" i="16"/>
  <c r="C658" i="16"/>
  <c r="B658" i="16"/>
  <c r="A658" i="16"/>
  <c r="D657" i="16"/>
  <c r="C657" i="16"/>
  <c r="B657" i="16"/>
  <c r="A657" i="16"/>
  <c r="D656" i="16"/>
  <c r="D661" i="16" s="1"/>
  <c r="C656" i="16"/>
  <c r="B656" i="16"/>
  <c r="A656" i="16"/>
  <c r="C651" i="16"/>
  <c r="B651" i="16"/>
  <c r="A651" i="16"/>
  <c r="C650" i="16"/>
  <c r="B650" i="16"/>
  <c r="A650" i="16"/>
  <c r="C649" i="16"/>
  <c r="B649" i="16"/>
  <c r="A649" i="16"/>
  <c r="C648" i="16"/>
  <c r="B648" i="16"/>
  <c r="A648" i="16"/>
  <c r="C647" i="16"/>
  <c r="B647" i="16"/>
  <c r="A647" i="16"/>
  <c r="C646" i="16"/>
  <c r="B646" i="16"/>
  <c r="A646" i="16"/>
  <c r="C645" i="16"/>
  <c r="B645" i="16"/>
  <c r="A645" i="16"/>
  <c r="C644" i="16"/>
  <c r="B644" i="16"/>
  <c r="A644" i="16"/>
  <c r="C643" i="16"/>
  <c r="B643" i="16"/>
  <c r="A643" i="16"/>
  <c r="C642" i="16"/>
  <c r="B642" i="16"/>
  <c r="A642" i="16"/>
  <c r="C641" i="16"/>
  <c r="B641" i="16"/>
  <c r="A641" i="16"/>
  <c r="C640" i="16"/>
  <c r="B640" i="16"/>
  <c r="A640" i="16"/>
  <c r="C639" i="16"/>
  <c r="B639" i="16"/>
  <c r="A639" i="16"/>
  <c r="C638" i="16"/>
  <c r="B638" i="16"/>
  <c r="A638" i="16"/>
  <c r="C637" i="16"/>
  <c r="B637" i="16"/>
  <c r="A637" i="16"/>
  <c r="A632" i="16"/>
  <c r="E620" i="16"/>
  <c r="D615" i="16"/>
  <c r="C615" i="16"/>
  <c r="B615" i="16"/>
  <c r="A615" i="16"/>
  <c r="D614" i="16"/>
  <c r="C614" i="16"/>
  <c r="B614" i="16"/>
  <c r="A614" i="16"/>
  <c r="D613" i="16"/>
  <c r="C613" i="16"/>
  <c r="B613" i="16"/>
  <c r="A613" i="16"/>
  <c r="D612" i="16"/>
  <c r="C612" i="16"/>
  <c r="B612" i="16"/>
  <c r="A612" i="16"/>
  <c r="D611" i="16"/>
  <c r="C611" i="16"/>
  <c r="B611" i="16"/>
  <c r="A611" i="16"/>
  <c r="D610" i="16"/>
  <c r="D616" i="16" s="1"/>
  <c r="C610" i="16"/>
  <c r="B610" i="16"/>
  <c r="A610" i="16"/>
  <c r="C605" i="16"/>
  <c r="B605" i="16"/>
  <c r="A605" i="16"/>
  <c r="C604" i="16"/>
  <c r="B604" i="16"/>
  <c r="A604" i="16"/>
  <c r="C603" i="16"/>
  <c r="B603" i="16"/>
  <c r="A603" i="16"/>
  <c r="C602" i="16"/>
  <c r="B602" i="16"/>
  <c r="A602" i="16"/>
  <c r="C601" i="16"/>
  <c r="B601" i="16"/>
  <c r="A601" i="16"/>
  <c r="C600" i="16"/>
  <c r="B600" i="16"/>
  <c r="A600" i="16"/>
  <c r="C599" i="16"/>
  <c r="B599" i="16"/>
  <c r="A599" i="16"/>
  <c r="C598" i="16"/>
  <c r="B598" i="16"/>
  <c r="A598" i="16"/>
  <c r="C597" i="16"/>
  <c r="B597" i="16"/>
  <c r="A597" i="16"/>
  <c r="C596" i="16"/>
  <c r="B596" i="16"/>
  <c r="A596" i="16"/>
  <c r="C595" i="16"/>
  <c r="B595" i="16"/>
  <c r="A595" i="16"/>
  <c r="C594" i="16"/>
  <c r="B594" i="16"/>
  <c r="A594" i="16"/>
  <c r="C593" i="16"/>
  <c r="B593" i="16"/>
  <c r="A593" i="16"/>
  <c r="C592" i="16"/>
  <c r="B592" i="16"/>
  <c r="A592" i="16"/>
  <c r="C591" i="16"/>
  <c r="B591" i="16"/>
  <c r="A591" i="16"/>
  <c r="C590" i="16"/>
  <c r="B590" i="16"/>
  <c r="A590" i="16"/>
  <c r="C589" i="16"/>
  <c r="B589" i="16"/>
  <c r="A589" i="16"/>
  <c r="E572" i="16"/>
  <c r="D567" i="16"/>
  <c r="C567" i="16"/>
  <c r="B567" i="16"/>
  <c r="A567" i="16"/>
  <c r="D566" i="16"/>
  <c r="C566" i="16"/>
  <c r="B566" i="16"/>
  <c r="A566" i="16"/>
  <c r="D565" i="16"/>
  <c r="C565" i="16"/>
  <c r="B565" i="16"/>
  <c r="A565" i="16"/>
  <c r="D564" i="16"/>
  <c r="C564" i="16"/>
  <c r="B564" i="16"/>
  <c r="A564" i="16"/>
  <c r="C559" i="16"/>
  <c r="B559" i="16"/>
  <c r="A559" i="16"/>
  <c r="C558" i="16"/>
  <c r="B558" i="16"/>
  <c r="A558" i="16"/>
  <c r="C557" i="16"/>
  <c r="B557" i="16"/>
  <c r="A557" i="16"/>
  <c r="C556" i="16"/>
  <c r="B556" i="16"/>
  <c r="A556" i="16"/>
  <c r="C555" i="16"/>
  <c r="B555" i="16"/>
  <c r="A555" i="16"/>
  <c r="C554" i="16"/>
  <c r="B554" i="16"/>
  <c r="A554" i="16"/>
  <c r="C553" i="16"/>
  <c r="B553" i="16"/>
  <c r="A553" i="16"/>
  <c r="C552" i="16"/>
  <c r="B552" i="16"/>
  <c r="A552" i="16"/>
  <c r="C551" i="16"/>
  <c r="B551" i="16"/>
  <c r="A551" i="16"/>
  <c r="C550" i="16"/>
  <c r="B550" i="16"/>
  <c r="A550" i="16"/>
  <c r="C549" i="16"/>
  <c r="B549" i="16"/>
  <c r="A549" i="16"/>
  <c r="C548" i="16"/>
  <c r="B548" i="16"/>
  <c r="A548" i="16"/>
  <c r="A543" i="16"/>
  <c r="D526" i="16"/>
  <c r="C526" i="16"/>
  <c r="B526" i="16"/>
  <c r="A526" i="16"/>
  <c r="D525" i="16"/>
  <c r="C525" i="16"/>
  <c r="B525" i="16"/>
  <c r="A525" i="16"/>
  <c r="D524" i="16"/>
  <c r="C524" i="16"/>
  <c r="B524" i="16"/>
  <c r="A524" i="16"/>
  <c r="D523" i="16"/>
  <c r="C523" i="16"/>
  <c r="B523" i="16"/>
  <c r="A523" i="16"/>
  <c r="D522" i="16"/>
  <c r="C522" i="16"/>
  <c r="B522" i="16"/>
  <c r="A522" i="16"/>
  <c r="C517" i="16"/>
  <c r="B517" i="16"/>
  <c r="A517" i="16"/>
  <c r="C516" i="16"/>
  <c r="B516" i="16"/>
  <c r="A516" i="16"/>
  <c r="C515" i="16"/>
  <c r="B515" i="16"/>
  <c r="A515" i="16"/>
  <c r="C514" i="16"/>
  <c r="B514" i="16"/>
  <c r="A514" i="16"/>
  <c r="C513" i="16"/>
  <c r="B513" i="16"/>
  <c r="A513" i="16"/>
  <c r="C512" i="16"/>
  <c r="B512" i="16"/>
  <c r="A512" i="16"/>
  <c r="C511" i="16"/>
  <c r="B511" i="16"/>
  <c r="A511" i="16"/>
  <c r="C510" i="16"/>
  <c r="B510" i="16"/>
  <c r="A510" i="16"/>
  <c r="C509" i="16"/>
  <c r="B509" i="16"/>
  <c r="A509" i="16"/>
  <c r="C508" i="16"/>
  <c r="B508" i="16"/>
  <c r="A508" i="16"/>
  <c r="C507" i="16"/>
  <c r="B507" i="16"/>
  <c r="A507" i="16"/>
  <c r="C506" i="16"/>
  <c r="B506" i="16"/>
  <c r="A506" i="16"/>
  <c r="C505" i="16"/>
  <c r="B505" i="16"/>
  <c r="A505" i="16"/>
  <c r="C504" i="16"/>
  <c r="B504" i="16"/>
  <c r="A504" i="16"/>
  <c r="A499" i="16"/>
  <c r="E487" i="16"/>
  <c r="E490" i="16" s="1"/>
  <c r="E499" i="16" s="1"/>
  <c r="D482" i="16"/>
  <c r="C482" i="16"/>
  <c r="B482" i="16"/>
  <c r="A482" i="16"/>
  <c r="D481" i="16"/>
  <c r="C481" i="16"/>
  <c r="B481" i="16"/>
  <c r="A481" i="16"/>
  <c r="D480" i="16"/>
  <c r="C480" i="16"/>
  <c r="B480" i="16"/>
  <c r="A480" i="16"/>
  <c r="C476" i="16"/>
  <c r="E448" i="16"/>
  <c r="E451" i="16" s="1"/>
  <c r="E460" i="16" s="1"/>
  <c r="D443" i="16"/>
  <c r="C443" i="16"/>
  <c r="B443" i="16"/>
  <c r="A443" i="16"/>
  <c r="D442" i="16"/>
  <c r="C442" i="16"/>
  <c r="B442" i="16"/>
  <c r="A442" i="16"/>
  <c r="D441" i="16"/>
  <c r="C441" i="16"/>
  <c r="B441" i="16"/>
  <c r="A441" i="16"/>
  <c r="D440" i="16"/>
  <c r="D444" i="16" s="1"/>
  <c r="C440" i="16"/>
  <c r="B440" i="16"/>
  <c r="A440" i="16"/>
  <c r="C435" i="16"/>
  <c r="B435" i="16"/>
  <c r="A435" i="16"/>
  <c r="C434" i="16"/>
  <c r="B434" i="16"/>
  <c r="A434" i="16"/>
  <c r="C433" i="16"/>
  <c r="B433" i="16"/>
  <c r="A433" i="16"/>
  <c r="C432" i="16"/>
  <c r="B432" i="16"/>
  <c r="A432" i="16"/>
  <c r="C431" i="16"/>
  <c r="B431" i="16"/>
  <c r="A431" i="16"/>
  <c r="C430" i="16"/>
  <c r="B430" i="16"/>
  <c r="A430" i="16"/>
  <c r="C429" i="16"/>
  <c r="B429" i="16"/>
  <c r="A429" i="16"/>
  <c r="C428" i="16"/>
  <c r="B428" i="16"/>
  <c r="A428" i="16"/>
  <c r="C427" i="16"/>
  <c r="B427" i="16"/>
  <c r="A427" i="16"/>
  <c r="C426" i="16"/>
  <c r="B426" i="16"/>
  <c r="A426" i="16"/>
  <c r="C425" i="16"/>
  <c r="B425" i="16"/>
  <c r="A425" i="16"/>
  <c r="C424" i="16"/>
  <c r="B424" i="16"/>
  <c r="A424" i="16"/>
  <c r="C423" i="16"/>
  <c r="B423" i="16"/>
  <c r="A423" i="16"/>
  <c r="A418" i="16"/>
  <c r="D401" i="16"/>
  <c r="C401" i="16"/>
  <c r="B401" i="16"/>
  <c r="A401" i="16"/>
  <c r="D400" i="16"/>
  <c r="C400" i="16"/>
  <c r="B400" i="16"/>
  <c r="A400" i="16"/>
  <c r="D399" i="16"/>
  <c r="C399" i="16"/>
  <c r="B399" i="16"/>
  <c r="A399" i="16"/>
  <c r="D398" i="16"/>
  <c r="C398" i="16"/>
  <c r="B398" i="16"/>
  <c r="A398" i="16"/>
  <c r="D397" i="16"/>
  <c r="C397" i="16"/>
  <c r="B397" i="16"/>
  <c r="A397" i="16"/>
  <c r="D396" i="16"/>
  <c r="D402" i="16" s="1"/>
  <c r="C396" i="16"/>
  <c r="B396" i="16"/>
  <c r="A396" i="16"/>
  <c r="C390" i="16"/>
  <c r="B390" i="16"/>
  <c r="A390" i="16"/>
  <c r="C389" i="16"/>
  <c r="B389" i="16"/>
  <c r="A389" i="16"/>
  <c r="C388" i="16"/>
  <c r="B388" i="16"/>
  <c r="A388" i="16"/>
  <c r="C387" i="16"/>
  <c r="B387" i="16"/>
  <c r="A387" i="16"/>
  <c r="C386" i="16"/>
  <c r="B386" i="16"/>
  <c r="A386" i="16"/>
  <c r="C385" i="16"/>
  <c r="B385" i="16"/>
  <c r="A385" i="16"/>
  <c r="C384" i="16"/>
  <c r="B384" i="16"/>
  <c r="A384" i="16"/>
  <c r="C383" i="16"/>
  <c r="B383" i="16"/>
  <c r="A383" i="16"/>
  <c r="C382" i="16"/>
  <c r="B382" i="16"/>
  <c r="A382" i="16"/>
  <c r="C381" i="16"/>
  <c r="B381" i="16"/>
  <c r="A381" i="16"/>
  <c r="C380" i="16"/>
  <c r="B380" i="16"/>
  <c r="A380" i="16"/>
  <c r="A375" i="16"/>
  <c r="D359" i="16"/>
  <c r="C359" i="16"/>
  <c r="B359" i="16"/>
  <c r="A359" i="16"/>
  <c r="D358" i="16"/>
  <c r="C358" i="16"/>
  <c r="B358" i="16"/>
  <c r="A358" i="16"/>
  <c r="D357" i="16"/>
  <c r="C357" i="16"/>
  <c r="B357" i="16"/>
  <c r="A357" i="16"/>
  <c r="D356" i="16"/>
  <c r="C356" i="16"/>
  <c r="B356" i="16"/>
  <c r="A356" i="16"/>
  <c r="D355" i="16"/>
  <c r="D360" i="16" s="1"/>
  <c r="C355" i="16"/>
  <c r="B355" i="16"/>
  <c r="A355" i="16"/>
  <c r="C350" i="16"/>
  <c r="B350" i="16"/>
  <c r="A350" i="16"/>
  <c r="C349" i="16"/>
  <c r="B349" i="16"/>
  <c r="A349" i="16"/>
  <c r="C348" i="16"/>
  <c r="B348" i="16"/>
  <c r="A348" i="16"/>
  <c r="C347" i="16"/>
  <c r="B347" i="16"/>
  <c r="A347" i="16"/>
  <c r="C346" i="16"/>
  <c r="B346" i="16"/>
  <c r="A346" i="16"/>
  <c r="C345" i="16"/>
  <c r="B345" i="16"/>
  <c r="A345" i="16"/>
  <c r="C344" i="16"/>
  <c r="B344" i="16"/>
  <c r="A344" i="16"/>
  <c r="A339" i="16"/>
  <c r="D323" i="16"/>
  <c r="C323" i="16"/>
  <c r="B323" i="16"/>
  <c r="A323" i="16"/>
  <c r="D322" i="16"/>
  <c r="C322" i="16"/>
  <c r="B322" i="16"/>
  <c r="A322" i="16"/>
  <c r="D321" i="16"/>
  <c r="C321" i="16"/>
  <c r="B321" i="16"/>
  <c r="A321" i="16"/>
  <c r="D320" i="16"/>
  <c r="C320" i="16"/>
  <c r="B320" i="16"/>
  <c r="A320" i="16"/>
  <c r="C315" i="16"/>
  <c r="B315" i="16"/>
  <c r="A315" i="16"/>
  <c r="C314" i="16"/>
  <c r="B314" i="16"/>
  <c r="A314" i="16"/>
  <c r="C313" i="16"/>
  <c r="B313" i="16"/>
  <c r="A313" i="16"/>
  <c r="C312" i="16"/>
  <c r="B312" i="16"/>
  <c r="A312" i="16"/>
  <c r="C311" i="16"/>
  <c r="B311" i="16"/>
  <c r="A311" i="16"/>
  <c r="C310" i="16"/>
  <c r="B310" i="16"/>
  <c r="A310" i="16"/>
  <c r="A305" i="16"/>
  <c r="D289" i="16"/>
  <c r="C289" i="16"/>
  <c r="B289" i="16"/>
  <c r="A289" i="16"/>
  <c r="D288" i="16"/>
  <c r="C288" i="16"/>
  <c r="B288" i="16"/>
  <c r="A288" i="16"/>
  <c r="D287" i="16"/>
  <c r="C287" i="16"/>
  <c r="B287" i="16"/>
  <c r="A287" i="16"/>
  <c r="C282" i="16"/>
  <c r="B282" i="16"/>
  <c r="A282" i="16"/>
  <c r="C281" i="16"/>
  <c r="B281" i="16"/>
  <c r="A281" i="16"/>
  <c r="C280" i="16"/>
  <c r="B280" i="16"/>
  <c r="A280" i="16"/>
  <c r="C279" i="16"/>
  <c r="B279" i="16"/>
  <c r="A279" i="16"/>
  <c r="C278" i="16"/>
  <c r="B278" i="16"/>
  <c r="A278" i="16"/>
  <c r="C277" i="16"/>
  <c r="B277" i="16"/>
  <c r="A277" i="16"/>
  <c r="C276" i="16"/>
  <c r="B276" i="16"/>
  <c r="A276" i="16"/>
  <c r="C275" i="16"/>
  <c r="B275" i="16"/>
  <c r="A275" i="16"/>
  <c r="C274" i="16"/>
  <c r="B274" i="16"/>
  <c r="A274" i="16"/>
  <c r="C273" i="16"/>
  <c r="B273" i="16"/>
  <c r="A273" i="16"/>
  <c r="A268" i="16"/>
  <c r="D250" i="16"/>
  <c r="C250" i="16"/>
  <c r="B250" i="16"/>
  <c r="A250" i="16"/>
  <c r="D249" i="16"/>
  <c r="C249" i="16"/>
  <c r="B249" i="16"/>
  <c r="A249" i="16"/>
  <c r="D248" i="16"/>
  <c r="C248" i="16"/>
  <c r="B248" i="16"/>
  <c r="A248" i="16"/>
  <c r="D247" i="16"/>
  <c r="C247" i="16"/>
  <c r="B247" i="16"/>
  <c r="A247" i="16"/>
  <c r="D246" i="16"/>
  <c r="C246" i="16"/>
  <c r="B246" i="16"/>
  <c r="A246" i="16"/>
  <c r="E245" i="16"/>
  <c r="B245" i="16"/>
  <c r="A245" i="16"/>
  <c r="C240" i="16"/>
  <c r="B240" i="16"/>
  <c r="A240" i="16"/>
  <c r="C238" i="16"/>
  <c r="B238" i="16"/>
  <c r="A238" i="16"/>
  <c r="C237" i="16"/>
  <c r="B237" i="16"/>
  <c r="A237" i="16"/>
  <c r="C236" i="16"/>
  <c r="B236" i="16"/>
  <c r="A236" i="16"/>
  <c r="C235" i="16"/>
  <c r="B235" i="16"/>
  <c r="A235" i="16"/>
  <c r="C234" i="16"/>
  <c r="B234" i="16"/>
  <c r="A234" i="16"/>
  <c r="C233" i="16"/>
  <c r="B233" i="16"/>
  <c r="A233" i="16"/>
  <c r="C232" i="16"/>
  <c r="B232" i="16"/>
  <c r="A232" i="16"/>
  <c r="C231" i="16"/>
  <c r="B231" i="16"/>
  <c r="A231" i="16"/>
  <c r="C230" i="16"/>
  <c r="B230" i="16"/>
  <c r="A230" i="16"/>
  <c r="C229" i="16"/>
  <c r="B229" i="16"/>
  <c r="A229" i="16"/>
  <c r="A224" i="16"/>
  <c r="D207" i="16"/>
  <c r="C207" i="16"/>
  <c r="B207" i="16"/>
  <c r="A207" i="16"/>
  <c r="D206" i="16"/>
  <c r="C206" i="16"/>
  <c r="B206" i="16"/>
  <c r="A206" i="16"/>
  <c r="D205" i="16"/>
  <c r="C205" i="16"/>
  <c r="B205" i="16"/>
  <c r="A205" i="16"/>
  <c r="D204" i="16"/>
  <c r="C204" i="16"/>
  <c r="B204" i="16"/>
  <c r="A204" i="16"/>
  <c r="D203" i="16"/>
  <c r="C203" i="16"/>
  <c r="B203" i="16"/>
  <c r="A203" i="16"/>
  <c r="D202" i="16"/>
  <c r="C202" i="16"/>
  <c r="B202" i="16"/>
  <c r="A202" i="16"/>
  <c r="E201" i="16"/>
  <c r="B201" i="16"/>
  <c r="A201" i="16"/>
  <c r="C196" i="16"/>
  <c r="B196" i="16"/>
  <c r="A196" i="16"/>
  <c r="C194" i="16"/>
  <c r="B194" i="16"/>
  <c r="A194" i="16"/>
  <c r="C193" i="16"/>
  <c r="B193" i="16"/>
  <c r="A193" i="16"/>
  <c r="C192" i="16"/>
  <c r="B192" i="16"/>
  <c r="A192" i="16"/>
  <c r="C191" i="16"/>
  <c r="B191" i="16"/>
  <c r="A191" i="16"/>
  <c r="C190" i="16"/>
  <c r="B190" i="16"/>
  <c r="A190" i="16"/>
  <c r="C189" i="16"/>
  <c r="B189" i="16"/>
  <c r="A189" i="16"/>
  <c r="A184" i="16"/>
  <c r="D167" i="16"/>
  <c r="C167" i="16"/>
  <c r="B167" i="16"/>
  <c r="A167" i="16"/>
  <c r="D166" i="16"/>
  <c r="C166" i="16"/>
  <c r="B166" i="16"/>
  <c r="A166" i="16"/>
  <c r="D165" i="16"/>
  <c r="C165" i="16"/>
  <c r="B165" i="16"/>
  <c r="A165" i="16"/>
  <c r="D164" i="16"/>
  <c r="C164" i="16"/>
  <c r="B164" i="16"/>
  <c r="A164" i="16"/>
  <c r="D163" i="16"/>
  <c r="D168" i="16" s="1"/>
  <c r="C163" i="16"/>
  <c r="C168" i="16" s="1"/>
  <c r="B163" i="16"/>
  <c r="A163" i="16"/>
  <c r="E162" i="16"/>
  <c r="B162" i="16"/>
  <c r="A162" i="16"/>
  <c r="C157" i="16"/>
  <c r="B157" i="16"/>
  <c r="A157" i="16"/>
  <c r="C155" i="16"/>
  <c r="B155" i="16"/>
  <c r="A155" i="16"/>
  <c r="C154" i="16"/>
  <c r="B154" i="16"/>
  <c r="A154" i="16"/>
  <c r="C153" i="16"/>
  <c r="B153" i="16"/>
  <c r="A153" i="16"/>
  <c r="C152" i="16"/>
  <c r="B152" i="16"/>
  <c r="A152" i="16"/>
  <c r="C151" i="16"/>
  <c r="B151" i="16"/>
  <c r="A151" i="16"/>
  <c r="C150" i="16"/>
  <c r="B150" i="16"/>
  <c r="A150" i="16"/>
  <c r="C149" i="16"/>
  <c r="B149" i="16"/>
  <c r="A149" i="16"/>
  <c r="C148" i="16"/>
  <c r="B148" i="16"/>
  <c r="A148" i="16"/>
  <c r="A143" i="16"/>
  <c r="D127" i="16"/>
  <c r="C127" i="16"/>
  <c r="B127" i="16"/>
  <c r="A127" i="16"/>
  <c r="D126" i="16"/>
  <c r="C126" i="16"/>
  <c r="B126" i="16"/>
  <c r="A126" i="16"/>
  <c r="D125" i="16"/>
  <c r="C125" i="16"/>
  <c r="B125" i="16"/>
  <c r="A125" i="16"/>
  <c r="D124" i="16"/>
  <c r="C124" i="16"/>
  <c r="B124" i="16"/>
  <c r="A124" i="16"/>
  <c r="C119" i="16"/>
  <c r="B119" i="16"/>
  <c r="A119" i="16"/>
  <c r="C118" i="16"/>
  <c r="B118" i="16"/>
  <c r="A118" i="16"/>
  <c r="C117" i="16"/>
  <c r="B117" i="16"/>
  <c r="A117" i="16"/>
  <c r="C116" i="16"/>
  <c r="B116" i="16"/>
  <c r="A116" i="16"/>
  <c r="C115" i="16"/>
  <c r="B115" i="16"/>
  <c r="A115" i="16"/>
  <c r="C114" i="16"/>
  <c r="B114" i="16"/>
  <c r="A114" i="16"/>
  <c r="A109" i="16"/>
  <c r="D93" i="16"/>
  <c r="C93" i="16"/>
  <c r="B93" i="16"/>
  <c r="A93" i="16"/>
  <c r="D92" i="16"/>
  <c r="C92" i="16"/>
  <c r="B92" i="16"/>
  <c r="A92" i="16"/>
  <c r="D91" i="16"/>
  <c r="C91" i="16"/>
  <c r="B91" i="16"/>
  <c r="A91" i="16"/>
  <c r="D90" i="16"/>
  <c r="C90" i="16"/>
  <c r="B90" i="16"/>
  <c r="A90" i="16"/>
  <c r="C85" i="16"/>
  <c r="B85" i="16"/>
  <c r="A85" i="16"/>
  <c r="C84" i="16"/>
  <c r="B84" i="16"/>
  <c r="A84" i="16"/>
  <c r="C83" i="16"/>
  <c r="B83" i="16"/>
  <c r="A83" i="16"/>
  <c r="C82" i="16"/>
  <c r="B82" i="16"/>
  <c r="A82" i="16"/>
  <c r="C81" i="16"/>
  <c r="B81" i="16"/>
  <c r="A81" i="16"/>
  <c r="C80" i="16"/>
  <c r="B80" i="16"/>
  <c r="A80" i="16"/>
  <c r="A75" i="16"/>
  <c r="D59" i="16"/>
  <c r="C59" i="16"/>
  <c r="B59" i="16"/>
  <c r="A59" i="16"/>
  <c r="D58" i="16"/>
  <c r="C58" i="16"/>
  <c r="B58" i="16"/>
  <c r="A58" i="16"/>
  <c r="D57" i="16"/>
  <c r="C57" i="16"/>
  <c r="B57" i="16"/>
  <c r="A57" i="16"/>
  <c r="D56" i="16"/>
  <c r="D60" i="16" s="1"/>
  <c r="C56" i="16"/>
  <c r="B56" i="16"/>
  <c r="A56" i="16"/>
  <c r="C51" i="16"/>
  <c r="B51" i="16"/>
  <c r="A51" i="16"/>
  <c r="C50" i="16"/>
  <c r="B50" i="16"/>
  <c r="A50" i="16"/>
  <c r="C49" i="16"/>
  <c r="B49" i="16"/>
  <c r="A49" i="16"/>
  <c r="C48" i="16"/>
  <c r="B48" i="16"/>
  <c r="A48" i="16"/>
  <c r="C47" i="16"/>
  <c r="B47" i="16"/>
  <c r="A47" i="16"/>
  <c r="C46" i="16"/>
  <c r="B46" i="16"/>
  <c r="A46" i="16"/>
  <c r="A41" i="16"/>
  <c r="D25" i="16"/>
  <c r="C25" i="16"/>
  <c r="B25" i="16"/>
  <c r="A25" i="16"/>
  <c r="D24" i="16"/>
  <c r="C24" i="16"/>
  <c r="B24" i="16"/>
  <c r="A24" i="16"/>
  <c r="D23" i="16"/>
  <c r="C23" i="16"/>
  <c r="B23" i="16"/>
  <c r="A23" i="16"/>
  <c r="D22" i="16"/>
  <c r="C22" i="16"/>
  <c r="B22" i="16"/>
  <c r="A22" i="16"/>
  <c r="D21" i="16"/>
  <c r="C21" i="16"/>
  <c r="B21" i="16"/>
  <c r="A21" i="16"/>
  <c r="D20" i="16"/>
  <c r="C20" i="16"/>
  <c r="B20" i="16"/>
  <c r="A20" i="16"/>
  <c r="D19" i="16"/>
  <c r="C19" i="16"/>
  <c r="B19" i="16"/>
  <c r="A19" i="16"/>
  <c r="D18" i="16"/>
  <c r="C18" i="16"/>
  <c r="B18" i="16"/>
  <c r="A18" i="16"/>
  <c r="D17" i="16"/>
  <c r="C17" i="16"/>
  <c r="B17" i="16"/>
  <c r="A17" i="16"/>
  <c r="C12" i="16"/>
  <c r="B12" i="16"/>
  <c r="A12" i="16"/>
  <c r="C11" i="16"/>
  <c r="B11" i="16"/>
  <c r="A11" i="16"/>
  <c r="C10" i="16"/>
  <c r="B10" i="16"/>
  <c r="A10" i="16"/>
  <c r="C9" i="16"/>
  <c r="B9" i="16"/>
  <c r="A9" i="16"/>
  <c r="C8" i="16"/>
  <c r="B8" i="16"/>
  <c r="A8" i="16"/>
  <c r="C7" i="16"/>
  <c r="B7" i="16"/>
  <c r="A7" i="16"/>
  <c r="C6" i="16"/>
  <c r="B6" i="16"/>
  <c r="A6" i="16"/>
  <c r="C5" i="16"/>
  <c r="B5" i="16"/>
  <c r="A5" i="16"/>
  <c r="C4" i="16"/>
  <c r="B4" i="16"/>
  <c r="A4" i="16"/>
  <c r="A508" i="15"/>
  <c r="D492" i="15"/>
  <c r="C492" i="15"/>
  <c r="B492" i="15"/>
  <c r="A492" i="15"/>
  <c r="D491" i="15"/>
  <c r="C491" i="15"/>
  <c r="B491" i="15"/>
  <c r="A491" i="15"/>
  <c r="D490" i="15"/>
  <c r="C490" i="15"/>
  <c r="B490" i="15"/>
  <c r="A490" i="15"/>
  <c r="C485" i="15"/>
  <c r="B485" i="15"/>
  <c r="A485" i="15"/>
  <c r="C484" i="15"/>
  <c r="B484" i="15"/>
  <c r="A484" i="15"/>
  <c r="A479" i="15"/>
  <c r="E468" i="15"/>
  <c r="E470" i="15" s="1"/>
  <c r="E479" i="15" s="1"/>
  <c r="D464" i="15"/>
  <c r="C463" i="15"/>
  <c r="E463" i="15" s="1"/>
  <c r="B463" i="15"/>
  <c r="A463" i="15"/>
  <c r="C462" i="15"/>
  <c r="E462" i="15" s="1"/>
  <c r="B462" i="15"/>
  <c r="A462" i="15"/>
  <c r="C461" i="15"/>
  <c r="B461" i="15"/>
  <c r="A461" i="15"/>
  <c r="C456" i="15"/>
  <c r="C457" i="15" s="1"/>
  <c r="B456" i="15"/>
  <c r="A456" i="15"/>
  <c r="A451" i="15"/>
  <c r="D442" i="15"/>
  <c r="C442" i="15"/>
  <c r="D436" i="15"/>
  <c r="C436" i="15"/>
  <c r="B436" i="15"/>
  <c r="A436" i="15"/>
  <c r="D435" i="15"/>
  <c r="C435" i="15"/>
  <c r="B435" i="15"/>
  <c r="A435" i="15"/>
  <c r="D434" i="15"/>
  <c r="C434" i="15"/>
  <c r="B434" i="15"/>
  <c r="A434" i="15"/>
  <c r="C429" i="15"/>
  <c r="B429" i="15"/>
  <c r="A429" i="15"/>
  <c r="C428" i="15"/>
  <c r="B428" i="15"/>
  <c r="A428" i="15"/>
  <c r="C427" i="15"/>
  <c r="B427" i="15"/>
  <c r="A427" i="15"/>
  <c r="C426" i="15"/>
  <c r="B426" i="15"/>
  <c r="A426" i="15"/>
  <c r="C425" i="15"/>
  <c r="B425" i="15"/>
  <c r="A425" i="15"/>
  <c r="C424" i="15"/>
  <c r="B424" i="15"/>
  <c r="A424" i="15"/>
  <c r="C423" i="15"/>
  <c r="B423" i="15"/>
  <c r="A423" i="15"/>
  <c r="C422" i="15"/>
  <c r="B422" i="15"/>
  <c r="A422" i="15"/>
  <c r="D421" i="15"/>
  <c r="C421" i="15"/>
  <c r="B421" i="15"/>
  <c r="A421" i="15"/>
  <c r="C420" i="15"/>
  <c r="B420" i="15"/>
  <c r="A420" i="15"/>
  <c r="C419" i="15"/>
  <c r="B419" i="15"/>
  <c r="A419" i="15"/>
  <c r="C418" i="15"/>
  <c r="B418" i="15"/>
  <c r="A418" i="15"/>
  <c r="A413" i="15"/>
  <c r="D397" i="15"/>
  <c r="C397" i="15"/>
  <c r="B397" i="15"/>
  <c r="A397" i="15"/>
  <c r="D396" i="15"/>
  <c r="C396" i="15"/>
  <c r="B396" i="15"/>
  <c r="A396" i="15"/>
  <c r="D395" i="15"/>
  <c r="C395" i="15"/>
  <c r="B395" i="15"/>
  <c r="A395" i="15"/>
  <c r="D394" i="15"/>
  <c r="C394" i="15"/>
  <c r="B394" i="15"/>
  <c r="A394" i="15"/>
  <c r="D393" i="15"/>
  <c r="C393" i="15"/>
  <c r="B393" i="15"/>
  <c r="A393" i="15"/>
  <c r="D392" i="15"/>
  <c r="C392" i="15"/>
  <c r="B392" i="15"/>
  <c r="A392" i="15"/>
  <c r="C387" i="15"/>
  <c r="B387" i="15"/>
  <c r="A387" i="15"/>
  <c r="C386" i="15"/>
  <c r="B386" i="15"/>
  <c r="A386" i="15"/>
  <c r="C385" i="15"/>
  <c r="B385" i="15"/>
  <c r="A385" i="15"/>
  <c r="C384" i="15"/>
  <c r="B384" i="15"/>
  <c r="A384" i="15"/>
  <c r="C383" i="15"/>
  <c r="B383" i="15"/>
  <c r="A383" i="15"/>
  <c r="C382" i="15"/>
  <c r="B382" i="15"/>
  <c r="A382" i="15"/>
  <c r="C381" i="15"/>
  <c r="B381" i="15"/>
  <c r="A381" i="15"/>
  <c r="C380" i="15"/>
  <c r="B380" i="15"/>
  <c r="A380" i="15"/>
  <c r="C379" i="15"/>
  <c r="B379" i="15"/>
  <c r="A379" i="15"/>
  <c r="C378" i="15"/>
  <c r="B378" i="15"/>
  <c r="A378" i="15"/>
  <c r="C377" i="15"/>
  <c r="B377" i="15"/>
  <c r="A377" i="15"/>
  <c r="A372" i="15"/>
  <c r="E361" i="15"/>
  <c r="D356" i="15"/>
  <c r="C356" i="15"/>
  <c r="B356" i="15"/>
  <c r="A356" i="15"/>
  <c r="D355" i="15"/>
  <c r="C355" i="15"/>
  <c r="B355" i="15"/>
  <c r="A355" i="15"/>
  <c r="D354" i="15"/>
  <c r="C354" i="15"/>
  <c r="B354" i="15"/>
  <c r="A354" i="15"/>
  <c r="D353" i="15"/>
  <c r="C353" i="15"/>
  <c r="B353" i="15"/>
  <c r="A353" i="15"/>
  <c r="D352" i="15"/>
  <c r="C352" i="15"/>
  <c r="B352" i="15"/>
  <c r="A352" i="15"/>
  <c r="C346" i="15"/>
  <c r="B346" i="15"/>
  <c r="A346" i="15"/>
  <c r="C345" i="15"/>
  <c r="B345" i="15"/>
  <c r="A345" i="15"/>
  <c r="C344" i="15"/>
  <c r="B344" i="15"/>
  <c r="A344" i="15"/>
  <c r="C343" i="15"/>
  <c r="B343" i="15"/>
  <c r="A343" i="15"/>
  <c r="C342" i="15"/>
  <c r="B342" i="15"/>
  <c r="A342" i="15"/>
  <c r="C341" i="15"/>
  <c r="B341" i="15"/>
  <c r="A341" i="15"/>
  <c r="C340" i="15"/>
  <c r="B340" i="15"/>
  <c r="A340" i="15"/>
  <c r="A335" i="15"/>
  <c r="E324" i="15"/>
  <c r="D319" i="15"/>
  <c r="C319" i="15"/>
  <c r="B319" i="15"/>
  <c r="A319" i="15"/>
  <c r="D318" i="15"/>
  <c r="C318" i="15"/>
  <c r="B318" i="15"/>
  <c r="A318" i="15"/>
  <c r="D317" i="15"/>
  <c r="C317" i="15"/>
  <c r="B317" i="15"/>
  <c r="A317" i="15"/>
  <c r="D316" i="15"/>
  <c r="D320" i="15" s="1"/>
  <c r="C316" i="15"/>
  <c r="B316" i="15"/>
  <c r="A316" i="15"/>
  <c r="C311" i="15"/>
  <c r="B311" i="15"/>
  <c r="A311" i="15"/>
  <c r="C310" i="15"/>
  <c r="B310" i="15"/>
  <c r="A310" i="15"/>
  <c r="C309" i="15"/>
  <c r="B309" i="15"/>
  <c r="A309" i="15"/>
  <c r="C308" i="15"/>
  <c r="B308" i="15"/>
  <c r="A308" i="15"/>
  <c r="C307" i="15"/>
  <c r="B307" i="15"/>
  <c r="A307" i="15"/>
  <c r="C306" i="15"/>
  <c r="B306" i="15"/>
  <c r="A306" i="15"/>
  <c r="A301" i="15"/>
  <c r="E290" i="15"/>
  <c r="D285" i="15"/>
  <c r="C285" i="15"/>
  <c r="B285" i="15"/>
  <c r="A285" i="15"/>
  <c r="D284" i="15"/>
  <c r="C284" i="15"/>
  <c r="B284" i="15"/>
  <c r="A284" i="15"/>
  <c r="D283" i="15"/>
  <c r="C283" i="15"/>
  <c r="C286" i="15" s="1"/>
  <c r="B283" i="15"/>
  <c r="A283"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A264" i="15"/>
  <c r="C252" i="15"/>
  <c r="B252" i="15"/>
  <c r="A252" i="15"/>
  <c r="D247" i="15"/>
  <c r="C247" i="15"/>
  <c r="B247" i="15"/>
  <c r="A247" i="15"/>
  <c r="D246" i="15"/>
  <c r="C246" i="15"/>
  <c r="B246" i="15"/>
  <c r="A246" i="15"/>
  <c r="D245" i="15"/>
  <c r="C245" i="15"/>
  <c r="B245" i="15"/>
  <c r="A245" i="15"/>
  <c r="D244" i="15"/>
  <c r="C244" i="15"/>
  <c r="B244" i="15"/>
  <c r="A244" i="15"/>
  <c r="D243" i="15"/>
  <c r="D248" i="15" s="1"/>
  <c r="C243" i="15"/>
  <c r="B243" i="15"/>
  <c r="A243" i="15"/>
  <c r="E242" i="15"/>
  <c r="B242" i="15"/>
  <c r="A242"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A222" i="15"/>
  <c r="D205" i="15"/>
  <c r="C205" i="15"/>
  <c r="B205" i="15"/>
  <c r="A205" i="15"/>
  <c r="D204" i="15"/>
  <c r="C204" i="15"/>
  <c r="B204" i="15"/>
  <c r="A204" i="15"/>
  <c r="D203" i="15"/>
  <c r="C203" i="15"/>
  <c r="B203" i="15"/>
  <c r="A203" i="15"/>
  <c r="D202" i="15"/>
  <c r="C202" i="15"/>
  <c r="B202" i="15"/>
  <c r="A202" i="15"/>
  <c r="D201" i="15"/>
  <c r="C201" i="15"/>
  <c r="B201" i="15"/>
  <c r="A201" i="15"/>
  <c r="D200" i="15"/>
  <c r="D206" i="15" s="1"/>
  <c r="C200" i="15"/>
  <c r="B200" i="15"/>
  <c r="A200" i="15"/>
  <c r="E199" i="15"/>
  <c r="B199" i="15"/>
  <c r="A199" i="15"/>
  <c r="C194" i="15"/>
  <c r="B194" i="15"/>
  <c r="A194" i="15"/>
  <c r="C193" i="15"/>
  <c r="B193" i="15"/>
  <c r="A193" i="15"/>
  <c r="C192" i="15"/>
  <c r="B192" i="15"/>
  <c r="A192" i="15"/>
  <c r="C191" i="15"/>
  <c r="B191" i="15"/>
  <c r="A191" i="15"/>
  <c r="C190" i="15"/>
  <c r="B190" i="15"/>
  <c r="A190" i="15"/>
  <c r="C189" i="15"/>
  <c r="B189" i="15"/>
  <c r="A189" i="15"/>
  <c r="C188" i="15"/>
  <c r="B188" i="15"/>
  <c r="A188" i="15"/>
  <c r="A183" i="15"/>
  <c r="C171" i="15"/>
  <c r="B171" i="15"/>
  <c r="A171" i="15"/>
  <c r="D166" i="15"/>
  <c r="C166" i="15"/>
  <c r="B166" i="15"/>
  <c r="A166" i="15"/>
  <c r="D165" i="15"/>
  <c r="C165" i="15"/>
  <c r="B165" i="15"/>
  <c r="A165" i="15"/>
  <c r="D164" i="15"/>
  <c r="C164" i="15"/>
  <c r="B164" i="15"/>
  <c r="A164" i="15"/>
  <c r="D163" i="15"/>
  <c r="C163" i="15"/>
  <c r="B163" i="15"/>
  <c r="A163" i="15"/>
  <c r="D162" i="15"/>
  <c r="D167" i="15" s="1"/>
  <c r="C162" i="15"/>
  <c r="B162" i="15"/>
  <c r="A162" i="15"/>
  <c r="E161" i="15"/>
  <c r="B161" i="15"/>
  <c r="A161"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A143" i="15"/>
  <c r="D127" i="15"/>
  <c r="C127" i="15"/>
  <c r="B127" i="15"/>
  <c r="A127" i="15"/>
  <c r="D126" i="15"/>
  <c r="C126" i="15"/>
  <c r="B126" i="15"/>
  <c r="A126" i="15"/>
  <c r="D125" i="15"/>
  <c r="C125" i="15"/>
  <c r="B125" i="15"/>
  <c r="A125" i="15"/>
  <c r="D124" i="15"/>
  <c r="D128" i="15" s="1"/>
  <c r="C124" i="15"/>
  <c r="C128" i="15" s="1"/>
  <c r="B124" i="15"/>
  <c r="A124" i="15"/>
  <c r="C119" i="15"/>
  <c r="B119" i="15"/>
  <c r="A119" i="15"/>
  <c r="C118" i="15"/>
  <c r="B118" i="15"/>
  <c r="A118" i="15"/>
  <c r="C117" i="15"/>
  <c r="B117" i="15"/>
  <c r="A117" i="15"/>
  <c r="C116" i="15"/>
  <c r="B116" i="15"/>
  <c r="A116" i="15"/>
  <c r="C115" i="15"/>
  <c r="B115" i="15"/>
  <c r="A115" i="15"/>
  <c r="C114" i="15"/>
  <c r="B114" i="15"/>
  <c r="A114" i="15"/>
  <c r="A109" i="15"/>
  <c r="D93" i="15"/>
  <c r="C93" i="15"/>
  <c r="B93" i="15"/>
  <c r="A93" i="15"/>
  <c r="D92" i="15"/>
  <c r="C92" i="15"/>
  <c r="B92" i="15"/>
  <c r="A92" i="15"/>
  <c r="D91" i="15"/>
  <c r="C91" i="15"/>
  <c r="B91" i="15"/>
  <c r="A91" i="15"/>
  <c r="D90" i="15"/>
  <c r="D94" i="15" s="1"/>
  <c r="C90" i="15"/>
  <c r="C94" i="15" s="1"/>
  <c r="B90" i="15"/>
  <c r="A90" i="15"/>
  <c r="C85" i="15"/>
  <c r="B85" i="15"/>
  <c r="A85" i="15"/>
  <c r="C84" i="15"/>
  <c r="B84" i="15"/>
  <c r="A84" i="15"/>
  <c r="C83" i="15"/>
  <c r="B83" i="15"/>
  <c r="A83" i="15"/>
  <c r="C82" i="15"/>
  <c r="B82" i="15"/>
  <c r="A82" i="15"/>
  <c r="C81" i="15"/>
  <c r="B81" i="15"/>
  <c r="A81" i="15"/>
  <c r="C80" i="15"/>
  <c r="B80" i="15"/>
  <c r="A80" i="15"/>
  <c r="A75" i="15"/>
  <c r="D59" i="15"/>
  <c r="C59" i="15"/>
  <c r="B59" i="15"/>
  <c r="A59" i="15"/>
  <c r="D58" i="15"/>
  <c r="C58" i="15"/>
  <c r="B58" i="15"/>
  <c r="A58" i="15"/>
  <c r="D57" i="15"/>
  <c r="C57" i="15"/>
  <c r="B57" i="15"/>
  <c r="A57" i="15"/>
  <c r="D56" i="15"/>
  <c r="D60" i="15" s="1"/>
  <c r="C56" i="15"/>
  <c r="B56" i="15"/>
  <c r="A56" i="15"/>
  <c r="C51" i="15"/>
  <c r="B51" i="15"/>
  <c r="A51" i="15"/>
  <c r="C50" i="15"/>
  <c r="B50" i="15"/>
  <c r="A50" i="15"/>
  <c r="C49" i="15"/>
  <c r="B49" i="15"/>
  <c r="A49" i="15"/>
  <c r="C48" i="15"/>
  <c r="B48" i="15"/>
  <c r="A48" i="15"/>
  <c r="C47" i="15"/>
  <c r="B47" i="15"/>
  <c r="A47" i="15"/>
  <c r="C46" i="15"/>
  <c r="B46" i="15"/>
  <c r="A46" i="15"/>
  <c r="A41" i="15"/>
  <c r="D25" i="15"/>
  <c r="C25" i="15"/>
  <c r="B25" i="15"/>
  <c r="A25" i="15"/>
  <c r="D24" i="15"/>
  <c r="C24" i="15"/>
  <c r="B24" i="15"/>
  <c r="A24" i="15"/>
  <c r="D23" i="15"/>
  <c r="C23" i="15"/>
  <c r="B23" i="15"/>
  <c r="A23" i="15"/>
  <c r="D22" i="15"/>
  <c r="C22" i="15"/>
  <c r="B22" i="15"/>
  <c r="A22" i="15"/>
  <c r="D21" i="15"/>
  <c r="C21" i="15"/>
  <c r="B21" i="15"/>
  <c r="A21" i="15"/>
  <c r="D20" i="15"/>
  <c r="C20" i="15"/>
  <c r="B20" i="15"/>
  <c r="A20" i="15"/>
  <c r="D19" i="15"/>
  <c r="C19" i="15"/>
  <c r="B19" i="15"/>
  <c r="A19" i="15"/>
  <c r="D18" i="15"/>
  <c r="C18" i="15"/>
  <c r="B18" i="15"/>
  <c r="A18" i="15"/>
  <c r="D17" i="15"/>
  <c r="C17" i="15"/>
  <c r="B17" i="15"/>
  <c r="A17" i="15"/>
  <c r="C12" i="15"/>
  <c r="B12" i="15"/>
  <c r="A12" i="15"/>
  <c r="C11" i="15"/>
  <c r="B11" i="15"/>
  <c r="A11" i="15"/>
  <c r="C10" i="15"/>
  <c r="B10" i="15"/>
  <c r="A10" i="15"/>
  <c r="C9" i="15"/>
  <c r="B9" i="15"/>
  <c r="A9" i="15"/>
  <c r="C8" i="15"/>
  <c r="B8" i="15"/>
  <c r="A8" i="15"/>
  <c r="C7" i="15"/>
  <c r="B7" i="15"/>
  <c r="A7" i="15"/>
  <c r="C6" i="15"/>
  <c r="B6" i="15"/>
  <c r="A6" i="15"/>
  <c r="C5" i="15"/>
  <c r="B5" i="15"/>
  <c r="A5" i="15"/>
  <c r="C4" i="15"/>
  <c r="B4" i="15"/>
  <c r="A4" i="15"/>
  <c r="A498" i="8"/>
  <c r="A499" i="8"/>
  <c r="B499" i="8"/>
  <c r="C499" i="8"/>
  <c r="C500" i="8" s="1"/>
  <c r="B511" i="8" s="1"/>
  <c r="B497" i="8"/>
  <c r="A497" i="8"/>
  <c r="D505" i="8"/>
  <c r="E505" i="8" s="1"/>
  <c r="D504" i="8"/>
  <c r="C506" i="8"/>
  <c r="C453" i="1"/>
  <c r="C447" i="1"/>
  <c r="E113" i="2"/>
  <c r="D497" i="8" s="1"/>
  <c r="E497" i="8" s="1"/>
  <c r="E112" i="2"/>
  <c r="D429" i="15" s="1"/>
  <c r="E111" i="2"/>
  <c r="J5" i="14"/>
  <c r="D8" i="14"/>
  <c r="D7" i="14"/>
  <c r="D6" i="14"/>
  <c r="D5" i="14"/>
  <c r="D4" i="14"/>
  <c r="D3" i="14"/>
  <c r="G4" i="14"/>
  <c r="G5" i="14"/>
  <c r="G6" i="14"/>
  <c r="G7" i="14"/>
  <c r="G8" i="14"/>
  <c r="G3" i="14"/>
  <c r="E161" i="2"/>
  <c r="E68" i="2"/>
  <c r="E67" i="2"/>
  <c r="E155" i="2"/>
  <c r="D1145" i="16" s="1"/>
  <c r="C1106" i="7"/>
  <c r="C1098" i="7"/>
  <c r="C1087" i="7"/>
  <c r="C1079" i="7"/>
  <c r="C1072" i="7"/>
  <c r="C1065" i="7"/>
  <c r="C1047" i="7"/>
  <c r="C1039" i="7"/>
  <c r="C437" i="1"/>
  <c r="C429" i="1"/>
  <c r="A490" i="8"/>
  <c r="D483" i="8"/>
  <c r="D484" i="8"/>
  <c r="D482" i="8"/>
  <c r="E110" i="2"/>
  <c r="D475" i="8" s="1"/>
  <c r="A483" i="8"/>
  <c r="B483" i="8"/>
  <c r="C483" i="8"/>
  <c r="A484" i="8"/>
  <c r="B484" i="8"/>
  <c r="C484" i="8"/>
  <c r="B482" i="8"/>
  <c r="C482" i="8"/>
  <c r="A482" i="8"/>
  <c r="A471" i="8"/>
  <c r="B471" i="8"/>
  <c r="C471" i="8"/>
  <c r="A472" i="8"/>
  <c r="B472" i="8"/>
  <c r="C472" i="8"/>
  <c r="A473" i="8"/>
  <c r="B473" i="8"/>
  <c r="C473" i="8"/>
  <c r="A474" i="8"/>
  <c r="B474" i="8"/>
  <c r="C474" i="8"/>
  <c r="A475" i="8"/>
  <c r="B475" i="8"/>
  <c r="C475" i="8"/>
  <c r="A476" i="8"/>
  <c r="B476" i="8"/>
  <c r="C476" i="8"/>
  <c r="A477" i="8"/>
  <c r="B477" i="8"/>
  <c r="C477" i="8"/>
  <c r="B470" i="8"/>
  <c r="C470" i="8"/>
  <c r="A470" i="8"/>
  <c r="C419" i="1"/>
  <c r="C412" i="1"/>
  <c r="E31" i="15" l="1"/>
  <c r="E32" i="15" s="1"/>
  <c r="D32" i="15"/>
  <c r="C753" i="16"/>
  <c r="C392" i="16"/>
  <c r="D1327" i="16"/>
  <c r="C60" i="16"/>
  <c r="D398" i="15"/>
  <c r="E100" i="15"/>
  <c r="E109" i="15" s="1"/>
  <c r="D362" i="15"/>
  <c r="D31" i="16"/>
  <c r="E31" i="16" s="1"/>
  <c r="D365" i="16"/>
  <c r="C60" i="15"/>
  <c r="D485" i="8"/>
  <c r="C485" i="8"/>
  <c r="C94" i="16"/>
  <c r="C398" i="15"/>
  <c r="C478" i="8"/>
  <c r="B490" i="8" s="1"/>
  <c r="E484" i="8"/>
  <c r="E482" i="8"/>
  <c r="E475" i="8"/>
  <c r="E483" i="8"/>
  <c r="C320" i="15"/>
  <c r="D1358" i="16"/>
  <c r="E1358" i="16" s="1"/>
  <c r="D1149" i="16"/>
  <c r="E1149" i="16" s="1"/>
  <c r="D1191" i="16"/>
  <c r="E1191" i="16" s="1"/>
  <c r="D1157" i="16"/>
  <c r="E1157" i="16" s="1"/>
  <c r="D1241" i="16"/>
  <c r="E1241" i="16" s="1"/>
  <c r="D1199" i="16"/>
  <c r="E1199" i="16" s="1"/>
  <c r="D1111" i="16"/>
  <c r="E1111" i="16" s="1"/>
  <c r="D1231" i="16"/>
  <c r="E1231" i="16" s="1"/>
  <c r="D1188" i="16"/>
  <c r="E1188" i="16" s="1"/>
  <c r="D1146" i="16"/>
  <c r="E1146" i="16" s="1"/>
  <c r="D1405" i="16"/>
  <c r="E1405" i="16" s="1"/>
  <c r="D428" i="15"/>
  <c r="E428" i="15" s="1"/>
  <c r="D1230" i="16"/>
  <c r="E1230" i="16" s="1"/>
  <c r="D1100" i="16"/>
  <c r="E1100" i="16" s="1"/>
  <c r="D1274" i="16"/>
  <c r="E1274" i="16" s="1"/>
  <c r="D1400" i="16"/>
  <c r="E1400" i="16" s="1"/>
  <c r="D1349" i="16"/>
  <c r="E1349" i="16" s="1"/>
  <c r="D1316" i="16"/>
  <c r="E1316" i="16" s="1"/>
  <c r="D1234" i="16"/>
  <c r="E1234" i="16" s="1"/>
  <c r="D1104" i="16"/>
  <c r="E1104" i="16" s="1"/>
  <c r="D1277" i="16"/>
  <c r="E1277" i="16" s="1"/>
  <c r="C238" i="15"/>
  <c r="C279" i="15"/>
  <c r="C208" i="16"/>
  <c r="E1206" i="16"/>
  <c r="E1208" i="16"/>
  <c r="C652" i="16"/>
  <c r="E403" i="15"/>
  <c r="D1372" i="16"/>
  <c r="C128" i="16"/>
  <c r="E203" i="16"/>
  <c r="E204" i="16"/>
  <c r="E205" i="16"/>
  <c r="E206" i="16"/>
  <c r="E793" i="16"/>
  <c r="E794" i="16"/>
  <c r="E795" i="16"/>
  <c r="E834" i="16"/>
  <c r="E835" i="16"/>
  <c r="E836" i="16"/>
  <c r="E837" i="16"/>
  <c r="E878" i="16"/>
  <c r="E879" i="16"/>
  <c r="E880" i="16"/>
  <c r="E882" i="16"/>
  <c r="E1035" i="16"/>
  <c r="E1037" i="16"/>
  <c r="E1038" i="16"/>
  <c r="E1039" i="16"/>
  <c r="E1074" i="16"/>
  <c r="E1076" i="16"/>
  <c r="E1077" i="16"/>
  <c r="E1078" i="16"/>
  <c r="E1079" i="16"/>
  <c r="E1325" i="16"/>
  <c r="E1326" i="16"/>
  <c r="E1367" i="16"/>
  <c r="E1368" i="16"/>
  <c r="E1371" i="16"/>
  <c r="E164" i="16"/>
  <c r="E165" i="16"/>
  <c r="E166" i="16"/>
  <c r="E167" i="16"/>
  <c r="E923" i="16"/>
  <c r="E924" i="16"/>
  <c r="E961" i="16"/>
  <c r="E962" i="16"/>
  <c r="E59" i="16"/>
  <c r="E296" i="16"/>
  <c r="E305" i="16" s="1"/>
  <c r="E356" i="16"/>
  <c r="E357" i="16"/>
  <c r="E358" i="16"/>
  <c r="E359" i="16"/>
  <c r="E440" i="16"/>
  <c r="E441" i="16"/>
  <c r="E442" i="16"/>
  <c r="E19" i="16"/>
  <c r="E751" i="16"/>
  <c r="E401" i="16"/>
  <c r="E248" i="16"/>
  <c r="E249" i="16"/>
  <c r="E250" i="16"/>
  <c r="E287" i="16"/>
  <c r="E611" i="16"/>
  <c r="E612" i="16"/>
  <c r="E613" i="16"/>
  <c r="E615" i="16"/>
  <c r="E703" i="16"/>
  <c r="E704" i="16"/>
  <c r="E705" i="16"/>
  <c r="E707" i="16"/>
  <c r="E998" i="16"/>
  <c r="E999" i="16"/>
  <c r="E1000" i="16"/>
  <c r="E1001" i="16"/>
  <c r="E1003" i="16"/>
  <c r="E1118" i="16"/>
  <c r="E1119" i="16"/>
  <c r="E1411" i="16"/>
  <c r="E1412" i="16"/>
  <c r="E1413" i="16"/>
  <c r="E1414" i="16"/>
  <c r="E1416" i="16"/>
  <c r="E1418" i="16"/>
  <c r="E1419" i="16"/>
  <c r="C86" i="16"/>
  <c r="E289" i="16"/>
  <c r="E125" i="16"/>
  <c r="E126" i="16"/>
  <c r="E322" i="16"/>
  <c r="E323" i="16"/>
  <c r="E396" i="16"/>
  <c r="E397" i="16"/>
  <c r="E398" i="16"/>
  <c r="E399" i="16"/>
  <c r="E400" i="16"/>
  <c r="E482" i="16"/>
  <c r="E523" i="16"/>
  <c r="E525" i="16"/>
  <c r="E526" i="16"/>
  <c r="E564" i="16"/>
  <c r="E565" i="16"/>
  <c r="E658" i="16"/>
  <c r="E659" i="16"/>
  <c r="E748" i="16"/>
  <c r="E1295" i="16"/>
  <c r="E1304" i="16" s="1"/>
  <c r="D1295" i="16"/>
  <c r="E57" i="16"/>
  <c r="E58" i="16"/>
  <c r="D483" i="16"/>
  <c r="D568" i="16"/>
  <c r="E668" i="16"/>
  <c r="E677" i="16" s="1"/>
  <c r="E883" i="16"/>
  <c r="C13" i="16"/>
  <c r="E20" i="16"/>
  <c r="E21" i="16"/>
  <c r="E22" i="16"/>
  <c r="E23" i="16"/>
  <c r="E24" i="16"/>
  <c r="E25" i="16"/>
  <c r="E91" i="16"/>
  <c r="E92" i="16"/>
  <c r="E93" i="16"/>
  <c r="E247" i="16"/>
  <c r="C316" i="16"/>
  <c r="C518" i="16"/>
  <c r="E690" i="16"/>
  <c r="E881" i="16"/>
  <c r="D927" i="16"/>
  <c r="E1369" i="16"/>
  <c r="E1457" i="16"/>
  <c r="E321" i="16"/>
  <c r="E443" i="16"/>
  <c r="E1145" i="16"/>
  <c r="E1284" i="16"/>
  <c r="E1286" i="16"/>
  <c r="E1287" i="16"/>
  <c r="E524" i="16"/>
  <c r="C560" i="16"/>
  <c r="E792" i="16"/>
  <c r="E207" i="16"/>
  <c r="E1002" i="16"/>
  <c r="C1319" i="16"/>
  <c r="E127" i="16"/>
  <c r="C206" i="15"/>
  <c r="D357" i="15"/>
  <c r="E442" i="15"/>
  <c r="E451" i="15" s="1"/>
  <c r="E393" i="15"/>
  <c r="E394" i="15"/>
  <c r="E395" i="15"/>
  <c r="E396" i="15"/>
  <c r="E397" i="15"/>
  <c r="C86" i="15"/>
  <c r="D134" i="15"/>
  <c r="E134" i="15"/>
  <c r="E143" i="15" s="1"/>
  <c r="E492" i="15"/>
  <c r="D100" i="15"/>
  <c r="E20" i="15"/>
  <c r="E162" i="15"/>
  <c r="E164" i="15"/>
  <c r="E165" i="15"/>
  <c r="E166" i="15"/>
  <c r="E201" i="15"/>
  <c r="E202" i="15"/>
  <c r="E203" i="15"/>
  <c r="E204" i="15"/>
  <c r="E205" i="15"/>
  <c r="E317" i="15"/>
  <c r="E318" i="15"/>
  <c r="E319" i="15"/>
  <c r="C464" i="15"/>
  <c r="E244" i="15"/>
  <c r="E66" i="15"/>
  <c r="E75" i="15" s="1"/>
  <c r="E434" i="15"/>
  <c r="E435" i="15"/>
  <c r="C954" i="16"/>
  <c r="D1427" i="16"/>
  <c r="E1427" i="16"/>
  <c r="E1436" i="16" s="1"/>
  <c r="D26" i="16"/>
  <c r="D208" i="16"/>
  <c r="C290" i="16"/>
  <c r="D324" i="16"/>
  <c r="E481" i="16"/>
  <c r="E657" i="16"/>
  <c r="D251" i="16"/>
  <c r="D290" i="16"/>
  <c r="E355" i="16"/>
  <c r="D527" i="16"/>
  <c r="C964" i="16"/>
  <c r="E958" i="16"/>
  <c r="C52" i="16"/>
  <c r="E202" i="16"/>
  <c r="C436" i="16"/>
  <c r="C527" i="16"/>
  <c r="C606" i="16"/>
  <c r="E623" i="16"/>
  <c r="E632" i="16" s="1"/>
  <c r="C26" i="16"/>
  <c r="E18" i="16"/>
  <c r="D94" i="16"/>
  <c r="C120" i="16"/>
  <c r="D128" i="16"/>
  <c r="C241" i="16"/>
  <c r="C251" i="16"/>
  <c r="C283" i="16"/>
  <c r="E288" i="16"/>
  <c r="C324" i="16"/>
  <c r="C360" i="16"/>
  <c r="E480" i="16"/>
  <c r="C568" i="16"/>
  <c r="E567" i="16"/>
  <c r="C697" i="16"/>
  <c r="D709" i="16"/>
  <c r="E752" i="16"/>
  <c r="E1075" i="16"/>
  <c r="E706" i="16"/>
  <c r="E708" i="16"/>
  <c r="E796" i="16"/>
  <c r="E960" i="16"/>
  <c r="E1246" i="16"/>
  <c r="E1247" i="16"/>
  <c r="E1248" i="16"/>
  <c r="E1366" i="16"/>
  <c r="E1415" i="16"/>
  <c r="E1458" i="16"/>
  <c r="E804" i="16"/>
  <c r="E813" i="16" s="1"/>
  <c r="C874" i="16"/>
  <c r="D884" i="16"/>
  <c r="E1040" i="16"/>
  <c r="E1207" i="16"/>
  <c r="C709" i="16"/>
  <c r="C743" i="16"/>
  <c r="E747" i="16"/>
  <c r="E749" i="16"/>
  <c r="E750" i="16"/>
  <c r="C797" i="16"/>
  <c r="C830" i="16"/>
  <c r="E926" i="16"/>
  <c r="C1041" i="16"/>
  <c r="D1080" i="16"/>
  <c r="E1121" i="16"/>
  <c r="E1122" i="16"/>
  <c r="E1123" i="16"/>
  <c r="E1324" i="16"/>
  <c r="E1370" i="16"/>
  <c r="E1456" i="16"/>
  <c r="E575" i="16"/>
  <c r="E584" i="16" s="1"/>
  <c r="E330" i="16"/>
  <c r="E339" i="16" s="1"/>
  <c r="C402" i="16"/>
  <c r="C444" i="16"/>
  <c r="C616" i="16"/>
  <c r="E610" i="16"/>
  <c r="E56" i="16"/>
  <c r="E124" i="16"/>
  <c r="C197" i="16"/>
  <c r="C351" i="16"/>
  <c r="C483" i="16"/>
  <c r="E566" i="16"/>
  <c r="C661" i="16"/>
  <c r="E656" i="16"/>
  <c r="C158" i="16"/>
  <c r="E17" i="16"/>
  <c r="E163" i="16"/>
  <c r="E246" i="16"/>
  <c r="E320" i="16"/>
  <c r="E522" i="16"/>
  <c r="E90" i="16"/>
  <c r="E614" i="16"/>
  <c r="E760" i="16"/>
  <c r="E769" i="16" s="1"/>
  <c r="C788" i="16"/>
  <c r="C838" i="16"/>
  <c r="C1031" i="16"/>
  <c r="D797" i="16"/>
  <c r="D964" i="16"/>
  <c r="E959" i="16"/>
  <c r="C993" i="16"/>
  <c r="E991" i="16"/>
  <c r="D1041" i="16"/>
  <c r="C1069" i="16"/>
  <c r="E701" i="16"/>
  <c r="D753" i="16"/>
  <c r="C884" i="16"/>
  <c r="C927" i="16"/>
  <c r="E922" i="16"/>
  <c r="E997" i="16"/>
  <c r="C1004" i="16"/>
  <c r="E1073" i="16"/>
  <c r="C1080" i="16"/>
  <c r="C1114" i="16"/>
  <c r="D1124" i="16"/>
  <c r="E1120" i="16"/>
  <c r="E702" i="16"/>
  <c r="E891" i="16"/>
  <c r="E900" i="16" s="1"/>
  <c r="C918" i="16"/>
  <c r="E925" i="16"/>
  <c r="E934" i="16"/>
  <c r="E943" i="16" s="1"/>
  <c r="E963" i="16"/>
  <c r="D1288" i="16"/>
  <c r="E1285" i="16"/>
  <c r="C1361" i="16"/>
  <c r="E1365" i="16"/>
  <c r="C1372" i="16"/>
  <c r="D1379" i="16"/>
  <c r="E1379" i="16"/>
  <c r="E1388" i="16" s="1"/>
  <c r="E1417" i="16"/>
  <c r="E1036" i="16"/>
  <c r="C1124" i="16"/>
  <c r="C1249" i="16"/>
  <c r="C1459" i="16"/>
  <c r="E1455" i="16"/>
  <c r="C1159" i="16"/>
  <c r="C1209" i="16"/>
  <c r="C1288" i="16"/>
  <c r="C1327" i="16"/>
  <c r="E1323" i="16"/>
  <c r="C1420" i="16"/>
  <c r="C1451" i="16"/>
  <c r="D1459" i="16"/>
  <c r="C1201" i="16"/>
  <c r="C1242" i="16"/>
  <c r="C1406" i="16"/>
  <c r="C1280" i="16"/>
  <c r="D1334" i="16"/>
  <c r="E1205" i="16"/>
  <c r="E245" i="15"/>
  <c r="E246" i="15"/>
  <c r="E352" i="15"/>
  <c r="E354" i="15"/>
  <c r="E355" i="15"/>
  <c r="E356" i="15"/>
  <c r="D493" i="15"/>
  <c r="E284" i="15"/>
  <c r="E285" i="15"/>
  <c r="E490" i="15"/>
  <c r="E491" i="15"/>
  <c r="C167" i="15"/>
  <c r="C195" i="15"/>
  <c r="E247" i="15"/>
  <c r="E429" i="15"/>
  <c r="C26" i="15"/>
  <c r="E19" i="15"/>
  <c r="E283" i="15"/>
  <c r="D286" i="15"/>
  <c r="E326" i="15"/>
  <c r="E335" i="15" s="1"/>
  <c r="C347" i="15"/>
  <c r="C357" i="15"/>
  <c r="E421" i="15"/>
  <c r="E461" i="15"/>
  <c r="D26" i="15"/>
  <c r="E21" i="15"/>
  <c r="E22" i="15"/>
  <c r="E23" i="15"/>
  <c r="E24" i="15"/>
  <c r="E25" i="15"/>
  <c r="E57" i="15"/>
  <c r="E58" i="15"/>
  <c r="E59" i="15"/>
  <c r="E91" i="15"/>
  <c r="E92" i="15"/>
  <c r="E93" i="15"/>
  <c r="E125" i="15"/>
  <c r="E126" i="15"/>
  <c r="E127" i="15"/>
  <c r="C157" i="15"/>
  <c r="E243" i="15"/>
  <c r="C248" i="15"/>
  <c r="E292" i="15"/>
  <c r="E301" i="15" s="1"/>
  <c r="E17" i="15"/>
  <c r="C52" i="15"/>
  <c r="C120" i="15"/>
  <c r="E316" i="15"/>
  <c r="E392" i="15"/>
  <c r="C13" i="15"/>
  <c r="E18" i="15"/>
  <c r="E90" i="15"/>
  <c r="E163" i="15"/>
  <c r="E200" i="15"/>
  <c r="C312" i="15"/>
  <c r="C388" i="15"/>
  <c r="E56" i="15"/>
  <c r="E124" i="15"/>
  <c r="E353" i="15"/>
  <c r="C430" i="15"/>
  <c r="D437" i="15"/>
  <c r="E436" i="15"/>
  <c r="C486" i="15"/>
  <c r="C437" i="15"/>
  <c r="C493" i="15"/>
  <c r="D506" i="8"/>
  <c r="E504" i="8"/>
  <c r="E506" i="8" s="1"/>
  <c r="D511" i="8" s="1"/>
  <c r="E1249" i="16" l="1"/>
  <c r="D1265" i="16" s="1"/>
  <c r="E1124" i="16"/>
  <c r="D1140" i="16" s="1"/>
  <c r="E365" i="16"/>
  <c r="E366" i="16" s="1"/>
  <c r="E375" i="16" s="1"/>
  <c r="D366" i="16"/>
  <c r="E362" i="15"/>
  <c r="E363" i="15" s="1"/>
  <c r="E372" i="15" s="1"/>
  <c r="D363" i="15"/>
  <c r="E485" i="8"/>
  <c r="D490" i="8" s="1"/>
  <c r="E1004" i="16"/>
  <c r="E884" i="16"/>
  <c r="D900" i="16" s="1"/>
  <c r="E483" i="16"/>
  <c r="D499" i="16" s="1"/>
  <c r="E838" i="16"/>
  <c r="D854" i="16" s="1"/>
  <c r="E168" i="16"/>
  <c r="D184" i="16" s="1"/>
  <c r="E1327" i="16"/>
  <c r="D1343" i="16" s="1"/>
  <c r="E1288" i="16"/>
  <c r="D1304" i="16" s="1"/>
  <c r="E360" i="16"/>
  <c r="D375" i="16" s="1"/>
  <c r="E444" i="16"/>
  <c r="D460" i="16" s="1"/>
  <c r="E402" i="16"/>
  <c r="D418" i="16" s="1"/>
  <c r="E1420" i="16"/>
  <c r="D1436" i="16" s="1"/>
  <c r="E527" i="16"/>
  <c r="D543" i="16" s="1"/>
  <c r="E290" i="16"/>
  <c r="D305" i="16" s="1"/>
  <c r="E94" i="16"/>
  <c r="D109" i="16" s="1"/>
  <c r="E208" i="16"/>
  <c r="D224" i="16" s="1"/>
  <c r="E324" i="16"/>
  <c r="D339" i="16" s="1"/>
  <c r="E251" i="16"/>
  <c r="D268" i="16" s="1"/>
  <c r="E26" i="16"/>
  <c r="D41" i="16" s="1"/>
  <c r="E568" i="16"/>
  <c r="D584" i="16" s="1"/>
  <c r="E60" i="16"/>
  <c r="D75" i="16" s="1"/>
  <c r="E1209" i="16"/>
  <c r="D1225" i="16" s="1"/>
  <c r="E1041" i="16"/>
  <c r="D1056" i="16" s="1"/>
  <c r="E1372" i="16"/>
  <c r="D1388" i="16" s="1"/>
  <c r="E964" i="16"/>
  <c r="D979" i="16" s="1"/>
  <c r="E797" i="16"/>
  <c r="D813" i="16" s="1"/>
  <c r="E128" i="16"/>
  <c r="D143" i="16" s="1"/>
  <c r="E753" i="16"/>
  <c r="D769" i="16" s="1"/>
  <c r="E398" i="15"/>
  <c r="D413" i="15" s="1"/>
  <c r="E206" i="15"/>
  <c r="D222" i="15" s="1"/>
  <c r="E493" i="15"/>
  <c r="D508" i="15" s="1"/>
  <c r="E464" i="15"/>
  <c r="D479" i="15" s="1"/>
  <c r="E167" i="15"/>
  <c r="D183" i="15" s="1"/>
  <c r="E320" i="15"/>
  <c r="D335" i="15" s="1"/>
  <c r="E437" i="15"/>
  <c r="D451" i="15" s="1"/>
  <c r="E286" i="15"/>
  <c r="D301" i="15" s="1"/>
  <c r="E1459" i="16"/>
  <c r="D1475" i="16" s="1"/>
  <c r="E661" i="16"/>
  <c r="D677" i="16" s="1"/>
  <c r="D1182" i="16"/>
  <c r="E1080" i="16"/>
  <c r="E927" i="16"/>
  <c r="D943" i="16" s="1"/>
  <c r="E616" i="16"/>
  <c r="D632" i="16" s="1"/>
  <c r="E709" i="16"/>
  <c r="D725" i="16" s="1"/>
  <c r="E357" i="15"/>
  <c r="D372" i="15" s="1"/>
  <c r="E248" i="15"/>
  <c r="D264" i="15" s="1"/>
  <c r="E128" i="15"/>
  <c r="D143" i="15" s="1"/>
  <c r="E60" i="15"/>
  <c r="D75" i="15" s="1"/>
  <c r="E94" i="15"/>
  <c r="D109" i="15" s="1"/>
  <c r="E26" i="15"/>
  <c r="D41" i="15" s="1"/>
  <c r="D1095" i="16" l="1"/>
  <c r="D1019" i="16"/>
  <c r="E154" i="2" l="1"/>
  <c r="D1313" i="16" l="1"/>
  <c r="E1313" i="16" s="1"/>
  <c r="D738" i="16"/>
  <c r="E738" i="16" s="1"/>
  <c r="D1399" i="16"/>
  <c r="E1399" i="16" s="1"/>
  <c r="D1350" i="16"/>
  <c r="E1350" i="16" s="1"/>
  <c r="E66" i="2" l="1"/>
  <c r="D172" i="2"/>
  <c r="E172" i="2" s="1"/>
  <c r="E109" i="2"/>
  <c r="E61" i="2"/>
  <c r="E160" i="2"/>
  <c r="E81" i="2"/>
  <c r="A463" i="8"/>
  <c r="D456" i="8"/>
  <c r="E456" i="8" s="1"/>
  <c r="D457" i="8"/>
  <c r="E457" i="8" s="1"/>
  <c r="D455" i="8"/>
  <c r="E455" i="8" s="1"/>
  <c r="D431" i="8"/>
  <c r="E431" i="8" s="1"/>
  <c r="D432" i="8"/>
  <c r="E432" i="8" s="1"/>
  <c r="D433" i="8"/>
  <c r="E433" i="8" s="1"/>
  <c r="D434" i="8"/>
  <c r="E434" i="8" s="1"/>
  <c r="D435" i="8"/>
  <c r="E435" i="8" s="1"/>
  <c r="D430" i="8"/>
  <c r="E430" i="8" s="1"/>
  <c r="E45" i="2"/>
  <c r="D424" i="8" s="1"/>
  <c r="E424" i="8" s="1"/>
  <c r="C426" i="8"/>
  <c r="B441" i="8" s="1"/>
  <c r="C403" i="8"/>
  <c r="B416" i="8" s="1"/>
  <c r="A416" i="8"/>
  <c r="E44" i="2"/>
  <c r="D398" i="8" s="1"/>
  <c r="E398" i="8" s="1"/>
  <c r="D408" i="8"/>
  <c r="E408" i="8" s="1"/>
  <c r="D409" i="8"/>
  <c r="E409" i="8" s="1"/>
  <c r="D410" i="8"/>
  <c r="E410" i="8" s="1"/>
  <c r="D407" i="8"/>
  <c r="E407" i="8" s="1"/>
  <c r="D383" i="8"/>
  <c r="E383" i="8" s="1"/>
  <c r="D384" i="8"/>
  <c r="E384" i="8" s="1"/>
  <c r="D382" i="8"/>
  <c r="E382" i="8" s="1"/>
  <c r="A390" i="8"/>
  <c r="E377" i="8"/>
  <c r="D351" i="8"/>
  <c r="D352" i="8"/>
  <c r="D353" i="8"/>
  <c r="D354" i="8"/>
  <c r="E354" i="8" s="1"/>
  <c r="D355" i="8"/>
  <c r="E355" i="8" s="1"/>
  <c r="D356" i="8"/>
  <c r="D350" i="8"/>
  <c r="E60" i="2"/>
  <c r="D335" i="8" s="1"/>
  <c r="A351" i="8"/>
  <c r="B351" i="8"/>
  <c r="A352" i="8"/>
  <c r="B352" i="8"/>
  <c r="A353" i="8"/>
  <c r="B353" i="8"/>
  <c r="A354" i="8"/>
  <c r="B354" i="8"/>
  <c r="A355" i="8"/>
  <c r="B355" i="8"/>
  <c r="A356" i="8"/>
  <c r="B356" i="8"/>
  <c r="B350" i="8"/>
  <c r="C350" i="8"/>
  <c r="A350" i="8"/>
  <c r="A336" i="8"/>
  <c r="B336" i="8"/>
  <c r="C336" i="8"/>
  <c r="E336" i="8" s="1"/>
  <c r="A337" i="8"/>
  <c r="B337" i="8"/>
  <c r="C337" i="8"/>
  <c r="A338" i="8"/>
  <c r="B338" i="8"/>
  <c r="C338" i="8"/>
  <c r="A339" i="8"/>
  <c r="B339" i="8"/>
  <c r="C339" i="8"/>
  <c r="A340" i="8"/>
  <c r="B340" i="8"/>
  <c r="C340" i="8"/>
  <c r="A341" i="8"/>
  <c r="B341" i="8"/>
  <c r="C341" i="8"/>
  <c r="A342" i="8"/>
  <c r="B342" i="8"/>
  <c r="C342" i="8"/>
  <c r="A343" i="8"/>
  <c r="B343" i="8"/>
  <c r="C343" i="8"/>
  <c r="A344" i="8"/>
  <c r="B344" i="8"/>
  <c r="C344" i="8"/>
  <c r="E344" i="8" s="1"/>
  <c r="A345" i="8"/>
  <c r="B345" i="8"/>
  <c r="C345" i="8"/>
  <c r="B335" i="8"/>
  <c r="C335" i="8"/>
  <c r="A335" i="8"/>
  <c r="C411" i="8"/>
  <c r="C385" i="8"/>
  <c r="C378" i="8"/>
  <c r="B390" i="8" s="1"/>
  <c r="A362" i="8"/>
  <c r="C458" i="8"/>
  <c r="C451" i="8"/>
  <c r="B463" i="8" s="1"/>
  <c r="C436" i="8"/>
  <c r="A321" i="8"/>
  <c r="B321" i="8"/>
  <c r="C321" i="8"/>
  <c r="A322" i="8"/>
  <c r="B322" i="8"/>
  <c r="C322" i="8"/>
  <c r="B320" i="8"/>
  <c r="C320" i="8"/>
  <c r="A320" i="8"/>
  <c r="C791" i="7"/>
  <c r="C801" i="7"/>
  <c r="C771" i="7"/>
  <c r="C397" i="1"/>
  <c r="C390" i="1"/>
  <c r="C759" i="7"/>
  <c r="C380" i="1"/>
  <c r="C745" i="7"/>
  <c r="C734" i="7"/>
  <c r="C709" i="7"/>
  <c r="C721" i="7"/>
  <c r="C694" i="7"/>
  <c r="C683" i="7"/>
  <c r="C667" i="7"/>
  <c r="C657" i="7"/>
  <c r="C634" i="7"/>
  <c r="C623" i="7"/>
  <c r="C893" i="7"/>
  <c r="C863" i="7"/>
  <c r="C830" i="7"/>
  <c r="C590" i="7"/>
  <c r="C568" i="7"/>
  <c r="C417" i="7"/>
  <c r="C534" i="7"/>
  <c r="C501" i="7"/>
  <c r="C463" i="7"/>
  <c r="C359" i="7"/>
  <c r="C370" i="1"/>
  <c r="C352" i="1"/>
  <c r="C339" i="1"/>
  <c r="C332" i="1"/>
  <c r="B311" i="1"/>
  <c r="B314" i="1" s="1"/>
  <c r="C821" i="7"/>
  <c r="C558" i="7"/>
  <c r="B317" i="1" l="1"/>
  <c r="B362" i="8"/>
  <c r="E356" i="8"/>
  <c r="D436" i="8"/>
  <c r="E353" i="8"/>
  <c r="E351" i="8"/>
  <c r="E411" i="8"/>
  <c r="D416" i="8" s="1"/>
  <c r="D873" i="16"/>
  <c r="E873" i="16" s="1"/>
  <c r="D605" i="16"/>
  <c r="E605" i="16" s="1"/>
  <c r="D435" i="16"/>
  <c r="E435" i="16" s="1"/>
  <c r="D787" i="16"/>
  <c r="E787" i="16" s="1"/>
  <c r="D696" i="16"/>
  <c r="E696" i="16" s="1"/>
  <c r="D517" i="16"/>
  <c r="E517" i="16" s="1"/>
  <c r="D1200" i="16"/>
  <c r="E1200" i="16" s="1"/>
  <c r="D1101" i="16"/>
  <c r="E1101" i="16" s="1"/>
  <c r="D820" i="16"/>
  <c r="E820" i="16" s="1"/>
  <c r="D732" i="16"/>
  <c r="E732" i="16" s="1"/>
  <c r="D506" i="16"/>
  <c r="E506" i="16" s="1"/>
  <c r="D776" i="16"/>
  <c r="E776" i="16" s="1"/>
  <c r="D594" i="16"/>
  <c r="E594" i="16" s="1"/>
  <c r="D550" i="16"/>
  <c r="E550" i="16" s="1"/>
  <c r="D861" i="16"/>
  <c r="E861" i="16" s="1"/>
  <c r="D425" i="16"/>
  <c r="E425" i="16" s="1"/>
  <c r="D684" i="16"/>
  <c r="E684" i="16" s="1"/>
  <c r="D642" i="16"/>
  <c r="E642" i="16" s="1"/>
  <c r="D467" i="16"/>
  <c r="E467" i="16" s="1"/>
  <c r="D907" i="16"/>
  <c r="E907" i="16" s="1"/>
  <c r="D1158" i="16"/>
  <c r="E1158" i="16" s="1"/>
  <c r="D914" i="16"/>
  <c r="E914" i="16" s="1"/>
  <c r="D868" i="16"/>
  <c r="E868" i="16" s="1"/>
  <c r="D648" i="16"/>
  <c r="E648" i="16" s="1"/>
  <c r="D600" i="16"/>
  <c r="E600" i="16" s="1"/>
  <c r="D556" i="16"/>
  <c r="E556" i="16" s="1"/>
  <c r="D782" i="16"/>
  <c r="E782" i="16" s="1"/>
  <c r="D1401" i="16"/>
  <c r="E1401" i="16" s="1"/>
  <c r="D1351" i="16"/>
  <c r="E1351" i="16" s="1"/>
  <c r="D1112" i="16"/>
  <c r="E1112" i="16" s="1"/>
  <c r="D512" i="16"/>
  <c r="E512" i="16" s="1"/>
  <c r="D826" i="16"/>
  <c r="E826" i="16" s="1"/>
  <c r="D818" i="16"/>
  <c r="E818" i="16" s="1"/>
  <c r="D730" i="16"/>
  <c r="E730" i="16" s="1"/>
  <c r="D504" i="16"/>
  <c r="E504" i="16" s="1"/>
  <c r="D774" i="16"/>
  <c r="E774" i="16" s="1"/>
  <c r="D465" i="16"/>
  <c r="E465" i="16" s="1"/>
  <c r="D1068" i="16"/>
  <c r="E1068" i="16" s="1"/>
  <c r="D859" i="16"/>
  <c r="E859" i="16" s="1"/>
  <c r="D637" i="16"/>
  <c r="E637" i="16" s="1"/>
  <c r="D548" i="16"/>
  <c r="E548" i="16" s="1"/>
  <c r="D423" i="16"/>
  <c r="E423" i="16" s="1"/>
  <c r="D682" i="16"/>
  <c r="E682" i="16" s="1"/>
  <c r="D589" i="16"/>
  <c r="E589" i="16" s="1"/>
  <c r="D905" i="16"/>
  <c r="E905" i="16" s="1"/>
  <c r="D1315" i="16"/>
  <c r="E1315" i="16" s="1"/>
  <c r="D1233" i="16"/>
  <c r="E1233" i="16" s="1"/>
  <c r="D865" i="16"/>
  <c r="E865" i="16" s="1"/>
  <c r="D823" i="16"/>
  <c r="E823" i="16" s="1"/>
  <c r="D735" i="16"/>
  <c r="E735" i="16" s="1"/>
  <c r="D509" i="16"/>
  <c r="E509" i="16" s="1"/>
  <c r="D1276" i="16"/>
  <c r="E1276" i="16" s="1"/>
  <c r="D1103" i="16"/>
  <c r="E1103" i="16" s="1"/>
  <c r="D911" i="16"/>
  <c r="E911" i="16" s="1"/>
  <c r="D779" i="16"/>
  <c r="E779" i="16" s="1"/>
  <c r="D553" i="16"/>
  <c r="E553" i="16" s="1"/>
  <c r="D1190" i="16"/>
  <c r="E1190" i="16" s="1"/>
  <c r="D597" i="16"/>
  <c r="E597" i="16" s="1"/>
  <c r="D1357" i="16"/>
  <c r="E1357" i="16" s="1"/>
  <c r="D470" i="16"/>
  <c r="E470" i="16" s="1"/>
  <c r="D428" i="16"/>
  <c r="E428" i="16" s="1"/>
  <c r="D1148" i="16"/>
  <c r="E1148" i="16" s="1"/>
  <c r="D687" i="16"/>
  <c r="E687" i="16" s="1"/>
  <c r="D645" i="16"/>
  <c r="E645" i="16" s="1"/>
  <c r="E350" i="8"/>
  <c r="E335" i="8"/>
  <c r="E458" i="8"/>
  <c r="D463" i="8" s="1"/>
  <c r="D458" i="8"/>
  <c r="D385" i="8"/>
  <c r="E436" i="8"/>
  <c r="D441" i="8" s="1"/>
  <c r="D411" i="8"/>
  <c r="D357" i="8"/>
  <c r="E385" i="8"/>
  <c r="D390" i="8" s="1"/>
  <c r="C357" i="8"/>
  <c r="E352" i="8"/>
  <c r="C346" i="8"/>
  <c r="C524" i="7"/>
  <c r="C453" i="7"/>
  <c r="C349" i="7"/>
  <c r="C381" i="7"/>
  <c r="C286" i="7"/>
  <c r="C267" i="7"/>
  <c r="C257" i="7"/>
  <c r="E357" i="8" l="1"/>
  <c r="D362" i="8" s="1"/>
  <c r="C986" i="7"/>
  <c r="C951" i="7"/>
  <c r="C922" i="7"/>
  <c r="C599" i="7"/>
  <c r="C428" i="7"/>
  <c r="C390" i="7"/>
  <c r="C325" i="7"/>
  <c r="C295" i="7"/>
  <c r="B10" i="9"/>
  <c r="I15" i="9"/>
  <c r="H15" i="9"/>
  <c r="G15" i="9"/>
  <c r="F15" i="9"/>
  <c r="D15" i="9"/>
  <c r="C15" i="9"/>
  <c r="E15" i="9" s="1"/>
  <c r="G3" i="9"/>
  <c r="H3" i="9"/>
  <c r="I3" i="9"/>
  <c r="D18" i="9" l="1"/>
  <c r="J15" i="9"/>
  <c r="C312" i="8" l="1"/>
  <c r="A312" i="8"/>
  <c r="B312" i="8"/>
  <c r="A313" i="8"/>
  <c r="B313" i="8"/>
  <c r="C313" i="8"/>
  <c r="A314" i="8"/>
  <c r="B314" i="8"/>
  <c r="C314" i="8"/>
  <c r="B311" i="8"/>
  <c r="C311" i="8"/>
  <c r="A311" i="8"/>
  <c r="A288" i="8"/>
  <c r="B288" i="8"/>
  <c r="C288" i="8"/>
  <c r="A289" i="8"/>
  <c r="B289" i="8"/>
  <c r="C289" i="8"/>
  <c r="A290" i="8"/>
  <c r="B290" i="8"/>
  <c r="C290" i="8"/>
  <c r="A291" i="8"/>
  <c r="B291" i="8"/>
  <c r="C291" i="8"/>
  <c r="B287" i="8"/>
  <c r="C287" i="8"/>
  <c r="A287" i="8"/>
  <c r="A270" i="8"/>
  <c r="B270" i="8"/>
  <c r="C270" i="8"/>
  <c r="A271" i="8"/>
  <c r="B271" i="8"/>
  <c r="C271" i="8"/>
  <c r="A272" i="8"/>
  <c r="B272" i="8"/>
  <c r="C272" i="8"/>
  <c r="A273" i="8"/>
  <c r="B273" i="8"/>
  <c r="C273" i="8"/>
  <c r="A274" i="8"/>
  <c r="B274" i="8"/>
  <c r="C274" i="8"/>
  <c r="B269" i="8"/>
  <c r="C269" i="8"/>
  <c r="A269" i="8"/>
  <c r="A255" i="8"/>
  <c r="B255" i="8"/>
  <c r="C255" i="8"/>
  <c r="A256" i="8"/>
  <c r="B256" i="8"/>
  <c r="C256" i="8"/>
  <c r="A257" i="8"/>
  <c r="B257" i="8"/>
  <c r="C257" i="8"/>
  <c r="A258" i="8"/>
  <c r="B258" i="8"/>
  <c r="C258" i="8"/>
  <c r="A259" i="8"/>
  <c r="B259" i="8"/>
  <c r="C259" i="8"/>
  <c r="A260" i="8"/>
  <c r="B260" i="8"/>
  <c r="C260" i="8"/>
  <c r="A261" i="8"/>
  <c r="B261" i="8"/>
  <c r="C261" i="8"/>
  <c r="A262" i="8"/>
  <c r="B262" i="8"/>
  <c r="C262" i="8"/>
  <c r="A263" i="8"/>
  <c r="B263" i="8"/>
  <c r="C263" i="8"/>
  <c r="A264" i="8"/>
  <c r="B264" i="8"/>
  <c r="C264" i="8"/>
  <c r="B254" i="8"/>
  <c r="C254" i="8"/>
  <c r="A254" i="8"/>
  <c r="A239" i="8"/>
  <c r="B239" i="8"/>
  <c r="C239" i="8"/>
  <c r="A240" i="8"/>
  <c r="B240" i="8"/>
  <c r="C240" i="8"/>
  <c r="A241" i="8"/>
  <c r="B241" i="8"/>
  <c r="C241" i="8"/>
  <c r="B238" i="8"/>
  <c r="C238" i="8"/>
  <c r="A238" i="8"/>
  <c r="A228" i="8"/>
  <c r="B228" i="8"/>
  <c r="C228" i="8"/>
  <c r="A229" i="8"/>
  <c r="B229" i="8"/>
  <c r="C229" i="8"/>
  <c r="A230" i="8"/>
  <c r="B230" i="8"/>
  <c r="C230" i="8"/>
  <c r="A231" i="8"/>
  <c r="B231" i="8"/>
  <c r="C231" i="8"/>
  <c r="A232" i="8"/>
  <c r="B232" i="8"/>
  <c r="C232" i="8"/>
  <c r="A233" i="8"/>
  <c r="B233" i="8"/>
  <c r="C233" i="8"/>
  <c r="B227" i="8"/>
  <c r="C227" i="8"/>
  <c r="A227" i="8"/>
  <c r="A212" i="8"/>
  <c r="B212" i="8"/>
  <c r="C212" i="8"/>
  <c r="A213" i="8"/>
  <c r="B213" i="8"/>
  <c r="C213" i="8"/>
  <c r="A214" i="8"/>
  <c r="B214" i="8"/>
  <c r="C214" i="8"/>
  <c r="B211" i="8"/>
  <c r="C211" i="8"/>
  <c r="A211" i="8"/>
  <c r="A201" i="8"/>
  <c r="B201" i="8"/>
  <c r="C201" i="8"/>
  <c r="A202" i="8"/>
  <c r="B202" i="8"/>
  <c r="C202" i="8"/>
  <c r="A203" i="8"/>
  <c r="B203" i="8"/>
  <c r="C203" i="8"/>
  <c r="A204" i="8"/>
  <c r="B204" i="8"/>
  <c r="C204" i="8"/>
  <c r="A205" i="8"/>
  <c r="B205" i="8"/>
  <c r="C205" i="8"/>
  <c r="A206" i="8"/>
  <c r="B206" i="8"/>
  <c r="C206" i="8"/>
  <c r="B200" i="8"/>
  <c r="C200" i="8"/>
  <c r="A200" i="8"/>
  <c r="A186" i="8"/>
  <c r="B186" i="8"/>
  <c r="C186" i="8"/>
  <c r="A187" i="8"/>
  <c r="B187" i="8"/>
  <c r="C187" i="8"/>
  <c r="B185" i="8"/>
  <c r="C185" i="8"/>
  <c r="A185" i="8"/>
  <c r="A177" i="8"/>
  <c r="B177" i="8"/>
  <c r="C177" i="8"/>
  <c r="A178" i="8"/>
  <c r="B178" i="8"/>
  <c r="C178" i="8"/>
  <c r="A179" i="8"/>
  <c r="B179" i="8"/>
  <c r="C179" i="8"/>
  <c r="A180" i="8"/>
  <c r="B180" i="8"/>
  <c r="C180" i="8"/>
  <c r="B176" i="8"/>
  <c r="C176" i="8"/>
  <c r="A176" i="8"/>
  <c r="A161" i="8"/>
  <c r="B161" i="8"/>
  <c r="C161" i="8"/>
  <c r="A162" i="8"/>
  <c r="B162" i="8"/>
  <c r="C162" i="8"/>
  <c r="A163" i="8"/>
  <c r="B163" i="8"/>
  <c r="C163" i="8"/>
  <c r="B160" i="8"/>
  <c r="C160" i="8"/>
  <c r="A160" i="8"/>
  <c r="A152" i="8"/>
  <c r="B152" i="8"/>
  <c r="C152" i="8"/>
  <c r="A153" i="8"/>
  <c r="B153" i="8"/>
  <c r="C153" i="8"/>
  <c r="A154" i="8"/>
  <c r="B154" i="8"/>
  <c r="C154" i="8"/>
  <c r="A155" i="8"/>
  <c r="B155" i="8"/>
  <c r="C155" i="8"/>
  <c r="B151" i="8"/>
  <c r="C151" i="8"/>
  <c r="A151" i="8"/>
  <c r="A129" i="8"/>
  <c r="B129" i="8"/>
  <c r="C129" i="8"/>
  <c r="A130" i="8"/>
  <c r="B130" i="8"/>
  <c r="C130" i="8"/>
  <c r="A131" i="8"/>
  <c r="B131" i="8"/>
  <c r="C131" i="8"/>
  <c r="A132" i="8"/>
  <c r="B132" i="8"/>
  <c r="C132" i="8"/>
  <c r="B128" i="8"/>
  <c r="C128" i="8"/>
  <c r="A128" i="8"/>
  <c r="A120" i="8"/>
  <c r="B120" i="8"/>
  <c r="C120" i="8"/>
  <c r="A121" i="8"/>
  <c r="B121" i="8"/>
  <c r="C121" i="8"/>
  <c r="A122" i="8"/>
  <c r="B122" i="8"/>
  <c r="C122" i="8"/>
  <c r="A123" i="8"/>
  <c r="B123" i="8"/>
  <c r="C123" i="8"/>
  <c r="B118" i="8"/>
  <c r="C118" i="8"/>
  <c r="A118" i="8"/>
  <c r="A105" i="8"/>
  <c r="B105" i="8"/>
  <c r="C105" i="8"/>
  <c r="B104" i="8"/>
  <c r="C104" i="8"/>
  <c r="A104" i="8"/>
  <c r="A98" i="8"/>
  <c r="B98" i="8"/>
  <c r="C98" i="8"/>
  <c r="A99" i="8"/>
  <c r="B99" i="8"/>
  <c r="C99" i="8"/>
  <c r="B97" i="8"/>
  <c r="C97" i="8"/>
  <c r="A97" i="8"/>
  <c r="A76" i="8"/>
  <c r="B76" i="8"/>
  <c r="C76" i="8"/>
  <c r="A77" i="8"/>
  <c r="B77" i="8"/>
  <c r="C77" i="8"/>
  <c r="A78" i="8"/>
  <c r="B78" i="8"/>
  <c r="C78" i="8"/>
  <c r="A79" i="8"/>
  <c r="B79" i="8"/>
  <c r="C79" i="8"/>
  <c r="B75" i="8"/>
  <c r="C75" i="8"/>
  <c r="A75" i="8"/>
  <c r="A66" i="8"/>
  <c r="B66" i="8"/>
  <c r="C66" i="8"/>
  <c r="A67" i="8"/>
  <c r="B67" i="8"/>
  <c r="C67" i="8"/>
  <c r="A68" i="8"/>
  <c r="B68" i="8"/>
  <c r="C68" i="8"/>
  <c r="A69" i="8"/>
  <c r="B69" i="8"/>
  <c r="C69" i="8"/>
  <c r="A70" i="8"/>
  <c r="B70" i="8"/>
  <c r="C70" i="8"/>
  <c r="B65" i="8"/>
  <c r="C65" i="8"/>
  <c r="A65" i="8"/>
  <c r="A47" i="8"/>
  <c r="A48" i="8"/>
  <c r="B48" i="8"/>
  <c r="C48" i="8"/>
  <c r="A49" i="8"/>
  <c r="B49" i="8"/>
  <c r="C49" i="8"/>
  <c r="A50" i="8"/>
  <c r="B50" i="8"/>
  <c r="A51" i="8"/>
  <c r="B51" i="8"/>
  <c r="C51" i="8"/>
  <c r="A52" i="8"/>
  <c r="B52" i="8"/>
  <c r="C52" i="8"/>
  <c r="B47" i="8"/>
  <c r="C47" i="8"/>
  <c r="A37" i="8"/>
  <c r="B37" i="8"/>
  <c r="C37" i="8"/>
  <c r="A38" i="8"/>
  <c r="B38" i="8"/>
  <c r="C38" i="8"/>
  <c r="A39" i="8"/>
  <c r="B39" i="8"/>
  <c r="C39" i="8"/>
  <c r="A40" i="8"/>
  <c r="B40" i="8"/>
  <c r="C40" i="8"/>
  <c r="A41" i="8"/>
  <c r="B41" i="8"/>
  <c r="C41" i="8"/>
  <c r="A42" i="8"/>
  <c r="B42" i="8"/>
  <c r="C42" i="8"/>
  <c r="B36" i="8"/>
  <c r="C36" i="8"/>
  <c r="A36" i="8"/>
  <c r="A18" i="8"/>
  <c r="B18" i="8"/>
  <c r="C18" i="8"/>
  <c r="A19" i="8"/>
  <c r="B19" i="8"/>
  <c r="C19" i="8"/>
  <c r="A20" i="8"/>
  <c r="B20" i="8"/>
  <c r="C20" i="8"/>
  <c r="A21" i="8"/>
  <c r="B21" i="8"/>
  <c r="C21" i="8"/>
  <c r="B17" i="8"/>
  <c r="C17" i="8"/>
  <c r="A17" i="8"/>
  <c r="A5" i="8"/>
  <c r="B5" i="8"/>
  <c r="C5" i="8"/>
  <c r="A6" i="8"/>
  <c r="B6" i="8"/>
  <c r="C6" i="8"/>
  <c r="A7" i="8"/>
  <c r="B7" i="8"/>
  <c r="C7" i="8"/>
  <c r="A8" i="8"/>
  <c r="B8" i="8"/>
  <c r="C8" i="8"/>
  <c r="A9" i="8"/>
  <c r="B9" i="8"/>
  <c r="C9" i="8"/>
  <c r="A10" i="8"/>
  <c r="B10" i="8"/>
  <c r="C10" i="8"/>
  <c r="A11" i="8"/>
  <c r="B11" i="8"/>
  <c r="C11" i="8"/>
  <c r="A12" i="8"/>
  <c r="B12" i="8"/>
  <c r="C12" i="8"/>
  <c r="B4" i="8"/>
  <c r="C4" i="8"/>
  <c r="A4" i="8"/>
  <c r="D30" i="16" l="1"/>
  <c r="C138" i="8"/>
  <c r="C13" i="8"/>
  <c r="C26" i="8"/>
  <c r="C27" i="8" s="1"/>
  <c r="C84" i="8"/>
  <c r="C85" i="8" s="1"/>
  <c r="A169" i="8"/>
  <c r="C230" i="7"/>
  <c r="C240" i="7"/>
  <c r="C217" i="7"/>
  <c r="C197" i="7"/>
  <c r="C160" i="7"/>
  <c r="C170" i="7"/>
  <c r="C139" i="7"/>
  <c r="C128" i="7"/>
  <c r="C108" i="2"/>
  <c r="E108" i="2" s="1"/>
  <c r="C111" i="7"/>
  <c r="C101" i="7"/>
  <c r="C85" i="7"/>
  <c r="C77" i="7"/>
  <c r="C65" i="7"/>
  <c r="D37" i="15" l="1"/>
  <c r="E37" i="15"/>
  <c r="E41" i="15" s="1"/>
  <c r="E30" i="16"/>
  <c r="E32" i="16" s="1"/>
  <c r="E41" i="16" s="1"/>
  <c r="D32" i="16"/>
  <c r="C139" i="8"/>
  <c r="D402" i="15"/>
  <c r="D255" i="16"/>
  <c r="D252" i="15"/>
  <c r="D210" i="15"/>
  <c r="D171" i="15"/>
  <c r="D212" i="16"/>
  <c r="D406" i="16"/>
  <c r="D172" i="16"/>
  <c r="C57" i="7"/>
  <c r="C45" i="7"/>
  <c r="C37" i="7"/>
  <c r="B328" i="8"/>
  <c r="A328" i="8"/>
  <c r="A304" i="8"/>
  <c r="A247" i="8"/>
  <c r="A280" i="8"/>
  <c r="C234" i="8"/>
  <c r="A220" i="8"/>
  <c r="C181" i="8"/>
  <c r="B193" i="8" s="1"/>
  <c r="A193" i="8"/>
  <c r="A144" i="8"/>
  <c r="A111" i="8"/>
  <c r="A90" i="8"/>
  <c r="A58" i="8"/>
  <c r="A31" i="8"/>
  <c r="E171" i="15" l="1"/>
  <c r="E174" i="15" s="1"/>
  <c r="E183" i="15" s="1"/>
  <c r="D174" i="15"/>
  <c r="E402" i="15"/>
  <c r="E404" i="15" s="1"/>
  <c r="E413" i="15" s="1"/>
  <c r="D404" i="15"/>
  <c r="E172" i="16"/>
  <c r="E175" i="16" s="1"/>
  <c r="E184" i="16" s="1"/>
  <c r="D175" i="16"/>
  <c r="E210" i="15"/>
  <c r="E213" i="15" s="1"/>
  <c r="E222" i="15" s="1"/>
  <c r="D213" i="15"/>
  <c r="E406" i="16"/>
  <c r="E409" i="16" s="1"/>
  <c r="E418" i="16" s="1"/>
  <c r="D409" i="16"/>
  <c r="E252" i="15"/>
  <c r="E255" i="15" s="1"/>
  <c r="E264" i="15" s="1"/>
  <c r="D255" i="15"/>
  <c r="E212" i="16"/>
  <c r="E215" i="16" s="1"/>
  <c r="E224" i="16" s="1"/>
  <c r="D215" i="16"/>
  <c r="E255" i="16"/>
  <c r="E259" i="16" s="1"/>
  <c r="E268" i="16" s="1"/>
  <c r="D259" i="16"/>
  <c r="E107" i="2"/>
  <c r="D287" i="8" s="1"/>
  <c r="E287" i="8" s="1"/>
  <c r="E106" i="2"/>
  <c r="D206" i="8" s="1"/>
  <c r="E105" i="2"/>
  <c r="E311" i="8"/>
  <c r="E290" i="8"/>
  <c r="E42" i="2"/>
  <c r="D262" i="8" s="1"/>
  <c r="E43" i="2"/>
  <c r="D263" i="8" s="1"/>
  <c r="C106" i="8"/>
  <c r="C323" i="8"/>
  <c r="C315" i="8"/>
  <c r="C292" i="8"/>
  <c r="B304" i="8" s="1"/>
  <c r="C299" i="8"/>
  <c r="C265" i="8"/>
  <c r="B247" i="8"/>
  <c r="C275" i="8"/>
  <c r="C242" i="8"/>
  <c r="C215" i="8"/>
  <c r="C188" i="8"/>
  <c r="C164" i="8"/>
  <c r="C133" i="8"/>
  <c r="C80" i="8"/>
  <c r="C22" i="8"/>
  <c r="B227" i="1"/>
  <c r="D85" i="15" l="1"/>
  <c r="E85" i="15" s="1"/>
  <c r="D151" i="16"/>
  <c r="E151" i="16" s="1"/>
  <c r="D85" i="16"/>
  <c r="E85" i="16" s="1"/>
  <c r="D151" i="15"/>
  <c r="E151" i="15" s="1"/>
  <c r="D233" i="8"/>
  <c r="D375" i="8"/>
  <c r="E375" i="8" s="1"/>
  <c r="B228" i="1"/>
  <c r="B225" i="1" s="1"/>
  <c r="B231" i="1" l="1"/>
  <c r="B234" i="1" s="1"/>
  <c r="B280" i="8"/>
  <c r="C262" i="1"/>
  <c r="C217" i="1"/>
  <c r="C207" i="1"/>
  <c r="C180" i="1"/>
  <c r="C189" i="1"/>
  <c r="C135" i="1"/>
  <c r="C114" i="1"/>
  <c r="C166" i="1"/>
  <c r="C142" i="1"/>
  <c r="C122" i="1"/>
  <c r="C102" i="1"/>
  <c r="C93" i="1"/>
  <c r="C74" i="1"/>
  <c r="C80" i="1"/>
  <c r="C64" i="1"/>
  <c r="C55" i="1"/>
  <c r="C34" i="1"/>
  <c r="C22" i="1"/>
  <c r="C13" i="1"/>
  <c r="B22" i="9"/>
  <c r="C3" i="9"/>
  <c r="F3" i="9"/>
  <c r="E3" i="9"/>
  <c r="D3" i="9"/>
  <c r="D6" i="9" l="1"/>
  <c r="B9" i="9" s="1"/>
  <c r="J3" i="9"/>
  <c r="C44" i="1"/>
  <c r="C50" i="8"/>
  <c r="C53" i="8" s="1"/>
  <c r="B11" i="9"/>
  <c r="E9" i="9" s="1"/>
  <c r="E11" i="9" s="1"/>
  <c r="B21" i="9" l="1"/>
  <c r="E23" i="9" l="1"/>
  <c r="B23" i="9"/>
  <c r="E21" i="9" s="1"/>
  <c r="D298" i="8"/>
  <c r="E298" i="8" s="1"/>
  <c r="D273" i="8"/>
  <c r="E273" i="8" s="1"/>
  <c r="D239" i="8"/>
  <c r="E239" i="8" s="1"/>
  <c r="D213" i="8"/>
  <c r="E213" i="8" s="1"/>
  <c r="D186" i="8"/>
  <c r="E186" i="8" s="1"/>
  <c r="D162" i="8"/>
  <c r="E162" i="8" s="1"/>
  <c r="D130" i="8"/>
  <c r="E130" i="8" s="1"/>
  <c r="D105" i="8"/>
  <c r="E105" i="8" s="1"/>
  <c r="D79" i="8"/>
  <c r="E79" i="8" s="1"/>
  <c r="D50" i="8"/>
  <c r="E50" i="8" s="1"/>
  <c r="D18" i="8"/>
  <c r="E18" i="8" s="1"/>
  <c r="D17" i="8"/>
  <c r="D320" i="8"/>
  <c r="D296" i="8"/>
  <c r="D272" i="8"/>
  <c r="E272" i="8" s="1"/>
  <c r="D240" i="8"/>
  <c r="E240" i="8" s="1"/>
  <c r="D212" i="8"/>
  <c r="E212" i="8" s="1"/>
  <c r="D187" i="8"/>
  <c r="E187" i="8" s="1"/>
  <c r="D163" i="8"/>
  <c r="E163" i="8" s="1"/>
  <c r="D131" i="8"/>
  <c r="E131" i="8" s="1"/>
  <c r="D104" i="8"/>
  <c r="D78" i="8"/>
  <c r="E78" i="8" s="1"/>
  <c r="D49" i="8"/>
  <c r="E49" i="8" s="1"/>
  <c r="D47" i="8"/>
  <c r="D21" i="8"/>
  <c r="E21" i="8" s="1"/>
  <c r="D205" i="8"/>
  <c r="E205" i="8" s="1"/>
  <c r="C156" i="8"/>
  <c r="B169" i="8" s="1"/>
  <c r="E80" i="2"/>
  <c r="D371" i="8" s="1"/>
  <c r="C124" i="8"/>
  <c r="B144" i="8" s="1"/>
  <c r="C100" i="8"/>
  <c r="B111" i="8" s="1"/>
  <c r="C71" i="8"/>
  <c r="B90" i="8" s="1"/>
  <c r="C43" i="8"/>
  <c r="B58" i="8" s="1"/>
  <c r="E104" i="2"/>
  <c r="E103" i="2"/>
  <c r="D37" i="8" s="1"/>
  <c r="E263" i="8"/>
  <c r="E262" i="8"/>
  <c r="B31" i="8"/>
  <c r="C156" i="1"/>
  <c r="C157" i="1" s="1"/>
  <c r="E12" i="2"/>
  <c r="D584" i="15" s="1"/>
  <c r="E584" i="15" s="1"/>
  <c r="E256" i="8"/>
  <c r="E233" i="8"/>
  <c r="D147" i="2"/>
  <c r="E147" i="2" s="1"/>
  <c r="D148" i="2"/>
  <c r="E148" i="2" s="1"/>
  <c r="E11" i="8"/>
  <c r="E79" i="2"/>
  <c r="E21" i="2"/>
  <c r="E7" i="2"/>
  <c r="D583" i="15" s="1"/>
  <c r="E583" i="15" s="1"/>
  <c r="E102" i="2"/>
  <c r="D515" i="15" s="1"/>
  <c r="E515" i="15" s="1"/>
  <c r="D143" i="2"/>
  <c r="D159" i="2"/>
  <c r="E159" i="2" s="1"/>
  <c r="E153" i="2"/>
  <c r="D200" i="8" s="1"/>
  <c r="E200" i="8" s="1"/>
  <c r="D51" i="16" l="1"/>
  <c r="E51" i="16" s="1"/>
  <c r="D51" i="15"/>
  <c r="E51" i="15" s="1"/>
  <c r="D114" i="16"/>
  <c r="E114" i="16" s="1"/>
  <c r="D80" i="16"/>
  <c r="E80" i="16" s="1"/>
  <c r="D80" i="15"/>
  <c r="E80" i="15" s="1"/>
  <c r="D114" i="15"/>
  <c r="E114" i="15" s="1"/>
  <c r="D546" i="15"/>
  <c r="E546" i="15" s="1"/>
  <c r="D484" i="15"/>
  <c r="D426" i="15"/>
  <c r="E426" i="15" s="1"/>
  <c r="D4" i="15"/>
  <c r="E4" i="15" s="1"/>
  <c r="D4" i="16"/>
  <c r="E4" i="16" s="1"/>
  <c r="D84" i="15"/>
  <c r="E84" i="15" s="1"/>
  <c r="D155" i="16"/>
  <c r="E155" i="16" s="1"/>
  <c r="D84" i="16"/>
  <c r="E84" i="16" s="1"/>
  <c r="D155" i="15"/>
  <c r="E155" i="15" s="1"/>
  <c r="D863" i="16"/>
  <c r="E863" i="16" s="1"/>
  <c r="D821" i="16"/>
  <c r="E821" i="16" s="1"/>
  <c r="D733" i="16"/>
  <c r="E733" i="16" s="1"/>
  <c r="D507" i="16"/>
  <c r="E507" i="16" s="1"/>
  <c r="D909" i="16"/>
  <c r="E909" i="16" s="1"/>
  <c r="D777" i="16"/>
  <c r="E777" i="16" s="1"/>
  <c r="D469" i="16"/>
  <c r="E469" i="16" s="1"/>
  <c r="D273" i="16"/>
  <c r="E273" i="16" s="1"/>
  <c r="D230" i="16"/>
  <c r="E230" i="16" s="1"/>
  <c r="D46" i="16"/>
  <c r="E46" i="16" s="1"/>
  <c r="D378" i="15"/>
  <c r="E378" i="15" s="1"/>
  <c r="D340" i="15"/>
  <c r="D306" i="15"/>
  <c r="D46" i="15"/>
  <c r="E46" i="15" s="1"/>
  <c r="D468" i="16"/>
  <c r="E468" i="16" s="1"/>
  <c r="D115" i="16"/>
  <c r="E115" i="16" s="1"/>
  <c r="D1398" i="16"/>
  <c r="E1398" i="16" s="1"/>
  <c r="D595" i="16"/>
  <c r="E595" i="16" s="1"/>
  <c r="D551" i="16"/>
  <c r="E551" i="16" s="1"/>
  <c r="D344" i="16"/>
  <c r="D190" i="16"/>
  <c r="E190" i="16" s="1"/>
  <c r="D149" i="16"/>
  <c r="E149" i="16" s="1"/>
  <c r="D228" i="15"/>
  <c r="E228" i="15" s="1"/>
  <c r="D426" i="16"/>
  <c r="E426" i="16" s="1"/>
  <c r="D81" i="16"/>
  <c r="E81" i="16" s="1"/>
  <c r="D149" i="15"/>
  <c r="E149" i="15" s="1"/>
  <c r="D81" i="15"/>
  <c r="E81" i="15" s="1"/>
  <c r="D685" i="16"/>
  <c r="E685" i="16" s="1"/>
  <c r="D643" i="16"/>
  <c r="E643" i="16" s="1"/>
  <c r="D269" i="15"/>
  <c r="E269" i="15" s="1"/>
  <c r="D189" i="15"/>
  <c r="E189" i="15" s="1"/>
  <c r="D381" i="16"/>
  <c r="E381" i="16" s="1"/>
  <c r="D310" i="16"/>
  <c r="D115" i="15"/>
  <c r="E115" i="15" s="1"/>
  <c r="D992" i="16"/>
  <c r="E992" i="16" s="1"/>
  <c r="D384" i="16"/>
  <c r="E384" i="16" s="1"/>
  <c r="D276" i="16"/>
  <c r="E276" i="16" s="1"/>
  <c r="D233" i="16"/>
  <c r="E233" i="16" s="1"/>
  <c r="D231" i="15"/>
  <c r="E231" i="15" s="1"/>
  <c r="D381" i="15"/>
  <c r="E381" i="15" s="1"/>
  <c r="D1444" i="16"/>
  <c r="E1444" i="16" s="1"/>
  <c r="D272" i="15"/>
  <c r="E272" i="15" s="1"/>
  <c r="D867" i="16"/>
  <c r="E867" i="16" s="1"/>
  <c r="D866" i="16"/>
  <c r="E866" i="16" s="1"/>
  <c r="D824" i="16"/>
  <c r="E824" i="16" s="1"/>
  <c r="D736" i="16"/>
  <c r="E736" i="16" s="1"/>
  <c r="D510" i="16"/>
  <c r="E510" i="16" s="1"/>
  <c r="D912" i="16"/>
  <c r="E912" i="16" s="1"/>
  <c r="D780" i="16"/>
  <c r="E780" i="16" s="1"/>
  <c r="D47" i="16"/>
  <c r="E47" i="16" s="1"/>
  <c r="D119" i="15"/>
  <c r="E119" i="15" s="1"/>
  <c r="D47" i="15"/>
  <c r="E47" i="15" s="1"/>
  <c r="D598" i="16"/>
  <c r="E598" i="16" s="1"/>
  <c r="D554" i="16"/>
  <c r="E554" i="16" s="1"/>
  <c r="D429" i="16"/>
  <c r="E429" i="16" s="1"/>
  <c r="D119" i="16"/>
  <c r="E119" i="16" s="1"/>
  <c r="D688" i="16"/>
  <c r="E688" i="16" s="1"/>
  <c r="D646" i="16"/>
  <c r="E646" i="16" s="1"/>
  <c r="D471" i="16"/>
  <c r="E471" i="16" s="1"/>
  <c r="D38" i="8"/>
  <c r="E38" i="8" s="1"/>
  <c r="D476" i="8"/>
  <c r="E476" i="8" s="1"/>
  <c r="D397" i="8"/>
  <c r="E397" i="8" s="1"/>
  <c r="D399" i="8"/>
  <c r="E399" i="8" s="1"/>
  <c r="D373" i="8"/>
  <c r="E373" i="8" s="1"/>
  <c r="D341" i="8"/>
  <c r="E341" i="8" s="1"/>
  <c r="E371" i="8"/>
  <c r="D19" i="8"/>
  <c r="E19" i="8" s="1"/>
  <c r="D51" i="8"/>
  <c r="E51" i="8" s="1"/>
  <c r="D75" i="8"/>
  <c r="E75" i="8" s="1"/>
  <c r="D76" i="8"/>
  <c r="E76" i="8" s="1"/>
  <c r="D128" i="8"/>
  <c r="E128" i="8" s="1"/>
  <c r="D129" i="8"/>
  <c r="E129" i="8" s="1"/>
  <c r="D161" i="8"/>
  <c r="E161" i="8" s="1"/>
  <c r="D214" i="8"/>
  <c r="E214" i="8" s="1"/>
  <c r="D238" i="8"/>
  <c r="E238" i="8" s="1"/>
  <c r="D274" i="8"/>
  <c r="E274" i="8" s="1"/>
  <c r="D270" i="8"/>
  <c r="E270" i="8" s="1"/>
  <c r="D297" i="8"/>
  <c r="E297" i="8" s="1"/>
  <c r="D321" i="8"/>
  <c r="E321" i="8" s="1"/>
  <c r="D20" i="8"/>
  <c r="E20" i="8" s="1"/>
  <c r="D52" i="8"/>
  <c r="E52" i="8" s="1"/>
  <c r="D48" i="8"/>
  <c r="E48" i="8" s="1"/>
  <c r="D77" i="8"/>
  <c r="E77" i="8" s="1"/>
  <c r="D132" i="8"/>
  <c r="E132" i="8" s="1"/>
  <c r="D160" i="8"/>
  <c r="D164" i="8" s="1"/>
  <c r="D185" i="8"/>
  <c r="E185" i="8" s="1"/>
  <c r="E188" i="8" s="1"/>
  <c r="D193" i="8" s="1"/>
  <c r="D211" i="8"/>
  <c r="E211" i="8" s="1"/>
  <c r="D241" i="8"/>
  <c r="E241" i="8" s="1"/>
  <c r="D269" i="8"/>
  <c r="E269" i="8" s="1"/>
  <c r="D271" i="8"/>
  <c r="E271" i="8" s="1"/>
  <c r="D322" i="8"/>
  <c r="E322" i="8" s="1"/>
  <c r="E47" i="8"/>
  <c r="E296" i="8"/>
  <c r="E17" i="8"/>
  <c r="E104" i="8"/>
  <c r="E106" i="8" s="1"/>
  <c r="D111" i="8" s="1"/>
  <c r="D106" i="8"/>
  <c r="E320" i="8"/>
  <c r="E206" i="8"/>
  <c r="C207" i="8"/>
  <c r="B220" i="8" s="1"/>
  <c r="D180" i="8"/>
  <c r="E180" i="8" s="1"/>
  <c r="D258" i="8"/>
  <c r="E258" i="8" s="1"/>
  <c r="D229" i="8"/>
  <c r="E229" i="8" s="1"/>
  <c r="D178" i="8"/>
  <c r="E178" i="8" s="1"/>
  <c r="D232" i="8"/>
  <c r="E232" i="8" s="1"/>
  <c r="D153" i="8"/>
  <c r="E153" i="8" s="1"/>
  <c r="D120" i="8"/>
  <c r="E120" i="8" s="1"/>
  <c r="D154" i="8"/>
  <c r="E154" i="8" s="1"/>
  <c r="D201" i="8"/>
  <c r="D41" i="8"/>
  <c r="E41" i="8" s="1"/>
  <c r="D68" i="8"/>
  <c r="E68" i="8" s="1"/>
  <c r="D99" i="8"/>
  <c r="E99" i="8" s="1"/>
  <c r="E37" i="8"/>
  <c r="E41" i="2"/>
  <c r="E40" i="2"/>
  <c r="E39" i="2"/>
  <c r="E38" i="2"/>
  <c r="E37" i="2"/>
  <c r="E36" i="2"/>
  <c r="E35" i="2"/>
  <c r="E34" i="2"/>
  <c r="E5" i="2"/>
  <c r="E33" i="2"/>
  <c r="E32" i="2"/>
  <c r="D543" i="15" s="1"/>
  <c r="E31" i="2"/>
  <c r="D544" i="15" s="1"/>
  <c r="E544" i="15" s="1"/>
  <c r="E30" i="2"/>
  <c r="D513" i="15" s="1"/>
  <c r="E29" i="2"/>
  <c r="E28" i="2"/>
  <c r="E27" i="2"/>
  <c r="D70" i="8" s="1"/>
  <c r="E26" i="2"/>
  <c r="D474" i="8" s="1"/>
  <c r="E474" i="8" s="1"/>
  <c r="E25" i="2"/>
  <c r="E24" i="2"/>
  <c r="E23" i="2"/>
  <c r="E22" i="2"/>
  <c r="E20" i="2"/>
  <c r="E19" i="2"/>
  <c r="E18" i="2"/>
  <c r="E17" i="2"/>
  <c r="E16" i="2"/>
  <c r="E14" i="2"/>
  <c r="E13" i="2"/>
  <c r="E11" i="2"/>
  <c r="E299" i="8" l="1"/>
  <c r="D304" i="8" s="1"/>
  <c r="E70" i="8"/>
  <c r="E160" i="8"/>
  <c r="E164" i="8" s="1"/>
  <c r="D169" i="8" s="1"/>
  <c r="E323" i="8"/>
  <c r="D328" i="8" s="1"/>
  <c r="D188" i="8"/>
  <c r="D547" i="15"/>
  <c r="E547" i="15" s="1"/>
  <c r="D423" i="15"/>
  <c r="E423" i="15" s="1"/>
  <c r="D549" i="15"/>
  <c r="E549" i="15" s="1"/>
  <c r="D424" i="15"/>
  <c r="E424" i="15" s="1"/>
  <c r="D550" i="15"/>
  <c r="E550" i="15" s="1"/>
  <c r="D456" i="15"/>
  <c r="D425" i="15"/>
  <c r="E425" i="15" s="1"/>
  <c r="E306" i="15"/>
  <c r="D545" i="15"/>
  <c r="E545" i="15" s="1"/>
  <c r="D419" i="15"/>
  <c r="E419" i="15" s="1"/>
  <c r="D422" i="15"/>
  <c r="E422" i="15" s="1"/>
  <c r="E513" i="15"/>
  <c r="E344" i="16"/>
  <c r="E340" i="15"/>
  <c r="E484" i="15"/>
  <c r="D345" i="15"/>
  <c r="E345" i="15" s="1"/>
  <c r="D309" i="15"/>
  <c r="E309" i="15" s="1"/>
  <c r="D349" i="16"/>
  <c r="E349" i="16" s="1"/>
  <c r="D193" i="16"/>
  <c r="E193" i="16" s="1"/>
  <c r="D192" i="15"/>
  <c r="E192" i="15" s="1"/>
  <c r="D313" i="16"/>
  <c r="E313" i="16" s="1"/>
  <c r="D420" i="15"/>
  <c r="E420" i="15" s="1"/>
  <c r="E543" i="15"/>
  <c r="D548" i="15"/>
  <c r="E548" i="15" s="1"/>
  <c r="D418" i="15"/>
  <c r="E310" i="16"/>
  <c r="D123" i="8"/>
  <c r="D155" i="8"/>
  <c r="E155" i="8" s="1"/>
  <c r="D470" i="8"/>
  <c r="E275" i="8"/>
  <c r="D280" i="8" s="1"/>
  <c r="D66" i="8"/>
  <c r="E66" i="8" s="1"/>
  <c r="D423" i="8"/>
  <c r="D342" i="8"/>
  <c r="E342" i="8" s="1"/>
  <c r="D121" i="8"/>
  <c r="E121" i="8" s="1"/>
  <c r="D402" i="8"/>
  <c r="E402" i="8" s="1"/>
  <c r="E133" i="8"/>
  <c r="D144" i="8" s="1"/>
  <c r="E22" i="8"/>
  <c r="D31" i="8" s="1"/>
  <c r="E215" i="8"/>
  <c r="D220" i="8" s="1"/>
  <c r="E242" i="8"/>
  <c r="D247" i="8" s="1"/>
  <c r="E80" i="8"/>
  <c r="D90" i="8" s="1"/>
  <c r="D299" i="8"/>
  <c r="E53" i="8"/>
  <c r="D58" i="8" s="1"/>
  <c r="D275" i="8"/>
  <c r="D215" i="8"/>
  <c r="D242" i="8"/>
  <c r="D133" i="8"/>
  <c r="D80" i="8"/>
  <c r="D323" i="8"/>
  <c r="D22" i="8"/>
  <c r="D53" i="8"/>
  <c r="E201" i="8"/>
  <c r="D5" i="8"/>
  <c r="E5" i="8" s="1"/>
  <c r="D255" i="8"/>
  <c r="E255" i="8" s="1"/>
  <c r="E6" i="2"/>
  <c r="E8" i="2"/>
  <c r="D473" i="8" s="1"/>
  <c r="E473" i="8" s="1"/>
  <c r="E10" i="2"/>
  <c r="D8" i="8" s="1"/>
  <c r="E8" i="8" s="1"/>
  <c r="E9" i="2"/>
  <c r="E3" i="2"/>
  <c r="E4" i="2"/>
  <c r="E59" i="2"/>
  <c r="E73" i="2"/>
  <c r="E74" i="2"/>
  <c r="E75" i="2"/>
  <c r="E76" i="2"/>
  <c r="D376" i="8" s="1"/>
  <c r="E376" i="8" s="1"/>
  <c r="E77" i="2"/>
  <c r="E78" i="2"/>
  <c r="E72" i="2"/>
  <c r="E86" i="2"/>
  <c r="E87" i="2"/>
  <c r="E88" i="2"/>
  <c r="D498" i="8" s="1"/>
  <c r="E89" i="2"/>
  <c r="D499" i="8" s="1"/>
  <c r="E499" i="8" s="1"/>
  <c r="E90" i="2"/>
  <c r="E91" i="2"/>
  <c r="E92" i="2"/>
  <c r="E93" i="2"/>
  <c r="D288" i="8" s="1"/>
  <c r="E94" i="2"/>
  <c r="D312" i="8" s="1"/>
  <c r="E95" i="2"/>
  <c r="E96" i="2"/>
  <c r="E97" i="2"/>
  <c r="E98" i="2"/>
  <c r="E99" i="2"/>
  <c r="E100" i="2"/>
  <c r="E101" i="2"/>
  <c r="E85" i="2"/>
  <c r="E143" i="2"/>
  <c r="E144" i="2"/>
  <c r="D582" i="15" s="1"/>
  <c r="E142" i="2"/>
  <c r="E169" i="2"/>
  <c r="E152" i="2"/>
  <c r="D165" i="2"/>
  <c r="E165" i="2" s="1"/>
  <c r="E65" i="2"/>
  <c r="D12" i="8" s="1"/>
  <c r="E12" i="8" s="1"/>
  <c r="C209" i="7"/>
  <c r="C190" i="7"/>
  <c r="D391" i="16" l="1"/>
  <c r="E391" i="16" s="1"/>
  <c r="D195" i="16"/>
  <c r="E195" i="16" s="1"/>
  <c r="D156" i="16"/>
  <c r="E156" i="16" s="1"/>
  <c r="E582" i="15"/>
  <c r="E585" i="15" s="1"/>
  <c r="C605" i="15" s="1"/>
  <c r="F605" i="15" s="1"/>
  <c r="C12" i="24" s="1"/>
  <c r="D12" i="24" s="1"/>
  <c r="D585" i="15"/>
  <c r="D239" i="16"/>
  <c r="E239" i="16" s="1"/>
  <c r="E123" i="8"/>
  <c r="E553" i="15"/>
  <c r="D1309" i="16"/>
  <c r="E1309" i="16" s="1"/>
  <c r="D1062" i="16"/>
  <c r="E1062" i="16" s="1"/>
  <c r="D869" i="16"/>
  <c r="E869" i="16" s="1"/>
  <c r="D601" i="16"/>
  <c r="E601" i="16" s="1"/>
  <c r="D1270" i="16"/>
  <c r="E1270" i="16" s="1"/>
  <c r="D431" i="16"/>
  <c r="E431" i="16" s="1"/>
  <c r="D1441" i="16"/>
  <c r="E1441" i="16" s="1"/>
  <c r="D1394" i="16"/>
  <c r="E1394" i="16" s="1"/>
  <c r="D1352" i="16"/>
  <c r="E1352" i="16" s="1"/>
  <c r="D783" i="16"/>
  <c r="E783" i="16" s="1"/>
  <c r="D692" i="16"/>
  <c r="E692" i="16" s="1"/>
  <c r="D985" i="16"/>
  <c r="E985" i="16" s="1"/>
  <c r="D513" i="16"/>
  <c r="E513" i="16" s="1"/>
  <c r="D1195" i="16"/>
  <c r="E1195" i="16" s="1"/>
  <c r="D1025" i="16"/>
  <c r="E1025" i="16" s="1"/>
  <c r="D949" i="16"/>
  <c r="E949" i="16" s="1"/>
  <c r="D49" i="16"/>
  <c r="E49" i="16" s="1"/>
  <c r="D49" i="15"/>
  <c r="E49" i="15" s="1"/>
  <c r="D117" i="15"/>
  <c r="E117" i="15" s="1"/>
  <c r="D117" i="16"/>
  <c r="E117" i="16" s="1"/>
  <c r="D514" i="15"/>
  <c r="D1310" i="16"/>
  <c r="E1310" i="16" s="1"/>
  <c r="D1154" i="16"/>
  <c r="E1154" i="16" s="1"/>
  <c r="D915" i="16"/>
  <c r="E915" i="16" s="1"/>
  <c r="D870" i="16"/>
  <c r="E870" i="16" s="1"/>
  <c r="D649" i="16"/>
  <c r="E649" i="16" s="1"/>
  <c r="D602" i="16"/>
  <c r="E602" i="16" s="1"/>
  <c r="D557" i="16"/>
  <c r="E557" i="16" s="1"/>
  <c r="D1271" i="16"/>
  <c r="E1271" i="16" s="1"/>
  <c r="D1064" i="16"/>
  <c r="E1064" i="16" s="1"/>
  <c r="D951" i="16"/>
  <c r="E951" i="16" s="1"/>
  <c r="D432" i="16"/>
  <c r="E432" i="16" s="1"/>
  <c r="D473" i="16"/>
  <c r="E473" i="16" s="1"/>
  <c r="D1238" i="16"/>
  <c r="E1238" i="16" s="1"/>
  <c r="D784" i="16"/>
  <c r="E784" i="16" s="1"/>
  <c r="D740" i="16"/>
  <c r="E740" i="16" s="1"/>
  <c r="D693" i="16"/>
  <c r="E693" i="16" s="1"/>
  <c r="D1395" i="16"/>
  <c r="E1395" i="16" s="1"/>
  <c r="D1353" i="16"/>
  <c r="E1353" i="16" s="1"/>
  <c r="D1109" i="16"/>
  <c r="E1109" i="16" s="1"/>
  <c r="D1027" i="16"/>
  <c r="E1027" i="16" s="1"/>
  <c r="D827" i="16"/>
  <c r="E827" i="16" s="1"/>
  <c r="D987" i="16"/>
  <c r="E987" i="16" s="1"/>
  <c r="D514" i="16"/>
  <c r="E514" i="16" s="1"/>
  <c r="D1196" i="16"/>
  <c r="E1196" i="16" s="1"/>
  <c r="D390" i="16"/>
  <c r="E390" i="16" s="1"/>
  <c r="D240" i="16"/>
  <c r="E240" i="16" s="1"/>
  <c r="D282" i="16"/>
  <c r="E282" i="16" s="1"/>
  <c r="D11" i="16"/>
  <c r="E11" i="16" s="1"/>
  <c r="D11" i="15"/>
  <c r="E11" i="15" s="1"/>
  <c r="D1450" i="16"/>
  <c r="E1450" i="16" s="1"/>
  <c r="D237" i="15"/>
  <c r="E237" i="15" s="1"/>
  <c r="D387" i="15"/>
  <c r="E387" i="15" s="1"/>
  <c r="D278" i="15"/>
  <c r="E278" i="15" s="1"/>
  <c r="E498" i="8"/>
  <c r="E500" i="8" s="1"/>
  <c r="C511" i="8" s="1"/>
  <c r="F511" i="8" s="1"/>
  <c r="G511" i="8" s="1"/>
  <c r="D500" i="8"/>
  <c r="D6" i="15"/>
  <c r="E6" i="15" s="1"/>
  <c r="D6" i="16"/>
  <c r="E6" i="16" s="1"/>
  <c r="D593" i="16"/>
  <c r="E593" i="16" s="1"/>
  <c r="D641" i="16"/>
  <c r="E641" i="16" s="1"/>
  <c r="D48" i="16"/>
  <c r="E48" i="16" s="1"/>
  <c r="D48" i="15"/>
  <c r="E48" i="15" s="1"/>
  <c r="D1187" i="16"/>
  <c r="E1187" i="16" s="1"/>
  <c r="D97" i="8"/>
  <c r="E97" i="8" s="1"/>
  <c r="D1393" i="16"/>
  <c r="E1393" i="16" s="1"/>
  <c r="D1311" i="16"/>
  <c r="E1311" i="16" s="1"/>
  <c r="D1155" i="16"/>
  <c r="E1155" i="16" s="1"/>
  <c r="D916" i="16"/>
  <c r="E916" i="16" s="1"/>
  <c r="D871" i="16"/>
  <c r="E871" i="16" s="1"/>
  <c r="D650" i="16"/>
  <c r="E650" i="16" s="1"/>
  <c r="D604" i="16"/>
  <c r="E604" i="16" s="1"/>
  <c r="D603" i="16"/>
  <c r="E603" i="16" s="1"/>
  <c r="D558" i="16"/>
  <c r="E558" i="16" s="1"/>
  <c r="D1272" i="16"/>
  <c r="E1272" i="16" s="1"/>
  <c r="D1065" i="16"/>
  <c r="E1065" i="16" s="1"/>
  <c r="D952" i="16"/>
  <c r="E952" i="16" s="1"/>
  <c r="D474" i="16"/>
  <c r="E474" i="16" s="1"/>
  <c r="D433" i="16"/>
  <c r="E433" i="16" s="1"/>
  <c r="D1396" i="16"/>
  <c r="E1396" i="16" s="1"/>
  <c r="D1354" i="16"/>
  <c r="E1354" i="16" s="1"/>
  <c r="D1239" i="16"/>
  <c r="E1239" i="16" s="1"/>
  <c r="D785" i="16"/>
  <c r="E785" i="16" s="1"/>
  <c r="D741" i="16"/>
  <c r="E741" i="16" s="1"/>
  <c r="D694" i="16"/>
  <c r="E694" i="16" s="1"/>
  <c r="D1028" i="16"/>
  <c r="E1028" i="16" s="1"/>
  <c r="D515" i="16"/>
  <c r="E515" i="16" s="1"/>
  <c r="D988" i="16"/>
  <c r="E988" i="16" s="1"/>
  <c r="D1110" i="16"/>
  <c r="E1110" i="16" s="1"/>
  <c r="D1197" i="16"/>
  <c r="E1197" i="16" s="1"/>
  <c r="D828" i="16"/>
  <c r="E828" i="16" s="1"/>
  <c r="D1314" i="16"/>
  <c r="E1314" i="16" s="1"/>
  <c r="D1232" i="16"/>
  <c r="E1232" i="16" s="1"/>
  <c r="D864" i="16"/>
  <c r="E864" i="16" s="1"/>
  <c r="D822" i="16"/>
  <c r="E822" i="16" s="1"/>
  <c r="D734" i="16"/>
  <c r="E734" i="16" s="1"/>
  <c r="D508" i="16"/>
  <c r="E508" i="16" s="1"/>
  <c r="D1275" i="16"/>
  <c r="E1275" i="16" s="1"/>
  <c r="D1102" i="16"/>
  <c r="E1102" i="16" s="1"/>
  <c r="D910" i="16"/>
  <c r="E910" i="16" s="1"/>
  <c r="D778" i="16"/>
  <c r="E778" i="16" s="1"/>
  <c r="D552" i="16"/>
  <c r="E552" i="16" s="1"/>
  <c r="D1189" i="16"/>
  <c r="E1189" i="16" s="1"/>
  <c r="D596" i="16"/>
  <c r="E596" i="16" s="1"/>
  <c r="D1356" i="16"/>
  <c r="E1356" i="16" s="1"/>
  <c r="D427" i="16"/>
  <c r="E427" i="16" s="1"/>
  <c r="D1147" i="16"/>
  <c r="E1147" i="16" s="1"/>
  <c r="D686" i="16"/>
  <c r="E686" i="16" s="1"/>
  <c r="D644" i="16"/>
  <c r="E644" i="16" s="1"/>
  <c r="D344" i="15"/>
  <c r="E344" i="15" s="1"/>
  <c r="D311" i="15"/>
  <c r="E311" i="15" s="1"/>
  <c r="D348" i="16"/>
  <c r="E348" i="16" s="1"/>
  <c r="D196" i="16"/>
  <c r="E196" i="16" s="1"/>
  <c r="D194" i="15"/>
  <c r="E194" i="15" s="1"/>
  <c r="D315" i="16"/>
  <c r="E315" i="16" s="1"/>
  <c r="D308" i="15"/>
  <c r="E308" i="15" s="1"/>
  <c r="D192" i="16"/>
  <c r="E192" i="16" s="1"/>
  <c r="D312" i="16"/>
  <c r="E312" i="16" s="1"/>
  <c r="D191" i="15"/>
  <c r="E191" i="15" s="1"/>
  <c r="D1312" i="16"/>
  <c r="E1312" i="16" s="1"/>
  <c r="D1156" i="16"/>
  <c r="E1156" i="16" s="1"/>
  <c r="D917" i="16"/>
  <c r="E917" i="16" s="1"/>
  <c r="D872" i="16"/>
  <c r="E872" i="16" s="1"/>
  <c r="D651" i="16"/>
  <c r="E651" i="16" s="1"/>
  <c r="D559" i="16"/>
  <c r="E559" i="16" s="1"/>
  <c r="D1273" i="16"/>
  <c r="E1273" i="16" s="1"/>
  <c r="D1066" i="16"/>
  <c r="E1066" i="16" s="1"/>
  <c r="D953" i="16"/>
  <c r="E953" i="16" s="1"/>
  <c r="D434" i="16"/>
  <c r="E434" i="16" s="1"/>
  <c r="D1240" i="16"/>
  <c r="E1240" i="16" s="1"/>
  <c r="D786" i="16"/>
  <c r="E786" i="16" s="1"/>
  <c r="D742" i="16"/>
  <c r="E742" i="16" s="1"/>
  <c r="D695" i="16"/>
  <c r="E695" i="16" s="1"/>
  <c r="D1397" i="16"/>
  <c r="E1397" i="16" s="1"/>
  <c r="D1355" i="16"/>
  <c r="E1355" i="16" s="1"/>
  <c r="D1113" i="16"/>
  <c r="E1113" i="16" s="1"/>
  <c r="D1029" i="16"/>
  <c r="E1029" i="16" s="1"/>
  <c r="D516" i="16"/>
  <c r="E516" i="16" s="1"/>
  <c r="D1198" i="16"/>
  <c r="E1198" i="16" s="1"/>
  <c r="D829" i="16"/>
  <c r="E829" i="16" s="1"/>
  <c r="D989" i="16"/>
  <c r="E989" i="16" s="1"/>
  <c r="D475" i="16"/>
  <c r="E475" i="16" s="1"/>
  <c r="D346" i="15"/>
  <c r="E346" i="15" s="1"/>
  <c r="D350" i="16"/>
  <c r="E350" i="16" s="1"/>
  <c r="D342" i="15"/>
  <c r="E342" i="15" s="1"/>
  <c r="D346" i="16"/>
  <c r="E346" i="16" s="1"/>
  <c r="D457" i="15"/>
  <c r="E456" i="15"/>
  <c r="E457" i="15" s="1"/>
  <c r="C479" i="15" s="1"/>
  <c r="F479" i="15" s="1"/>
  <c r="D1360" i="16"/>
  <c r="E1360" i="16" s="1"/>
  <c r="D1318" i="16"/>
  <c r="E1318" i="16" s="1"/>
  <c r="D1152" i="16"/>
  <c r="E1152" i="16" s="1"/>
  <c r="D388" i="16"/>
  <c r="E388" i="16" s="1"/>
  <c r="D280" i="16"/>
  <c r="E280" i="16" s="1"/>
  <c r="D1279" i="16"/>
  <c r="E1279" i="16" s="1"/>
  <c r="D1237" i="16"/>
  <c r="E1237" i="16" s="1"/>
  <c r="D237" i="16"/>
  <c r="E237" i="16" s="1"/>
  <c r="D154" i="16"/>
  <c r="E154" i="16" s="1"/>
  <c r="D12" i="16"/>
  <c r="E12" i="16" s="1"/>
  <c r="D12" i="15"/>
  <c r="E12" i="15" s="1"/>
  <c r="D276" i="15"/>
  <c r="E276" i="15" s="1"/>
  <c r="D1448" i="16"/>
  <c r="E1448" i="16" s="1"/>
  <c r="D1404" i="16"/>
  <c r="E1404" i="16" s="1"/>
  <c r="D1107" i="16"/>
  <c r="E1107" i="16" s="1"/>
  <c r="D235" i="15"/>
  <c r="E235" i="15" s="1"/>
  <c r="D154" i="15"/>
  <c r="E154" i="15" s="1"/>
  <c r="D385" i="15"/>
  <c r="E385" i="15" s="1"/>
  <c r="D1194" i="16"/>
  <c r="E1194" i="16" s="1"/>
  <c r="D427" i="15"/>
  <c r="E427" i="15" s="1"/>
  <c r="D229" i="16"/>
  <c r="E229" i="16" s="1"/>
  <c r="D377" i="15"/>
  <c r="E377" i="15" s="1"/>
  <c r="D189" i="16"/>
  <c r="D148" i="16"/>
  <c r="E148" i="16" s="1"/>
  <c r="D227" i="15"/>
  <c r="E227" i="15" s="1"/>
  <c r="D148" i="15"/>
  <c r="E148" i="15" s="1"/>
  <c r="D188" i="15"/>
  <c r="D380" i="16"/>
  <c r="D307" i="15"/>
  <c r="D191" i="16"/>
  <c r="E191" i="16" s="1"/>
  <c r="D311" i="16"/>
  <c r="D190" i="15"/>
  <c r="E190" i="15" s="1"/>
  <c r="E418" i="15"/>
  <c r="D553" i="15"/>
  <c r="D1106" i="16"/>
  <c r="E1106" i="16" s="1"/>
  <c r="D555" i="16"/>
  <c r="D472" i="16"/>
  <c r="D825" i="16"/>
  <c r="D689" i="16"/>
  <c r="D647" i="16"/>
  <c r="E647" i="16" s="1"/>
  <c r="D1151" i="16"/>
  <c r="E1151" i="16" s="1"/>
  <c r="D1236" i="16"/>
  <c r="E1236" i="16" s="1"/>
  <c r="D1193" i="16"/>
  <c r="E1193" i="16" s="1"/>
  <c r="D781" i="16"/>
  <c r="D599" i="16"/>
  <c r="E599" i="16" s="1"/>
  <c r="D430" i="16"/>
  <c r="D737" i="16"/>
  <c r="D511" i="16"/>
  <c r="D913" i="16"/>
  <c r="E913" i="16" s="1"/>
  <c r="D471" i="8"/>
  <c r="E471" i="8" s="1"/>
  <c r="D477" i="8"/>
  <c r="E477" i="8" s="1"/>
  <c r="D156" i="8"/>
  <c r="D343" i="8"/>
  <c r="E343" i="8" s="1"/>
  <c r="D472" i="8"/>
  <c r="E472" i="8" s="1"/>
  <c r="E470" i="8"/>
  <c r="D372" i="8"/>
  <c r="E372" i="8" s="1"/>
  <c r="D448" i="8"/>
  <c r="E448" i="8" s="1"/>
  <c r="D289" i="8"/>
  <c r="E289" i="8" s="1"/>
  <c r="D337" i="8"/>
  <c r="E337" i="8" s="1"/>
  <c r="D449" i="8"/>
  <c r="E449" i="8" s="1"/>
  <c r="D425" i="8"/>
  <c r="E425" i="8" s="1"/>
  <c r="D450" i="8"/>
  <c r="E450" i="8" s="1"/>
  <c r="E423" i="8"/>
  <c r="D230" i="8"/>
  <c r="E230" i="8" s="1"/>
  <c r="D370" i="8"/>
  <c r="E370" i="8" s="1"/>
  <c r="D260" i="8"/>
  <c r="E260" i="8" s="1"/>
  <c r="D400" i="8"/>
  <c r="D338" i="8"/>
  <c r="E338" i="8" s="1"/>
  <c r="D401" i="8"/>
  <c r="E401" i="8" s="1"/>
  <c r="D374" i="8"/>
  <c r="E374" i="8" s="1"/>
  <c r="D340" i="8"/>
  <c r="E340" i="8" s="1"/>
  <c r="D176" i="8"/>
  <c r="E176" i="8" s="1"/>
  <c r="D369" i="8"/>
  <c r="D264" i="8"/>
  <c r="E264" i="8" s="1"/>
  <c r="D339" i="8"/>
  <c r="E339" i="8" s="1"/>
  <c r="D291" i="8"/>
  <c r="E291" i="8" s="1"/>
  <c r="D345" i="8"/>
  <c r="E345" i="8" s="1"/>
  <c r="D313" i="8"/>
  <c r="E313" i="8" s="1"/>
  <c r="D152" i="8"/>
  <c r="E152" i="8" s="1"/>
  <c r="E156" i="8" s="1"/>
  <c r="C169" i="8" s="1"/>
  <c r="F169" i="8" s="1"/>
  <c r="G169" i="8" s="1"/>
  <c r="D254" i="8"/>
  <c r="E254" i="8" s="1"/>
  <c r="D227" i="8"/>
  <c r="E227" i="8" s="1"/>
  <c r="D39" i="8"/>
  <c r="E39" i="8" s="1"/>
  <c r="D314" i="8"/>
  <c r="E314" i="8" s="1"/>
  <c r="E312" i="8"/>
  <c r="E288" i="8"/>
  <c r="D257" i="8"/>
  <c r="E257" i="8" s="1"/>
  <c r="D228" i="8"/>
  <c r="D203" i="8"/>
  <c r="E203" i="8" s="1"/>
  <c r="D231" i="8"/>
  <c r="E231" i="8" s="1"/>
  <c r="D259" i="8"/>
  <c r="E259" i="8" s="1"/>
  <c r="D9" i="8"/>
  <c r="E9" i="8" s="1"/>
  <c r="D261" i="8"/>
  <c r="E261" i="8" s="1"/>
  <c r="D7" i="8"/>
  <c r="E7" i="8" s="1"/>
  <c r="D42" i="8"/>
  <c r="E42" i="8" s="1"/>
  <c r="D4" i="8"/>
  <c r="D204" i="8"/>
  <c r="E204" i="8" s="1"/>
  <c r="D65" i="8"/>
  <c r="D202" i="8"/>
  <c r="D177" i="8"/>
  <c r="D6" i="8"/>
  <c r="E6" i="8" s="1"/>
  <c r="D67" i="8"/>
  <c r="E67" i="8" s="1"/>
  <c r="D118" i="8"/>
  <c r="D69" i="8"/>
  <c r="E69" i="8" s="1"/>
  <c r="D179" i="8"/>
  <c r="E179" i="8" s="1"/>
  <c r="D98" i="8"/>
  <c r="E98" i="8" s="1"/>
  <c r="D122" i="8"/>
  <c r="E122" i="8" s="1"/>
  <c r="D40" i="8"/>
  <c r="E40" i="8" s="1"/>
  <c r="D10" i="8"/>
  <c r="E10" i="8" s="1"/>
  <c r="D36" i="8"/>
  <c r="E380" i="16" l="1"/>
  <c r="D138" i="8"/>
  <c r="D139" i="8" s="1"/>
  <c r="D84" i="8"/>
  <c r="E4" i="8"/>
  <c r="E13" i="8" s="1"/>
  <c r="C31" i="8" s="1"/>
  <c r="D26" i="8"/>
  <c r="E430" i="15"/>
  <c r="C451" i="15" s="1"/>
  <c r="F451" i="15" s="1"/>
  <c r="C5" i="24" s="1"/>
  <c r="D5" i="24" s="1"/>
  <c r="D430" i="15"/>
  <c r="D152" i="16"/>
  <c r="E152" i="16" s="1"/>
  <c r="D82" i="16"/>
  <c r="E82" i="16" s="1"/>
  <c r="D152" i="15"/>
  <c r="E152" i="15" s="1"/>
  <c r="D82" i="15"/>
  <c r="E82" i="15" s="1"/>
  <c r="E514" i="15"/>
  <c r="E516" i="15" s="1"/>
  <c r="C538" i="15" s="1"/>
  <c r="F538" i="15" s="1"/>
  <c r="D516" i="15"/>
  <c r="E307" i="15"/>
  <c r="E478" i="8"/>
  <c r="C490" i="8" s="1"/>
  <c r="F490" i="8" s="1"/>
  <c r="G490" i="8" s="1"/>
  <c r="D739" i="16" s="1"/>
  <c r="E739" i="16" s="1"/>
  <c r="D485" i="15"/>
  <c r="E311" i="16"/>
  <c r="E188" i="15"/>
  <c r="E189" i="16"/>
  <c r="E511" i="16"/>
  <c r="E737" i="16"/>
  <c r="E472" i="16"/>
  <c r="E689" i="16"/>
  <c r="E555" i="16"/>
  <c r="E781" i="16"/>
  <c r="E430" i="16"/>
  <c r="E825" i="16"/>
  <c r="D478" i="8"/>
  <c r="D426" i="8"/>
  <c r="D292" i="8"/>
  <c r="E451" i="8"/>
  <c r="C463" i="8" s="1"/>
  <c r="F463" i="8" s="1"/>
  <c r="G463" i="8" s="1"/>
  <c r="E426" i="8"/>
  <c r="C441" i="8" s="1"/>
  <c r="F441" i="8" s="1"/>
  <c r="G441" i="8" s="1"/>
  <c r="D451" i="8"/>
  <c r="E292" i="8"/>
  <c r="C304" i="8" s="1"/>
  <c r="F304" i="8" s="1"/>
  <c r="G304" i="8" s="1"/>
  <c r="E369" i="8"/>
  <c r="E378" i="8" s="1"/>
  <c r="C390" i="8" s="1"/>
  <c r="F390" i="8" s="1"/>
  <c r="G390" i="8" s="1"/>
  <c r="D378" i="8"/>
  <c r="E346" i="8"/>
  <c r="C362" i="8" s="1"/>
  <c r="F362" i="8" s="1"/>
  <c r="G362" i="8" s="1"/>
  <c r="E400" i="8"/>
  <c r="E403" i="8" s="1"/>
  <c r="C416" i="8" s="1"/>
  <c r="F416" i="8" s="1"/>
  <c r="G416" i="8" s="1"/>
  <c r="D403" i="8"/>
  <c r="D346" i="8"/>
  <c r="D315" i="8"/>
  <c r="E315" i="8"/>
  <c r="C328" i="8" s="1"/>
  <c r="F328" i="8" s="1"/>
  <c r="G328" i="8" s="1"/>
  <c r="D181" i="8"/>
  <c r="D234" i="8"/>
  <c r="D207" i="8"/>
  <c r="D265" i="8"/>
  <c r="E228" i="8"/>
  <c r="E265" i="8"/>
  <c r="C280" i="8" s="1"/>
  <c r="F280" i="8" s="1"/>
  <c r="G280" i="8" s="1"/>
  <c r="E100" i="8"/>
  <c r="D100" i="8"/>
  <c r="D13" i="8"/>
  <c r="E118" i="8"/>
  <c r="D124" i="8"/>
  <c r="E36" i="8"/>
  <c r="E43" i="8" s="1"/>
  <c r="C58" i="8" s="1"/>
  <c r="F58" i="8" s="1"/>
  <c r="G58" i="8" s="1"/>
  <c r="D43" i="8"/>
  <c r="E177" i="8"/>
  <c r="E181" i="8" s="1"/>
  <c r="C193" i="8" s="1"/>
  <c r="F193" i="8" s="1"/>
  <c r="G193" i="8" s="1"/>
  <c r="E202" i="8"/>
  <c r="E207" i="8" s="1"/>
  <c r="C220" i="8" s="1"/>
  <c r="F220" i="8" s="1"/>
  <c r="G220" i="8" s="1"/>
  <c r="D71" i="8"/>
  <c r="E65" i="8"/>
  <c r="E71" i="8" s="1"/>
  <c r="E138" i="8" l="1"/>
  <c r="E139" i="8" s="1"/>
  <c r="E144" i="8" s="1"/>
  <c r="E124" i="8"/>
  <c r="C144" i="8" s="1"/>
  <c r="D85" i="8"/>
  <c r="E84" i="8"/>
  <c r="E85" i="8" s="1"/>
  <c r="E90" i="8" s="1"/>
  <c r="D27" i="8"/>
  <c r="E26" i="8"/>
  <c r="E27" i="8" s="1"/>
  <c r="E31" i="8" s="1"/>
  <c r="F31" i="8" s="1"/>
  <c r="G31" i="8" s="1"/>
  <c r="D691" i="16"/>
  <c r="E691" i="16" s="1"/>
  <c r="D274" i="16"/>
  <c r="E274" i="16" s="1"/>
  <c r="D231" i="16"/>
  <c r="E231" i="16" s="1"/>
  <c r="D379" i="15"/>
  <c r="E379" i="15" s="1"/>
  <c r="D229" i="15"/>
  <c r="E229" i="15" s="1"/>
  <c r="D1442" i="16"/>
  <c r="E1442" i="16" s="1"/>
  <c r="D157" i="16"/>
  <c r="E157" i="16" s="1"/>
  <c r="D382" i="16"/>
  <c r="D270" i="15"/>
  <c r="E270" i="15" s="1"/>
  <c r="D156" i="15"/>
  <c r="E156" i="15" s="1"/>
  <c r="D1030" i="16"/>
  <c r="E1030" i="16" s="1"/>
  <c r="D341" i="15"/>
  <c r="D345" i="16"/>
  <c r="D819" i="16"/>
  <c r="D731" i="16"/>
  <c r="E731" i="16" s="1"/>
  <c r="D505" i="16"/>
  <c r="D775" i="16"/>
  <c r="D638" i="16"/>
  <c r="E638" i="16" s="1"/>
  <c r="D549" i="16"/>
  <c r="D860" i="16"/>
  <c r="E860" i="16" s="1"/>
  <c r="D424" i="16"/>
  <c r="D906" i="16"/>
  <c r="E906" i="16" s="1"/>
  <c r="D466" i="16"/>
  <c r="D683" i="16"/>
  <c r="E683" i="16" s="1"/>
  <c r="D590" i="16"/>
  <c r="E590" i="16" s="1"/>
  <c r="E485" i="15"/>
  <c r="E486" i="15" s="1"/>
  <c r="C508" i="15" s="1"/>
  <c r="F508" i="15" s="1"/>
  <c r="C8" i="24" s="1"/>
  <c r="D8" i="24" s="1"/>
  <c r="D486" i="15"/>
  <c r="D5" i="15"/>
  <c r="E5" i="15" s="1"/>
  <c r="D5" i="16"/>
  <c r="E5" i="16" s="1"/>
  <c r="D387" i="16"/>
  <c r="E387" i="16" s="1"/>
  <c r="D236" i="16"/>
  <c r="E236" i="16" s="1"/>
  <c r="D279" i="16"/>
  <c r="E279" i="16" s="1"/>
  <c r="D9" i="16"/>
  <c r="E9" i="16" s="1"/>
  <c r="D9" i="15"/>
  <c r="E9" i="15" s="1"/>
  <c r="D384" i="15"/>
  <c r="E384" i="15" s="1"/>
  <c r="D1447" i="16"/>
  <c r="E1447" i="16" s="1"/>
  <c r="D234" i="15"/>
  <c r="E234" i="15" s="1"/>
  <c r="D275" i="15"/>
  <c r="E275" i="15" s="1"/>
  <c r="E743" i="16"/>
  <c r="C769" i="16" s="1"/>
  <c r="F769" i="16" s="1"/>
  <c r="D986" i="16"/>
  <c r="D1026" i="16"/>
  <c r="D950" i="16"/>
  <c r="D1063" i="16"/>
  <c r="D908" i="16"/>
  <c r="D150" i="16"/>
  <c r="D83" i="16"/>
  <c r="D862" i="16"/>
  <c r="D380" i="15"/>
  <c r="D150" i="15"/>
  <c r="D83" i="15"/>
  <c r="D383" i="16"/>
  <c r="D1067" i="16"/>
  <c r="E1067" i="16" s="1"/>
  <c r="D1108" i="16"/>
  <c r="E1108" i="16" s="1"/>
  <c r="D116" i="16"/>
  <c r="D116" i="15"/>
  <c r="D591" i="16"/>
  <c r="D639" i="16"/>
  <c r="D1153" i="16"/>
  <c r="E1153" i="16" s="1"/>
  <c r="E234" i="8"/>
  <c r="C247" i="8" s="1"/>
  <c r="F247" i="8" s="1"/>
  <c r="C111" i="8"/>
  <c r="C90" i="8"/>
  <c r="F111" i="8" l="1"/>
  <c r="G111" i="8" s="1"/>
  <c r="E382" i="16"/>
  <c r="F144" i="8"/>
  <c r="G144" i="8" s="1"/>
  <c r="D8" i="16" s="1"/>
  <c r="E8" i="16" s="1"/>
  <c r="F90" i="8"/>
  <c r="G90" i="8" s="1"/>
  <c r="D277" i="16" s="1"/>
  <c r="D743" i="16"/>
  <c r="E697" i="16"/>
  <c r="C725" i="16" s="1"/>
  <c r="F725" i="16" s="1"/>
  <c r="C28" i="24" s="1"/>
  <c r="D28" i="24" s="1"/>
  <c r="D874" i="16"/>
  <c r="D697" i="16"/>
  <c r="E819" i="16"/>
  <c r="E830" i="16" s="1"/>
  <c r="C854" i="16" s="1"/>
  <c r="F854" i="16" s="1"/>
  <c r="D830" i="16"/>
  <c r="E424" i="16"/>
  <c r="E436" i="16" s="1"/>
  <c r="C460" i="16" s="1"/>
  <c r="F460" i="16" s="1"/>
  <c r="C27" i="24" s="1"/>
  <c r="D27" i="24" s="1"/>
  <c r="D436" i="16"/>
  <c r="E775" i="16"/>
  <c r="E788" i="16" s="1"/>
  <c r="C813" i="16" s="1"/>
  <c r="F813" i="16" s="1"/>
  <c r="C30" i="24" s="1"/>
  <c r="D30" i="24" s="1"/>
  <c r="D788" i="16"/>
  <c r="E345" i="16"/>
  <c r="E505" i="16"/>
  <c r="E518" i="16" s="1"/>
  <c r="C543" i="16" s="1"/>
  <c r="F543" i="16" s="1"/>
  <c r="C26" i="24" s="1"/>
  <c r="D26" i="24" s="1"/>
  <c r="D518" i="16"/>
  <c r="E341" i="15"/>
  <c r="E466" i="16"/>
  <c r="E476" i="16" s="1"/>
  <c r="C499" i="16" s="1"/>
  <c r="F499" i="16" s="1"/>
  <c r="C35" i="24" s="1"/>
  <c r="D35" i="24" s="1"/>
  <c r="D476" i="16"/>
  <c r="E549" i="16"/>
  <c r="E560" i="16" s="1"/>
  <c r="C584" i="16" s="1"/>
  <c r="F584" i="16" s="1"/>
  <c r="D560" i="16"/>
  <c r="E116" i="15"/>
  <c r="E150" i="16"/>
  <c r="E639" i="16"/>
  <c r="E116" i="16"/>
  <c r="E380" i="15"/>
  <c r="D918" i="16"/>
  <c r="E908" i="16"/>
  <c r="E918" i="16" s="1"/>
  <c r="C943" i="16" s="1"/>
  <c r="F943" i="16" s="1"/>
  <c r="E986" i="16"/>
  <c r="E591" i="16"/>
  <c r="E383" i="16"/>
  <c r="E862" i="16"/>
  <c r="E1063" i="16"/>
  <c r="E150" i="15"/>
  <c r="E1026" i="16"/>
  <c r="D1105" i="16"/>
  <c r="D640" i="16"/>
  <c r="E640" i="16" s="1"/>
  <c r="D1403" i="16"/>
  <c r="D50" i="15"/>
  <c r="D1192" i="16"/>
  <c r="D1201" i="16" s="1"/>
  <c r="D1150" i="16"/>
  <c r="E83" i="15"/>
  <c r="E86" i="15" s="1"/>
  <c r="C109" i="15" s="1"/>
  <c r="F109" i="15" s="1"/>
  <c r="C9" i="24" s="1"/>
  <c r="D9" i="24" s="1"/>
  <c r="D86" i="15"/>
  <c r="D86" i="16"/>
  <c r="E83" i="16"/>
  <c r="E86" i="16" s="1"/>
  <c r="C109" i="16" s="1"/>
  <c r="F109" i="16" s="1"/>
  <c r="E950" i="16"/>
  <c r="G247" i="8"/>
  <c r="D238" i="16" l="1"/>
  <c r="E238" i="16" s="1"/>
  <c r="D389" i="16"/>
  <c r="E389" i="16" s="1"/>
  <c r="D386" i="15"/>
  <c r="E386" i="15" s="1"/>
  <c r="D153" i="15"/>
  <c r="E153" i="15" s="1"/>
  <c r="E157" i="15" s="1"/>
  <c r="C183" i="15" s="1"/>
  <c r="F183" i="15" s="1"/>
  <c r="C14" i="24" s="1"/>
  <c r="D14" i="24" s="1"/>
  <c r="D281" i="16"/>
  <c r="E281" i="16" s="1"/>
  <c r="D10" i="15"/>
  <c r="E10" i="15" s="1"/>
  <c r="D153" i="16"/>
  <c r="E153" i="16" s="1"/>
  <c r="E158" i="16" s="1"/>
  <c r="C184" i="16" s="1"/>
  <c r="F184" i="16" s="1"/>
  <c r="C13" i="24" s="1"/>
  <c r="D13" i="24" s="1"/>
  <c r="D277" i="15"/>
  <c r="E277" i="15" s="1"/>
  <c r="D10" i="16"/>
  <c r="E10" i="16" s="1"/>
  <c r="D1449" i="16"/>
  <c r="E1449" i="16" s="1"/>
  <c r="D236" i="15"/>
  <c r="E236" i="15" s="1"/>
  <c r="C34" i="24"/>
  <c r="D34" i="24" s="1"/>
  <c r="D1445" i="16"/>
  <c r="E1445" i="16" s="1"/>
  <c r="D274" i="15"/>
  <c r="E274" i="15" s="1"/>
  <c r="D235" i="16"/>
  <c r="E235" i="16" s="1"/>
  <c r="D383" i="15"/>
  <c r="E383" i="15" s="1"/>
  <c r="D273" i="15"/>
  <c r="E273" i="15" s="1"/>
  <c r="D8" i="15"/>
  <c r="E8" i="15" s="1"/>
  <c r="D233" i="15"/>
  <c r="E233" i="15" s="1"/>
  <c r="D386" i="16"/>
  <c r="E386" i="16" s="1"/>
  <c r="D278" i="16"/>
  <c r="E278" i="16" s="1"/>
  <c r="D1446" i="16"/>
  <c r="E1446" i="16" s="1"/>
  <c r="D232" i="15"/>
  <c r="E232" i="15" s="1"/>
  <c r="D990" i="16"/>
  <c r="E990" i="16" s="1"/>
  <c r="D7" i="16"/>
  <c r="D13" i="16" s="1"/>
  <c r="D385" i="16"/>
  <c r="D382" i="15"/>
  <c r="E382" i="15" s="1"/>
  <c r="D234" i="16"/>
  <c r="E234" i="16" s="1"/>
  <c r="D7" i="15"/>
  <c r="E7" i="15" s="1"/>
  <c r="D118" i="15"/>
  <c r="E118" i="15" s="1"/>
  <c r="E120" i="15" s="1"/>
  <c r="C143" i="15" s="1"/>
  <c r="F143" i="15" s="1"/>
  <c r="C11" i="24" s="1"/>
  <c r="D11" i="24" s="1"/>
  <c r="D1317" i="16"/>
  <c r="D1319" i="16" s="1"/>
  <c r="D118" i="16"/>
  <c r="E118" i="16" s="1"/>
  <c r="E120" i="16" s="1"/>
  <c r="C143" i="16" s="1"/>
  <c r="F143" i="16" s="1"/>
  <c r="D592" i="16"/>
  <c r="E592" i="16" s="1"/>
  <c r="E606" i="16" s="1"/>
  <c r="C632" i="16" s="1"/>
  <c r="F632" i="16" s="1"/>
  <c r="D1235" i="16"/>
  <c r="E1235" i="16" s="1"/>
  <c r="E1242" i="16" s="1"/>
  <c r="D1278" i="16"/>
  <c r="D1280" i="16" s="1"/>
  <c r="D1359" i="16"/>
  <c r="E1359" i="16" s="1"/>
  <c r="D50" i="16"/>
  <c r="D52" i="16" s="1"/>
  <c r="D1061" i="16"/>
  <c r="D275" i="16"/>
  <c r="E275" i="16" s="1"/>
  <c r="D232" i="16"/>
  <c r="E232" i="16" s="1"/>
  <c r="D343" i="15"/>
  <c r="D310" i="15"/>
  <c r="D347" i="16"/>
  <c r="D194" i="16"/>
  <c r="D1443" i="16"/>
  <c r="E1443" i="16" s="1"/>
  <c r="D1402" i="16"/>
  <c r="E1402" i="16" s="1"/>
  <c r="D1348" i="16"/>
  <c r="E1348" i="16" s="1"/>
  <c r="D230" i="15"/>
  <c r="E230" i="15" s="1"/>
  <c r="D984" i="16"/>
  <c r="D948" i="16"/>
  <c r="D314" i="16"/>
  <c r="D1024" i="16"/>
  <c r="D271" i="15"/>
  <c r="E271" i="15" s="1"/>
  <c r="D193" i="15"/>
  <c r="E874" i="16"/>
  <c r="C900" i="16" s="1"/>
  <c r="F900" i="16" s="1"/>
  <c r="E652" i="16"/>
  <c r="C677" i="16" s="1"/>
  <c r="F677" i="16" s="1"/>
  <c r="E1192" i="16"/>
  <c r="C1225" i="16" s="1"/>
  <c r="F1225" i="16" s="1"/>
  <c r="C32" i="24" s="1"/>
  <c r="D32" i="24" s="1"/>
  <c r="E1403" i="16"/>
  <c r="E1105" i="16"/>
  <c r="D1114" i="16"/>
  <c r="E277" i="16"/>
  <c r="D1159" i="16"/>
  <c r="E1150" i="16"/>
  <c r="E1159" i="16" s="1"/>
  <c r="C1182" i="16" s="1"/>
  <c r="F1182" i="16" s="1"/>
  <c r="D52" i="15"/>
  <c r="E50" i="15"/>
  <c r="E52" i="15" s="1"/>
  <c r="C75" i="15" s="1"/>
  <c r="F75" i="15" s="1"/>
  <c r="C10" i="24" s="1"/>
  <c r="D10" i="24" s="1"/>
  <c r="D652" i="16"/>
  <c r="D158" i="16" l="1"/>
  <c r="D157" i="15"/>
  <c r="C29" i="24"/>
  <c r="D29" i="24" s="1"/>
  <c r="C36" i="24"/>
  <c r="D36" i="24" s="1"/>
  <c r="E1114" i="16"/>
  <c r="C1140" i="16" s="1"/>
  <c r="F1140" i="16" s="1"/>
  <c r="C31" i="24" s="1"/>
  <c r="D31" i="24" s="1"/>
  <c r="E385" i="16"/>
  <c r="E392" i="16" s="1"/>
  <c r="C418" i="16" s="1"/>
  <c r="F418" i="16" s="1"/>
  <c r="D392" i="16"/>
  <c r="D606" i="16"/>
  <c r="E388" i="15"/>
  <c r="C413" i="15" s="1"/>
  <c r="F413" i="15" s="1"/>
  <c r="E13" i="15"/>
  <c r="C41" i="15" s="1"/>
  <c r="F41" i="15" s="1"/>
  <c r="C3" i="24" s="1"/>
  <c r="D3" i="24" s="1"/>
  <c r="E7" i="16"/>
  <c r="E13" i="16" s="1"/>
  <c r="C41" i="16" s="1"/>
  <c r="F41" i="16" s="1"/>
  <c r="C24" i="24" s="1"/>
  <c r="D24" i="24" s="1"/>
  <c r="D1242" i="16"/>
  <c r="E1278" i="16"/>
  <c r="E1280" i="16" s="1"/>
  <c r="C1304" i="16" s="1"/>
  <c r="F1304" i="16" s="1"/>
  <c r="C41" i="24" s="1"/>
  <c r="D41" i="24" s="1"/>
  <c r="E1317" i="16"/>
  <c r="E1319" i="16" s="1"/>
  <c r="C1343" i="16" s="1"/>
  <c r="F1343" i="16" s="1"/>
  <c r="C25" i="24" s="1"/>
  <c r="D25" i="24" s="1"/>
  <c r="D388" i="15"/>
  <c r="D13" i="15"/>
  <c r="D120" i="16"/>
  <c r="D1406" i="16"/>
  <c r="E50" i="16"/>
  <c r="E52" i="16" s="1"/>
  <c r="C75" i="16" s="1"/>
  <c r="F75" i="16" s="1"/>
  <c r="D120" i="15"/>
  <c r="E283" i="16"/>
  <c r="C305" i="16" s="1"/>
  <c r="F305" i="16" s="1"/>
  <c r="C268" i="16"/>
  <c r="F268" i="16" s="1"/>
  <c r="C17" i="24" s="1"/>
  <c r="D17" i="24" s="1"/>
  <c r="E279" i="15"/>
  <c r="C301" i="15" s="1"/>
  <c r="F301" i="15" s="1"/>
  <c r="C7" i="24" s="1"/>
  <c r="D7" i="24" s="1"/>
  <c r="E1406" i="16"/>
  <c r="C1436" i="16" s="1"/>
  <c r="F1436" i="16" s="1"/>
  <c r="C33" i="24" s="1"/>
  <c r="D33" i="24" s="1"/>
  <c r="D1361" i="16"/>
  <c r="D279" i="15"/>
  <c r="D283" i="16"/>
  <c r="E1024" i="16"/>
  <c r="E1031" i="16" s="1"/>
  <c r="C1056" i="16" s="1"/>
  <c r="F1056" i="16" s="1"/>
  <c r="D1031" i="16"/>
  <c r="E984" i="16"/>
  <c r="E993" i="16" s="1"/>
  <c r="C1019" i="16" s="1"/>
  <c r="F1019" i="16" s="1"/>
  <c r="D993" i="16"/>
  <c r="D238" i="15"/>
  <c r="E193" i="15"/>
  <c r="E195" i="15" s="1"/>
  <c r="C222" i="15" s="1"/>
  <c r="F222" i="15" s="1"/>
  <c r="C16" i="24" s="1"/>
  <c r="D16" i="24" s="1"/>
  <c r="D195" i="15"/>
  <c r="E948" i="16"/>
  <c r="E954" i="16" s="1"/>
  <c r="C979" i="16" s="1"/>
  <c r="F979" i="16" s="1"/>
  <c r="C39" i="24" s="1"/>
  <c r="D39" i="24" s="1"/>
  <c r="D954" i="16"/>
  <c r="E347" i="16"/>
  <c r="E351" i="16" s="1"/>
  <c r="C375" i="16" s="1"/>
  <c r="F375" i="16" s="1"/>
  <c r="D351" i="16"/>
  <c r="E343" i="15"/>
  <c r="E347" i="15" s="1"/>
  <c r="C372" i="15" s="1"/>
  <c r="F372" i="15" s="1"/>
  <c r="C6" i="24" s="1"/>
  <c r="D6" i="24" s="1"/>
  <c r="D347" i="15"/>
  <c r="E314" i="16"/>
  <c r="E316" i="16" s="1"/>
  <c r="C339" i="16" s="1"/>
  <c r="F339" i="16" s="1"/>
  <c r="D316" i="16"/>
  <c r="E194" i="16"/>
  <c r="E197" i="16" s="1"/>
  <c r="C224" i="16" s="1"/>
  <c r="F224" i="16" s="1"/>
  <c r="C15" i="24" s="1"/>
  <c r="D15" i="24" s="1"/>
  <c r="D197" i="16"/>
  <c r="D1451" i="16"/>
  <c r="E238" i="15"/>
  <c r="C264" i="15" s="1"/>
  <c r="F264" i="15" s="1"/>
  <c r="C18" i="24" s="1"/>
  <c r="D18" i="24" s="1"/>
  <c r="D241" i="16"/>
  <c r="E310" i="15"/>
  <c r="E312" i="15" s="1"/>
  <c r="C335" i="15" s="1"/>
  <c r="F335" i="15" s="1"/>
  <c r="C4" i="24" s="1"/>
  <c r="D4" i="24" s="1"/>
  <c r="D312" i="15"/>
  <c r="E1061" i="16"/>
  <c r="E1069" i="16" s="1"/>
  <c r="C1095" i="16" s="1"/>
  <c r="F1095" i="16" s="1"/>
  <c r="D1069" i="16"/>
  <c r="E1451" i="16"/>
  <c r="C1475" i="16" s="1"/>
  <c r="F1475" i="16" s="1"/>
  <c r="C38" i="24" s="1"/>
  <c r="D38" i="24" s="1"/>
  <c r="E1361" i="16"/>
  <c r="C1388" i="16" s="1"/>
  <c r="F1388" i="16" s="1"/>
  <c r="C37" i="24" s="1"/>
  <c r="D37" i="24" s="1"/>
  <c r="C1265" i="16"/>
  <c r="F1265" i="16" s="1"/>
  <c r="C40" i="24" s="1"/>
  <c r="D40" i="24" s="1"/>
  <c r="D19" i="24" l="1"/>
  <c r="D42" i="24"/>
  <c r="C316" i="7"/>
</calcChain>
</file>

<file path=xl/sharedStrings.xml><?xml version="1.0" encoding="utf-8"?>
<sst xmlns="http://schemas.openxmlformats.org/spreadsheetml/2006/main" count="6075" uniqueCount="742">
  <si>
    <t>Salsa Tartara</t>
  </si>
  <si>
    <t>MATERIA PRIMA DIRECTA</t>
  </si>
  <si>
    <t>Materia Prima</t>
  </si>
  <si>
    <t>Unidad de Medida</t>
  </si>
  <si>
    <t>Cantidad</t>
  </si>
  <si>
    <t>Cebolla Cabezona</t>
  </si>
  <si>
    <t>Gramos</t>
  </si>
  <si>
    <t>Zanahoria</t>
  </si>
  <si>
    <t>Cilantro</t>
  </si>
  <si>
    <t>Perejil Liso</t>
  </si>
  <si>
    <t>Pimenton Verde</t>
  </si>
  <si>
    <t>Pimenton Rojo</t>
  </si>
  <si>
    <t>Ajo</t>
  </si>
  <si>
    <t>Agua</t>
  </si>
  <si>
    <t xml:space="preserve">Mayonesa Premium </t>
  </si>
  <si>
    <t>MANO DE OBRA</t>
  </si>
  <si>
    <t>Actividad</t>
  </si>
  <si>
    <t>Tiempo</t>
  </si>
  <si>
    <t>COSTOS INDIRECTOS DE FABRICACION</t>
  </si>
  <si>
    <t>Costo</t>
  </si>
  <si>
    <t>Caja</t>
  </si>
  <si>
    <t>Unidad</t>
  </si>
  <si>
    <t>Mayonesa de Ajo</t>
  </si>
  <si>
    <t>Salsa Ajo</t>
  </si>
  <si>
    <t>Huevos</t>
  </si>
  <si>
    <t>Vinagre Blanco</t>
  </si>
  <si>
    <t>Ml</t>
  </si>
  <si>
    <t>Aceite Vegetal</t>
  </si>
  <si>
    <t>Sal</t>
  </si>
  <si>
    <t>Pimienta</t>
  </si>
  <si>
    <t>Perejil Fresco</t>
  </si>
  <si>
    <t>Pico de Gallo</t>
  </si>
  <si>
    <t>Cebolla Cabezona Blanca</t>
  </si>
  <si>
    <t>Tomate Rojo</t>
  </si>
  <si>
    <t>Cilandro</t>
  </si>
  <si>
    <t>Vinagre</t>
  </si>
  <si>
    <t>Limon</t>
  </si>
  <si>
    <t>Maiz Tierno</t>
  </si>
  <si>
    <t>Guacamole</t>
  </si>
  <si>
    <t>Aguacate</t>
  </si>
  <si>
    <t>Cebolla Encurtida</t>
  </si>
  <si>
    <t>Cebolla Morada</t>
  </si>
  <si>
    <t>Carne Molida</t>
  </si>
  <si>
    <t>Paprika</t>
  </si>
  <si>
    <t>Ajo en Polvo</t>
  </si>
  <si>
    <t>Cebolla en Polvo</t>
  </si>
  <si>
    <t>Cerdo BBQ</t>
  </si>
  <si>
    <t>Cerdo</t>
  </si>
  <si>
    <t>Salsa BBQ</t>
  </si>
  <si>
    <t>Soya</t>
  </si>
  <si>
    <t>Pollo en Cubos</t>
  </si>
  <si>
    <t>Pechugas de pollo</t>
  </si>
  <si>
    <t>Cebolla</t>
  </si>
  <si>
    <t>Pollo en Desmechado</t>
  </si>
  <si>
    <t>Pimenton</t>
  </si>
  <si>
    <t>Cebolla Larga</t>
  </si>
  <si>
    <t>Puerro</t>
  </si>
  <si>
    <t>Aji</t>
  </si>
  <si>
    <t>Pasta de Tomate</t>
  </si>
  <si>
    <t>Salsa de Tomate</t>
  </si>
  <si>
    <t>Zumo de vegetales</t>
  </si>
  <si>
    <t>Pasta Tornillos</t>
  </si>
  <si>
    <t>Aceite</t>
  </si>
  <si>
    <t>Fruver</t>
  </si>
  <si>
    <t>Producto</t>
  </si>
  <si>
    <t>Valor Total</t>
  </si>
  <si>
    <t>Valor Unidad</t>
  </si>
  <si>
    <t>Cebolla Cabezona Roja</t>
  </si>
  <si>
    <t>Lechuga Hidroponica</t>
  </si>
  <si>
    <t>Tomate Guiso</t>
  </si>
  <si>
    <t>Tomate</t>
  </si>
  <si>
    <t>Tomate Cherry</t>
  </si>
  <si>
    <t>Banano Criollo</t>
  </si>
  <si>
    <t>Libra</t>
  </si>
  <si>
    <t>Banano Primium</t>
  </si>
  <si>
    <t>Coco</t>
  </si>
  <si>
    <t>Coco Rallado</t>
  </si>
  <si>
    <t>Curuba</t>
  </si>
  <si>
    <t xml:space="preserve">Fresa </t>
  </si>
  <si>
    <t>Fresa Richi Jugo</t>
  </si>
  <si>
    <t>Guanabana</t>
  </si>
  <si>
    <t>Guayaba</t>
  </si>
  <si>
    <t>Kiwi</t>
  </si>
  <si>
    <t>Limón</t>
  </si>
  <si>
    <t>Lulo parejo</t>
  </si>
  <si>
    <t>Mandarina</t>
  </si>
  <si>
    <t>Mango Pinton</t>
  </si>
  <si>
    <t>Mango Verde</t>
  </si>
  <si>
    <t>Manzana roja Grande</t>
  </si>
  <si>
    <t>Manzana verde Grande</t>
  </si>
  <si>
    <t>Maracuya</t>
  </si>
  <si>
    <t>Melón</t>
  </si>
  <si>
    <t>Mora</t>
  </si>
  <si>
    <t>Naranja</t>
  </si>
  <si>
    <t xml:space="preserve">Papaya </t>
  </si>
  <si>
    <t>Pera</t>
  </si>
  <si>
    <t>Piña</t>
  </si>
  <si>
    <t>Sandía Pequeña</t>
  </si>
  <si>
    <t>Tomate de Arból</t>
  </si>
  <si>
    <t>Multicarnes</t>
  </si>
  <si>
    <t>Santillana</t>
  </si>
  <si>
    <t>Price Smart</t>
  </si>
  <si>
    <t>Member's Selection Aderezo César (946 ml)</t>
  </si>
  <si>
    <t>ml</t>
  </si>
  <si>
    <t>Croutons Susanita Hierbas 250G(PAQUETE X 3)</t>
  </si>
  <si>
    <t>Zenú Frijol Antioqueño 3 Unidades</t>
  </si>
  <si>
    <t>Badia Ajo Granulado 24 oz / 680 g</t>
  </si>
  <si>
    <t>Badia Sazonador para Pollo 623.7 g</t>
  </si>
  <si>
    <t>Centurión Foods Imitación Queso Tipo Parmesano 2.27 kg / 5 lb</t>
  </si>
  <si>
    <t>Chocolisto Bebida en Polvo con Vitaminas y Minerales Sabor Chocolate 2 kg</t>
  </si>
  <si>
    <t>Member's Selection Salsa con Queso Cheddar 2.83 L / 95.6 oz</t>
  </si>
  <si>
    <t>Makro</t>
  </si>
  <si>
    <t>Aceite Vegetal Country Ranch 3000Ml</t>
  </si>
  <si>
    <t>Aceituna La Coruna Rellena De Pimenton Frasco 500G</t>
  </si>
  <si>
    <t>Cerezas Marraschino ARO 4,000 G</t>
  </si>
  <si>
    <t>Crema de Leche (500g)</t>
  </si>
  <si>
    <t>Leche Entera x 6</t>
  </si>
  <si>
    <t>Maiz Pira</t>
  </si>
  <si>
    <t>Mezcla En Polvo Cordillera Para Crema Chantilly 1000G</t>
  </si>
  <si>
    <t>Bebida Polvo Milo Bolsa 2000G</t>
  </si>
  <si>
    <t>Pasta De Tomate Aro Bolsa 2000G</t>
  </si>
  <si>
    <t>Pasta Fusilli Aro 500G (Tornillos)</t>
  </si>
  <si>
    <t>Salsa Tomate FRUCO Cocineros (4.250g)</t>
  </si>
  <si>
    <t>Suero Costeno (Alquería 200G)</t>
  </si>
  <si>
    <t>Tortilla Wraps BIMBO 580G en 8U (XXL)</t>
  </si>
  <si>
    <t xml:space="preserve">Unidad </t>
  </si>
  <si>
    <t>Vinagreta LA CONSTANCIA Italiana X310G</t>
  </si>
  <si>
    <t>Paprika Molida (453g)</t>
  </si>
  <si>
    <t>Sal (Refisal)</t>
  </si>
  <si>
    <t>Azucar Blanca Incauca 5Gx200U (TINTO)</t>
  </si>
  <si>
    <t>Pimienta Negra Badia Molida 453,59</t>
  </si>
  <si>
    <t>Salsa Soya</t>
  </si>
  <si>
    <t>Ambar</t>
  </si>
  <si>
    <t>Queso Costeño</t>
  </si>
  <si>
    <t>Queso Tajado</t>
  </si>
  <si>
    <t>Comercializadora Nacional</t>
  </si>
  <si>
    <t>Doritos</t>
  </si>
  <si>
    <t>Tostacos</t>
  </si>
  <si>
    <t>Fazenda</t>
  </si>
  <si>
    <t>Jamon de Cerdo</t>
  </si>
  <si>
    <t>Pan Burguer</t>
  </si>
  <si>
    <t>Pan Sandwich</t>
  </si>
  <si>
    <t>Pesquera</t>
  </si>
  <si>
    <t>Papa Premium 7*7 Bolsa 2,5 kg</t>
  </si>
  <si>
    <t>Mac Pollo</t>
  </si>
  <si>
    <t>Pechuga</t>
  </si>
  <si>
    <t>Valor Unitario</t>
  </si>
  <si>
    <t>Total</t>
  </si>
  <si>
    <t>Dorilocos</t>
  </si>
  <si>
    <t>Frijol Rojo</t>
  </si>
  <si>
    <t>Suero Costeño</t>
  </si>
  <si>
    <t>Queso Semisalado</t>
  </si>
  <si>
    <t>Sandwich de Pierna de Cerdo</t>
  </si>
  <si>
    <t>Lechuga</t>
  </si>
  <si>
    <t>Jamon de cerdo</t>
  </si>
  <si>
    <t>Laminas de queso</t>
  </si>
  <si>
    <t>Sandwich de Cerdo BBQ</t>
  </si>
  <si>
    <t>Queso Cheddar</t>
  </si>
  <si>
    <t>Sandwich de Pollo</t>
  </si>
  <si>
    <t>Pollo desmechado</t>
  </si>
  <si>
    <t>Laminas de Queso</t>
  </si>
  <si>
    <t>Tortilla</t>
  </si>
  <si>
    <t>Carne de Cerdo</t>
  </si>
  <si>
    <t>Papa a la Francesa</t>
  </si>
  <si>
    <t>Salsa de Ajo</t>
  </si>
  <si>
    <t>Lamina de Aluminio</t>
  </si>
  <si>
    <t>Cm</t>
  </si>
  <si>
    <t>Wrap Cesar</t>
  </si>
  <si>
    <t>Salsa Cesar</t>
  </si>
  <si>
    <t>Crotones</t>
  </si>
  <si>
    <t>Pollo</t>
  </si>
  <si>
    <t>Parmesano</t>
  </si>
  <si>
    <t>Wrap Mexicano</t>
  </si>
  <si>
    <t>Ensalada Mexicano</t>
  </si>
  <si>
    <t>Ensalada Cesar</t>
  </si>
  <si>
    <t>Ensalada Italiana</t>
  </si>
  <si>
    <t>Pasta Tornillo</t>
  </si>
  <si>
    <t>Aceitunas</t>
  </si>
  <si>
    <t>Salsa Italiana</t>
  </si>
  <si>
    <t>Yesica Paola Soza</t>
  </si>
  <si>
    <t>Jennifer Castellanos</t>
  </si>
  <si>
    <t>Mahly Smith Chaparro</t>
  </si>
  <si>
    <t>3:20 p. m.</t>
  </si>
  <si>
    <t>2:20 p. m.</t>
  </si>
  <si>
    <t>Nelly Gomez</t>
  </si>
  <si>
    <t>2:40 p. m.</t>
  </si>
  <si>
    <t>Saray Andrea Nuñez</t>
  </si>
  <si>
    <t xml:space="preserve">3:40 p.m. </t>
  </si>
  <si>
    <t>Jennis Pedraza</t>
  </si>
  <si>
    <t>3:00 p. m.</t>
  </si>
  <si>
    <t>Blanca Gomez</t>
  </si>
  <si>
    <t>4:00 p. m.</t>
  </si>
  <si>
    <t>Michel Garavito</t>
  </si>
  <si>
    <t>4:20 p. m.</t>
  </si>
  <si>
    <t>Cesantías</t>
  </si>
  <si>
    <t>Intereses</t>
  </si>
  <si>
    <t>Primas</t>
  </si>
  <si>
    <t>Vacaciones</t>
  </si>
  <si>
    <t>Total Prestaciones</t>
  </si>
  <si>
    <t>Salario</t>
  </si>
  <si>
    <t>Aux Transporte</t>
  </si>
  <si>
    <t>Chef</t>
  </si>
  <si>
    <t>Proceso de ventas</t>
  </si>
  <si>
    <t>Inductor</t>
  </si>
  <si>
    <t>Numero de Personas</t>
  </si>
  <si>
    <t>Area de Ventas</t>
  </si>
  <si>
    <t>Area de Producción</t>
  </si>
  <si>
    <t>Valor Hora</t>
  </si>
  <si>
    <t>Horas Laborales al Mes</t>
  </si>
  <si>
    <t>Minutos</t>
  </si>
  <si>
    <t xml:space="preserve">Picar el Cilantro </t>
  </si>
  <si>
    <t>Lavar las Verduras</t>
  </si>
  <si>
    <t>Picar Verduras</t>
  </si>
  <si>
    <t>Se Procede a Licuar los Ingredientes</t>
  </si>
  <si>
    <t>Integrar todos los Ingredientes</t>
  </si>
  <si>
    <t>Peso Total</t>
  </si>
  <si>
    <t>Tiempo Total</t>
  </si>
  <si>
    <t>Medir los Ingredientes a Procesar</t>
  </si>
  <si>
    <t>Pelar Ajos</t>
  </si>
  <si>
    <t>Picar Pereril</t>
  </si>
  <si>
    <t xml:space="preserve">Licuar los huevos con el ajo y la pimienta </t>
  </si>
  <si>
    <t>Luego de que todo este licuado se integra el perejil</t>
  </si>
  <si>
    <t>Añadir con la tecnica o forma de hilo a la vez el vinagre y el aceite</t>
  </si>
  <si>
    <t>Lavar los ingredientes</t>
  </si>
  <si>
    <t>Picar finamente en cuadros la cebolla cabezona y el tomate</t>
  </si>
  <si>
    <t>Picar finamente el cilantro</t>
  </si>
  <si>
    <t>Integrar todos los ingresdientes</t>
  </si>
  <si>
    <t>Integrar todos los ingredientes</t>
  </si>
  <si>
    <t>Valor Minutos</t>
  </si>
  <si>
    <t>Picar finamente en cuadros la cebolla cabezona y el aguacate</t>
  </si>
  <si>
    <t>Picar finamente en julianas la cebolla roja</t>
  </si>
  <si>
    <t xml:space="preserve">Llevar a fuego medio </t>
  </si>
  <si>
    <t xml:space="preserve">Picar el cerdo en cuadro </t>
  </si>
  <si>
    <t xml:space="preserve">Picar el Pollo en cuadro </t>
  </si>
  <si>
    <t>Cocinar a fuego medio</t>
  </si>
  <si>
    <t xml:space="preserve">Dejar enfriar </t>
  </si>
  <si>
    <t xml:space="preserve">Desmechar </t>
  </si>
  <si>
    <t>Pesar Todos los ingredientes</t>
  </si>
  <si>
    <t>Revolver todos los ingredientes</t>
  </si>
  <si>
    <t>Pechuga cruda con hueso piel</t>
  </si>
  <si>
    <t>Pechuga cocida sin hueso y  sin piel</t>
  </si>
  <si>
    <t xml:space="preserve">Promedio </t>
  </si>
  <si>
    <t xml:space="preserve">Pechuga </t>
  </si>
  <si>
    <t>Porcentaje</t>
  </si>
  <si>
    <t>Cantidad de Porciones que sale</t>
  </si>
  <si>
    <t>Gramos por Porcion</t>
  </si>
  <si>
    <t>Determinación De Los Costos de Producción</t>
  </si>
  <si>
    <t>Mano de Obra</t>
  </si>
  <si>
    <t>CIF y OC</t>
  </si>
  <si>
    <t>Total Costo de Producción</t>
  </si>
  <si>
    <t>Costo Por Gramos</t>
  </si>
  <si>
    <t>Recepcion de Pedidos</t>
  </si>
  <si>
    <t>Destapar el paquete de doritos</t>
  </si>
  <si>
    <t xml:space="preserve">Total </t>
  </si>
  <si>
    <t>Agregar Pico de gallo</t>
  </si>
  <si>
    <t>Agregar carne molida</t>
  </si>
  <si>
    <t>Agregar frijol</t>
  </si>
  <si>
    <t>Agregar guacamole</t>
  </si>
  <si>
    <t>Agregar aji</t>
  </si>
  <si>
    <t>Agregar maiz tierno</t>
  </si>
  <si>
    <t>Agregar suero costeño</t>
  </si>
  <si>
    <t>Agregar queso semisalado</t>
  </si>
  <si>
    <t>Lavar los vegetales</t>
  </si>
  <si>
    <t>Tajadear el tomate</t>
  </si>
  <si>
    <t>Colocar la salsa al pan</t>
  </si>
  <si>
    <t>Colocar todos los ingredientes en el pan</t>
  </si>
  <si>
    <t>Lavar la lechuga</t>
  </si>
  <si>
    <t>Sofreir el cerdo</t>
  </si>
  <si>
    <t>Lavar y picar la lechuga</t>
  </si>
  <si>
    <t>Asar la tortilla</t>
  </si>
  <si>
    <t>Fritar la papa</t>
  </si>
  <si>
    <t>Colocar las salsas a la tortilla</t>
  </si>
  <si>
    <t>Colocar los demas ingredientes en la tortilla</t>
  </si>
  <si>
    <t>Papel aluminio</t>
  </si>
  <si>
    <t>cm</t>
  </si>
  <si>
    <t>Sofreir el pollo</t>
  </si>
  <si>
    <t>Lavar y picar la lechuga junto con los tomates cherry</t>
  </si>
  <si>
    <t>Revolver (lechuga, tomate cherry, crotones, parmesano, y pollo junto con la salsa cesar)</t>
  </si>
  <si>
    <t>Colocar las salsa a la tortilla</t>
  </si>
  <si>
    <t>Colocar los  ingredientes en la tortilla</t>
  </si>
  <si>
    <t xml:space="preserve">Envolver </t>
  </si>
  <si>
    <t xml:space="preserve">Lavar y picar la lechuga </t>
  </si>
  <si>
    <t>Colocar los  ingredientes en el plato</t>
  </si>
  <si>
    <t>Picar Aceitunas</t>
  </si>
  <si>
    <t>Revolver la pasta con la salsa y el parmesano</t>
  </si>
  <si>
    <t>Revolver todos los ingredientes y servir</t>
  </si>
  <si>
    <t>Productos</t>
  </si>
  <si>
    <t>Precio de Venta</t>
  </si>
  <si>
    <t>% Arriendo</t>
  </si>
  <si>
    <t>Costo del Producto</t>
  </si>
  <si>
    <t>Wrap de Cerdo BBQ + Papa</t>
  </si>
  <si>
    <t>Arriendo Local</t>
  </si>
  <si>
    <t>Servicio Público</t>
  </si>
  <si>
    <t>Pension</t>
  </si>
  <si>
    <t>Caja de compensacion</t>
  </si>
  <si>
    <t>ARL</t>
  </si>
  <si>
    <t>Wrap Ropa Vieja</t>
  </si>
  <si>
    <t>Queso Americano</t>
  </si>
  <si>
    <t>Lonja</t>
  </si>
  <si>
    <t>Carne Porcionada</t>
  </si>
  <si>
    <t>Gr</t>
  </si>
  <si>
    <t>Pan hamburguesa</t>
  </si>
  <si>
    <t>Salsa de tomate</t>
  </si>
  <si>
    <t>Salsa mostaza</t>
  </si>
  <si>
    <t>Cebolla cabezona</t>
  </si>
  <si>
    <t>Papa francesa</t>
  </si>
  <si>
    <t>Caja grande</t>
  </si>
  <si>
    <t>COMBO HAMBURGUESA CLASICA</t>
  </si>
  <si>
    <t>HAMBURGUESA CLASICA</t>
  </si>
  <si>
    <t>COMBO HAMBURGUESA BACON</t>
  </si>
  <si>
    <t>Tocineta</t>
  </si>
  <si>
    <t xml:space="preserve"> HAMBURGUESA BACON</t>
  </si>
  <si>
    <t>Gaseosa Pet 400</t>
  </si>
  <si>
    <t>Pollo Cocido</t>
  </si>
  <si>
    <t>Salsa tartara</t>
  </si>
  <si>
    <t>COMBO HAMBURGUESA MIX</t>
  </si>
  <si>
    <t>HAMBURGUESA MIX</t>
  </si>
  <si>
    <t>COMBO HAMBURGUESA GAUCHA</t>
  </si>
  <si>
    <t>Chorizo</t>
  </si>
  <si>
    <t>Chimichurri</t>
  </si>
  <si>
    <t>HAMBURGUESA GAUCHA</t>
  </si>
  <si>
    <t>Gaseosa pet 400</t>
  </si>
  <si>
    <t>COMBO HAMBURGUESA SUPERBOX</t>
  </si>
  <si>
    <t xml:space="preserve"> HAMBURGUESA SUPERBOX</t>
  </si>
  <si>
    <t>PECHUGA A LA PLANCHA</t>
  </si>
  <si>
    <t>Pollo Porcionado</t>
  </si>
  <si>
    <t>Pepino</t>
  </si>
  <si>
    <t>COMBO HOT DOG POLLO</t>
  </si>
  <si>
    <t>Salchicha</t>
  </si>
  <si>
    <t>Pan Perro</t>
  </si>
  <si>
    <t>Salsa piña</t>
  </si>
  <si>
    <t>Papa fosforito</t>
  </si>
  <si>
    <t>HOT DOG POLLO</t>
  </si>
  <si>
    <t>COMBO HOT DOG BOX</t>
  </si>
  <si>
    <t>HOT DOG BOX</t>
  </si>
  <si>
    <t>HOT DOG CLASÍCO</t>
  </si>
  <si>
    <t>COMBO HOT DOG CLASÍCO</t>
  </si>
  <si>
    <t>SALCHIPAPA</t>
  </si>
  <si>
    <t>Caja pequeña</t>
  </si>
  <si>
    <t>CHORIPAPA</t>
  </si>
  <si>
    <t>PAPAS LOCAS</t>
  </si>
  <si>
    <t>DESGRANADO</t>
  </si>
  <si>
    <t>Maíz</t>
  </si>
  <si>
    <t>Arriendo</t>
  </si>
  <si>
    <t>carne desmechada</t>
  </si>
  <si>
    <t>preparar la carne desmechada</t>
  </si>
  <si>
    <t>Carne desmechada</t>
  </si>
  <si>
    <t>carne de aleta</t>
  </si>
  <si>
    <t>agua</t>
  </si>
  <si>
    <t>aceite</t>
  </si>
  <si>
    <t>Cebolla Cabezona blanco</t>
  </si>
  <si>
    <t>ajo</t>
  </si>
  <si>
    <t>sal</t>
  </si>
  <si>
    <t>pimienta</t>
  </si>
  <si>
    <t>tomate</t>
  </si>
  <si>
    <t>pimenton rojo</t>
  </si>
  <si>
    <t>tomate rojo</t>
  </si>
  <si>
    <t>arreglar carne de aleta</t>
  </si>
  <si>
    <t>minutos</t>
  </si>
  <si>
    <t>proceder a cocinar</t>
  </si>
  <si>
    <t>dejar reposar</t>
  </si>
  <si>
    <t xml:space="preserve">                                                   </t>
  </si>
  <si>
    <t>cocinar a fuego medio</t>
  </si>
  <si>
    <t>carne de aleta cocida sin desperdicios</t>
  </si>
  <si>
    <t>carne desmechado</t>
  </si>
  <si>
    <t>Carne de hamburguesa</t>
  </si>
  <si>
    <t>ajo en polvo</t>
  </si>
  <si>
    <t>paprika</t>
  </si>
  <si>
    <t>carne para hamburguesa</t>
  </si>
  <si>
    <t>cebolla polvo</t>
  </si>
  <si>
    <t xml:space="preserve">sal </t>
  </si>
  <si>
    <t>sasonador parrillero</t>
  </si>
  <si>
    <t>graasa de cerdo</t>
  </si>
  <si>
    <t>soja</t>
  </si>
  <si>
    <t>Se Procede a integrar los Ingredientes</t>
  </si>
  <si>
    <t>porcionar carne 130 gramos</t>
  </si>
  <si>
    <t>Carne para hamburguesa</t>
  </si>
  <si>
    <t>pollo cocido 130 gramos</t>
  </si>
  <si>
    <t>v</t>
  </si>
  <si>
    <t>pepino</t>
  </si>
  <si>
    <t>lechuga</t>
  </si>
  <si>
    <t>cebolla cabezona blanca</t>
  </si>
  <si>
    <t>limon</t>
  </si>
  <si>
    <t>lavar todos los vegetales</t>
  </si>
  <si>
    <t>proceder a picar los vegetales</t>
  </si>
  <si>
    <t>colocar sal y limon</t>
  </si>
  <si>
    <t>arma la ensalda</t>
  </si>
  <si>
    <t>se frita la salchicha</t>
  </si>
  <si>
    <t>se frie la papa francesa</t>
  </si>
  <si>
    <t>se frita la salchica</t>
  </si>
  <si>
    <t>se procede a alistar el pan de perro con sus salsas</t>
  </si>
  <si>
    <t>se alista el pollo cocido</t>
  </si>
  <si>
    <t>se procede al armado del hot dog</t>
  </si>
  <si>
    <t>se coloca la tocineta en la plancha</t>
  </si>
  <si>
    <t>se frita la papa francesa</t>
  </si>
  <si>
    <t>se procede a colcocar los topping y a armar.</t>
  </si>
  <si>
    <t>se frita el chorizo</t>
  </si>
  <si>
    <t>se corta el chorizo</t>
  </si>
  <si>
    <t>se corta la salchicha</t>
  </si>
  <si>
    <t>se alista el pollo porcionado</t>
  </si>
  <si>
    <t>se alista el maiz tierno y lechuga</t>
  </si>
  <si>
    <t>COMBO HAMBURGUESA CERDO BBQ</t>
  </si>
  <si>
    <t>cerdo bbq en cuadros</t>
  </si>
  <si>
    <t xml:space="preserve"> HAMBURGUESA CERDO BBQ</t>
  </si>
  <si>
    <t>PECHUGA PLANCHA</t>
  </si>
  <si>
    <t>Ensalda fresca</t>
  </si>
  <si>
    <t>se coloca la pechuga en la plancha</t>
  </si>
  <si>
    <t>se procede a cortar los vegetales para la ensalada</t>
  </si>
  <si>
    <t>se arma la ensalada</t>
  </si>
  <si>
    <t>se arma el plato</t>
  </si>
  <si>
    <t>PECHUGA MEXICANA</t>
  </si>
  <si>
    <t>PECHUGA NAPOLITANA</t>
  </si>
  <si>
    <t>albahaca</t>
  </si>
  <si>
    <t>se cocina el tomate</t>
  </si>
  <si>
    <t>se licua el tomate</t>
  </si>
  <si>
    <t>nuevamente se cocina</t>
  </si>
  <si>
    <t>se deja reposar</t>
  </si>
  <si>
    <t>PECHUGA TEXANA</t>
  </si>
  <si>
    <t>Queso cheddar</t>
  </si>
  <si>
    <t>se frie la cebolla en la sarten a fuego medio</t>
  </si>
  <si>
    <t>se procede a frei la cebolla en la sarten</t>
  </si>
  <si>
    <t>se coloca el cheddar y la cebolla grillet</t>
  </si>
  <si>
    <t>unidad</t>
  </si>
  <si>
    <t>Servicios Publicos</t>
  </si>
  <si>
    <t>Carne de Hamburguesas</t>
  </si>
  <si>
    <t>Ensalada Fresca</t>
  </si>
  <si>
    <t>Salsa Napolitana</t>
  </si>
  <si>
    <t>Cebolla Grillet</t>
  </si>
  <si>
    <t>Carne de Aleta</t>
  </si>
  <si>
    <t>grasa de cerdo</t>
  </si>
  <si>
    <t>Albahaca</t>
  </si>
  <si>
    <t>Imitación de Queso Americano 1.36 kg / 3 lb</t>
  </si>
  <si>
    <t>Pan Hamburguesa</t>
  </si>
  <si>
    <t>Empella</t>
  </si>
  <si>
    <t>Mostaza Aro Pet 4200G</t>
  </si>
  <si>
    <t>Postobon</t>
  </si>
  <si>
    <t>Gaseosas Pet 400</t>
  </si>
  <si>
    <t>materia prima</t>
  </si>
  <si>
    <t>cebolla cabezona morada</t>
  </si>
  <si>
    <t>pimenton</t>
  </si>
  <si>
    <t>perejil</t>
  </si>
  <si>
    <t>sumo de limon</t>
  </si>
  <si>
    <t>alcaparra</t>
  </si>
  <si>
    <t>vinagre</t>
  </si>
  <si>
    <t>se procede a cortar finamente y a integrar todos los ingredienrtes.</t>
  </si>
  <si>
    <t>Alcaparra Aro En Vinagre Frasco 1000G</t>
  </si>
  <si>
    <t>HAMBURGUESA CERDO BBQ</t>
  </si>
  <si>
    <t>brocoli o zanahoria</t>
  </si>
  <si>
    <t>lt</t>
  </si>
  <si>
    <t>se coloca el agua a herbir</t>
  </si>
  <si>
    <t>se hechan los vegetales a blanquear</t>
  </si>
  <si>
    <t>PATACON MIXTO</t>
  </si>
  <si>
    <t>PAPAS MEXICANAS</t>
  </si>
  <si>
    <t xml:space="preserve">alistar todos los topping </t>
  </si>
  <si>
    <t>freir la papa francesa</t>
  </si>
  <si>
    <t>colocar la base de papa y colocar todos ingrendientes en capas</t>
  </si>
  <si>
    <t>ENSALADA DE FRUTAS</t>
  </si>
  <si>
    <t>piña</t>
  </si>
  <si>
    <t>papaya</t>
  </si>
  <si>
    <t>melon</t>
  </si>
  <si>
    <t>manzana</t>
  </si>
  <si>
    <t>kiwi</t>
  </si>
  <si>
    <t>banano</t>
  </si>
  <si>
    <t>mango</t>
  </si>
  <si>
    <t>fresas</t>
  </si>
  <si>
    <t>queso semi salado</t>
  </si>
  <si>
    <t>lechera</t>
  </si>
  <si>
    <t>granola</t>
  </si>
  <si>
    <t>se preparan todas las frutas y se lavan</t>
  </si>
  <si>
    <t>se cortan todas las frutas en trozos pequeños 1x1</t>
  </si>
  <si>
    <t>se arma el plato y se coloca los topping</t>
  </si>
  <si>
    <t>PICADO DE FRUTAS</t>
  </si>
  <si>
    <t>cualquier fruta disponible</t>
  </si>
  <si>
    <t>se prepara la fruta y se lava</t>
  </si>
  <si>
    <t>se corta la fruta en trozos pequeños</t>
  </si>
  <si>
    <t xml:space="preserve">se arma el producto </t>
  </si>
  <si>
    <t>FRESAS CON CREMA</t>
  </si>
  <si>
    <t>crema chantilly</t>
  </si>
  <si>
    <t>se alistan las fresas y se lavan</t>
  </si>
  <si>
    <t xml:space="preserve">lse cortan a la mitad </t>
  </si>
  <si>
    <t>se coloca en el baso de base chantilly</t>
  </si>
  <si>
    <t>Salsa Piña</t>
  </si>
  <si>
    <t>Papas fosforo</t>
  </si>
  <si>
    <t>MAKRO</t>
  </si>
  <si>
    <t>SANTILLANA</t>
  </si>
  <si>
    <t>SALSA TOMATE</t>
  </si>
  <si>
    <t>PESO</t>
  </si>
  <si>
    <t>QUESO SALADO</t>
  </si>
  <si>
    <t>AMBAR</t>
  </si>
  <si>
    <t>TOCINETA COLOMBO</t>
  </si>
  <si>
    <t>SALSA PIÑA</t>
  </si>
  <si>
    <t>RIPIDO SAN MIGUEL</t>
  </si>
  <si>
    <t>VALOR GRAMOS</t>
  </si>
  <si>
    <t>PRODUCTO</t>
  </si>
  <si>
    <t>Lechera</t>
  </si>
  <si>
    <t>Granola</t>
  </si>
  <si>
    <t>Chantilly</t>
  </si>
  <si>
    <t>Mezcla En Polvo Cordillera Para Crema Chantilly</t>
  </si>
  <si>
    <t>Leche</t>
  </si>
  <si>
    <t>Pesar ingredientes</t>
  </si>
  <si>
    <t xml:space="preserve">Batir </t>
  </si>
  <si>
    <t>Crema de leche</t>
  </si>
  <si>
    <t>Empaque</t>
  </si>
  <si>
    <t>Costo de ventas y admon</t>
  </si>
  <si>
    <t>ENSALADA DE FRUTA</t>
  </si>
  <si>
    <t>FRUTA PICADA</t>
  </si>
  <si>
    <t>MANGO BICHE</t>
  </si>
  <si>
    <t>Recipiente</t>
  </si>
  <si>
    <t>Mango</t>
  </si>
  <si>
    <t>lse cortan en tiras</t>
  </si>
  <si>
    <t>se coloca en el recipiente</t>
  </si>
  <si>
    <t>se coloca en el vaso de base chantilly</t>
  </si>
  <si>
    <t>Desperdicio Gramos</t>
  </si>
  <si>
    <t>ADICION PAQUETACO DORITOS</t>
  </si>
  <si>
    <t>ADICION PAQUETACO TOSTACOS</t>
  </si>
  <si>
    <t>ENSALADA CESAR CON POLLO</t>
  </si>
  <si>
    <t>ENSALADA ITALIANA</t>
  </si>
  <si>
    <t>ENSALADA MEXICANA</t>
  </si>
  <si>
    <t>SANDWICH CERDO BBQ</t>
  </si>
  <si>
    <t>SANDWICH FINAS HIERBAS POLLO</t>
  </si>
  <si>
    <t>SANDWICH POLLO PEQUEÑO</t>
  </si>
  <si>
    <t>WRAP CERDO BBQ</t>
  </si>
  <si>
    <t>WRAP CERDO BBQ SIN PAPA</t>
  </si>
  <si>
    <t>WRAP CESAR</t>
  </si>
  <si>
    <t>WRAP CESAR SIN PAPA</t>
  </si>
  <si>
    <t>WRAP MEXICANO</t>
  </si>
  <si>
    <t>WRAP MEXICANO SIN PAPA</t>
  </si>
  <si>
    <t>Cantidad Vendida</t>
  </si>
  <si>
    <t>Porcentaje en venta</t>
  </si>
  <si>
    <t>Valor Gas en Preparación</t>
  </si>
  <si>
    <t xml:space="preserve">Gas mes </t>
  </si>
  <si>
    <t>Porcentaje de Fresh</t>
  </si>
  <si>
    <t>Valor Gas Unidad</t>
  </si>
  <si>
    <t>Porcentaje Togo</t>
  </si>
  <si>
    <t>AREPA RELLENA</t>
  </si>
  <si>
    <t>COMBO HAMBURGUESA CLÁSICA</t>
  </si>
  <si>
    <t>COMBO PERRO CALIENTE UPB</t>
  </si>
  <si>
    <t>EMPANADA</t>
  </si>
  <si>
    <t>Empanada Arroz</t>
  </si>
  <si>
    <t>FLAUTA</t>
  </si>
  <si>
    <t>HAMBURGUESA BACON</t>
  </si>
  <si>
    <t>HAMBURGUESA CLÁSICA</t>
  </si>
  <si>
    <t>HUEVOS PERICOS</t>
  </si>
  <si>
    <t>HUEVOS RANCHEROS</t>
  </si>
  <si>
    <t>HUEVOS REVUELTOS</t>
  </si>
  <si>
    <t>MENU CORPORATIVO</t>
  </si>
  <si>
    <t>MENU DEL DIA</t>
  </si>
  <si>
    <t>PERRO CALIENTE UNAB</t>
  </si>
  <si>
    <t>PERRO COMBO UNAB</t>
  </si>
  <si>
    <t>PORCION DE PAPA FRANCESA</t>
  </si>
  <si>
    <t>Servicio Publico</t>
  </si>
  <si>
    <t xml:space="preserve">Manzana verde 180gr </t>
  </si>
  <si>
    <t>Manzana roja 180gr</t>
  </si>
  <si>
    <t>Papaya 500gr</t>
  </si>
  <si>
    <t>Fresas 150gr</t>
  </si>
  <si>
    <t>Banano 600gr</t>
  </si>
  <si>
    <t>Piña 350gr</t>
  </si>
  <si>
    <t>Mango 200gr</t>
  </si>
  <si>
    <t>Sandía 700gr</t>
  </si>
  <si>
    <t>Frutiño de fresa 36gr</t>
  </si>
  <si>
    <t>Agua 4.5 lts</t>
  </si>
  <si>
    <t>SALPICON</t>
  </si>
  <si>
    <t>Litros</t>
  </si>
  <si>
    <t>se alistan las frutas y se lavan</t>
  </si>
  <si>
    <t>se cortan en cuadros pequeños</t>
  </si>
  <si>
    <t>se coloca en el recipiente junto con el agua y el fresco</t>
  </si>
  <si>
    <t>Frutiño Salpicon</t>
  </si>
  <si>
    <t>Caldo Maggi Gallina 594Gen54U</t>
  </si>
  <si>
    <t>Tomillo</t>
  </si>
  <si>
    <t>Arveja</t>
  </si>
  <si>
    <t>Habichuela</t>
  </si>
  <si>
    <t>Azafran</t>
  </si>
  <si>
    <t>Fideos</t>
  </si>
  <si>
    <t>Espinacas</t>
  </si>
  <si>
    <t>Frijol caraota</t>
  </si>
  <si>
    <t>Apio rama</t>
  </si>
  <si>
    <t>Jalapeños</t>
  </si>
  <si>
    <t>Granada</t>
  </si>
  <si>
    <t>Ajonjoli</t>
  </si>
  <si>
    <t>Arroz Jazmin</t>
  </si>
  <si>
    <t>Miel</t>
  </si>
  <si>
    <t>Miga de pan</t>
  </si>
  <si>
    <t>Harina de trigo</t>
  </si>
  <si>
    <t>Azucar Morena</t>
  </si>
  <si>
    <t>Fecula de Maiz</t>
  </si>
  <si>
    <t>Mantequilla</t>
  </si>
  <si>
    <t>Macarrones</t>
  </si>
  <si>
    <t>Nuez moscada molida badia</t>
  </si>
  <si>
    <t>Oregano badia</t>
  </si>
  <si>
    <t>Salsa Teriyaki Aro 1100G</t>
  </si>
  <si>
    <t>Uchuva</t>
  </si>
  <si>
    <t>Brocoli</t>
  </si>
  <si>
    <t>Repollo Morado</t>
  </si>
  <si>
    <t>Zukini</t>
  </si>
  <si>
    <t>Yuca</t>
  </si>
  <si>
    <t>Comino Molido Badia 454G</t>
  </si>
  <si>
    <t>Romero Badia Pet 226.80G</t>
  </si>
  <si>
    <t>MOSTAZA</t>
  </si>
  <si>
    <t xml:space="preserve">SANDWICH CLASICO </t>
  </si>
  <si>
    <t>SANDIWCH CLASICO</t>
  </si>
  <si>
    <t>Pan Tajado</t>
  </si>
  <si>
    <t>Jamon</t>
  </si>
  <si>
    <t>Queso</t>
  </si>
  <si>
    <t>Pachas</t>
  </si>
  <si>
    <t>3 personas</t>
  </si>
  <si>
    <t>Pasta Monticello Penne Rigate 500G</t>
  </si>
  <si>
    <t>Merma productos</t>
  </si>
  <si>
    <t>D1</t>
  </si>
  <si>
    <t>Atun</t>
  </si>
  <si>
    <t>WRAPS</t>
  </si>
  <si>
    <t>SANDWICHES</t>
  </si>
  <si>
    <t>OTRAS DELICIAS</t>
  </si>
  <si>
    <t>SANDWICH DE PIERNA 20 CM</t>
  </si>
  <si>
    <t>.+ COMBO</t>
  </si>
  <si>
    <t xml:space="preserve">SANDWICH DE POLLO </t>
  </si>
  <si>
    <t>PORCIÓN DE FURTAS</t>
  </si>
  <si>
    <t xml:space="preserve">SANDWICH SENCILLO </t>
  </si>
  <si>
    <t>MANGO BICHE SOLO</t>
  </si>
  <si>
    <t>MANGO BICHE LIMÓN, SALY Y PIMIENTA</t>
  </si>
  <si>
    <t>WRAP ROPA VIEJA</t>
  </si>
  <si>
    <t>SANDWICH CERCO BBQ</t>
  </si>
  <si>
    <t>.+COMBO</t>
  </si>
  <si>
    <t>SANWICH ROPA VIEJA</t>
  </si>
  <si>
    <t>ENSALADAS</t>
  </si>
  <si>
    <t>ENSALADA CESAR</t>
  </si>
  <si>
    <t>ENSALADA AL WOK</t>
  </si>
  <si>
    <t>HAMBURGUESAS</t>
  </si>
  <si>
    <t>. + COMBO</t>
  </si>
  <si>
    <t>HAMBURGUESA MIXTA</t>
  </si>
  <si>
    <t>HAMBURGUESA SUPERBOX</t>
  </si>
  <si>
    <t>PECHUA A LA PLANCHA</t>
  </si>
  <si>
    <t>TRADICIONAL</t>
  </si>
  <si>
    <t>MEXICANA</t>
  </si>
  <si>
    <t>NAPOLITANA</t>
  </si>
  <si>
    <t>TEXANA</t>
  </si>
  <si>
    <t>HOT DOGS</t>
  </si>
  <si>
    <t xml:space="preserve">HOT DOG BOX </t>
  </si>
  <si>
    <t>HOT DOG CERDO BBQ</t>
  </si>
  <si>
    <t>DESGRANADOS</t>
  </si>
  <si>
    <t>Porcionar de a 100 Gramos</t>
  </si>
  <si>
    <t>Porcionar de a 130 Gramos</t>
  </si>
  <si>
    <t>kiloGramos</t>
  </si>
  <si>
    <t>porcionar por 130 Gramos</t>
  </si>
  <si>
    <t>porcionar carne 130 Gramos</t>
  </si>
  <si>
    <t>Cantidad de Pollo luego de cocido y desmechado</t>
  </si>
  <si>
    <t>Calculo Para Determinar la Merma del Carne Desmechada</t>
  </si>
  <si>
    <t>Calculo Para Determinar la Merma del Pollo Desmechada</t>
  </si>
  <si>
    <t>Porciones</t>
  </si>
  <si>
    <t>Alistar ingredientes</t>
  </si>
  <si>
    <t>Armar producto</t>
  </si>
  <si>
    <t>Tasa</t>
  </si>
  <si>
    <t>Vaso</t>
  </si>
  <si>
    <t>Precio de Venta Antes del Sistema de Costeo</t>
  </si>
  <si>
    <t>Valor del Servicio de Gas por Producto Vendido en Fresh</t>
  </si>
  <si>
    <t>Valor del Servicio de Gas por Producto Vendido en To Go</t>
  </si>
  <si>
    <t>DORILOCOS</t>
  </si>
  <si>
    <t>SANDWICH DE PIERNA DE CERDO</t>
  </si>
  <si>
    <t>SANDWICH DE CERDO BBQ</t>
  </si>
  <si>
    <t>SANDWICH DE POLLO</t>
  </si>
  <si>
    <t>WRAP DE CERDO BBQ</t>
  </si>
  <si>
    <t>ENSALADA MEXICANO</t>
  </si>
  <si>
    <t>WRAP DE CERDO BBQ + PAPA</t>
  </si>
  <si>
    <t>WRAP CESAR + PAPA</t>
  </si>
  <si>
    <t>WRAP MEXICANO + PAPA</t>
  </si>
  <si>
    <t>Tortilla Burrito Crachos 8 Und - 580 G</t>
  </si>
  <si>
    <t>Jamon Zenu</t>
  </si>
  <si>
    <t>Adminsitradora y Vendedora</t>
  </si>
  <si>
    <t>COSTOS DE ADMINISTRACION</t>
  </si>
  <si>
    <t>Etiquetas de fila</t>
  </si>
  <si>
    <t>Suma de Cantidad vendida</t>
  </si>
  <si>
    <t>SANDWICH FINAS HIERBAS PIERNA DE CERDO</t>
  </si>
  <si>
    <t>SANDWICH TRADICIONAL</t>
  </si>
  <si>
    <t>Total general</t>
  </si>
  <si>
    <t>Unidades Vendidas del 01 de Abril al 30 de Junio Fresh</t>
  </si>
  <si>
    <t>Unidades Vendidas del 01 de Abril al 30 de Junio UPB</t>
  </si>
  <si>
    <t>DESGRANADO BACON</t>
  </si>
  <si>
    <t>WRAP DE CERDO BBQ +PAPA</t>
  </si>
  <si>
    <t>WRAP ROPA VIEJA + PAPA</t>
  </si>
  <si>
    <t>WRAP CERDO BBQ + PAPA</t>
  </si>
  <si>
    <t>COMBO HOT DOG CLASICO</t>
  </si>
  <si>
    <t>HOT DOG CLASICO</t>
  </si>
  <si>
    <t>Costo Total</t>
  </si>
  <si>
    <t>Total Ventas</t>
  </si>
  <si>
    <t xml:space="preserve">DORILOCOS </t>
  </si>
  <si>
    <t>Alistar El Pan, Colocar Salsa, Lechuga Y Tomate.</t>
  </si>
  <si>
    <t>Colocar La Carne De Hamburguesa En La Plancha</t>
  </si>
  <si>
    <t>Freír Papas</t>
  </si>
  <si>
    <t>Armar Hamburguesa</t>
  </si>
  <si>
    <t>Alistar el pan, colocar salsa, lechuga y tomate.</t>
  </si>
  <si>
    <t>Colocar la carne de hamburguesa en la plancha</t>
  </si>
  <si>
    <t>Armar hamburgusa</t>
  </si>
  <si>
    <t xml:space="preserve">Colocar la tocineta en la plancha </t>
  </si>
  <si>
    <t>Freir papas</t>
  </si>
  <si>
    <t>Armar hamburguesa</t>
  </si>
  <si>
    <t>Pollo cocido 130 gramos</t>
  </si>
  <si>
    <t xml:space="preserve">Se frita el chorizo </t>
  </si>
  <si>
    <t>Freir chorizo</t>
  </si>
  <si>
    <t>Colocar las 2 carne de hamburguesa en la plancha</t>
  </si>
  <si>
    <t>Se frie la papa</t>
  </si>
  <si>
    <t xml:space="preserve">Colocar las 2 tocineta en la plancha </t>
  </si>
  <si>
    <t>Se coloca en la planca los cuadros de cerdo</t>
  </si>
  <si>
    <t>Colocar las 1 carne de hamburguesa en la plancha</t>
  </si>
  <si>
    <t xml:space="preserve">Colocar las 1 tocineta en la plancha </t>
  </si>
  <si>
    <t xml:space="preserve">Colocar la 1 tocineta en la plancha </t>
  </si>
  <si>
    <t>Pechuga plancha</t>
  </si>
  <si>
    <t>Se coloca la pechuga en la plancha</t>
  </si>
  <si>
    <t xml:space="preserve">Se lavan todos lo vegetales </t>
  </si>
  <si>
    <t>Se procede a cortar los vegetales para la ensalada</t>
  </si>
  <si>
    <t>Se arma la ensalada</t>
  </si>
  <si>
    <t>Se frita la papa francesa</t>
  </si>
  <si>
    <t>Se arma el plato</t>
  </si>
  <si>
    <t>Pico e gallo</t>
  </si>
  <si>
    <t>Toscacos</t>
  </si>
  <si>
    <t>Se procede a coloca los topping (toscacos y pico e gallo)</t>
  </si>
  <si>
    <t>Se corta las lonjas de aguacate</t>
  </si>
  <si>
    <t>Salsa napolitana</t>
  </si>
  <si>
    <t>Se procede a coloca los topping (napolitana)</t>
  </si>
  <si>
    <t>Cebolla grillet</t>
  </si>
  <si>
    <t xml:space="preserve">se corta la salchicha </t>
  </si>
  <si>
    <t>sandia</t>
  </si>
  <si>
    <t>se alistan el mango y se lavan</t>
  </si>
  <si>
    <t xml:space="preserve">Manzana verde </t>
  </si>
  <si>
    <t>Manzana roja</t>
  </si>
  <si>
    <t xml:space="preserve">Fresas </t>
  </si>
  <si>
    <t xml:space="preserve">Banano </t>
  </si>
  <si>
    <t xml:space="preserve">Piña </t>
  </si>
  <si>
    <t xml:space="preserve">Mango </t>
  </si>
  <si>
    <t xml:space="preserve">Sandía </t>
  </si>
  <si>
    <t xml:space="preserve">Frutiño de fresa </t>
  </si>
  <si>
    <t xml:space="preserve">Agua </t>
  </si>
  <si>
    <t>Elda Margarita Torres Gomez ID 850766</t>
  </si>
  <si>
    <t>Jeimy Katherine Hernández Rojas ID:820595</t>
  </si>
  <si>
    <t>Docente</t>
  </si>
  <si>
    <t>Proyecto de grado</t>
  </si>
  <si>
    <t>Implementación del Sistema de Costeo de Producción para Holdasana SAS</t>
  </si>
  <si>
    <t>Teresa De Jesus Altahona Quijano</t>
  </si>
  <si>
    <t>Bucaramanga, 22 de Julio de 2024</t>
  </si>
  <si>
    <t>Carta o Menu</t>
  </si>
  <si>
    <t>Menú</t>
  </si>
  <si>
    <t>Chimichurri Gaucho</t>
  </si>
  <si>
    <t>Blaquear Vegetales</t>
  </si>
  <si>
    <t xml:space="preserve">HoldSana SAS es una empresa del sector de alimentos con tres años de operación en el mercado de Bucaramanga y su área metropolitana. La empresa cuenta actualmente con 13 establecimientos ubicados en universidades y colegios de la rciudad de Bucaramanga y su Area Metropolitana, empleando a un total de 32 personas.
Dada la expansión y crecimiento experimentado, se ha identificado la necesidad de implementar controles que mejoren la toma de decisiones por parte de los socios. Un aspecto crucial para la gestión efectiva es la evaluación precisa de la situación financiera, especialmente en lo que respecta al detallado costeo de todos los productos de la empresa.
El sistema de costeo por órdenes de compras desarrollado en este Excel proporciona una estructura clara y sistemática para este propósito. A continuación, se detalla la estructura y funcionalidad del sistema:
Menú de la Empresa:
Listado detallado de los productos ofrecidos por HoldSana SAS.
Costo de Materia Prima Detallada:
Desglose de los costos asociados a las materias primas necesarias para la producción de cada producto.
Costo de Mano de Obra:
Registro de los costos de mano de obra directa involucrada en la elaboración de cada producto.
Costos Indirectos:
Asignación de costos indirectos relacionados con la producción y operación general de la empresa.
Preparaciones Previas:
Procesos preliminares necesarios antes de la elaboración final de cada producto.
Costeo de Productos:
Método detallado para calcular el costo total de cada producto, considerando todos los elementos anteriores.
Caracterización de Productos Terminados:
Descripción completa de cada producto terminado, incluyendo especificaciones y detalles relevantes.
Libro "Fresh" y Libro "UPB":
Registro específico de productos preparados en la cafetería "Fresh" y productos exclusivos de la cafetería de la UPB.
Unidades Vendidas Trimestralmente:
Información detallada sobre las unidades de cada producto vendidas durante un trimestre, crucial para evaluar costos y márgenes de venta.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</si>
</sst>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43" formatCode="_-* #,##0.00_-;\-* #,##0.00_-;_-* &quot;-&quot;??_-;_-@_-"/>
    <numFmt numFmtId="164" formatCode="_-* #,##0_-;\-* #,##0_-;_-* &quot;-&quot;??_-;_-@_-"/>
    <numFmt numFmtId="165" formatCode="_-&quot;$&quot;\ * #,##0_-;\-&quot;$&quot;\ * #,##0_-;_-&quot;$&quot;\ * &quot;-&quot;??_-;_-@_-"/>
    <numFmt numFmtId="166" formatCode="0.0"/>
    <numFmt numFmtId="167" formatCode="_-* #,##0.0000_-;\-* #,##0.0000_-;_-* &quot;-&quot;??_-;_-@_-"/>
  </numFmts>
  <fonts count="14" x14ac:knownFonts="1">
    <font>
      <sz val="11"/>
      <color theme="1"/>
      <name val="Aptos Narrow"/>
      <family val="2"/>
      <scheme val="minor"/>
    </font>
    <font>
      <sz val="11"/>
      <color theme="1"/>
      <name val="Aptos Narrow"/>
      <family val="2"/>
      <scheme val="minor"/>
    </font>
    <font>
      <sz val="12"/>
      <color rgb="FF000000"/>
      <name val="Times New Roman"/>
      <family val="1"/>
    </font>
    <font>
      <sz val="12"/>
      <color theme="1"/>
      <name val="Times New Roman"/>
      <family val="1"/>
    </font>
    <font>
      <b/>
      <sz val="12"/>
      <color theme="1"/>
      <name val="Times New Roman"/>
      <family val="1"/>
    </font>
    <font>
      <b/>
      <sz val="12"/>
      <color rgb="FF000000"/>
      <name val="Times New Roman"/>
      <family val="1"/>
    </font>
    <font>
      <sz val="12"/>
      <name val="Times New Roman"/>
      <family val="1"/>
    </font>
    <font>
      <sz val="12"/>
      <color rgb="FF2C2E30"/>
      <name val="Times New Roman"/>
      <family val="1"/>
    </font>
    <font>
      <b/>
      <sz val="11"/>
      <color theme="1"/>
      <name val="Times New Roman"/>
      <family val="1"/>
    </font>
    <font>
      <sz val="11"/>
      <color theme="1"/>
      <name val="Times New Roman"/>
      <family val="1"/>
    </font>
    <font>
      <b/>
      <sz val="11"/>
      <color theme="1"/>
      <name val="Aptos Narrow"/>
      <family val="2"/>
      <scheme val="minor"/>
    </font>
    <font>
      <sz val="12"/>
      <color theme="0"/>
      <name val="Times New Roman"/>
      <family val="1"/>
    </font>
    <font>
      <b/>
      <sz val="11"/>
      <color rgb="FF000000"/>
      <name val="Aptos Narrow"/>
      <family val="2"/>
    </font>
    <font>
      <u/>
      <sz val="11"/>
      <color theme="10"/>
      <name val="Aptos Narrow"/>
      <family val="2"/>
      <scheme val="minor"/>
    </font>
  </fonts>
  <fills count="3">
    <fill>
      <patternFill patternType="none"/>
    </fill>
    <fill>
      <patternFill patternType="gray125"/>
    </fill>
    <fill>
      <patternFill patternType="solid">
        <fgColor theme="9" tint="0.79998168889431442"/>
        <bgColor indexed="64"/>
      </patternFill>
    </fill>
  </fills>
  <borders count="42">
    <border>
      <left/>
      <right/>
      <top/>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cellStyleXfs>
  <cellXfs count="275">
    <xf numFmtId="0" fontId="0" fillId="0" borderId="0" xfId="0"/>
    <xf numFmtId="0" fontId="2"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2" fillId="0" borderId="2" xfId="0" applyFont="1" applyBorder="1" applyAlignment="1">
      <alignment vertical="center"/>
    </xf>
    <xf numFmtId="0" fontId="3" fillId="0" borderId="0" xfId="0" applyFont="1"/>
    <xf numFmtId="164" fontId="3" fillId="0" borderId="0" xfId="1" applyNumberFormat="1" applyFont="1"/>
    <xf numFmtId="0" fontId="4" fillId="0" borderId="0" xfId="0" applyFont="1"/>
    <xf numFmtId="0" fontId="4" fillId="0" borderId="0" xfId="0" applyFont="1" applyAlignment="1">
      <alignment horizontal="center"/>
    </xf>
    <xf numFmtId="0" fontId="2" fillId="0" borderId="3" xfId="0" applyFont="1" applyBorder="1" applyAlignment="1">
      <alignment vertical="center"/>
    </xf>
    <xf numFmtId="0" fontId="3" fillId="0" borderId="0" xfId="0" applyFont="1" applyAlignment="1">
      <alignment vertical="center"/>
    </xf>
    <xf numFmtId="0" fontId="4" fillId="0" borderId="2" xfId="0" applyFont="1" applyBorder="1" applyAlignment="1">
      <alignment horizontal="center"/>
    </xf>
    <xf numFmtId="164" fontId="3" fillId="0" borderId="0" xfId="0" applyNumberFormat="1" applyFont="1"/>
    <xf numFmtId="1" fontId="3" fillId="0" borderId="0" xfId="0" applyNumberFormat="1" applyFont="1"/>
    <xf numFmtId="0" fontId="3" fillId="0" borderId="3" xfId="0" applyFont="1" applyBorder="1"/>
    <xf numFmtId="43" fontId="8" fillId="0" borderId="0" xfId="1" applyFont="1" applyFill="1" applyBorder="1" applyAlignment="1">
      <alignment horizontal="center" vertical="center"/>
    </xf>
    <xf numFmtId="43" fontId="8" fillId="0" borderId="0" xfId="1" applyFont="1" applyFill="1" applyBorder="1" applyAlignment="1">
      <alignment horizontal="center" vertical="center" wrapText="1"/>
    </xf>
    <xf numFmtId="43" fontId="9" fillId="0" borderId="0" xfId="1" applyFont="1" applyFill="1" applyBorder="1" applyAlignment="1">
      <alignment horizontal="center" vertical="center"/>
    </xf>
    <xf numFmtId="43" fontId="8" fillId="0" borderId="5" xfId="1" applyFont="1" applyFill="1" applyBorder="1" applyAlignment="1">
      <alignment horizontal="center" vertical="center"/>
    </xf>
    <xf numFmtId="164" fontId="3" fillId="0" borderId="5" xfId="0" applyNumberFormat="1" applyFont="1" applyBorder="1"/>
    <xf numFmtId="43" fontId="9" fillId="0" borderId="5" xfId="1" applyFont="1" applyFill="1" applyBorder="1" applyAlignment="1">
      <alignment horizontal="center" vertical="center"/>
    </xf>
    <xf numFmtId="43" fontId="8" fillId="0" borderId="5" xfId="1" applyFont="1" applyFill="1" applyBorder="1" applyAlignment="1">
      <alignment horizontal="center" vertical="center" wrapText="1"/>
    </xf>
    <xf numFmtId="0" fontId="4" fillId="0" borderId="3" xfId="0" applyFont="1" applyBorder="1"/>
    <xf numFmtId="0" fontId="3" fillId="0" borderId="3" xfId="0" applyFont="1" applyBorder="1" applyAlignment="1">
      <alignment vertical="center"/>
    </xf>
    <xf numFmtId="165" fontId="0" fillId="0" borderId="0" xfId="2" applyNumberFormat="1" applyFont="1"/>
    <xf numFmtId="43" fontId="4" fillId="0" borderId="6" xfId="1" applyFont="1" applyFill="1" applyBorder="1" applyAlignment="1">
      <alignment horizontal="center" vertical="center"/>
    </xf>
    <xf numFmtId="43" fontId="4" fillId="0" borderId="5" xfId="1" applyFont="1" applyFill="1" applyBorder="1" applyAlignment="1">
      <alignment horizontal="center" vertical="center"/>
    </xf>
    <xf numFmtId="43" fontId="3" fillId="0" borderId="5" xfId="1" applyFont="1" applyFill="1" applyBorder="1" applyAlignment="1">
      <alignment horizontal="center" vertical="center"/>
    </xf>
    <xf numFmtId="43" fontId="4" fillId="0" borderId="5" xfId="1" applyFont="1" applyFill="1" applyBorder="1" applyAlignment="1">
      <alignment horizontal="center" vertical="center" wrapText="1"/>
    </xf>
    <xf numFmtId="43" fontId="4" fillId="0" borderId="0" xfId="1" applyFont="1" applyFill="1" applyBorder="1" applyAlignment="1">
      <alignment horizontal="center" vertical="center"/>
    </xf>
    <xf numFmtId="43" fontId="3" fillId="0" borderId="0" xfId="1" applyFont="1" applyFill="1" applyBorder="1" applyAlignment="1">
      <alignment horizontal="center" vertical="center"/>
    </xf>
    <xf numFmtId="43" fontId="4" fillId="0" borderId="0" xfId="1" applyFont="1" applyFill="1" applyBorder="1" applyAlignment="1">
      <alignment horizontal="center" vertical="center" wrapText="1"/>
    </xf>
    <xf numFmtId="0" fontId="3" fillId="0" borderId="2" xfId="0" applyFont="1" applyBorder="1" applyAlignment="1">
      <alignment vertical="center"/>
    </xf>
    <xf numFmtId="164" fontId="3" fillId="0" borderId="0" xfId="1" applyNumberFormat="1" applyFont="1" applyFill="1" applyAlignment="1">
      <alignment horizontal="left" indent="1"/>
    </xf>
    <xf numFmtId="164" fontId="11" fillId="0" borderId="0" xfId="1" applyNumberFormat="1" applyFont="1" applyFill="1" applyAlignment="1">
      <alignment horizontal="left" indent="1"/>
    </xf>
    <xf numFmtId="164" fontId="0" fillId="0" borderId="0" xfId="1" applyNumberFormat="1" applyFont="1"/>
    <xf numFmtId="0" fontId="0" fillId="0" borderId="0" xfId="0" applyAlignment="1">
      <alignment horizontal="center"/>
    </xf>
    <xf numFmtId="164" fontId="0" fillId="0" borderId="0" xfId="1" applyNumberFormat="1" applyFont="1" applyAlignment="1">
      <alignment horizontal="center"/>
    </xf>
    <xf numFmtId="167" fontId="0" fillId="0" borderId="0" xfId="0" applyNumberFormat="1"/>
    <xf numFmtId="0" fontId="3" fillId="0" borderId="2" xfId="0" applyFont="1" applyBorder="1"/>
    <xf numFmtId="0" fontId="4" fillId="0" borderId="5" xfId="0" applyFont="1" applyBorder="1" applyAlignment="1">
      <alignment vertical="center"/>
    </xf>
    <xf numFmtId="0" fontId="4" fillId="0" borderId="5" xfId="0" applyFont="1" applyBorder="1" applyAlignment="1">
      <alignment horizontal="center" vertical="center" wrapText="1"/>
    </xf>
    <xf numFmtId="164" fontId="3" fillId="0" borderId="5" xfId="1" applyNumberFormat="1" applyFont="1" applyFill="1" applyBorder="1"/>
    <xf numFmtId="164" fontId="3" fillId="0" borderId="5" xfId="1" applyNumberFormat="1" applyFont="1" applyFill="1" applyBorder="1" applyAlignment="1">
      <alignment horizontal="center" vertical="center"/>
    </xf>
    <xf numFmtId="164" fontId="3" fillId="0" borderId="5" xfId="1" applyNumberFormat="1" applyFont="1" applyFill="1" applyBorder="1" applyAlignment="1">
      <alignment vertical="center"/>
    </xf>
    <xf numFmtId="164" fontId="3" fillId="0" borderId="0" xfId="1" applyNumberFormat="1" applyFont="1" applyFill="1"/>
    <xf numFmtId="164" fontId="4" fillId="0" borderId="5" xfId="1" applyNumberFormat="1" applyFont="1" applyFill="1" applyBorder="1" applyAlignment="1">
      <alignment horizontal="center"/>
    </xf>
    <xf numFmtId="164" fontId="4" fillId="0" borderId="0" xfId="1" applyNumberFormat="1" applyFont="1" applyFill="1" applyAlignment="1">
      <alignment horizontal="center"/>
    </xf>
    <xf numFmtId="164" fontId="4" fillId="0" borderId="5" xfId="1" applyNumberFormat="1" applyFont="1" applyFill="1" applyBorder="1"/>
    <xf numFmtId="0" fontId="3" fillId="0" borderId="5" xfId="0" applyFont="1" applyBorder="1"/>
    <xf numFmtId="18" fontId="3" fillId="0" borderId="5" xfId="0" applyNumberFormat="1" applyFont="1" applyBorder="1"/>
    <xf numFmtId="0" fontId="3" fillId="0" borderId="5" xfId="0" applyFont="1" applyBorder="1" applyAlignment="1">
      <alignment horizontal="right"/>
    </xf>
    <xf numFmtId="0" fontId="10" fillId="0" borderId="5" xfId="0" applyFont="1" applyBorder="1" applyAlignment="1">
      <alignment horizontal="center"/>
    </xf>
    <xf numFmtId="164" fontId="10" fillId="0" borderId="5" xfId="1" applyNumberFormat="1" applyFont="1" applyBorder="1" applyAlignment="1">
      <alignment horizontal="center"/>
    </xf>
    <xf numFmtId="0" fontId="0" fillId="0" borderId="5" xfId="0" applyBorder="1"/>
    <xf numFmtId="165" fontId="0" fillId="0" borderId="5" xfId="2" applyNumberFormat="1" applyFont="1" applyBorder="1"/>
    <xf numFmtId="10" fontId="0" fillId="0" borderId="5" xfId="0" applyNumberFormat="1" applyBorder="1"/>
    <xf numFmtId="164" fontId="0" fillId="0" borderId="5" xfId="1" applyNumberFormat="1" applyFont="1" applyBorder="1"/>
    <xf numFmtId="10" fontId="0" fillId="0" borderId="5" xfId="3" applyNumberFormat="1" applyFont="1" applyBorder="1"/>
    <xf numFmtId="164" fontId="2" fillId="0" borderId="1" xfId="1" applyNumberFormat="1" applyFont="1" applyFill="1" applyBorder="1" applyAlignment="1">
      <alignment horizontal="left" vertical="center" indent="1"/>
    </xf>
    <xf numFmtId="164" fontId="2" fillId="0" borderId="0" xfId="1" applyNumberFormat="1" applyFont="1" applyFill="1" applyAlignment="1">
      <alignment horizontal="left" vertical="center" indent="1"/>
    </xf>
    <xf numFmtId="164" fontId="4" fillId="0" borderId="3" xfId="1" applyNumberFormat="1" applyFont="1" applyFill="1" applyBorder="1" applyAlignment="1">
      <alignment horizontal="left" indent="1"/>
    </xf>
    <xf numFmtId="164" fontId="2" fillId="0" borderId="2" xfId="1" applyNumberFormat="1" applyFont="1" applyFill="1" applyBorder="1" applyAlignment="1">
      <alignment horizontal="left" vertical="center" indent="1"/>
    </xf>
    <xf numFmtId="164" fontId="2" fillId="0" borderId="0" xfId="1" applyNumberFormat="1" applyFont="1" applyFill="1" applyBorder="1" applyAlignment="1">
      <alignment horizontal="left" vertical="center" indent="1"/>
    </xf>
    <xf numFmtId="164" fontId="3" fillId="0" borderId="3" xfId="1" applyNumberFormat="1" applyFont="1" applyFill="1" applyBorder="1" applyAlignment="1">
      <alignment horizontal="left" indent="1"/>
    </xf>
    <xf numFmtId="0" fontId="3" fillId="0" borderId="0" xfId="0" applyFont="1" applyAlignment="1">
      <alignment vertical="center" wrapText="1"/>
    </xf>
    <xf numFmtId="43" fontId="3" fillId="0" borderId="3" xfId="1" applyFont="1" applyFill="1" applyBorder="1" applyAlignment="1">
      <alignment horizontal="left" indent="1"/>
    </xf>
    <xf numFmtId="164" fontId="4" fillId="0" borderId="2" xfId="1" applyNumberFormat="1" applyFont="1" applyFill="1" applyBorder="1" applyAlignment="1">
      <alignment horizontal="left" indent="1"/>
    </xf>
    <xf numFmtId="164" fontId="2" fillId="0" borderId="3" xfId="1" applyNumberFormat="1" applyFont="1" applyFill="1" applyBorder="1" applyAlignment="1">
      <alignment horizontal="left" vertical="center" indent="1"/>
    </xf>
    <xf numFmtId="9" fontId="3" fillId="0" borderId="0" xfId="3" applyFont="1" applyFill="1"/>
    <xf numFmtId="9" fontId="3" fillId="0" borderId="0" xfId="0" applyNumberFormat="1" applyFont="1"/>
    <xf numFmtId="0" fontId="11" fillId="0" borderId="0" xfId="0" applyFont="1"/>
    <xf numFmtId="164" fontId="3" fillId="0" borderId="1" xfId="1" applyNumberFormat="1" applyFont="1" applyFill="1" applyBorder="1"/>
    <xf numFmtId="164" fontId="4" fillId="0" borderId="3" xfId="1" applyNumberFormat="1" applyFont="1" applyFill="1" applyBorder="1"/>
    <xf numFmtId="164" fontId="4" fillId="0" borderId="0" xfId="0" applyNumberFormat="1" applyFont="1"/>
    <xf numFmtId="164" fontId="4" fillId="0" borderId="0" xfId="1" applyNumberFormat="1" applyFont="1" applyFill="1" applyBorder="1"/>
    <xf numFmtId="164" fontId="3" fillId="0" borderId="3" xfId="1" applyNumberFormat="1" applyFont="1" applyFill="1" applyBorder="1"/>
    <xf numFmtId="164" fontId="3" fillId="0" borderId="0" xfId="1" applyNumberFormat="1" applyFont="1" applyFill="1" applyBorder="1"/>
    <xf numFmtId="0" fontId="4" fillId="0" borderId="5" xfId="0" applyFont="1" applyBorder="1" applyAlignment="1">
      <alignment horizontal="center" vertical="center"/>
    </xf>
    <xf numFmtId="43" fontId="4" fillId="0" borderId="3" xfId="1" applyFont="1" applyFill="1" applyBorder="1" applyAlignment="1">
      <alignment horizontal="left" indent="1"/>
    </xf>
    <xf numFmtId="164" fontId="4" fillId="0" borderId="0" xfId="1" applyNumberFormat="1" applyFont="1" applyFill="1" applyBorder="1" applyAlignment="1">
      <alignment horizontal="left" indent="1"/>
    </xf>
    <xf numFmtId="0" fontId="2" fillId="0" borderId="0" xfId="1" applyNumberFormat="1" applyFont="1" applyFill="1" applyBorder="1" applyAlignment="1">
      <alignment horizontal="left" vertical="center" indent="1"/>
    </xf>
    <xf numFmtId="0" fontId="4" fillId="0" borderId="4" xfId="0" applyFont="1" applyBorder="1" applyAlignment="1">
      <alignment horizontal="center"/>
    </xf>
    <xf numFmtId="164" fontId="4" fillId="0" borderId="4" xfId="1" applyNumberFormat="1" applyFont="1" applyFill="1" applyBorder="1" applyAlignment="1">
      <alignment horizontal="left" indent="1"/>
    </xf>
    <xf numFmtId="164" fontId="5" fillId="0" borderId="3" xfId="1" applyNumberFormat="1" applyFont="1" applyFill="1" applyBorder="1" applyAlignment="1">
      <alignment horizontal="left" vertical="center" indent="1"/>
    </xf>
    <xf numFmtId="43" fontId="4" fillId="0" borderId="0" xfId="1" applyFont="1" applyFill="1"/>
    <xf numFmtId="2" fontId="3" fillId="0" borderId="0" xfId="0" applyNumberFormat="1" applyFont="1"/>
    <xf numFmtId="43" fontId="4" fillId="0" borderId="0" xfId="1" applyFont="1" applyFill="1" applyBorder="1" applyAlignment="1">
      <alignment horizontal="left" indent="1"/>
    </xf>
    <xf numFmtId="164" fontId="3" fillId="0" borderId="0" xfId="1" applyNumberFormat="1" applyFont="1" applyFill="1" applyBorder="1" applyAlignment="1">
      <alignment horizontal="left" indent="1"/>
    </xf>
    <xf numFmtId="166" fontId="3" fillId="0" borderId="0" xfId="4" applyNumberFormat="1" applyFont="1" applyFill="1" applyBorder="1" applyAlignment="1">
      <alignment vertical="center"/>
    </xf>
    <xf numFmtId="0" fontId="3" fillId="0" borderId="5" xfId="0" applyFont="1" applyBorder="1" applyAlignment="1">
      <alignment vertical="center"/>
    </xf>
    <xf numFmtId="0" fontId="3" fillId="0" borderId="1" xfId="0" applyFont="1" applyBorder="1"/>
    <xf numFmtId="164" fontId="2" fillId="0" borderId="0" xfId="1" applyNumberFormat="1" applyFont="1" applyFill="1" applyAlignment="1">
      <alignment horizontal="right" vertical="center"/>
    </xf>
    <xf numFmtId="164" fontId="2" fillId="0" borderId="2" xfId="1" applyNumberFormat="1" applyFont="1" applyFill="1" applyBorder="1" applyAlignment="1">
      <alignment vertical="center"/>
    </xf>
    <xf numFmtId="164" fontId="2" fillId="0" borderId="0" xfId="1" applyNumberFormat="1" applyFont="1" applyFill="1" applyBorder="1" applyAlignment="1">
      <alignment vertical="center"/>
    </xf>
    <xf numFmtId="164" fontId="3" fillId="0" borderId="3" xfId="1" applyNumberFormat="1" applyFont="1" applyFill="1" applyBorder="1" applyAlignment="1">
      <alignment vertical="center"/>
    </xf>
    <xf numFmtId="164" fontId="3" fillId="0" borderId="0" xfId="1" applyNumberFormat="1" applyFont="1" applyFill="1" applyBorder="1" applyAlignment="1">
      <alignment vertical="center"/>
    </xf>
    <xf numFmtId="164" fontId="3" fillId="0" borderId="2" xfId="1" applyNumberFormat="1" applyFont="1" applyFill="1" applyBorder="1" applyAlignment="1">
      <alignment vertical="center"/>
    </xf>
    <xf numFmtId="164" fontId="3" fillId="0" borderId="2" xfId="1" applyNumberFormat="1" applyFont="1" applyFill="1" applyBorder="1"/>
    <xf numFmtId="43" fontId="4" fillId="0" borderId="7" xfId="1" applyFont="1" applyFill="1" applyBorder="1" applyAlignment="1">
      <alignment horizontal="center" vertical="center"/>
    </xf>
    <xf numFmtId="0" fontId="10" fillId="0" borderId="5" xfId="0" applyFont="1" applyBorder="1" applyAlignment="1">
      <alignment horizontal="center" vertical="center" wrapText="1"/>
    </xf>
    <xf numFmtId="165" fontId="10" fillId="0" borderId="5" xfId="2" applyNumberFormat="1" applyFont="1" applyBorder="1" applyAlignment="1">
      <alignment horizontal="center" vertical="center" wrapText="1"/>
    </xf>
    <xf numFmtId="164" fontId="10" fillId="0" borderId="5" xfId="1" applyNumberFormat="1" applyFont="1" applyBorder="1" applyAlignment="1">
      <alignment horizontal="center" vertical="center" wrapText="1"/>
    </xf>
    <xf numFmtId="0" fontId="10" fillId="0" borderId="0" xfId="0" applyFont="1" applyAlignment="1">
      <alignment horizontal="center" vertical="center" wrapText="1"/>
    </xf>
    <xf numFmtId="9" fontId="0" fillId="0" borderId="5" xfId="3" applyFont="1" applyBorder="1"/>
    <xf numFmtId="0" fontId="10" fillId="0" borderId="5" xfId="0" applyFont="1" applyBorder="1" applyAlignment="1">
      <alignment horizontal="left"/>
    </xf>
    <xf numFmtId="43" fontId="10" fillId="0" borderId="5" xfId="1" applyFont="1" applyBorder="1"/>
    <xf numFmtId="9" fontId="10" fillId="0" borderId="5" xfId="3" applyFont="1" applyBorder="1"/>
    <xf numFmtId="164" fontId="10" fillId="0" borderId="5" xfId="1" applyNumberFormat="1" applyFont="1" applyBorder="1"/>
    <xf numFmtId="165" fontId="0" fillId="0" borderId="9" xfId="2" applyNumberFormat="1" applyFont="1" applyBorder="1"/>
    <xf numFmtId="0" fontId="10" fillId="0" borderId="10" xfId="0" applyFont="1" applyBorder="1" applyAlignment="1">
      <alignment horizontal="center" vertical="center" wrapText="1"/>
    </xf>
    <xf numFmtId="0" fontId="12" fillId="0" borderId="5" xfId="0" applyFont="1" applyBorder="1" applyAlignment="1">
      <alignment vertical="center"/>
    </xf>
    <xf numFmtId="0" fontId="4" fillId="0" borderId="0" xfId="0" applyFont="1" applyAlignment="1">
      <alignment vertical="center"/>
    </xf>
    <xf numFmtId="165" fontId="3" fillId="0" borderId="0" xfId="2" applyNumberFormat="1" applyFont="1" applyFill="1" applyAlignment="1">
      <alignment vertical="center"/>
    </xf>
    <xf numFmtId="165" fontId="3" fillId="0" borderId="0" xfId="0" applyNumberFormat="1" applyFont="1" applyAlignment="1">
      <alignment vertical="center"/>
    </xf>
    <xf numFmtId="0" fontId="2" fillId="0" borderId="8" xfId="0" applyFont="1" applyBorder="1" applyAlignment="1">
      <alignment vertical="center"/>
    </xf>
    <xf numFmtId="0" fontId="3" fillId="0" borderId="8" xfId="0" applyFont="1" applyBorder="1"/>
    <xf numFmtId="164" fontId="3" fillId="0" borderId="8" xfId="1" applyNumberFormat="1" applyFont="1" applyFill="1" applyBorder="1"/>
    <xf numFmtId="0" fontId="3" fillId="0" borderId="4" xfId="0" applyFont="1" applyBorder="1"/>
    <xf numFmtId="164" fontId="2" fillId="0" borderId="3" xfId="1" applyNumberFormat="1" applyFont="1" applyFill="1" applyBorder="1" applyAlignment="1">
      <alignment vertical="center"/>
    </xf>
    <xf numFmtId="164" fontId="6" fillId="0" borderId="3" xfId="1" applyNumberFormat="1" applyFont="1" applyFill="1" applyBorder="1"/>
    <xf numFmtId="0" fontId="2" fillId="0" borderId="2" xfId="0" applyFont="1" applyBorder="1" applyAlignment="1">
      <alignment horizontal="right" vertical="center"/>
    </xf>
    <xf numFmtId="0" fontId="0" fillId="0" borderId="0" xfId="0" applyAlignment="1">
      <alignment horizontal="center" vertical="center" wrapText="1"/>
    </xf>
    <xf numFmtId="0" fontId="10" fillId="0" borderId="0" xfId="0" applyFont="1"/>
    <xf numFmtId="43" fontId="4" fillId="0" borderId="11" xfId="1" applyFont="1" applyFill="1" applyBorder="1" applyAlignment="1">
      <alignment horizontal="center" vertical="center"/>
    </xf>
    <xf numFmtId="0" fontId="12" fillId="0" borderId="10" xfId="0" applyFont="1" applyBorder="1" applyAlignment="1">
      <alignment vertical="center"/>
    </xf>
    <xf numFmtId="165" fontId="0" fillId="0" borderId="12" xfId="2" applyNumberFormat="1" applyFont="1" applyBorder="1"/>
    <xf numFmtId="10" fontId="0" fillId="0" borderId="10" xfId="3" applyNumberFormat="1" applyFont="1" applyBorder="1"/>
    <xf numFmtId="165" fontId="0" fillId="0" borderId="10" xfId="2" applyNumberFormat="1" applyFont="1" applyBorder="1"/>
    <xf numFmtId="164" fontId="0" fillId="0" borderId="10" xfId="1" applyNumberFormat="1" applyFont="1" applyBorder="1"/>
    <xf numFmtId="1" fontId="3" fillId="0" borderId="3" xfId="0" applyNumberFormat="1" applyFont="1" applyBorder="1"/>
    <xf numFmtId="0" fontId="5" fillId="0" borderId="0" xfId="0" applyFont="1" applyAlignment="1">
      <alignment vertical="center"/>
    </xf>
    <xf numFmtId="1" fontId="3" fillId="0" borderId="0" xfId="4" applyNumberFormat="1" applyFont="1" applyFill="1" applyBorder="1" applyAlignment="1">
      <alignment vertical="center"/>
    </xf>
    <xf numFmtId="1" fontId="3" fillId="0" borderId="2" xfId="0" applyNumberFormat="1" applyFont="1" applyBorder="1"/>
    <xf numFmtId="0" fontId="0" fillId="0" borderId="5" xfId="0" applyBorder="1" applyAlignment="1">
      <alignment horizontal="left"/>
    </xf>
    <xf numFmtId="164" fontId="0" fillId="0" borderId="5" xfId="0" applyNumberFormat="1" applyBorder="1"/>
    <xf numFmtId="0" fontId="10" fillId="0" borderId="5" xfId="0" applyFont="1" applyBorder="1"/>
    <xf numFmtId="164" fontId="10" fillId="0" borderId="5" xfId="0" applyNumberFormat="1" applyFont="1" applyBorder="1"/>
    <xf numFmtId="165" fontId="4" fillId="0" borderId="5" xfId="2" applyNumberFormat="1" applyFont="1" applyFill="1" applyBorder="1" applyAlignment="1">
      <alignment vertical="center"/>
    </xf>
    <xf numFmtId="165" fontId="3" fillId="0" borderId="5" xfId="2" applyNumberFormat="1" applyFont="1" applyFill="1" applyBorder="1" applyAlignment="1">
      <alignment vertical="center"/>
    </xf>
    <xf numFmtId="0" fontId="2" fillId="0" borderId="5" xfId="0" applyFont="1" applyBorder="1" applyAlignment="1">
      <alignment vertical="center"/>
    </xf>
    <xf numFmtId="0" fontId="6" fillId="0" borderId="5" xfId="0" applyFont="1" applyBorder="1" applyAlignment="1">
      <alignment vertical="center"/>
    </xf>
    <xf numFmtId="165" fontId="6" fillId="0" borderId="5" xfId="2" applyNumberFormat="1" applyFont="1" applyFill="1" applyBorder="1" applyAlignment="1">
      <alignment vertical="center"/>
    </xf>
    <xf numFmtId="0" fontId="2" fillId="0" borderId="5" xfId="0" applyFont="1" applyBorder="1" applyAlignment="1">
      <alignment horizontal="left" vertical="center"/>
    </xf>
    <xf numFmtId="0" fontId="3" fillId="0" borderId="5" xfId="0" applyFont="1" applyBorder="1" applyAlignment="1">
      <alignment horizontal="left" vertical="center"/>
    </xf>
    <xf numFmtId="0" fontId="3" fillId="0" borderId="5" xfId="0" applyFont="1" applyBorder="1" applyAlignment="1">
      <alignment vertical="center" wrapText="1"/>
    </xf>
    <xf numFmtId="0" fontId="7" fillId="0" borderId="5" xfId="0" applyFont="1" applyBorder="1" applyAlignment="1">
      <alignment vertical="center" wrapText="1"/>
    </xf>
    <xf numFmtId="0" fontId="13" fillId="0" borderId="5" xfId="5" applyBorder="1" applyAlignment="1">
      <alignment horizontal="center"/>
    </xf>
    <xf numFmtId="0" fontId="13" fillId="0" borderId="5" xfId="5" applyBorder="1" applyAlignment="1">
      <alignment horizontal="center" vertical="center"/>
    </xf>
    <xf numFmtId="0" fontId="13" fillId="0" borderId="5" xfId="5" applyBorder="1" applyAlignment="1">
      <alignment horizontal="center" vertical="center" wrapText="1"/>
    </xf>
    <xf numFmtId="0" fontId="4" fillId="0" borderId="13" xfId="0" applyFont="1" applyBorder="1" applyAlignment="1">
      <alignment horizontal="center"/>
    </xf>
    <xf numFmtId="0" fontId="3" fillId="0" borderId="14" xfId="0" applyFont="1" applyBorder="1"/>
    <xf numFmtId="0" fontId="3" fillId="0" borderId="15" xfId="0" applyFont="1" applyBorder="1"/>
    <xf numFmtId="0" fontId="3" fillId="0" borderId="16" xfId="0" applyFont="1" applyBorder="1"/>
    <xf numFmtId="0" fontId="3" fillId="0" borderId="17" xfId="0" applyFont="1" applyBorder="1"/>
    <xf numFmtId="0" fontId="3" fillId="0" borderId="18" xfId="0" applyFont="1" applyBorder="1"/>
    <xf numFmtId="0" fontId="4" fillId="0" borderId="19" xfId="0" applyFont="1" applyBorder="1" applyAlignment="1">
      <alignment horizontal="center"/>
    </xf>
    <xf numFmtId="0" fontId="2" fillId="0" borderId="20" xfId="0" applyFont="1" applyBorder="1" applyAlignment="1">
      <alignment vertical="center"/>
    </xf>
    <xf numFmtId="164" fontId="2" fillId="0" borderId="21" xfId="1" applyNumberFormat="1" applyFont="1" applyFill="1" applyBorder="1" applyAlignment="1">
      <alignment horizontal="left" vertical="center" indent="1"/>
    </xf>
    <xf numFmtId="0" fontId="2" fillId="0" borderId="22" xfId="0" applyFont="1" applyBorder="1" applyAlignment="1">
      <alignment vertical="center"/>
    </xf>
    <xf numFmtId="164" fontId="2" fillId="0" borderId="23" xfId="1" applyNumberFormat="1" applyFont="1" applyFill="1" applyBorder="1" applyAlignment="1">
      <alignment horizontal="left" vertical="center" indent="1"/>
    </xf>
    <xf numFmtId="164" fontId="3" fillId="0" borderId="23" xfId="1" applyNumberFormat="1" applyFont="1" applyFill="1" applyBorder="1" applyAlignment="1">
      <alignment horizontal="left" indent="1"/>
    </xf>
    <xf numFmtId="0" fontId="3" fillId="0" borderId="22" xfId="0" applyFont="1" applyBorder="1"/>
    <xf numFmtId="164" fontId="4" fillId="0" borderId="25" xfId="1" applyNumberFormat="1" applyFont="1" applyFill="1" applyBorder="1" applyAlignment="1">
      <alignment horizontal="left" indent="1"/>
    </xf>
    <xf numFmtId="0" fontId="2" fillId="0" borderId="26" xfId="0" applyFont="1" applyBorder="1" applyAlignment="1">
      <alignment vertical="center"/>
    </xf>
    <xf numFmtId="164" fontId="2" fillId="0" borderId="27" xfId="1" applyNumberFormat="1" applyFont="1" applyFill="1" applyBorder="1" applyAlignment="1">
      <alignment horizontal="left" vertical="center" indent="1"/>
    </xf>
    <xf numFmtId="164" fontId="3" fillId="0" borderId="25" xfId="1" applyNumberFormat="1" applyFont="1" applyFill="1" applyBorder="1" applyAlignment="1">
      <alignment horizontal="left" indent="1"/>
    </xf>
    <xf numFmtId="0" fontId="3" fillId="0" borderId="22" xfId="0" applyFont="1" applyBorder="1" applyAlignment="1">
      <alignment wrapText="1"/>
    </xf>
    <xf numFmtId="164" fontId="3" fillId="0" borderId="23" xfId="1" applyNumberFormat="1" applyFont="1" applyFill="1" applyBorder="1" applyAlignment="1">
      <alignment horizontal="left" vertical="center" indent="1"/>
    </xf>
    <xf numFmtId="0" fontId="3" fillId="0" borderId="22" xfId="0" applyFont="1" applyBorder="1" applyAlignment="1">
      <alignment vertical="center" wrapText="1"/>
    </xf>
    <xf numFmtId="164" fontId="3" fillId="0" borderId="23" xfId="1" applyNumberFormat="1" applyFont="1" applyFill="1" applyBorder="1" applyAlignment="1">
      <alignment horizontal="left" vertical="center"/>
    </xf>
    <xf numFmtId="0" fontId="2" fillId="0" borderId="24" xfId="0" applyFont="1" applyBorder="1" applyAlignment="1">
      <alignment vertical="center"/>
    </xf>
    <xf numFmtId="164" fontId="3" fillId="0" borderId="25" xfId="1" applyNumberFormat="1" applyFont="1" applyFill="1" applyBorder="1"/>
    <xf numFmtId="164" fontId="3" fillId="0" borderId="23" xfId="1" applyNumberFormat="1" applyFont="1" applyFill="1" applyBorder="1"/>
    <xf numFmtId="164" fontId="3" fillId="0" borderId="21" xfId="1" applyNumberFormat="1" applyFont="1" applyFill="1" applyBorder="1"/>
    <xf numFmtId="43" fontId="8" fillId="0" borderId="33" xfId="1" applyFont="1" applyFill="1" applyBorder="1" applyAlignment="1">
      <alignment horizontal="center" vertical="center"/>
    </xf>
    <xf numFmtId="0" fontId="4" fillId="0" borderId="34" xfId="0" applyFont="1" applyBorder="1" applyAlignment="1">
      <alignment horizontal="center" vertical="center" wrapText="1"/>
    </xf>
    <xf numFmtId="43" fontId="8" fillId="0" borderId="35" xfId="1" applyFont="1" applyFill="1" applyBorder="1" applyAlignment="1">
      <alignment horizontal="center" vertical="center"/>
    </xf>
    <xf numFmtId="164" fontId="3" fillId="0" borderId="36" xfId="0" applyNumberFormat="1" applyFont="1" applyBorder="1"/>
    <xf numFmtId="43" fontId="9" fillId="0" borderId="36" xfId="1" applyFont="1" applyFill="1" applyBorder="1" applyAlignment="1">
      <alignment horizontal="center" vertical="center"/>
    </xf>
    <xf numFmtId="43" fontId="8" fillId="0" borderId="36" xfId="1" applyFont="1" applyFill="1" applyBorder="1" applyAlignment="1">
      <alignment horizontal="center" vertical="center"/>
    </xf>
    <xf numFmtId="43" fontId="8" fillId="0" borderId="36" xfId="1" applyFont="1" applyFill="1" applyBorder="1" applyAlignment="1">
      <alignment horizontal="center" vertical="center" wrapText="1"/>
    </xf>
    <xf numFmtId="164" fontId="3" fillId="0" borderId="37" xfId="0" applyNumberFormat="1" applyFont="1" applyBorder="1"/>
    <xf numFmtId="164" fontId="2" fillId="0" borderId="21" xfId="1" applyNumberFormat="1" applyFont="1" applyFill="1" applyBorder="1" applyAlignment="1">
      <alignment vertical="center"/>
    </xf>
    <xf numFmtId="164" fontId="2" fillId="0" borderId="23" xfId="1" applyNumberFormat="1" applyFont="1" applyFill="1" applyBorder="1" applyAlignment="1">
      <alignment horizontal="right" vertical="center"/>
    </xf>
    <xf numFmtId="0" fontId="3" fillId="0" borderId="26" xfId="0" applyFont="1" applyBorder="1"/>
    <xf numFmtId="164" fontId="3" fillId="0" borderId="27" xfId="1" applyNumberFormat="1" applyFont="1" applyFill="1" applyBorder="1"/>
    <xf numFmtId="164" fontId="4" fillId="0" borderId="27" xfId="1" applyNumberFormat="1" applyFont="1" applyFill="1" applyBorder="1"/>
    <xf numFmtId="164" fontId="2" fillId="0" borderId="27" xfId="1" applyNumberFormat="1" applyFont="1" applyFill="1" applyBorder="1" applyAlignment="1">
      <alignment vertical="center"/>
    </xf>
    <xf numFmtId="164" fontId="4" fillId="0" borderId="25" xfId="1" applyNumberFormat="1" applyFont="1" applyFill="1" applyBorder="1"/>
    <xf numFmtId="0" fontId="3" fillId="0" borderId="17" xfId="0" applyFont="1" applyBorder="1" applyAlignment="1">
      <alignment horizontal="center" wrapText="1"/>
    </xf>
    <xf numFmtId="0" fontId="2" fillId="0" borderId="22" xfId="0" applyFont="1" applyBorder="1" applyAlignment="1">
      <alignment vertical="center" wrapText="1"/>
    </xf>
    <xf numFmtId="164" fontId="2" fillId="0" borderId="25" xfId="1" applyNumberFormat="1" applyFont="1" applyFill="1" applyBorder="1" applyAlignment="1">
      <alignment horizontal="left" vertical="center" indent="1"/>
    </xf>
    <xf numFmtId="164" fontId="2" fillId="0" borderId="23" xfId="1" applyNumberFormat="1" applyFont="1" applyFill="1" applyBorder="1" applyAlignment="1">
      <alignment vertical="center"/>
    </xf>
    <xf numFmtId="164" fontId="3" fillId="0" borderId="23" xfId="0" applyNumberFormat="1" applyFont="1" applyBorder="1"/>
    <xf numFmtId="43" fontId="4" fillId="0" borderId="25" xfId="1" applyFont="1" applyFill="1" applyBorder="1" applyAlignment="1">
      <alignment horizontal="left" indent="1"/>
    </xf>
    <xf numFmtId="164" fontId="3" fillId="0" borderId="23" xfId="1" applyNumberFormat="1" applyFont="1" applyFill="1" applyBorder="1" applyAlignment="1">
      <alignment vertical="center"/>
    </xf>
    <xf numFmtId="164" fontId="5" fillId="0" borderId="25" xfId="1" applyNumberFormat="1" applyFont="1" applyFill="1" applyBorder="1" applyAlignment="1">
      <alignment horizontal="left" vertical="center" indent="1"/>
    </xf>
    <xf numFmtId="164" fontId="3" fillId="0" borderId="0" xfId="1" applyNumberFormat="1" applyFont="1" applyFill="1" applyBorder="1" applyAlignment="1">
      <alignment horizontal="left" vertical="center" indent="1"/>
    </xf>
    <xf numFmtId="43" fontId="3" fillId="0" borderId="25" xfId="1" applyFont="1" applyFill="1" applyBorder="1" applyAlignment="1">
      <alignment horizontal="left" indent="1"/>
    </xf>
    <xf numFmtId="1" fontId="3" fillId="0" borderId="23" xfId="0" applyNumberFormat="1" applyFont="1" applyBorder="1"/>
    <xf numFmtId="0" fontId="3" fillId="0" borderId="23" xfId="0" applyFont="1" applyBorder="1"/>
    <xf numFmtId="164" fontId="2" fillId="0" borderId="25" xfId="1" applyNumberFormat="1" applyFont="1" applyFill="1" applyBorder="1" applyAlignment="1">
      <alignment horizontal="right" vertical="center"/>
    </xf>
    <xf numFmtId="164" fontId="6" fillId="0" borderId="23" xfId="1" applyNumberFormat="1" applyFont="1" applyFill="1" applyBorder="1" applyAlignment="1">
      <alignment horizontal="right" vertical="center"/>
    </xf>
    <xf numFmtId="164" fontId="6" fillId="0" borderId="23" xfId="1" applyNumberFormat="1" applyFont="1" applyFill="1" applyBorder="1"/>
    <xf numFmtId="164" fontId="6" fillId="0" borderId="27" xfId="1" applyNumberFormat="1" applyFont="1" applyFill="1" applyBorder="1"/>
    <xf numFmtId="164" fontId="3" fillId="0" borderId="27" xfId="1" applyNumberFormat="1" applyFont="1" applyFill="1" applyBorder="1" applyAlignment="1">
      <alignment vertical="center"/>
    </xf>
    <xf numFmtId="0" fontId="3" fillId="0" borderId="22" xfId="0" applyFont="1" applyBorder="1" applyAlignment="1">
      <alignment vertical="center"/>
    </xf>
    <xf numFmtId="0" fontId="3" fillId="0" borderId="26" xfId="0" applyFont="1" applyBorder="1" applyAlignment="1">
      <alignment vertical="center"/>
    </xf>
    <xf numFmtId="0" fontId="3" fillId="0" borderId="24" xfId="0" applyFont="1" applyBorder="1" applyAlignment="1">
      <alignment vertical="center"/>
    </xf>
    <xf numFmtId="164" fontId="3" fillId="0" borderId="25" xfId="1" applyNumberFormat="1" applyFont="1" applyFill="1" applyBorder="1" applyAlignment="1">
      <alignment vertical="center"/>
    </xf>
    <xf numFmtId="0" fontId="2" fillId="0" borderId="28" xfId="0" applyFont="1" applyBorder="1" applyAlignment="1">
      <alignment vertical="center"/>
    </xf>
    <xf numFmtId="164" fontId="2" fillId="0" borderId="29" xfId="1" applyNumberFormat="1" applyFont="1" applyFill="1" applyBorder="1" applyAlignment="1">
      <alignment vertical="center"/>
    </xf>
    <xf numFmtId="0" fontId="3" fillId="0" borderId="28" xfId="0" applyFont="1" applyBorder="1"/>
    <xf numFmtId="164" fontId="3" fillId="0" borderId="29" xfId="1" applyNumberFormat="1" applyFont="1" applyFill="1" applyBorder="1"/>
    <xf numFmtId="164" fontId="6" fillId="0" borderId="27" xfId="1" applyNumberFormat="1" applyFont="1" applyFill="1" applyBorder="1" applyAlignment="1">
      <alignment horizontal="right" vertical="center"/>
    </xf>
    <xf numFmtId="0" fontId="3" fillId="0" borderId="38" xfId="0" applyFont="1" applyBorder="1"/>
    <xf numFmtId="164" fontId="3" fillId="0" borderId="39" xfId="1" applyNumberFormat="1" applyFont="1" applyFill="1" applyBorder="1"/>
    <xf numFmtId="164" fontId="2" fillId="0" borderId="25" xfId="1" applyNumberFormat="1" applyFont="1" applyFill="1" applyBorder="1" applyAlignment="1">
      <alignment vertical="center"/>
    </xf>
    <xf numFmtId="164" fontId="6" fillId="0" borderId="25" xfId="1" applyNumberFormat="1" applyFont="1" applyFill="1" applyBorder="1"/>
    <xf numFmtId="164" fontId="6" fillId="0" borderId="0" xfId="1" applyNumberFormat="1" applyFont="1" applyFill="1" applyBorder="1" applyAlignment="1">
      <alignment horizontal="right" vertical="center"/>
    </xf>
    <xf numFmtId="1" fontId="3" fillId="0" borderId="25" xfId="0" applyNumberFormat="1" applyFont="1" applyBorder="1"/>
    <xf numFmtId="0" fontId="2" fillId="0" borderId="40" xfId="0" applyFont="1" applyBorder="1" applyAlignment="1">
      <alignment vertical="center"/>
    </xf>
    <xf numFmtId="0" fontId="2" fillId="0" borderId="7" xfId="0" applyFont="1" applyBorder="1" applyAlignment="1">
      <alignment vertical="center"/>
    </xf>
    <xf numFmtId="0" fontId="2" fillId="0" borderId="7" xfId="0" applyFont="1" applyBorder="1" applyAlignment="1">
      <alignment horizontal="right" vertical="center"/>
    </xf>
    <xf numFmtId="164" fontId="3" fillId="0" borderId="7" xfId="1" applyNumberFormat="1" applyFont="1" applyFill="1" applyBorder="1"/>
    <xf numFmtId="164" fontId="3" fillId="0" borderId="41" xfId="1" applyNumberFormat="1" applyFont="1" applyFill="1" applyBorder="1"/>
    <xf numFmtId="0" fontId="3" fillId="0" borderId="25" xfId="0" applyFont="1" applyBorder="1"/>
    <xf numFmtId="1" fontId="3" fillId="0" borderId="27" xfId="0" applyNumberFormat="1" applyFont="1" applyBorder="1"/>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center"/>
    </xf>
    <xf numFmtId="164" fontId="4" fillId="0" borderId="5" xfId="1" applyNumberFormat="1" applyFont="1" applyFill="1" applyBorder="1" applyAlignment="1">
      <alignment horizontal="center"/>
    </xf>
    <xf numFmtId="0" fontId="10" fillId="0" borderId="5" xfId="0" applyFont="1" applyBorder="1" applyAlignment="1">
      <alignment horizontal="center" vertical="center" wrapText="1"/>
    </xf>
    <xf numFmtId="0" fontId="5" fillId="2" borderId="2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1" xfId="0" applyFont="1" applyFill="1" applyBorder="1" applyAlignment="1">
      <alignment horizontal="center" vertical="center"/>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0" borderId="21" xfId="0" applyFont="1" applyBorder="1" applyAlignment="1">
      <alignment horizontal="center" vertical="center"/>
    </xf>
    <xf numFmtId="0" fontId="4" fillId="0" borderId="24" xfId="0" applyFont="1" applyBorder="1" applyAlignment="1">
      <alignment horizontal="center"/>
    </xf>
    <xf numFmtId="0" fontId="4" fillId="0" borderId="3" xfId="0" applyFont="1" applyBorder="1" applyAlignment="1">
      <alignment horizontal="center"/>
    </xf>
    <xf numFmtId="0" fontId="2" fillId="0" borderId="26" xfId="0" applyFont="1" applyBorder="1" applyAlignment="1">
      <alignment horizontal="center" vertical="center"/>
    </xf>
    <xf numFmtId="0" fontId="2" fillId="0" borderId="2" xfId="0" applyFont="1" applyBorder="1" applyAlignment="1">
      <alignment horizontal="center" vertical="center"/>
    </xf>
    <xf numFmtId="43" fontId="8" fillId="0" borderId="6" xfId="1" applyFont="1" applyFill="1" applyBorder="1" applyAlignment="1">
      <alignment horizontal="center" vertical="center"/>
    </xf>
    <xf numFmtId="43" fontId="8" fillId="0" borderId="7" xfId="1" applyFont="1" applyFill="1" applyBorder="1" applyAlignment="1">
      <alignment horizontal="center" vertical="center"/>
    </xf>
    <xf numFmtId="0" fontId="5" fillId="0" borderId="20" xfId="0" applyFont="1" applyBorder="1" applyAlignment="1">
      <alignment horizontal="center" vertical="center"/>
    </xf>
    <xf numFmtId="0" fontId="5" fillId="0" borderId="1" xfId="0" applyFont="1" applyBorder="1" applyAlignment="1">
      <alignment horizontal="center" vertical="center"/>
    </xf>
    <xf numFmtId="0" fontId="5" fillId="0" borderId="21" xfId="0" applyFont="1" applyBorder="1" applyAlignment="1">
      <alignment horizontal="center" vertical="center"/>
    </xf>
    <xf numFmtId="0" fontId="5" fillId="2" borderId="28"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29" xfId="0" applyFont="1" applyFill="1" applyBorder="1" applyAlignment="1">
      <alignment horizontal="center" vertical="center"/>
    </xf>
    <xf numFmtId="0" fontId="5" fillId="0" borderId="26" xfId="0" applyFont="1" applyBorder="1" applyAlignment="1">
      <alignment horizontal="center" vertical="center"/>
    </xf>
    <xf numFmtId="0" fontId="5" fillId="0" borderId="2" xfId="0" applyFont="1" applyBorder="1" applyAlignment="1">
      <alignment horizontal="center" vertical="center"/>
    </xf>
    <xf numFmtId="0" fontId="5" fillId="0" borderId="27" xfId="0" applyFont="1" applyBorder="1" applyAlignment="1">
      <alignment horizontal="center" vertical="center"/>
    </xf>
    <xf numFmtId="0" fontId="5" fillId="0" borderId="22" xfId="0" applyFont="1" applyBorder="1" applyAlignment="1">
      <alignment horizontal="center" vertical="center"/>
    </xf>
    <xf numFmtId="0" fontId="5" fillId="0" borderId="0" xfId="0" applyFont="1" applyAlignment="1">
      <alignment horizontal="center" vertical="center"/>
    </xf>
    <xf numFmtId="0" fontId="5" fillId="0" borderId="23" xfId="0" applyFont="1" applyBorder="1" applyAlignment="1">
      <alignment horizontal="center" vertical="center"/>
    </xf>
    <xf numFmtId="0" fontId="5" fillId="0" borderId="28" xfId="0" applyFont="1" applyBorder="1" applyAlignment="1">
      <alignment horizontal="center" vertical="center"/>
    </xf>
    <xf numFmtId="0" fontId="5" fillId="0" borderId="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43" fontId="8" fillId="0" borderId="30" xfId="1" applyFont="1" applyFill="1" applyBorder="1" applyAlignment="1">
      <alignment horizontal="center" vertical="center"/>
    </xf>
    <xf numFmtId="43" fontId="8" fillId="0" borderId="31" xfId="1" applyFont="1" applyFill="1" applyBorder="1" applyAlignment="1">
      <alignment horizontal="center" vertical="center"/>
    </xf>
    <xf numFmtId="43" fontId="8" fillId="0" borderId="32" xfId="1" applyFont="1" applyFill="1" applyBorder="1" applyAlignment="1">
      <alignment horizontal="center" vertical="center"/>
    </xf>
    <xf numFmtId="0" fontId="4" fillId="0" borderId="26" xfId="0" applyFont="1" applyBorder="1" applyAlignment="1">
      <alignment horizontal="center"/>
    </xf>
    <xf numFmtId="0" fontId="4" fillId="0" borderId="2" xfId="0" applyFont="1" applyBorder="1" applyAlignment="1">
      <alignment horizontal="center"/>
    </xf>
    <xf numFmtId="43" fontId="4" fillId="0" borderId="6" xfId="1" applyFont="1" applyFill="1" applyBorder="1" applyAlignment="1">
      <alignment horizontal="center" vertical="center"/>
    </xf>
    <xf numFmtId="43" fontId="4" fillId="0" borderId="7" xfId="1" applyFont="1" applyFill="1" applyBorder="1" applyAlignment="1">
      <alignment horizontal="center" vertical="center"/>
    </xf>
    <xf numFmtId="0" fontId="2" fillId="0" borderId="27" xfId="0" applyFont="1" applyBorder="1" applyAlignment="1">
      <alignment horizontal="center" vertical="center"/>
    </xf>
    <xf numFmtId="0" fontId="10" fillId="0" borderId="5" xfId="0" applyFont="1" applyBorder="1" applyAlignment="1">
      <alignment horizontal="center" vertical="center"/>
    </xf>
  </cellXfs>
  <cellStyles count="6">
    <cellStyle name="Hipervínculo" xfId="5" builtinId="8"/>
    <cellStyle name="Millares" xfId="1" builtinId="3"/>
    <cellStyle name="Millares 2" xfId="4" xr:uid="{7DB0BE22-7403-4BC1-A18E-EC374C0270ED}"/>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Costos UPB'!A1"/><Relationship Id="rId3" Type="http://schemas.openxmlformats.org/officeDocument/2006/relationships/hyperlink" Target="#'Costos Indirectos '!A1"/><Relationship Id="rId7" Type="http://schemas.openxmlformats.org/officeDocument/2006/relationships/hyperlink" Target="#'Costos FRESH'!A1"/><Relationship Id="rId2" Type="http://schemas.openxmlformats.org/officeDocument/2006/relationships/hyperlink" Target="#'Costo Mano de Obra'!A1"/><Relationship Id="rId1" Type="http://schemas.openxmlformats.org/officeDocument/2006/relationships/hyperlink" Target="#'Costo Materia Prima'!A1"/><Relationship Id="rId6" Type="http://schemas.openxmlformats.org/officeDocument/2006/relationships/hyperlink" Target="#'Producto Terminado'!A1"/><Relationship Id="rId5" Type="http://schemas.openxmlformats.org/officeDocument/2006/relationships/hyperlink" Target="#'Costo Preparaciones Previas'!A1"/><Relationship Id="rId10" Type="http://schemas.openxmlformats.org/officeDocument/2006/relationships/hyperlink" Target="#'Unidades Vendidas'!A1"/><Relationship Id="rId4" Type="http://schemas.openxmlformats.org/officeDocument/2006/relationships/hyperlink" Target="#'Preparaciones Previas'!A1"/><Relationship Id="rId9" Type="http://schemas.openxmlformats.org/officeDocument/2006/relationships/hyperlink" Target="#'Carta o Menu'!A1"/></Relationships>
</file>

<file path=xl/drawings/drawing1.xml><?xml version="1.0" encoding="utf-8"?>
<xdr:wsDr xmlns:xdr="http://schemas.openxmlformats.org/drawingml/2006/spreadsheetDrawing" xmlns:a="http://schemas.openxmlformats.org/drawingml/2006/main">
  <xdr:twoCellAnchor editAs="oneCell">
    <xdr:from>
      <xdr:col>1</xdr:col>
      <xdr:colOff>457200</xdr:colOff>
      <xdr:row>0</xdr:row>
      <xdr:rowOff>133350</xdr:rowOff>
    </xdr:from>
    <xdr:to>
      <xdr:col>5</xdr:col>
      <xdr:colOff>447675</xdr:colOff>
      <xdr:row>7</xdr:row>
      <xdr:rowOff>94615</xdr:rowOff>
    </xdr:to>
    <xdr:pic>
      <xdr:nvPicPr>
        <xdr:cNvPr id="2" name="Imagen 1" descr="Texto, Correo electrónico&#10;&#10;Descripción generada automáticamente">
          <a:extLst>
            <a:ext uri="{FF2B5EF4-FFF2-40B4-BE49-F238E27FC236}">
              <a16:creationId xmlns:a16="http://schemas.microsoft.com/office/drawing/2014/main" id="{BAF5890F-F8A8-49EC-9B8B-2187F10339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7300" y="133350"/>
          <a:ext cx="3190875" cy="13614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7</xdr:row>
      <xdr:rowOff>28574</xdr:rowOff>
    </xdr:from>
    <xdr:to>
      <xdr:col>6</xdr:col>
      <xdr:colOff>9525</xdr:colOff>
      <xdr:row>9</xdr:row>
      <xdr:rowOff>190499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865A20D1-B0BD-CF26-F926-98B61EDB4D85}"/>
            </a:ext>
          </a:extLst>
        </xdr:cNvPr>
        <xdr:cNvSpPr/>
      </xdr:nvSpPr>
      <xdr:spPr>
        <a:xfrm>
          <a:off x="1609725" y="1362074"/>
          <a:ext cx="3200400" cy="5429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2000" b="1"/>
            <a:t>Costos</a:t>
          </a:r>
          <a:r>
            <a:rPr lang="es-CO" sz="2000" b="1" baseline="0"/>
            <a:t> Materia Prima</a:t>
          </a:r>
          <a:endParaRPr lang="es-CO" sz="2000" b="1"/>
        </a:p>
      </xdr:txBody>
    </xdr:sp>
    <xdr:clientData/>
  </xdr:twoCellAnchor>
  <xdr:twoCellAnchor>
    <xdr:from>
      <xdr:col>2</xdr:col>
      <xdr:colOff>19050</xdr:colOff>
      <xdr:row>11</xdr:row>
      <xdr:rowOff>180975</xdr:rowOff>
    </xdr:from>
    <xdr:to>
      <xdr:col>5</xdr:col>
      <xdr:colOff>790575</xdr:colOff>
      <xdr:row>15</xdr:row>
      <xdr:rowOff>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D162724-8BFA-CEAA-A7DD-9BE7B5936E9B}"/>
            </a:ext>
          </a:extLst>
        </xdr:cNvPr>
        <xdr:cNvSpPr/>
      </xdr:nvSpPr>
      <xdr:spPr>
        <a:xfrm>
          <a:off x="1619250" y="2276475"/>
          <a:ext cx="3171825" cy="5810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2000" b="1"/>
            <a:t>Costos</a:t>
          </a:r>
          <a:r>
            <a:rPr lang="es-CO" sz="2000" b="1" baseline="0"/>
            <a:t> Mano de Obra</a:t>
          </a:r>
          <a:endParaRPr lang="es-CO" sz="2000" b="1"/>
        </a:p>
      </xdr:txBody>
    </xdr:sp>
    <xdr:clientData/>
  </xdr:twoCellAnchor>
  <xdr:twoCellAnchor>
    <xdr:from>
      <xdr:col>2</xdr:col>
      <xdr:colOff>19050</xdr:colOff>
      <xdr:row>17</xdr:row>
      <xdr:rowOff>0</xdr:rowOff>
    </xdr:from>
    <xdr:to>
      <xdr:col>5</xdr:col>
      <xdr:colOff>790575</xdr:colOff>
      <xdr:row>20</xdr:row>
      <xdr:rowOff>9525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289D4693-3799-4368-BB59-33E80EC60723}"/>
            </a:ext>
          </a:extLst>
        </xdr:cNvPr>
        <xdr:cNvSpPr/>
      </xdr:nvSpPr>
      <xdr:spPr>
        <a:xfrm>
          <a:off x="1619250" y="3238500"/>
          <a:ext cx="3171825" cy="5810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2000" b="1"/>
            <a:t>Costos</a:t>
          </a:r>
          <a:r>
            <a:rPr lang="es-CO" sz="2000" b="1" baseline="0"/>
            <a:t> Indirectos</a:t>
          </a:r>
          <a:endParaRPr lang="es-CO" sz="2000" b="1"/>
        </a:p>
      </xdr:txBody>
    </xdr:sp>
    <xdr:clientData/>
  </xdr:twoCellAnchor>
  <xdr:twoCellAnchor>
    <xdr:from>
      <xdr:col>2</xdr:col>
      <xdr:colOff>19050</xdr:colOff>
      <xdr:row>22</xdr:row>
      <xdr:rowOff>0</xdr:rowOff>
    </xdr:from>
    <xdr:to>
      <xdr:col>5</xdr:col>
      <xdr:colOff>790575</xdr:colOff>
      <xdr:row>25</xdr:row>
      <xdr:rowOff>9525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7C325BD-4DE5-4CCC-BAEB-BBF55A4E2AD6}"/>
            </a:ext>
          </a:extLst>
        </xdr:cNvPr>
        <xdr:cNvSpPr/>
      </xdr:nvSpPr>
      <xdr:spPr>
        <a:xfrm>
          <a:off x="1619250" y="4191000"/>
          <a:ext cx="3171825" cy="5810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2000" b="1"/>
            <a:t>Preparaciones</a:t>
          </a:r>
          <a:r>
            <a:rPr lang="es-CO" sz="2000" b="1" baseline="0"/>
            <a:t> Previas</a:t>
          </a:r>
          <a:endParaRPr lang="es-CO" sz="2000" b="1"/>
        </a:p>
      </xdr:txBody>
    </xdr:sp>
    <xdr:clientData/>
  </xdr:twoCellAnchor>
  <xdr:twoCellAnchor>
    <xdr:from>
      <xdr:col>2</xdr:col>
      <xdr:colOff>19050</xdr:colOff>
      <xdr:row>26</xdr:row>
      <xdr:rowOff>171450</xdr:rowOff>
    </xdr:from>
    <xdr:to>
      <xdr:col>5</xdr:col>
      <xdr:colOff>790575</xdr:colOff>
      <xdr:row>29</xdr:row>
      <xdr:rowOff>180975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5CAC998-91D6-486F-BAE6-3E734B5C9FA5}"/>
            </a:ext>
          </a:extLst>
        </xdr:cNvPr>
        <xdr:cNvSpPr/>
      </xdr:nvSpPr>
      <xdr:spPr>
        <a:xfrm>
          <a:off x="1619250" y="5124450"/>
          <a:ext cx="3171825" cy="5810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800" b="1"/>
            <a:t>Costos Preparaciones Previas</a:t>
          </a:r>
        </a:p>
      </xdr:txBody>
    </xdr:sp>
    <xdr:clientData/>
  </xdr:twoCellAnchor>
  <xdr:twoCellAnchor>
    <xdr:from>
      <xdr:col>2</xdr:col>
      <xdr:colOff>19050</xdr:colOff>
      <xdr:row>31</xdr:row>
      <xdr:rowOff>171450</xdr:rowOff>
    </xdr:from>
    <xdr:to>
      <xdr:col>5</xdr:col>
      <xdr:colOff>790575</xdr:colOff>
      <xdr:row>34</xdr:row>
      <xdr:rowOff>180975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0F96105C-DB24-4313-BB0B-A97EC312D6BF}"/>
            </a:ext>
          </a:extLst>
        </xdr:cNvPr>
        <xdr:cNvSpPr/>
      </xdr:nvSpPr>
      <xdr:spPr>
        <a:xfrm>
          <a:off x="1619250" y="6076950"/>
          <a:ext cx="3171825" cy="5810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2000" b="1"/>
            <a:t>Producto</a:t>
          </a:r>
          <a:r>
            <a:rPr lang="es-CO" sz="2000" b="1" baseline="0"/>
            <a:t> Terminado</a:t>
          </a:r>
          <a:endParaRPr lang="es-CO" sz="2000" b="1"/>
        </a:p>
      </xdr:txBody>
    </xdr:sp>
    <xdr:clientData/>
  </xdr:twoCellAnchor>
  <xdr:twoCellAnchor>
    <xdr:from>
      <xdr:col>2</xdr:col>
      <xdr:colOff>28575</xdr:colOff>
      <xdr:row>37</xdr:row>
      <xdr:rowOff>0</xdr:rowOff>
    </xdr:from>
    <xdr:to>
      <xdr:col>6</xdr:col>
      <xdr:colOff>0</xdr:colOff>
      <xdr:row>40</xdr:row>
      <xdr:rowOff>9525</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1F733E1E-794C-4B1F-8EB8-281EC4D290B8}"/>
            </a:ext>
          </a:extLst>
        </xdr:cNvPr>
        <xdr:cNvSpPr/>
      </xdr:nvSpPr>
      <xdr:spPr>
        <a:xfrm>
          <a:off x="1628775" y="7048500"/>
          <a:ext cx="3171825" cy="5810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2000" b="1"/>
            <a:t>Costos Fresh</a:t>
          </a:r>
        </a:p>
      </xdr:txBody>
    </xdr:sp>
    <xdr:clientData/>
  </xdr:twoCellAnchor>
  <xdr:twoCellAnchor>
    <xdr:from>
      <xdr:col>2</xdr:col>
      <xdr:colOff>28575</xdr:colOff>
      <xdr:row>42</xdr:row>
      <xdr:rowOff>0</xdr:rowOff>
    </xdr:from>
    <xdr:to>
      <xdr:col>6</xdr:col>
      <xdr:colOff>0</xdr:colOff>
      <xdr:row>45</xdr:row>
      <xdr:rowOff>9525</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CC012D43-D967-4304-A852-C7772916959A}"/>
            </a:ext>
          </a:extLst>
        </xdr:cNvPr>
        <xdr:cNvSpPr/>
      </xdr:nvSpPr>
      <xdr:spPr>
        <a:xfrm>
          <a:off x="1628775" y="8001000"/>
          <a:ext cx="3171825" cy="5810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2000" b="1"/>
            <a:t>Costos UPB</a:t>
          </a:r>
        </a:p>
      </xdr:txBody>
    </xdr:sp>
    <xdr:clientData/>
  </xdr:twoCellAnchor>
  <xdr:twoCellAnchor>
    <xdr:from>
      <xdr:col>2</xdr:col>
      <xdr:colOff>0</xdr:colOff>
      <xdr:row>2</xdr:row>
      <xdr:rowOff>19050</xdr:rowOff>
    </xdr:from>
    <xdr:to>
      <xdr:col>5</xdr:col>
      <xdr:colOff>771525</xdr:colOff>
      <xdr:row>5</xdr:row>
      <xdr:rowOff>28575</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693B333C-0981-4E39-A54F-94EC6DD7D714}"/>
            </a:ext>
          </a:extLst>
        </xdr:cNvPr>
        <xdr:cNvSpPr/>
      </xdr:nvSpPr>
      <xdr:spPr>
        <a:xfrm>
          <a:off x="1600200" y="400050"/>
          <a:ext cx="3171825" cy="5810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2000" b="1"/>
            <a:t>Carta</a:t>
          </a:r>
          <a:r>
            <a:rPr lang="es-CO" sz="2000" b="1" baseline="0"/>
            <a:t> o Menu</a:t>
          </a:r>
        </a:p>
      </xdr:txBody>
    </xdr:sp>
    <xdr:clientData/>
  </xdr:twoCellAnchor>
  <xdr:twoCellAnchor>
    <xdr:from>
      <xdr:col>2</xdr:col>
      <xdr:colOff>19050</xdr:colOff>
      <xdr:row>47</xdr:row>
      <xdr:rowOff>9525</xdr:rowOff>
    </xdr:from>
    <xdr:to>
      <xdr:col>5</xdr:col>
      <xdr:colOff>752475</xdr:colOff>
      <xdr:row>50</xdr:row>
      <xdr:rowOff>19050</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D62C32E0-C94C-4949-AE93-DD7E04D3EB96}"/>
            </a:ext>
          </a:extLst>
        </xdr:cNvPr>
        <xdr:cNvSpPr/>
      </xdr:nvSpPr>
      <xdr:spPr>
        <a:xfrm>
          <a:off x="1543050" y="8963025"/>
          <a:ext cx="3019425" cy="5810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2000" b="1"/>
            <a:t>Unidades</a:t>
          </a:r>
          <a:r>
            <a:rPr lang="es-CO" sz="2000" b="1" baseline="0"/>
            <a:t> Vendidas</a:t>
          </a:r>
          <a:endParaRPr lang="es-CO" sz="20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E2E7-80E5-47A8-ACB8-FE72C84F4824}">
  <dimension ref="A11:H43"/>
  <sheetViews>
    <sheetView view="pageLayout" zoomScaleNormal="100" workbookViewId="0">
      <selection activeCell="G16" sqref="G16"/>
    </sheetView>
  </sheetViews>
  <sheetFormatPr baseColWidth="10" defaultRowHeight="15.75" x14ac:dyDescent="0.25"/>
  <cols>
    <col min="1" max="16384" width="11.42578125" style="5"/>
  </cols>
  <sheetData>
    <row r="11" spans="1:8" x14ac:dyDescent="0.25">
      <c r="A11" s="230" t="s">
        <v>733</v>
      </c>
      <c r="B11" s="230"/>
      <c r="C11" s="230"/>
      <c r="D11" s="230"/>
      <c r="E11" s="230"/>
      <c r="F11" s="230"/>
      <c r="G11" s="230"/>
      <c r="H11" s="230"/>
    </row>
    <row r="13" spans="1:8" x14ac:dyDescent="0.25">
      <c r="A13" s="230" t="s">
        <v>734</v>
      </c>
      <c r="B13" s="230"/>
      <c r="C13" s="230"/>
      <c r="D13" s="230"/>
      <c r="E13" s="230"/>
      <c r="F13" s="230"/>
      <c r="G13" s="230"/>
      <c r="H13" s="230"/>
    </row>
    <row r="15" spans="1:8" x14ac:dyDescent="0.25">
      <c r="A15" s="230"/>
      <c r="B15" s="230"/>
      <c r="C15" s="230"/>
      <c r="D15" s="230"/>
      <c r="E15" s="230"/>
      <c r="F15" s="230"/>
      <c r="G15" s="230"/>
      <c r="H15" s="230"/>
    </row>
    <row r="20" spans="1:8" x14ac:dyDescent="0.25">
      <c r="A20" s="229" t="s">
        <v>730</v>
      </c>
      <c r="B20" s="229"/>
      <c r="C20" s="229"/>
      <c r="D20" s="229"/>
      <c r="E20" s="229"/>
      <c r="F20" s="229"/>
      <c r="G20" s="229"/>
      <c r="H20" s="229"/>
    </row>
    <row r="21" spans="1:8" x14ac:dyDescent="0.25">
      <c r="A21" s="229" t="s">
        <v>731</v>
      </c>
      <c r="B21" s="229"/>
      <c r="C21" s="229"/>
      <c r="D21" s="229"/>
      <c r="E21" s="229"/>
      <c r="F21" s="229"/>
      <c r="G21" s="229"/>
      <c r="H21" s="229"/>
    </row>
    <row r="22" spans="1:8" x14ac:dyDescent="0.25">
      <c r="A22" s="229"/>
      <c r="B22" s="229"/>
      <c r="C22" s="229"/>
      <c r="D22" s="229"/>
      <c r="E22" s="229"/>
      <c r="F22" s="229"/>
      <c r="G22" s="229"/>
      <c r="H22" s="229"/>
    </row>
    <row r="34" spans="1:8" x14ac:dyDescent="0.25">
      <c r="A34" s="230" t="s">
        <v>732</v>
      </c>
      <c r="B34" s="230"/>
      <c r="C34" s="230"/>
      <c r="D34" s="230"/>
      <c r="E34" s="230"/>
      <c r="F34" s="230"/>
      <c r="G34" s="230"/>
      <c r="H34" s="230"/>
    </row>
    <row r="35" spans="1:8" x14ac:dyDescent="0.25">
      <c r="A35" s="229" t="s">
        <v>735</v>
      </c>
      <c r="B35" s="229"/>
      <c r="C35" s="229"/>
      <c r="D35" s="229"/>
      <c r="E35" s="229"/>
      <c r="F35" s="229"/>
      <c r="G35" s="229"/>
      <c r="H35" s="229"/>
    </row>
    <row r="43" spans="1:8" x14ac:dyDescent="0.25">
      <c r="A43" s="230" t="s">
        <v>736</v>
      </c>
      <c r="B43" s="230"/>
      <c r="C43" s="230"/>
      <c r="D43" s="230"/>
      <c r="E43" s="230"/>
      <c r="F43" s="230"/>
      <c r="G43" s="230"/>
      <c r="H43" s="230"/>
    </row>
  </sheetData>
  <mergeCells count="9">
    <mergeCell ref="A22:H22"/>
    <mergeCell ref="A34:H34"/>
    <mergeCell ref="A35:H35"/>
    <mergeCell ref="A43:H43"/>
    <mergeCell ref="A11:H11"/>
    <mergeCell ref="A13:H13"/>
    <mergeCell ref="A15:H15"/>
    <mergeCell ref="A20:H20"/>
    <mergeCell ref="A21:H21"/>
  </mergeCells>
  <pageMargins left="0.7" right="0.7" top="0.75" bottom="0.75" header="0.3" footer="0.3"/>
  <pageSetup orientation="portrait" horizont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0C440-E446-4C01-A3FA-9B6C41B73B71}">
  <dimension ref="A1:I1174"/>
  <sheetViews>
    <sheetView zoomScale="85" zoomScaleNormal="85" workbookViewId="0">
      <selection activeCell="G1" sqref="G1"/>
    </sheetView>
  </sheetViews>
  <sheetFormatPr baseColWidth="10" defaultColWidth="11.42578125" defaultRowHeight="15.75" x14ac:dyDescent="0.25"/>
  <cols>
    <col min="1" max="1" width="62.140625" style="5" bestFit="1" customWidth="1"/>
    <col min="2" max="2" width="18.28515625" style="5" bestFit="1" customWidth="1"/>
    <col min="3" max="3" width="12.42578125" style="45" bestFit="1" customWidth="1"/>
    <col min="4" max="16384" width="11.42578125" style="5"/>
  </cols>
  <sheetData>
    <row r="1" spans="1:7" ht="16.5" thickBot="1" x14ac:dyDescent="0.3">
      <c r="A1" s="237" t="s">
        <v>148</v>
      </c>
      <c r="B1" s="238"/>
      <c r="C1" s="239"/>
      <c r="G1" s="149" t="s">
        <v>738</v>
      </c>
    </row>
    <row r="2" spans="1:7" ht="16.5" thickBot="1" x14ac:dyDescent="0.3">
      <c r="A2" s="249" t="s">
        <v>1</v>
      </c>
      <c r="B2" s="250"/>
      <c r="C2" s="251"/>
    </row>
    <row r="3" spans="1:7" ht="16.5" thickBot="1" x14ac:dyDescent="0.3">
      <c r="A3" s="157" t="s">
        <v>2</v>
      </c>
      <c r="B3" s="1" t="s">
        <v>3</v>
      </c>
      <c r="C3" s="183" t="s">
        <v>4</v>
      </c>
    </row>
    <row r="4" spans="1:7" x14ac:dyDescent="0.25">
      <c r="A4" s="159" t="s">
        <v>136</v>
      </c>
      <c r="B4" s="2" t="s">
        <v>21</v>
      </c>
      <c r="C4" s="184">
        <v>1</v>
      </c>
    </row>
    <row r="5" spans="1:7" x14ac:dyDescent="0.25">
      <c r="A5" s="159" t="s">
        <v>42</v>
      </c>
      <c r="B5" s="2" t="s">
        <v>6</v>
      </c>
      <c r="C5" s="184">
        <v>35</v>
      </c>
    </row>
    <row r="6" spans="1:7" x14ac:dyDescent="0.25">
      <c r="A6" s="159" t="s">
        <v>149</v>
      </c>
      <c r="B6" s="2" t="s">
        <v>6</v>
      </c>
      <c r="C6" s="184">
        <v>45</v>
      </c>
    </row>
    <row r="7" spans="1:7" x14ac:dyDescent="0.25">
      <c r="A7" s="159" t="s">
        <v>31</v>
      </c>
      <c r="B7" s="2" t="s">
        <v>6</v>
      </c>
      <c r="C7" s="184">
        <v>50</v>
      </c>
    </row>
    <row r="8" spans="1:7" x14ac:dyDescent="0.25">
      <c r="A8" s="159" t="s">
        <v>38</v>
      </c>
      <c r="B8" s="2" t="s">
        <v>6</v>
      </c>
      <c r="C8" s="173">
        <v>50</v>
      </c>
    </row>
    <row r="9" spans="1:7" x14ac:dyDescent="0.25">
      <c r="A9" s="162" t="s">
        <v>57</v>
      </c>
      <c r="B9" s="2" t="s">
        <v>6</v>
      </c>
      <c r="C9" s="173">
        <v>5</v>
      </c>
    </row>
    <row r="10" spans="1:7" x14ac:dyDescent="0.25">
      <c r="A10" s="162" t="s">
        <v>37</v>
      </c>
      <c r="B10" s="2" t="s">
        <v>6</v>
      </c>
      <c r="C10" s="173">
        <v>45</v>
      </c>
    </row>
    <row r="11" spans="1:7" x14ac:dyDescent="0.25">
      <c r="A11" s="162" t="s">
        <v>150</v>
      </c>
      <c r="B11" s="2" t="s">
        <v>6</v>
      </c>
      <c r="C11" s="173">
        <v>8</v>
      </c>
    </row>
    <row r="12" spans="1:7" ht="16.5" thickBot="1" x14ac:dyDescent="0.3">
      <c r="A12" s="185" t="s">
        <v>151</v>
      </c>
      <c r="B12" s="4" t="s">
        <v>6</v>
      </c>
      <c r="C12" s="186">
        <v>25</v>
      </c>
    </row>
    <row r="13" spans="1:7" ht="16.5" thickBot="1" x14ac:dyDescent="0.3">
      <c r="A13" s="269" t="s">
        <v>253</v>
      </c>
      <c r="B13" s="270"/>
      <c r="C13" s="187">
        <f>SUM(C4:C12)</f>
        <v>264</v>
      </c>
    </row>
    <row r="14" spans="1:7" ht="16.5" thickBot="1" x14ac:dyDescent="0.3"/>
    <row r="15" spans="1:7" ht="16.5" thickBot="1" x14ac:dyDescent="0.3">
      <c r="A15" s="249" t="s">
        <v>15</v>
      </c>
      <c r="B15" s="250"/>
      <c r="C15" s="251"/>
    </row>
    <row r="16" spans="1:7" ht="16.5" thickBot="1" x14ac:dyDescent="0.3">
      <c r="A16" s="164" t="s">
        <v>16</v>
      </c>
      <c r="B16" s="4" t="s">
        <v>3</v>
      </c>
      <c r="C16" s="188" t="s">
        <v>17</v>
      </c>
    </row>
    <row r="17" spans="1:3" x14ac:dyDescent="0.25">
      <c r="A17" s="162" t="s">
        <v>252</v>
      </c>
      <c r="B17" s="5" t="s">
        <v>209</v>
      </c>
      <c r="C17" s="173">
        <v>0.5</v>
      </c>
    </row>
    <row r="18" spans="1:3" x14ac:dyDescent="0.25">
      <c r="A18" s="162" t="s">
        <v>254</v>
      </c>
      <c r="B18" s="5" t="s">
        <v>209</v>
      </c>
      <c r="C18" s="173">
        <v>0.5</v>
      </c>
    </row>
    <row r="19" spans="1:3" x14ac:dyDescent="0.25">
      <c r="A19" s="162" t="s">
        <v>255</v>
      </c>
      <c r="B19" s="5" t="s">
        <v>209</v>
      </c>
      <c r="C19" s="173">
        <v>0.5</v>
      </c>
    </row>
    <row r="20" spans="1:3" x14ac:dyDescent="0.25">
      <c r="A20" s="162" t="s">
        <v>256</v>
      </c>
      <c r="B20" s="5" t="s">
        <v>209</v>
      </c>
      <c r="C20" s="173">
        <v>0.5</v>
      </c>
    </row>
    <row r="21" spans="1:3" x14ac:dyDescent="0.25">
      <c r="A21" s="159" t="s">
        <v>257</v>
      </c>
      <c r="B21" s="5" t="s">
        <v>209</v>
      </c>
      <c r="C21" s="173">
        <v>0.5</v>
      </c>
    </row>
    <row r="22" spans="1:3" x14ac:dyDescent="0.25">
      <c r="A22" s="162" t="s">
        <v>258</v>
      </c>
      <c r="B22" s="5" t="s">
        <v>209</v>
      </c>
      <c r="C22" s="173">
        <v>0.5</v>
      </c>
    </row>
    <row r="23" spans="1:3" x14ac:dyDescent="0.25">
      <c r="A23" s="162" t="s">
        <v>259</v>
      </c>
      <c r="B23" s="5" t="s">
        <v>209</v>
      </c>
      <c r="C23" s="173">
        <v>0.5</v>
      </c>
    </row>
    <row r="24" spans="1:3" x14ac:dyDescent="0.25">
      <c r="A24" s="162" t="s">
        <v>260</v>
      </c>
      <c r="B24" s="5" t="s">
        <v>209</v>
      </c>
      <c r="C24" s="173">
        <v>0.5</v>
      </c>
    </row>
    <row r="25" spans="1:3" ht="16.5" thickBot="1" x14ac:dyDescent="0.3">
      <c r="A25" s="185" t="s">
        <v>261</v>
      </c>
      <c r="B25" s="39" t="s">
        <v>209</v>
      </c>
      <c r="C25" s="186">
        <v>0.5</v>
      </c>
    </row>
    <row r="26" spans="1:3" ht="16.5" thickBot="1" x14ac:dyDescent="0.3">
      <c r="A26" s="269" t="s">
        <v>147</v>
      </c>
      <c r="B26" s="270"/>
      <c r="C26" s="187">
        <f>SUM(C17:C25)</f>
        <v>4.5</v>
      </c>
    </row>
    <row r="27" spans="1:3" ht="16.5" thickBot="1" x14ac:dyDescent="0.3"/>
    <row r="28" spans="1:3" ht="16.5" thickBot="1" x14ac:dyDescent="0.3">
      <c r="A28" s="237" t="s">
        <v>152</v>
      </c>
      <c r="B28" s="238"/>
      <c r="C28" s="239"/>
    </row>
    <row r="29" spans="1:3" ht="16.5" thickBot="1" x14ac:dyDescent="0.3">
      <c r="A29" s="249" t="s">
        <v>1</v>
      </c>
      <c r="B29" s="250"/>
      <c r="C29" s="251"/>
    </row>
    <row r="30" spans="1:3" ht="16.5" thickBot="1" x14ac:dyDescent="0.3">
      <c r="A30" s="157" t="s">
        <v>2</v>
      </c>
      <c r="B30" s="1" t="s">
        <v>3</v>
      </c>
      <c r="C30" s="183" t="s">
        <v>4</v>
      </c>
    </row>
    <row r="31" spans="1:3" x14ac:dyDescent="0.25">
      <c r="A31" s="159" t="s">
        <v>153</v>
      </c>
      <c r="B31" s="2" t="s">
        <v>6</v>
      </c>
      <c r="C31" s="184">
        <v>15</v>
      </c>
    </row>
    <row r="32" spans="1:3" x14ac:dyDescent="0.25">
      <c r="A32" s="159" t="s">
        <v>70</v>
      </c>
      <c r="B32" s="2" t="s">
        <v>6</v>
      </c>
      <c r="C32" s="184">
        <v>30</v>
      </c>
    </row>
    <row r="33" spans="1:3" x14ac:dyDescent="0.25">
      <c r="A33" s="159" t="s">
        <v>154</v>
      </c>
      <c r="B33" s="2" t="s">
        <v>125</v>
      </c>
      <c r="C33" s="184">
        <v>1</v>
      </c>
    </row>
    <row r="34" spans="1:3" x14ac:dyDescent="0.25">
      <c r="A34" s="159" t="s">
        <v>155</v>
      </c>
      <c r="B34" s="2" t="s">
        <v>6</v>
      </c>
      <c r="C34" s="184">
        <v>50</v>
      </c>
    </row>
    <row r="35" spans="1:3" x14ac:dyDescent="0.25">
      <c r="A35" s="159" t="s">
        <v>0</v>
      </c>
      <c r="B35" s="2" t="s">
        <v>6</v>
      </c>
      <c r="C35" s="173">
        <v>30</v>
      </c>
    </row>
    <row r="36" spans="1:3" ht="16.5" thickBot="1" x14ac:dyDescent="0.3">
      <c r="A36" s="185" t="s">
        <v>141</v>
      </c>
      <c r="B36" s="4" t="s">
        <v>21</v>
      </c>
      <c r="C36" s="186">
        <v>1</v>
      </c>
    </row>
    <row r="37" spans="1:3" ht="16.5" thickBot="1" x14ac:dyDescent="0.3">
      <c r="A37" s="269" t="s">
        <v>253</v>
      </c>
      <c r="B37" s="270"/>
      <c r="C37" s="187">
        <f>SUM(C31:C36)</f>
        <v>127</v>
      </c>
    </row>
    <row r="38" spans="1:3" ht="16.5" thickBot="1" x14ac:dyDescent="0.3">
      <c r="B38" s="2"/>
    </row>
    <row r="39" spans="1:3" ht="16.5" thickBot="1" x14ac:dyDescent="0.3">
      <c r="A39" s="249" t="s">
        <v>15</v>
      </c>
      <c r="B39" s="250"/>
      <c r="C39" s="251"/>
    </row>
    <row r="40" spans="1:3" ht="16.5" thickBot="1" x14ac:dyDescent="0.3">
      <c r="A40" s="164" t="s">
        <v>16</v>
      </c>
      <c r="B40" s="4" t="s">
        <v>3</v>
      </c>
      <c r="C40" s="188" t="s">
        <v>17</v>
      </c>
    </row>
    <row r="41" spans="1:3" x14ac:dyDescent="0.25">
      <c r="A41" s="159" t="s">
        <v>262</v>
      </c>
      <c r="B41" s="2" t="s">
        <v>209</v>
      </c>
      <c r="C41" s="193">
        <v>1</v>
      </c>
    </row>
    <row r="42" spans="1:3" x14ac:dyDescent="0.25">
      <c r="A42" s="159" t="s">
        <v>263</v>
      </c>
      <c r="B42" s="2" t="s">
        <v>209</v>
      </c>
      <c r="C42" s="193">
        <v>1</v>
      </c>
    </row>
    <row r="43" spans="1:3" x14ac:dyDescent="0.25">
      <c r="A43" s="159" t="s">
        <v>264</v>
      </c>
      <c r="B43" s="2" t="s">
        <v>209</v>
      </c>
      <c r="C43" s="193">
        <v>1</v>
      </c>
    </row>
    <row r="44" spans="1:3" ht="16.5" thickBot="1" x14ac:dyDescent="0.3">
      <c r="A44" s="164" t="s">
        <v>265</v>
      </c>
      <c r="B44" s="4" t="s">
        <v>209</v>
      </c>
      <c r="C44" s="188">
        <v>1</v>
      </c>
    </row>
    <row r="45" spans="1:3" ht="16.5" thickBot="1" x14ac:dyDescent="0.3">
      <c r="A45" s="269" t="s">
        <v>147</v>
      </c>
      <c r="B45" s="270"/>
      <c r="C45" s="187">
        <f>SUM(C41:C44)</f>
        <v>4</v>
      </c>
    </row>
    <row r="47" spans="1:3" ht="16.5" thickBot="1" x14ac:dyDescent="0.3"/>
    <row r="48" spans="1:3" ht="16.5" thickBot="1" x14ac:dyDescent="0.3">
      <c r="A48" s="237" t="s">
        <v>156</v>
      </c>
      <c r="B48" s="238"/>
      <c r="C48" s="239"/>
    </row>
    <row r="49" spans="1:3" ht="16.5" thickBot="1" x14ac:dyDescent="0.3">
      <c r="A49" s="249" t="s">
        <v>1</v>
      </c>
      <c r="B49" s="250"/>
      <c r="C49" s="251"/>
    </row>
    <row r="50" spans="1:3" ht="16.5" thickBot="1" x14ac:dyDescent="0.3">
      <c r="A50" s="157" t="s">
        <v>2</v>
      </c>
      <c r="B50" s="1" t="s">
        <v>3</v>
      </c>
      <c r="C50" s="183" t="s">
        <v>4</v>
      </c>
    </row>
    <row r="51" spans="1:3" x14ac:dyDescent="0.25">
      <c r="A51" s="162" t="s">
        <v>141</v>
      </c>
      <c r="B51" s="2" t="s">
        <v>21</v>
      </c>
      <c r="C51" s="184">
        <v>1</v>
      </c>
    </row>
    <row r="52" spans="1:3" x14ac:dyDescent="0.25">
      <c r="A52" s="159" t="s">
        <v>153</v>
      </c>
      <c r="B52" s="2" t="s">
        <v>6</v>
      </c>
      <c r="C52" s="184">
        <v>15</v>
      </c>
    </row>
    <row r="53" spans="1:3" x14ac:dyDescent="0.25">
      <c r="A53" s="159" t="s">
        <v>40</v>
      </c>
      <c r="B53" s="2" t="s">
        <v>6</v>
      </c>
      <c r="C53" s="184">
        <v>15</v>
      </c>
    </row>
    <row r="54" spans="1:3" x14ac:dyDescent="0.25">
      <c r="A54" s="159" t="s">
        <v>46</v>
      </c>
      <c r="B54" s="2" t="s">
        <v>6</v>
      </c>
      <c r="C54" s="184">
        <v>100</v>
      </c>
    </row>
    <row r="55" spans="1:3" x14ac:dyDescent="0.25">
      <c r="A55" s="159" t="s">
        <v>157</v>
      </c>
      <c r="B55" s="2" t="s">
        <v>6</v>
      </c>
      <c r="C55" s="173">
        <v>30</v>
      </c>
    </row>
    <row r="56" spans="1:3" ht="16.5" thickBot="1" x14ac:dyDescent="0.3">
      <c r="A56" s="185" t="s">
        <v>48</v>
      </c>
      <c r="B56" s="4" t="s">
        <v>6</v>
      </c>
      <c r="C56" s="186">
        <v>45</v>
      </c>
    </row>
    <row r="57" spans="1:3" ht="16.5" thickBot="1" x14ac:dyDescent="0.3">
      <c r="A57" s="269" t="s">
        <v>253</v>
      </c>
      <c r="B57" s="270"/>
      <c r="C57" s="187">
        <f>SUM(C51:C56)</f>
        <v>206</v>
      </c>
    </row>
    <row r="58" spans="1:3" ht="16.5" thickBot="1" x14ac:dyDescent="0.3">
      <c r="B58" s="2"/>
    </row>
    <row r="59" spans="1:3" ht="16.5" thickBot="1" x14ac:dyDescent="0.3">
      <c r="A59" s="249" t="s">
        <v>15</v>
      </c>
      <c r="B59" s="250"/>
      <c r="C59" s="251"/>
    </row>
    <row r="60" spans="1:3" ht="16.5" thickBot="1" x14ac:dyDescent="0.3">
      <c r="A60" s="164" t="s">
        <v>16</v>
      </c>
      <c r="B60" s="4" t="s">
        <v>3</v>
      </c>
      <c r="C60" s="188" t="s">
        <v>17</v>
      </c>
    </row>
    <row r="61" spans="1:3" x14ac:dyDescent="0.25">
      <c r="A61" s="162" t="s">
        <v>267</v>
      </c>
      <c r="B61" s="5" t="s">
        <v>209</v>
      </c>
      <c r="C61" s="173">
        <v>10</v>
      </c>
    </row>
    <row r="62" spans="1:3" x14ac:dyDescent="0.25">
      <c r="A62" s="162" t="s">
        <v>266</v>
      </c>
      <c r="B62" s="5" t="s">
        <v>209</v>
      </c>
      <c r="C62" s="173">
        <v>1</v>
      </c>
    </row>
    <row r="63" spans="1:3" x14ac:dyDescent="0.25">
      <c r="A63" s="159" t="s">
        <v>264</v>
      </c>
      <c r="B63" s="5" t="s">
        <v>209</v>
      </c>
      <c r="C63" s="173">
        <v>1</v>
      </c>
    </row>
    <row r="64" spans="1:3" ht="16.5" thickBot="1" x14ac:dyDescent="0.3">
      <c r="A64" s="164" t="s">
        <v>265</v>
      </c>
      <c r="B64" s="4" t="s">
        <v>209</v>
      </c>
      <c r="C64" s="188">
        <v>1</v>
      </c>
    </row>
    <row r="65" spans="1:3" ht="16.5" thickBot="1" x14ac:dyDescent="0.3">
      <c r="A65" s="269" t="s">
        <v>253</v>
      </c>
      <c r="B65" s="270"/>
      <c r="C65" s="186">
        <f>SUM(C61:C64)</f>
        <v>13</v>
      </c>
    </row>
    <row r="67" spans="1:3" ht="16.5" thickBot="1" x14ac:dyDescent="0.3"/>
    <row r="68" spans="1:3" ht="16.5" thickBot="1" x14ac:dyDescent="0.3">
      <c r="A68" s="237" t="s">
        <v>158</v>
      </c>
      <c r="B68" s="238"/>
      <c r="C68" s="239"/>
    </row>
    <row r="69" spans="1:3" ht="16.5" thickBot="1" x14ac:dyDescent="0.3">
      <c r="A69" s="249" t="s">
        <v>1</v>
      </c>
      <c r="B69" s="250"/>
      <c r="C69" s="251"/>
    </row>
    <row r="70" spans="1:3" ht="16.5" thickBot="1" x14ac:dyDescent="0.3">
      <c r="A70" s="157" t="s">
        <v>2</v>
      </c>
      <c r="B70" s="1" t="s">
        <v>3</v>
      </c>
      <c r="C70" s="183" t="s">
        <v>4</v>
      </c>
    </row>
    <row r="71" spans="1:3" x14ac:dyDescent="0.25">
      <c r="A71" s="162" t="s">
        <v>141</v>
      </c>
      <c r="B71" s="2" t="s">
        <v>21</v>
      </c>
      <c r="C71" s="184">
        <v>1</v>
      </c>
    </row>
    <row r="72" spans="1:3" x14ac:dyDescent="0.25">
      <c r="A72" s="159" t="s">
        <v>153</v>
      </c>
      <c r="B72" s="2" t="s">
        <v>6</v>
      </c>
      <c r="C72" s="184">
        <v>15</v>
      </c>
    </row>
    <row r="73" spans="1:3" x14ac:dyDescent="0.25">
      <c r="A73" s="159" t="s">
        <v>159</v>
      </c>
      <c r="B73" s="2" t="s">
        <v>6</v>
      </c>
      <c r="C73" s="184">
        <v>90</v>
      </c>
    </row>
    <row r="74" spans="1:3" x14ac:dyDescent="0.25">
      <c r="A74" s="159" t="s">
        <v>160</v>
      </c>
      <c r="B74" s="2" t="s">
        <v>6</v>
      </c>
      <c r="C74" s="184">
        <v>50</v>
      </c>
    </row>
    <row r="75" spans="1:3" x14ac:dyDescent="0.25">
      <c r="A75" s="159" t="s">
        <v>0</v>
      </c>
      <c r="B75" s="2" t="s">
        <v>6</v>
      </c>
      <c r="C75" s="173">
        <v>30</v>
      </c>
    </row>
    <row r="76" spans="1:3" ht="16.5" thickBot="1" x14ac:dyDescent="0.3">
      <c r="A76" s="185" t="s">
        <v>70</v>
      </c>
      <c r="B76" s="4" t="s">
        <v>6</v>
      </c>
      <c r="C76" s="186">
        <v>30</v>
      </c>
    </row>
    <row r="77" spans="1:3" ht="16.5" thickBot="1" x14ac:dyDescent="0.3">
      <c r="A77" s="269" t="s">
        <v>253</v>
      </c>
      <c r="B77" s="270"/>
      <c r="C77" s="186">
        <f>SUM(C71:C76)</f>
        <v>216</v>
      </c>
    </row>
    <row r="78" spans="1:3" ht="16.5" thickBot="1" x14ac:dyDescent="0.3">
      <c r="B78" s="2"/>
    </row>
    <row r="79" spans="1:3" ht="16.5" thickBot="1" x14ac:dyDescent="0.3">
      <c r="A79" s="249" t="s">
        <v>15</v>
      </c>
      <c r="B79" s="250"/>
      <c r="C79" s="251"/>
    </row>
    <row r="80" spans="1:3" ht="16.5" thickBot="1" x14ac:dyDescent="0.3">
      <c r="A80" s="164" t="s">
        <v>16</v>
      </c>
      <c r="B80" s="4" t="s">
        <v>3</v>
      </c>
      <c r="C80" s="188" t="s">
        <v>17</v>
      </c>
    </row>
    <row r="81" spans="1:3" x14ac:dyDescent="0.25">
      <c r="A81" s="159" t="s">
        <v>262</v>
      </c>
      <c r="B81" s="2" t="s">
        <v>209</v>
      </c>
      <c r="C81" s="193">
        <v>1</v>
      </c>
    </row>
    <row r="82" spans="1:3" x14ac:dyDescent="0.25">
      <c r="A82" s="159" t="s">
        <v>263</v>
      </c>
      <c r="B82" s="2" t="s">
        <v>209</v>
      </c>
      <c r="C82" s="193">
        <v>1</v>
      </c>
    </row>
    <row r="83" spans="1:3" x14ac:dyDescent="0.25">
      <c r="A83" s="159" t="s">
        <v>264</v>
      </c>
      <c r="B83" s="2" t="s">
        <v>209</v>
      </c>
      <c r="C83" s="193">
        <v>1</v>
      </c>
    </row>
    <row r="84" spans="1:3" ht="16.5" thickBot="1" x14ac:dyDescent="0.3">
      <c r="A84" s="164" t="s">
        <v>265</v>
      </c>
      <c r="B84" s="4" t="s">
        <v>209</v>
      </c>
      <c r="C84" s="188">
        <v>1</v>
      </c>
    </row>
    <row r="85" spans="1:3" ht="16.5" thickBot="1" x14ac:dyDescent="0.3">
      <c r="A85" s="269" t="s">
        <v>253</v>
      </c>
      <c r="B85" s="270"/>
      <c r="C85" s="186">
        <f>SUM(C81:C84)</f>
        <v>4</v>
      </c>
    </row>
    <row r="87" spans="1:3" ht="16.5" thickBot="1" x14ac:dyDescent="0.3"/>
    <row r="88" spans="1:3" ht="16.5" thickBot="1" x14ac:dyDescent="0.3">
      <c r="A88" s="237" t="s">
        <v>290</v>
      </c>
      <c r="B88" s="238"/>
      <c r="C88" s="239"/>
    </row>
    <row r="89" spans="1:3" ht="16.5" thickBot="1" x14ac:dyDescent="0.3">
      <c r="A89" s="249" t="s">
        <v>1</v>
      </c>
      <c r="B89" s="250"/>
      <c r="C89" s="251"/>
    </row>
    <row r="90" spans="1:3" ht="16.5" thickBot="1" x14ac:dyDescent="0.3">
      <c r="A90" s="157" t="s">
        <v>2</v>
      </c>
      <c r="B90" s="1" t="s">
        <v>3</v>
      </c>
      <c r="C90" s="183" t="s">
        <v>4</v>
      </c>
    </row>
    <row r="91" spans="1:3" x14ac:dyDescent="0.25">
      <c r="A91" s="162" t="s">
        <v>161</v>
      </c>
      <c r="B91" s="2" t="s">
        <v>125</v>
      </c>
      <c r="C91" s="184">
        <v>1</v>
      </c>
    </row>
    <row r="92" spans="1:3" x14ac:dyDescent="0.25">
      <c r="A92" s="159" t="s">
        <v>153</v>
      </c>
      <c r="B92" s="2" t="s">
        <v>6</v>
      </c>
      <c r="C92" s="184">
        <v>50</v>
      </c>
    </row>
    <row r="93" spans="1:3" x14ac:dyDescent="0.25">
      <c r="A93" s="159" t="s">
        <v>162</v>
      </c>
      <c r="B93" s="2" t="s">
        <v>6</v>
      </c>
      <c r="C93" s="184">
        <v>100</v>
      </c>
    </row>
    <row r="94" spans="1:3" x14ac:dyDescent="0.25">
      <c r="A94" s="159" t="s">
        <v>48</v>
      </c>
      <c r="B94" s="2" t="s">
        <v>6</v>
      </c>
      <c r="C94" s="184">
        <v>45</v>
      </c>
    </row>
    <row r="95" spans="1:3" x14ac:dyDescent="0.25">
      <c r="A95" s="159" t="s">
        <v>40</v>
      </c>
      <c r="B95" s="2" t="s">
        <v>6</v>
      </c>
      <c r="C95" s="173">
        <v>15</v>
      </c>
    </row>
    <row r="96" spans="1:3" x14ac:dyDescent="0.25">
      <c r="A96" s="162" t="s">
        <v>37</v>
      </c>
      <c r="B96" s="2" t="s">
        <v>6</v>
      </c>
      <c r="C96" s="173">
        <v>70</v>
      </c>
    </row>
    <row r="97" spans="1:3" x14ac:dyDescent="0.25">
      <c r="A97" s="162" t="s">
        <v>151</v>
      </c>
      <c r="B97" s="2" t="s">
        <v>6</v>
      </c>
      <c r="C97" s="173">
        <v>35</v>
      </c>
    </row>
    <row r="98" spans="1:3" x14ac:dyDescent="0.25">
      <c r="A98" s="162" t="s">
        <v>157</v>
      </c>
      <c r="B98" s="2" t="s">
        <v>6</v>
      </c>
      <c r="C98" s="173">
        <v>40</v>
      </c>
    </row>
    <row r="99" spans="1:3" x14ac:dyDescent="0.25">
      <c r="A99" s="162" t="s">
        <v>163</v>
      </c>
      <c r="B99" s="2" t="s">
        <v>6</v>
      </c>
      <c r="C99" s="173">
        <v>100</v>
      </c>
    </row>
    <row r="100" spans="1:3" ht="16.5" thickBot="1" x14ac:dyDescent="0.3">
      <c r="A100" s="185" t="s">
        <v>164</v>
      </c>
      <c r="B100" s="4" t="s">
        <v>6</v>
      </c>
      <c r="C100" s="186">
        <v>20</v>
      </c>
    </row>
    <row r="101" spans="1:3" ht="16.5" thickBot="1" x14ac:dyDescent="0.3">
      <c r="A101" s="269" t="s">
        <v>253</v>
      </c>
      <c r="B101" s="270"/>
      <c r="C101" s="186">
        <f>SUM(C91:C100)</f>
        <v>476</v>
      </c>
    </row>
    <row r="102" spans="1:3" ht="16.5" thickBot="1" x14ac:dyDescent="0.3"/>
    <row r="103" spans="1:3" ht="16.5" thickBot="1" x14ac:dyDescent="0.3">
      <c r="A103" s="249" t="s">
        <v>15</v>
      </c>
      <c r="B103" s="250"/>
      <c r="C103" s="251"/>
    </row>
    <row r="104" spans="1:3" ht="16.5" thickBot="1" x14ac:dyDescent="0.3">
      <c r="A104" s="164" t="s">
        <v>16</v>
      </c>
      <c r="B104" s="4" t="s">
        <v>3</v>
      </c>
      <c r="C104" s="188" t="s">
        <v>17</v>
      </c>
    </row>
    <row r="105" spans="1:3" x14ac:dyDescent="0.25">
      <c r="A105" s="162" t="s">
        <v>267</v>
      </c>
      <c r="B105" s="5" t="s">
        <v>209</v>
      </c>
      <c r="C105" s="173">
        <v>10</v>
      </c>
    </row>
    <row r="106" spans="1:3" x14ac:dyDescent="0.25">
      <c r="A106" s="162" t="s">
        <v>270</v>
      </c>
      <c r="B106" s="5" t="s">
        <v>209</v>
      </c>
      <c r="C106" s="173">
        <v>7</v>
      </c>
    </row>
    <row r="107" spans="1:3" x14ac:dyDescent="0.25">
      <c r="A107" s="162" t="s">
        <v>268</v>
      </c>
      <c r="B107" s="5" t="s">
        <v>209</v>
      </c>
      <c r="C107" s="173">
        <v>2</v>
      </c>
    </row>
    <row r="108" spans="1:3" x14ac:dyDescent="0.25">
      <c r="A108" s="162" t="s">
        <v>269</v>
      </c>
      <c r="B108" s="5" t="s">
        <v>209</v>
      </c>
      <c r="C108" s="173">
        <v>1</v>
      </c>
    </row>
    <row r="109" spans="1:3" x14ac:dyDescent="0.25">
      <c r="A109" s="162" t="s">
        <v>271</v>
      </c>
      <c r="B109" s="5" t="s">
        <v>209</v>
      </c>
      <c r="C109" s="173">
        <v>0.5</v>
      </c>
    </row>
    <row r="110" spans="1:3" ht="16.5" thickBot="1" x14ac:dyDescent="0.3">
      <c r="A110" s="185" t="s">
        <v>272</v>
      </c>
      <c r="B110" s="39" t="s">
        <v>209</v>
      </c>
      <c r="C110" s="186">
        <v>2</v>
      </c>
    </row>
    <row r="111" spans="1:3" ht="16.5" thickBot="1" x14ac:dyDescent="0.3">
      <c r="A111" s="269" t="s">
        <v>253</v>
      </c>
      <c r="B111" s="270"/>
      <c r="C111" s="186">
        <f>SUM(C105:C110)</f>
        <v>22.5</v>
      </c>
    </row>
    <row r="112" spans="1:3" ht="16.5" thickBot="1" x14ac:dyDescent="0.3">
      <c r="A112" s="91"/>
      <c r="B112" s="91"/>
      <c r="C112" s="72"/>
    </row>
    <row r="113" spans="1:3" ht="16.5" thickBot="1" x14ac:dyDescent="0.3">
      <c r="A113" s="249" t="s">
        <v>18</v>
      </c>
      <c r="B113" s="250"/>
      <c r="C113" s="251"/>
    </row>
    <row r="114" spans="1:3" x14ac:dyDescent="0.25">
      <c r="A114" s="159" t="s">
        <v>19</v>
      </c>
      <c r="B114" s="2" t="s">
        <v>3</v>
      </c>
      <c r="C114" s="193" t="s">
        <v>4</v>
      </c>
    </row>
    <row r="115" spans="1:3" ht="16.5" thickBot="1" x14ac:dyDescent="0.3">
      <c r="A115" s="171" t="s">
        <v>165</v>
      </c>
      <c r="B115" s="9" t="s">
        <v>166</v>
      </c>
      <c r="C115" s="202">
        <v>35</v>
      </c>
    </row>
    <row r="117" spans="1:3" ht="16.5" thickBot="1" x14ac:dyDescent="0.3"/>
    <row r="118" spans="1:3" ht="16.5" thickBot="1" x14ac:dyDescent="0.3">
      <c r="A118" s="237" t="s">
        <v>167</v>
      </c>
      <c r="B118" s="238"/>
      <c r="C118" s="239"/>
    </row>
    <row r="119" spans="1:3" ht="16.5" thickBot="1" x14ac:dyDescent="0.3">
      <c r="A119" s="249" t="s">
        <v>1</v>
      </c>
      <c r="B119" s="250"/>
      <c r="C119" s="251"/>
    </row>
    <row r="120" spans="1:3" ht="16.5" thickBot="1" x14ac:dyDescent="0.3">
      <c r="A120" s="157" t="s">
        <v>2</v>
      </c>
      <c r="B120" s="1" t="s">
        <v>3</v>
      </c>
      <c r="C120" s="183" t="s">
        <v>4</v>
      </c>
    </row>
    <row r="121" spans="1:3" x14ac:dyDescent="0.25">
      <c r="A121" s="162" t="s">
        <v>161</v>
      </c>
      <c r="B121" s="2" t="s">
        <v>125</v>
      </c>
      <c r="C121" s="184">
        <v>1</v>
      </c>
    </row>
    <row r="122" spans="1:3" x14ac:dyDescent="0.25">
      <c r="A122" s="159" t="s">
        <v>153</v>
      </c>
      <c r="B122" s="2" t="s">
        <v>6</v>
      </c>
      <c r="C122" s="184">
        <v>50</v>
      </c>
    </row>
    <row r="123" spans="1:3" x14ac:dyDescent="0.25">
      <c r="A123" s="159" t="s">
        <v>168</v>
      </c>
      <c r="B123" s="2" t="s">
        <v>6</v>
      </c>
      <c r="C123" s="184">
        <v>70</v>
      </c>
    </row>
    <row r="124" spans="1:3" x14ac:dyDescent="0.25">
      <c r="A124" s="159" t="s">
        <v>169</v>
      </c>
      <c r="B124" s="2" t="s">
        <v>6</v>
      </c>
      <c r="C124" s="184">
        <v>20</v>
      </c>
    </row>
    <row r="125" spans="1:3" x14ac:dyDescent="0.25">
      <c r="A125" s="159" t="s">
        <v>71</v>
      </c>
      <c r="B125" s="2" t="s">
        <v>6</v>
      </c>
      <c r="C125" s="173">
        <v>30</v>
      </c>
    </row>
    <row r="126" spans="1:3" x14ac:dyDescent="0.25">
      <c r="A126" s="162" t="s">
        <v>170</v>
      </c>
      <c r="B126" s="2" t="s">
        <v>6</v>
      </c>
      <c r="C126" s="173">
        <v>130</v>
      </c>
    </row>
    <row r="127" spans="1:3" ht="16.5" thickBot="1" x14ac:dyDescent="0.3">
      <c r="A127" s="185" t="s">
        <v>171</v>
      </c>
      <c r="B127" s="4" t="s">
        <v>6</v>
      </c>
      <c r="C127" s="186">
        <v>40</v>
      </c>
    </row>
    <row r="128" spans="1:3" ht="16.5" thickBot="1" x14ac:dyDescent="0.3">
      <c r="A128" s="269" t="s">
        <v>253</v>
      </c>
      <c r="B128" s="270"/>
      <c r="C128" s="186">
        <f>SUM(C121:C127)</f>
        <v>341</v>
      </c>
    </row>
    <row r="129" spans="1:3" ht="16.5" thickBot="1" x14ac:dyDescent="0.3">
      <c r="B129" s="2"/>
    </row>
    <row r="130" spans="1:3" ht="16.5" thickBot="1" x14ac:dyDescent="0.3">
      <c r="A130" s="249" t="s">
        <v>15</v>
      </c>
      <c r="B130" s="250"/>
      <c r="C130" s="251"/>
    </row>
    <row r="131" spans="1:3" ht="16.5" thickBot="1" x14ac:dyDescent="0.3">
      <c r="A131" s="164" t="s">
        <v>16</v>
      </c>
      <c r="B131" s="4" t="s">
        <v>3</v>
      </c>
      <c r="C131" s="188" t="s">
        <v>17</v>
      </c>
    </row>
    <row r="132" spans="1:3" x14ac:dyDescent="0.25">
      <c r="A132" s="162" t="s">
        <v>275</v>
      </c>
      <c r="B132" s="5" t="s">
        <v>209</v>
      </c>
      <c r="C132" s="173">
        <v>10</v>
      </c>
    </row>
    <row r="133" spans="1:3" x14ac:dyDescent="0.25">
      <c r="A133" s="162" t="s">
        <v>276</v>
      </c>
      <c r="B133" s="5" t="s">
        <v>209</v>
      </c>
      <c r="C133" s="173">
        <v>2</v>
      </c>
    </row>
    <row r="134" spans="1:3" x14ac:dyDescent="0.25">
      <c r="A134" s="162" t="s">
        <v>269</v>
      </c>
      <c r="B134" s="5" t="s">
        <v>209</v>
      </c>
      <c r="C134" s="173">
        <v>1</v>
      </c>
    </row>
    <row r="135" spans="1:3" ht="31.5" x14ac:dyDescent="0.25">
      <c r="A135" s="169" t="s">
        <v>277</v>
      </c>
      <c r="B135" s="10" t="s">
        <v>209</v>
      </c>
      <c r="C135" s="196">
        <v>1</v>
      </c>
    </row>
    <row r="136" spans="1:3" x14ac:dyDescent="0.25">
      <c r="A136" s="162" t="s">
        <v>278</v>
      </c>
      <c r="B136" s="5" t="s">
        <v>209</v>
      </c>
      <c r="C136" s="173">
        <v>0.5</v>
      </c>
    </row>
    <row r="137" spans="1:3" x14ac:dyDescent="0.25">
      <c r="A137" s="162" t="s">
        <v>279</v>
      </c>
      <c r="B137" s="5" t="s">
        <v>209</v>
      </c>
      <c r="C137" s="173">
        <v>2</v>
      </c>
    </row>
    <row r="138" spans="1:3" ht="16.5" thickBot="1" x14ac:dyDescent="0.3">
      <c r="A138" s="185" t="s">
        <v>280</v>
      </c>
      <c r="B138" s="39" t="s">
        <v>209</v>
      </c>
      <c r="C138" s="186">
        <v>1</v>
      </c>
    </row>
    <row r="139" spans="1:3" ht="16.5" thickBot="1" x14ac:dyDescent="0.3">
      <c r="A139" s="269" t="s">
        <v>253</v>
      </c>
      <c r="B139" s="270"/>
      <c r="C139" s="186">
        <f>SUM(C132:C138)</f>
        <v>17.5</v>
      </c>
    </row>
    <row r="140" spans="1:3" ht="16.5" thickBot="1" x14ac:dyDescent="0.3"/>
    <row r="141" spans="1:3" ht="16.5" thickBot="1" x14ac:dyDescent="0.3">
      <c r="A141" s="249" t="s">
        <v>18</v>
      </c>
      <c r="B141" s="250"/>
      <c r="C141" s="251"/>
    </row>
    <row r="142" spans="1:3" x14ac:dyDescent="0.25">
      <c r="A142" s="159" t="s">
        <v>19</v>
      </c>
      <c r="B142" s="2" t="s">
        <v>3</v>
      </c>
      <c r="C142" s="193" t="s">
        <v>4</v>
      </c>
    </row>
    <row r="143" spans="1:3" ht="16.5" thickBot="1" x14ac:dyDescent="0.3">
      <c r="A143" s="171" t="s">
        <v>165</v>
      </c>
      <c r="B143" s="9" t="s">
        <v>166</v>
      </c>
      <c r="C143" s="202">
        <v>35</v>
      </c>
    </row>
    <row r="145" spans="1:3" ht="16.5" thickBot="1" x14ac:dyDescent="0.3"/>
    <row r="146" spans="1:3" ht="16.5" thickBot="1" x14ac:dyDescent="0.3">
      <c r="A146" s="237" t="s">
        <v>172</v>
      </c>
      <c r="B146" s="238"/>
      <c r="C146" s="239"/>
    </row>
    <row r="147" spans="1:3" ht="16.5" thickBot="1" x14ac:dyDescent="0.3">
      <c r="A147" s="249" t="s">
        <v>1</v>
      </c>
      <c r="B147" s="250"/>
      <c r="C147" s="251"/>
    </row>
    <row r="148" spans="1:3" ht="16.5" thickBot="1" x14ac:dyDescent="0.3">
      <c r="A148" s="157" t="s">
        <v>2</v>
      </c>
      <c r="B148" s="1" t="s">
        <v>3</v>
      </c>
      <c r="C148" s="183" t="s">
        <v>4</v>
      </c>
    </row>
    <row r="149" spans="1:3" x14ac:dyDescent="0.25">
      <c r="A149" s="162" t="s">
        <v>161</v>
      </c>
      <c r="B149" s="2" t="s">
        <v>125</v>
      </c>
      <c r="C149" s="184">
        <v>1</v>
      </c>
    </row>
    <row r="150" spans="1:3" x14ac:dyDescent="0.25">
      <c r="A150" s="159" t="s">
        <v>153</v>
      </c>
      <c r="B150" s="2" t="s">
        <v>6</v>
      </c>
      <c r="C150" s="184">
        <v>50</v>
      </c>
    </row>
    <row r="151" spans="1:3" x14ac:dyDescent="0.25">
      <c r="A151" s="159" t="s">
        <v>164</v>
      </c>
      <c r="B151" s="2" t="s">
        <v>6</v>
      </c>
      <c r="C151" s="184">
        <v>10</v>
      </c>
    </row>
    <row r="152" spans="1:3" x14ac:dyDescent="0.25">
      <c r="A152" s="159" t="s">
        <v>145</v>
      </c>
      <c r="B152" s="2" t="s">
        <v>6</v>
      </c>
      <c r="C152" s="184">
        <v>130</v>
      </c>
    </row>
    <row r="153" spans="1:3" x14ac:dyDescent="0.25">
      <c r="A153" s="159" t="s">
        <v>137</v>
      </c>
      <c r="B153" s="2" t="s">
        <v>6</v>
      </c>
      <c r="C153" s="184">
        <v>34</v>
      </c>
    </row>
    <row r="154" spans="1:3" x14ac:dyDescent="0.25">
      <c r="A154" s="159" t="s">
        <v>31</v>
      </c>
      <c r="B154" s="2" t="s">
        <v>6</v>
      </c>
      <c r="C154" s="184">
        <v>60</v>
      </c>
    </row>
    <row r="155" spans="1:3" x14ac:dyDescent="0.25">
      <c r="A155" s="159" t="s">
        <v>38</v>
      </c>
      <c r="B155" s="2" t="s">
        <v>6</v>
      </c>
      <c r="C155" s="184">
        <v>60</v>
      </c>
    </row>
    <row r="156" spans="1:3" x14ac:dyDescent="0.25">
      <c r="A156" s="159" t="s">
        <v>57</v>
      </c>
      <c r="B156" s="2" t="s">
        <v>6</v>
      </c>
      <c r="C156" s="184">
        <v>5</v>
      </c>
    </row>
    <row r="157" spans="1:3" x14ac:dyDescent="0.25">
      <c r="A157" s="159" t="s">
        <v>151</v>
      </c>
      <c r="B157" s="2" t="s">
        <v>6</v>
      </c>
      <c r="C157" s="173">
        <v>60</v>
      </c>
    </row>
    <row r="158" spans="1:3" x14ac:dyDescent="0.25">
      <c r="A158" s="162" t="s">
        <v>37</v>
      </c>
      <c r="B158" s="2" t="s">
        <v>6</v>
      </c>
      <c r="C158" s="173">
        <v>60</v>
      </c>
    </row>
    <row r="159" spans="1:3" ht="16.5" thickBot="1" x14ac:dyDescent="0.3">
      <c r="A159" s="185" t="s">
        <v>150</v>
      </c>
      <c r="B159" s="4" t="s">
        <v>6</v>
      </c>
      <c r="C159" s="186">
        <v>20</v>
      </c>
    </row>
    <row r="160" spans="1:3" ht="16.5" thickBot="1" x14ac:dyDescent="0.3">
      <c r="A160" s="269" t="s">
        <v>253</v>
      </c>
      <c r="B160" s="270"/>
      <c r="C160" s="186">
        <f>SUM(C149:C159)</f>
        <v>490</v>
      </c>
    </row>
    <row r="161" spans="1:3" ht="16.5" thickBot="1" x14ac:dyDescent="0.3">
      <c r="B161" s="2"/>
    </row>
    <row r="162" spans="1:3" ht="16.5" thickBot="1" x14ac:dyDescent="0.3">
      <c r="A162" s="249" t="s">
        <v>15</v>
      </c>
      <c r="B162" s="250"/>
      <c r="C162" s="251"/>
    </row>
    <row r="163" spans="1:3" ht="16.5" thickBot="1" x14ac:dyDescent="0.3">
      <c r="A163" s="164" t="s">
        <v>16</v>
      </c>
      <c r="B163" s="4" t="s">
        <v>3</v>
      </c>
      <c r="C163" s="188" t="s">
        <v>17</v>
      </c>
    </row>
    <row r="164" spans="1:3" x14ac:dyDescent="0.25">
      <c r="A164" s="162" t="s">
        <v>275</v>
      </c>
      <c r="B164" s="5" t="s">
        <v>209</v>
      </c>
      <c r="C164" s="173">
        <v>10</v>
      </c>
    </row>
    <row r="165" spans="1:3" x14ac:dyDescent="0.25">
      <c r="A165" s="162" t="s">
        <v>281</v>
      </c>
      <c r="B165" s="5" t="s">
        <v>209</v>
      </c>
      <c r="C165" s="173">
        <v>2</v>
      </c>
    </row>
    <row r="166" spans="1:3" x14ac:dyDescent="0.25">
      <c r="A166" s="162" t="s">
        <v>269</v>
      </c>
      <c r="B166" s="5" t="s">
        <v>209</v>
      </c>
      <c r="C166" s="173">
        <v>1</v>
      </c>
    </row>
    <row r="167" spans="1:3" x14ac:dyDescent="0.25">
      <c r="A167" s="162" t="s">
        <v>278</v>
      </c>
      <c r="B167" s="10" t="s">
        <v>209</v>
      </c>
      <c r="C167" s="196">
        <v>0.5</v>
      </c>
    </row>
    <row r="168" spans="1:3" x14ac:dyDescent="0.25">
      <c r="A168" s="162" t="s">
        <v>279</v>
      </c>
      <c r="B168" s="5" t="s">
        <v>209</v>
      </c>
      <c r="C168" s="173">
        <v>2</v>
      </c>
    </row>
    <row r="169" spans="1:3" ht="16.5" thickBot="1" x14ac:dyDescent="0.3">
      <c r="A169" s="185" t="s">
        <v>280</v>
      </c>
      <c r="B169" s="39" t="s">
        <v>209</v>
      </c>
      <c r="C169" s="186">
        <v>1</v>
      </c>
    </row>
    <row r="170" spans="1:3" ht="16.5" thickBot="1" x14ac:dyDescent="0.3">
      <c r="A170" s="269" t="s">
        <v>253</v>
      </c>
      <c r="B170" s="270"/>
      <c r="C170" s="186">
        <f>SUM(C164:C169)</f>
        <v>16.5</v>
      </c>
    </row>
    <row r="171" spans="1:3" ht="16.5" thickBot="1" x14ac:dyDescent="0.3"/>
    <row r="172" spans="1:3" ht="16.5" thickBot="1" x14ac:dyDescent="0.3">
      <c r="A172" s="249" t="s">
        <v>18</v>
      </c>
      <c r="B172" s="250"/>
      <c r="C172" s="251"/>
    </row>
    <row r="173" spans="1:3" x14ac:dyDescent="0.25">
      <c r="A173" s="159" t="s">
        <v>19</v>
      </c>
      <c r="B173" s="2" t="s">
        <v>3</v>
      </c>
      <c r="C173" s="193" t="s">
        <v>4</v>
      </c>
    </row>
    <row r="174" spans="1:3" ht="16.5" thickBot="1" x14ac:dyDescent="0.3">
      <c r="A174" s="171" t="s">
        <v>165</v>
      </c>
      <c r="B174" s="9" t="s">
        <v>166</v>
      </c>
      <c r="C174" s="202">
        <v>35</v>
      </c>
    </row>
    <row r="176" spans="1:3" ht="16.5" thickBot="1" x14ac:dyDescent="0.3"/>
    <row r="177" spans="1:3" ht="16.5" thickBot="1" x14ac:dyDescent="0.3">
      <c r="A177" s="237" t="s">
        <v>173</v>
      </c>
      <c r="B177" s="238"/>
      <c r="C177" s="239"/>
    </row>
    <row r="178" spans="1:3" ht="16.5" thickBot="1" x14ac:dyDescent="0.3">
      <c r="A178" s="249" t="s">
        <v>1</v>
      </c>
      <c r="B178" s="250"/>
      <c r="C178" s="251"/>
    </row>
    <row r="179" spans="1:3" ht="16.5" thickBot="1" x14ac:dyDescent="0.3">
      <c r="A179" s="157" t="s">
        <v>2</v>
      </c>
      <c r="B179" s="1" t="s">
        <v>3</v>
      </c>
      <c r="C179" s="183" t="s">
        <v>4</v>
      </c>
    </row>
    <row r="180" spans="1:3" x14ac:dyDescent="0.25">
      <c r="A180" s="159" t="s">
        <v>153</v>
      </c>
      <c r="B180" s="2" t="s">
        <v>6</v>
      </c>
      <c r="C180" s="203">
        <v>90</v>
      </c>
    </row>
    <row r="181" spans="1:3" x14ac:dyDescent="0.25">
      <c r="A181" s="159" t="s">
        <v>164</v>
      </c>
      <c r="B181" s="2" t="s">
        <v>6</v>
      </c>
      <c r="C181" s="203">
        <v>10</v>
      </c>
    </row>
    <row r="182" spans="1:3" x14ac:dyDescent="0.25">
      <c r="A182" s="159" t="s">
        <v>145</v>
      </c>
      <c r="B182" s="2" t="s">
        <v>6</v>
      </c>
      <c r="C182" s="203">
        <v>130</v>
      </c>
    </row>
    <row r="183" spans="1:3" x14ac:dyDescent="0.25">
      <c r="A183" s="159" t="s">
        <v>137</v>
      </c>
      <c r="B183" s="2" t="s">
        <v>6</v>
      </c>
      <c r="C183" s="203">
        <v>34</v>
      </c>
    </row>
    <row r="184" spans="1:3" x14ac:dyDescent="0.25">
      <c r="A184" s="159" t="s">
        <v>31</v>
      </c>
      <c r="B184" s="2" t="s">
        <v>6</v>
      </c>
      <c r="C184" s="203">
        <v>60</v>
      </c>
    </row>
    <row r="185" spans="1:3" x14ac:dyDescent="0.25">
      <c r="A185" s="159" t="s">
        <v>38</v>
      </c>
      <c r="B185" s="2" t="s">
        <v>6</v>
      </c>
      <c r="C185" s="203">
        <v>60</v>
      </c>
    </row>
    <row r="186" spans="1:3" x14ac:dyDescent="0.25">
      <c r="A186" s="159" t="s">
        <v>57</v>
      </c>
      <c r="B186" s="2" t="s">
        <v>6</v>
      </c>
      <c r="C186" s="203">
        <v>5</v>
      </c>
    </row>
    <row r="187" spans="1:3" x14ac:dyDescent="0.25">
      <c r="A187" s="159" t="s">
        <v>151</v>
      </c>
      <c r="B187" s="2" t="s">
        <v>6</v>
      </c>
      <c r="C187" s="204">
        <v>60</v>
      </c>
    </row>
    <row r="188" spans="1:3" x14ac:dyDescent="0.25">
      <c r="A188" s="162" t="s">
        <v>37</v>
      </c>
      <c r="B188" s="2" t="s">
        <v>6</v>
      </c>
      <c r="C188" s="204">
        <v>60</v>
      </c>
    </row>
    <row r="189" spans="1:3" ht="16.5" thickBot="1" x14ac:dyDescent="0.3">
      <c r="A189" s="185" t="s">
        <v>150</v>
      </c>
      <c r="B189" s="4" t="s">
        <v>6</v>
      </c>
      <c r="C189" s="205">
        <v>20</v>
      </c>
    </row>
    <row r="190" spans="1:3" ht="16.5" thickBot="1" x14ac:dyDescent="0.3">
      <c r="A190" s="269" t="s">
        <v>253</v>
      </c>
      <c r="B190" s="270"/>
      <c r="C190" s="205">
        <f>SUM(C180:C189)</f>
        <v>529</v>
      </c>
    </row>
    <row r="191" spans="1:3" ht="16.5" thickBot="1" x14ac:dyDescent="0.3">
      <c r="B191" s="2"/>
    </row>
    <row r="192" spans="1:3" ht="16.5" thickBot="1" x14ac:dyDescent="0.3">
      <c r="A192" s="249" t="s">
        <v>15</v>
      </c>
      <c r="B192" s="250"/>
      <c r="C192" s="251"/>
    </row>
    <row r="193" spans="1:3" ht="16.5" thickBot="1" x14ac:dyDescent="0.3">
      <c r="A193" s="164" t="s">
        <v>16</v>
      </c>
      <c r="B193" s="4" t="s">
        <v>3</v>
      </c>
      <c r="C193" s="188" t="s">
        <v>17</v>
      </c>
    </row>
    <row r="194" spans="1:3" x14ac:dyDescent="0.25">
      <c r="A194" s="162" t="s">
        <v>275</v>
      </c>
      <c r="B194" s="5" t="s">
        <v>209</v>
      </c>
      <c r="C194" s="173">
        <v>10</v>
      </c>
    </row>
    <row r="195" spans="1:3" x14ac:dyDescent="0.25">
      <c r="A195" s="162" t="s">
        <v>281</v>
      </c>
      <c r="B195" s="5" t="s">
        <v>209</v>
      </c>
      <c r="C195" s="173">
        <v>2</v>
      </c>
    </row>
    <row r="196" spans="1:3" ht="16.5" thickBot="1" x14ac:dyDescent="0.3">
      <c r="A196" s="185" t="s">
        <v>282</v>
      </c>
      <c r="B196" s="39" t="s">
        <v>209</v>
      </c>
      <c r="C196" s="186">
        <v>2</v>
      </c>
    </row>
    <row r="197" spans="1:3" ht="16.5" thickBot="1" x14ac:dyDescent="0.3">
      <c r="A197" s="269" t="s">
        <v>253</v>
      </c>
      <c r="B197" s="270"/>
      <c r="C197" s="206">
        <f>SUM(C194:C196)</f>
        <v>14</v>
      </c>
    </row>
    <row r="199" spans="1:3" ht="16.5" thickBot="1" x14ac:dyDescent="0.3"/>
    <row r="200" spans="1:3" ht="16.5" thickBot="1" x14ac:dyDescent="0.3">
      <c r="A200" s="237" t="s">
        <v>174</v>
      </c>
      <c r="B200" s="238"/>
      <c r="C200" s="239"/>
    </row>
    <row r="201" spans="1:3" ht="16.5" thickBot="1" x14ac:dyDescent="0.3">
      <c r="A201" s="249" t="s">
        <v>1</v>
      </c>
      <c r="B201" s="250"/>
      <c r="C201" s="251"/>
    </row>
    <row r="202" spans="1:3" ht="16.5" thickBot="1" x14ac:dyDescent="0.3">
      <c r="A202" s="157" t="s">
        <v>2</v>
      </c>
      <c r="B202" s="1" t="s">
        <v>3</v>
      </c>
      <c r="C202" s="183" t="s">
        <v>4</v>
      </c>
    </row>
    <row r="203" spans="1:3" x14ac:dyDescent="0.25">
      <c r="A203" s="159" t="s">
        <v>153</v>
      </c>
      <c r="B203" s="2" t="s">
        <v>6</v>
      </c>
      <c r="C203" s="203">
        <v>90</v>
      </c>
    </row>
    <row r="204" spans="1:3" x14ac:dyDescent="0.25">
      <c r="A204" s="159" t="s">
        <v>168</v>
      </c>
      <c r="B204" s="2" t="s">
        <v>6</v>
      </c>
      <c r="C204" s="203">
        <v>70</v>
      </c>
    </row>
    <row r="205" spans="1:3" x14ac:dyDescent="0.25">
      <c r="A205" s="159" t="s">
        <v>169</v>
      </c>
      <c r="B205" s="2" t="s">
        <v>6</v>
      </c>
      <c r="C205" s="203">
        <v>20</v>
      </c>
    </row>
    <row r="206" spans="1:3" x14ac:dyDescent="0.25">
      <c r="A206" s="159" t="s">
        <v>71</v>
      </c>
      <c r="B206" s="2" t="s">
        <v>6</v>
      </c>
      <c r="C206" s="204">
        <v>30</v>
      </c>
    </row>
    <row r="207" spans="1:3" x14ac:dyDescent="0.25">
      <c r="A207" s="162" t="s">
        <v>170</v>
      </c>
      <c r="B207" s="2" t="s">
        <v>6</v>
      </c>
      <c r="C207" s="204">
        <v>130</v>
      </c>
    </row>
    <row r="208" spans="1:3" ht="16.5" thickBot="1" x14ac:dyDescent="0.3">
      <c r="A208" s="185" t="s">
        <v>171</v>
      </c>
      <c r="B208" s="4" t="s">
        <v>6</v>
      </c>
      <c r="C208" s="205">
        <v>40</v>
      </c>
    </row>
    <row r="209" spans="1:3" ht="16.5" thickBot="1" x14ac:dyDescent="0.3">
      <c r="A209" s="269" t="s">
        <v>253</v>
      </c>
      <c r="B209" s="270"/>
      <c r="C209" s="186">
        <f>SUM(C203:C208)</f>
        <v>380</v>
      </c>
    </row>
    <row r="210" spans="1:3" ht="16.5" thickBot="1" x14ac:dyDescent="0.3">
      <c r="B210" s="2"/>
    </row>
    <row r="211" spans="1:3" ht="16.5" thickBot="1" x14ac:dyDescent="0.3">
      <c r="A211" s="249" t="s">
        <v>15</v>
      </c>
      <c r="B211" s="250"/>
      <c r="C211" s="251"/>
    </row>
    <row r="212" spans="1:3" ht="16.5" thickBot="1" x14ac:dyDescent="0.3">
      <c r="A212" s="164" t="s">
        <v>16</v>
      </c>
      <c r="B212" s="4" t="s">
        <v>3</v>
      </c>
      <c r="C212" s="188" t="s">
        <v>17</v>
      </c>
    </row>
    <row r="213" spans="1:3" x14ac:dyDescent="0.25">
      <c r="A213" s="162" t="s">
        <v>275</v>
      </c>
      <c r="B213" s="5" t="s">
        <v>209</v>
      </c>
      <c r="C213" s="173">
        <v>10</v>
      </c>
    </row>
    <row r="214" spans="1:3" x14ac:dyDescent="0.25">
      <c r="A214" s="162" t="s">
        <v>276</v>
      </c>
      <c r="B214" s="5" t="s">
        <v>209</v>
      </c>
      <c r="C214" s="173">
        <v>2</v>
      </c>
    </row>
    <row r="215" spans="1:3" ht="31.5" x14ac:dyDescent="0.25">
      <c r="A215" s="169" t="s">
        <v>277</v>
      </c>
      <c r="B215" s="10" t="s">
        <v>209</v>
      </c>
      <c r="C215" s="196">
        <v>1</v>
      </c>
    </row>
    <row r="216" spans="1:3" ht="16.5" thickBot="1" x14ac:dyDescent="0.3">
      <c r="A216" s="185" t="s">
        <v>282</v>
      </c>
      <c r="B216" s="39" t="s">
        <v>209</v>
      </c>
      <c r="C216" s="186">
        <v>2</v>
      </c>
    </row>
    <row r="217" spans="1:3" ht="16.5" thickBot="1" x14ac:dyDescent="0.3">
      <c r="A217" s="269" t="s">
        <v>253</v>
      </c>
      <c r="B217" s="270"/>
      <c r="C217" s="186">
        <f>SUM(C213:C216)</f>
        <v>15</v>
      </c>
    </row>
    <row r="219" spans="1:3" ht="16.5" thickBot="1" x14ac:dyDescent="0.3"/>
    <row r="220" spans="1:3" ht="16.5" thickBot="1" x14ac:dyDescent="0.3">
      <c r="A220" s="237" t="s">
        <v>175</v>
      </c>
      <c r="B220" s="238"/>
      <c r="C220" s="239"/>
    </row>
    <row r="221" spans="1:3" ht="16.5" thickBot="1" x14ac:dyDescent="0.3">
      <c r="A221" s="249" t="s">
        <v>1</v>
      </c>
      <c r="B221" s="250"/>
      <c r="C221" s="251"/>
    </row>
    <row r="222" spans="1:3" x14ac:dyDescent="0.25">
      <c r="A222" s="157" t="s">
        <v>2</v>
      </c>
      <c r="B222" s="1" t="s">
        <v>3</v>
      </c>
      <c r="C222" s="183" t="s">
        <v>4</v>
      </c>
    </row>
    <row r="223" spans="1:3" x14ac:dyDescent="0.25">
      <c r="A223" s="159" t="s">
        <v>153</v>
      </c>
      <c r="B223" s="2" t="s">
        <v>6</v>
      </c>
      <c r="C223" s="203">
        <v>20</v>
      </c>
    </row>
    <row r="224" spans="1:3" x14ac:dyDescent="0.25">
      <c r="A224" s="159" t="s">
        <v>176</v>
      </c>
      <c r="B224" s="2" t="s">
        <v>6</v>
      </c>
      <c r="C224" s="203">
        <v>250</v>
      </c>
    </row>
    <row r="225" spans="1:3" x14ac:dyDescent="0.25">
      <c r="A225" s="159" t="s">
        <v>177</v>
      </c>
      <c r="B225" s="2" t="s">
        <v>6</v>
      </c>
      <c r="C225" s="203">
        <v>10</v>
      </c>
    </row>
    <row r="226" spans="1:3" x14ac:dyDescent="0.25">
      <c r="A226" s="159" t="s">
        <v>170</v>
      </c>
      <c r="B226" s="2" t="s">
        <v>6</v>
      </c>
      <c r="C226" s="204">
        <v>130</v>
      </c>
    </row>
    <row r="227" spans="1:3" x14ac:dyDescent="0.25">
      <c r="A227" s="162" t="s">
        <v>171</v>
      </c>
      <c r="B227" s="2" t="s">
        <v>6</v>
      </c>
      <c r="C227" s="204">
        <v>50</v>
      </c>
    </row>
    <row r="228" spans="1:3" x14ac:dyDescent="0.25">
      <c r="A228" s="162" t="s">
        <v>71</v>
      </c>
      <c r="B228" s="2" t="s">
        <v>6</v>
      </c>
      <c r="C228" s="204">
        <v>30</v>
      </c>
    </row>
    <row r="229" spans="1:3" ht="16.5" thickBot="1" x14ac:dyDescent="0.3">
      <c r="A229" s="185" t="s">
        <v>178</v>
      </c>
      <c r="B229" s="4" t="s">
        <v>6</v>
      </c>
      <c r="C229" s="186">
        <v>20</v>
      </c>
    </row>
    <row r="230" spans="1:3" ht="16.5" thickBot="1" x14ac:dyDescent="0.3">
      <c r="A230" s="269" t="s">
        <v>253</v>
      </c>
      <c r="B230" s="270"/>
      <c r="C230" s="186">
        <f>SUM(C223:C229)</f>
        <v>510</v>
      </c>
    </row>
    <row r="231" spans="1:3" x14ac:dyDescent="0.25">
      <c r="B231" s="2"/>
    </row>
    <row r="232" spans="1:3" ht="16.5" thickBot="1" x14ac:dyDescent="0.3"/>
    <row r="233" spans="1:3" ht="16.5" thickBot="1" x14ac:dyDescent="0.3">
      <c r="A233" s="249" t="s">
        <v>15</v>
      </c>
      <c r="B233" s="250"/>
      <c r="C233" s="251"/>
    </row>
    <row r="234" spans="1:3" ht="16.5" thickBot="1" x14ac:dyDescent="0.3">
      <c r="A234" s="164" t="s">
        <v>16</v>
      </c>
      <c r="B234" s="4" t="s">
        <v>3</v>
      </c>
      <c r="C234" s="188" t="s">
        <v>17</v>
      </c>
    </row>
    <row r="235" spans="1:3" x14ac:dyDescent="0.25">
      <c r="A235" s="162" t="s">
        <v>275</v>
      </c>
      <c r="B235" s="5" t="s">
        <v>209</v>
      </c>
      <c r="C235" s="173">
        <v>10</v>
      </c>
    </row>
    <row r="236" spans="1:3" x14ac:dyDescent="0.25">
      <c r="A236" s="162" t="s">
        <v>268</v>
      </c>
      <c r="B236" s="5" t="s">
        <v>209</v>
      </c>
      <c r="C236" s="173">
        <v>1</v>
      </c>
    </row>
    <row r="237" spans="1:3" x14ac:dyDescent="0.25">
      <c r="A237" s="162" t="s">
        <v>283</v>
      </c>
      <c r="B237" s="5" t="s">
        <v>209</v>
      </c>
      <c r="C237" s="173">
        <v>0.5</v>
      </c>
    </row>
    <row r="238" spans="1:3" x14ac:dyDescent="0.25">
      <c r="A238" s="162" t="s">
        <v>284</v>
      </c>
      <c r="B238" s="5" t="s">
        <v>209</v>
      </c>
      <c r="C238" s="173">
        <v>1</v>
      </c>
    </row>
    <row r="239" spans="1:3" ht="16.5" thickBot="1" x14ac:dyDescent="0.3">
      <c r="A239" s="185" t="s">
        <v>285</v>
      </c>
      <c r="B239" s="39" t="s">
        <v>209</v>
      </c>
      <c r="C239" s="186">
        <v>1</v>
      </c>
    </row>
    <row r="240" spans="1:3" ht="16.5" thickBot="1" x14ac:dyDescent="0.3">
      <c r="A240" s="269" t="s">
        <v>253</v>
      </c>
      <c r="B240" s="270"/>
      <c r="C240" s="186">
        <f>SUM(C235:C239)</f>
        <v>13.5</v>
      </c>
    </row>
    <row r="242" spans="1:3" ht="16.5" thickBot="1" x14ac:dyDescent="0.3"/>
    <row r="243" spans="1:3" ht="16.5" thickBot="1" x14ac:dyDescent="0.3">
      <c r="A243" s="237" t="s">
        <v>296</v>
      </c>
      <c r="B243" s="238"/>
      <c r="C243" s="239"/>
    </row>
    <row r="244" spans="1:3" ht="16.5" thickBot="1" x14ac:dyDescent="0.3">
      <c r="A244" s="249" t="s">
        <v>1</v>
      </c>
      <c r="B244" s="250"/>
      <c r="C244" s="251"/>
    </row>
    <row r="245" spans="1:3" ht="16.5" thickBot="1" x14ac:dyDescent="0.3">
      <c r="A245" s="157" t="s">
        <v>2</v>
      </c>
      <c r="B245" s="1" t="s">
        <v>3</v>
      </c>
      <c r="C245" s="183" t="s">
        <v>4</v>
      </c>
    </row>
    <row r="246" spans="1:3" x14ac:dyDescent="0.25">
      <c r="A246" s="162" t="s">
        <v>161</v>
      </c>
      <c r="B246" s="2" t="s">
        <v>125</v>
      </c>
      <c r="C246" s="184">
        <v>1</v>
      </c>
    </row>
    <row r="247" spans="1:3" x14ac:dyDescent="0.25">
      <c r="A247" s="159" t="s">
        <v>153</v>
      </c>
      <c r="B247" s="2" t="s">
        <v>6</v>
      </c>
      <c r="C247" s="184">
        <v>50</v>
      </c>
    </row>
    <row r="248" spans="1:3" x14ac:dyDescent="0.25">
      <c r="A248" s="159" t="s">
        <v>164</v>
      </c>
      <c r="B248" s="2" t="s">
        <v>6</v>
      </c>
      <c r="C248" s="184">
        <v>10</v>
      </c>
    </row>
    <row r="249" spans="1:3" x14ac:dyDescent="0.25">
      <c r="A249" s="159" t="s">
        <v>344</v>
      </c>
      <c r="B249" s="2" t="s">
        <v>6</v>
      </c>
      <c r="C249" s="184">
        <v>130</v>
      </c>
    </row>
    <row r="250" spans="1:3" x14ac:dyDescent="0.25">
      <c r="A250" s="159" t="s">
        <v>137</v>
      </c>
      <c r="B250" s="2" t="s">
        <v>6</v>
      </c>
      <c r="C250" s="184">
        <v>34</v>
      </c>
    </row>
    <row r="251" spans="1:3" x14ac:dyDescent="0.25">
      <c r="A251" s="159" t="s">
        <v>31</v>
      </c>
      <c r="B251" s="2" t="s">
        <v>6</v>
      </c>
      <c r="C251" s="184">
        <v>60</v>
      </c>
    </row>
    <row r="252" spans="1:3" x14ac:dyDescent="0.25">
      <c r="A252" s="159" t="s">
        <v>38</v>
      </c>
      <c r="B252" s="2" t="s">
        <v>6</v>
      </c>
      <c r="C252" s="184">
        <v>60</v>
      </c>
    </row>
    <row r="253" spans="1:3" x14ac:dyDescent="0.25">
      <c r="A253" s="159" t="s">
        <v>57</v>
      </c>
      <c r="B253" s="2" t="s">
        <v>6</v>
      </c>
      <c r="C253" s="184">
        <v>5</v>
      </c>
    </row>
    <row r="254" spans="1:3" x14ac:dyDescent="0.25">
      <c r="A254" s="159" t="s">
        <v>151</v>
      </c>
      <c r="B254" s="2" t="s">
        <v>6</v>
      </c>
      <c r="C254" s="173">
        <v>60</v>
      </c>
    </row>
    <row r="255" spans="1:3" x14ac:dyDescent="0.25">
      <c r="A255" s="162" t="s">
        <v>37</v>
      </c>
      <c r="B255" s="2" t="s">
        <v>6</v>
      </c>
      <c r="C255" s="173">
        <v>60</v>
      </c>
    </row>
    <row r="256" spans="1:3" ht="16.5" thickBot="1" x14ac:dyDescent="0.3">
      <c r="A256" s="185" t="s">
        <v>150</v>
      </c>
      <c r="B256" s="4" t="s">
        <v>6</v>
      </c>
      <c r="C256" s="186">
        <v>20</v>
      </c>
    </row>
    <row r="257" spans="1:9" ht="16.5" thickBot="1" x14ac:dyDescent="0.3">
      <c r="A257" s="269" t="s">
        <v>253</v>
      </c>
      <c r="B257" s="270"/>
      <c r="C257" s="186">
        <f>SUM(C246:C256)</f>
        <v>490</v>
      </c>
    </row>
    <row r="258" spans="1:9" ht="16.5" thickBot="1" x14ac:dyDescent="0.3">
      <c r="B258" s="2"/>
    </row>
    <row r="259" spans="1:9" ht="16.5" thickBot="1" x14ac:dyDescent="0.3">
      <c r="A259" s="249" t="s">
        <v>15</v>
      </c>
      <c r="B259" s="250"/>
      <c r="C259" s="251"/>
    </row>
    <row r="260" spans="1:9" ht="16.5" thickBot="1" x14ac:dyDescent="0.3">
      <c r="A260" s="164" t="s">
        <v>16</v>
      </c>
      <c r="B260" s="4" t="s">
        <v>3</v>
      </c>
      <c r="C260" s="188" t="s">
        <v>17</v>
      </c>
      <c r="I260" s="5" t="s">
        <v>361</v>
      </c>
    </row>
    <row r="261" spans="1:9" x14ac:dyDescent="0.25">
      <c r="A261" s="162" t="s">
        <v>345</v>
      </c>
      <c r="B261" s="5" t="s">
        <v>209</v>
      </c>
      <c r="C261" s="173">
        <v>10</v>
      </c>
    </row>
    <row r="262" spans="1:9" x14ac:dyDescent="0.25">
      <c r="A262" s="162" t="s">
        <v>281</v>
      </c>
      <c r="B262" s="5" t="s">
        <v>209</v>
      </c>
      <c r="C262" s="173">
        <v>2</v>
      </c>
    </row>
    <row r="263" spans="1:9" x14ac:dyDescent="0.25">
      <c r="A263" s="162" t="s">
        <v>269</v>
      </c>
      <c r="B263" s="5" t="s">
        <v>209</v>
      </c>
      <c r="C263" s="173">
        <v>1</v>
      </c>
    </row>
    <row r="264" spans="1:9" x14ac:dyDescent="0.25">
      <c r="A264" s="162" t="s">
        <v>278</v>
      </c>
      <c r="B264" s="10" t="s">
        <v>209</v>
      </c>
      <c r="C264" s="196">
        <v>0.5</v>
      </c>
    </row>
    <row r="265" spans="1:9" x14ac:dyDescent="0.25">
      <c r="A265" s="162" t="s">
        <v>279</v>
      </c>
      <c r="B265" s="5" t="s">
        <v>209</v>
      </c>
      <c r="C265" s="173">
        <v>2</v>
      </c>
    </row>
    <row r="266" spans="1:9" ht="16.5" thickBot="1" x14ac:dyDescent="0.3">
      <c r="A266" s="185" t="s">
        <v>280</v>
      </c>
      <c r="B266" s="39" t="s">
        <v>209</v>
      </c>
      <c r="C266" s="186">
        <v>1</v>
      </c>
    </row>
    <row r="267" spans="1:9" ht="16.5" thickBot="1" x14ac:dyDescent="0.3">
      <c r="A267" s="269" t="s">
        <v>253</v>
      </c>
      <c r="B267" s="270"/>
      <c r="C267" s="186">
        <f>SUM(C261:C266)</f>
        <v>16.5</v>
      </c>
    </row>
    <row r="269" spans="1:9" ht="16.5" thickBot="1" x14ac:dyDescent="0.3">
      <c r="A269" s="2"/>
      <c r="B269" s="2"/>
      <c r="C269" s="92"/>
    </row>
    <row r="270" spans="1:9" ht="16.5" thickBot="1" x14ac:dyDescent="0.3">
      <c r="A270" s="237" t="s">
        <v>307</v>
      </c>
      <c r="B270" s="238"/>
      <c r="C270" s="239"/>
    </row>
    <row r="271" spans="1:9" ht="16.5" thickBot="1" x14ac:dyDescent="0.3">
      <c r="A271" s="249" t="s">
        <v>1</v>
      </c>
      <c r="B271" s="250"/>
      <c r="C271" s="251"/>
    </row>
    <row r="272" spans="1:9" ht="16.5" thickBot="1" x14ac:dyDescent="0.3">
      <c r="A272" s="157" t="s">
        <v>2</v>
      </c>
      <c r="B272" s="1" t="s">
        <v>3</v>
      </c>
      <c r="C272" s="183" t="s">
        <v>4</v>
      </c>
    </row>
    <row r="273" spans="1:3" x14ac:dyDescent="0.25">
      <c r="A273" s="207" t="s">
        <v>297</v>
      </c>
      <c r="B273" s="10" t="s">
        <v>6</v>
      </c>
      <c r="C273" s="196">
        <v>20</v>
      </c>
    </row>
    <row r="274" spans="1:3" x14ac:dyDescent="0.25">
      <c r="A274" s="207" t="s">
        <v>365</v>
      </c>
      <c r="B274" s="10" t="s">
        <v>6</v>
      </c>
      <c r="C274" s="196">
        <v>130</v>
      </c>
    </row>
    <row r="275" spans="1:3" x14ac:dyDescent="0.25">
      <c r="A275" s="207" t="s">
        <v>301</v>
      </c>
      <c r="B275" s="10" t="s">
        <v>21</v>
      </c>
      <c r="C275" s="196">
        <v>1</v>
      </c>
    </row>
    <row r="276" spans="1:3" x14ac:dyDescent="0.25">
      <c r="A276" s="207" t="s">
        <v>153</v>
      </c>
      <c r="B276" s="10" t="s">
        <v>6</v>
      </c>
      <c r="C276" s="196">
        <v>11</v>
      </c>
    </row>
    <row r="277" spans="1:3" x14ac:dyDescent="0.25">
      <c r="A277" s="207" t="s">
        <v>302</v>
      </c>
      <c r="B277" s="10" t="s">
        <v>6</v>
      </c>
      <c r="C277" s="196">
        <v>10</v>
      </c>
    </row>
    <row r="278" spans="1:3" x14ac:dyDescent="0.25">
      <c r="A278" s="207" t="s">
        <v>303</v>
      </c>
      <c r="B278" s="10" t="s">
        <v>6</v>
      </c>
      <c r="C278" s="196">
        <v>10</v>
      </c>
    </row>
    <row r="279" spans="1:3" x14ac:dyDescent="0.25">
      <c r="A279" s="207" t="s">
        <v>70</v>
      </c>
      <c r="B279" s="10" t="s">
        <v>6</v>
      </c>
      <c r="C279" s="196">
        <v>23</v>
      </c>
    </row>
    <row r="280" spans="1:3" x14ac:dyDescent="0.25">
      <c r="A280" s="207" t="s">
        <v>304</v>
      </c>
      <c r="B280" s="10" t="s">
        <v>6</v>
      </c>
      <c r="C280" s="196">
        <v>12</v>
      </c>
    </row>
    <row r="281" spans="1:3" x14ac:dyDescent="0.25">
      <c r="A281" s="207" t="s">
        <v>305</v>
      </c>
      <c r="B281" s="10" t="s">
        <v>6</v>
      </c>
      <c r="C281" s="196">
        <v>120</v>
      </c>
    </row>
    <row r="282" spans="1:3" x14ac:dyDescent="0.25">
      <c r="A282" s="207" t="s">
        <v>28</v>
      </c>
      <c r="B282" s="10" t="s">
        <v>6</v>
      </c>
      <c r="C282" s="196">
        <v>2</v>
      </c>
    </row>
    <row r="283" spans="1:3" x14ac:dyDescent="0.25">
      <c r="A283" s="207" t="s">
        <v>43</v>
      </c>
      <c r="B283" s="10" t="s">
        <v>6</v>
      </c>
      <c r="C283" s="196">
        <v>2</v>
      </c>
    </row>
    <row r="284" spans="1:3" x14ac:dyDescent="0.25">
      <c r="A284" s="207" t="s">
        <v>62</v>
      </c>
      <c r="B284" s="10" t="s">
        <v>103</v>
      </c>
      <c r="C284" s="196">
        <v>10</v>
      </c>
    </row>
    <row r="285" spans="1:3" ht="16.5" thickBot="1" x14ac:dyDescent="0.3">
      <c r="A285" s="208" t="s">
        <v>312</v>
      </c>
      <c r="B285" s="32" t="s">
        <v>21</v>
      </c>
      <c r="C285" s="206">
        <v>1</v>
      </c>
    </row>
    <row r="286" spans="1:3" ht="16.5" thickBot="1" x14ac:dyDescent="0.3">
      <c r="A286" s="269" t="s">
        <v>253</v>
      </c>
      <c r="B286" s="270"/>
      <c r="C286" s="186">
        <f>SUM(C273:C285)</f>
        <v>352</v>
      </c>
    </row>
    <row r="287" spans="1:3" x14ac:dyDescent="0.25">
      <c r="B287" s="2"/>
    </row>
    <row r="288" spans="1:3" ht="16.5" thickBot="1" x14ac:dyDescent="0.3"/>
    <row r="289" spans="1:3" ht="16.5" thickBot="1" x14ac:dyDescent="0.3">
      <c r="A289" s="249" t="s">
        <v>15</v>
      </c>
      <c r="B289" s="250"/>
      <c r="C289" s="251"/>
    </row>
    <row r="290" spans="1:3" ht="16.5" thickBot="1" x14ac:dyDescent="0.3">
      <c r="A290" s="157" t="s">
        <v>16</v>
      </c>
      <c r="B290" s="1" t="s">
        <v>3</v>
      </c>
      <c r="C290" s="183" t="s">
        <v>17</v>
      </c>
    </row>
    <row r="291" spans="1:3" x14ac:dyDescent="0.25">
      <c r="A291" s="159" t="s">
        <v>684</v>
      </c>
      <c r="B291" s="5" t="s">
        <v>209</v>
      </c>
      <c r="C291" s="173">
        <v>1</v>
      </c>
    </row>
    <row r="292" spans="1:3" x14ac:dyDescent="0.25">
      <c r="A292" s="159" t="s">
        <v>685</v>
      </c>
      <c r="B292" s="5" t="s">
        <v>209</v>
      </c>
      <c r="C292" s="173">
        <v>3</v>
      </c>
    </row>
    <row r="293" spans="1:3" x14ac:dyDescent="0.25">
      <c r="A293" s="159" t="s">
        <v>686</v>
      </c>
      <c r="B293" s="5" t="s">
        <v>209</v>
      </c>
      <c r="C293" s="173">
        <v>3</v>
      </c>
    </row>
    <row r="294" spans="1:3" ht="16.5" thickBot="1" x14ac:dyDescent="0.3">
      <c r="A294" s="164" t="s">
        <v>687</v>
      </c>
      <c r="B294" s="39" t="s">
        <v>209</v>
      </c>
      <c r="C294" s="186">
        <v>2</v>
      </c>
    </row>
    <row r="295" spans="1:3" ht="16.5" thickBot="1" x14ac:dyDescent="0.3">
      <c r="A295" s="269" t="s">
        <v>253</v>
      </c>
      <c r="B295" s="270"/>
      <c r="C295" s="186">
        <f>SUM(C291:C294)</f>
        <v>9</v>
      </c>
    </row>
    <row r="296" spans="1:3" ht="16.5" thickBot="1" x14ac:dyDescent="0.3"/>
    <row r="297" spans="1:3" ht="16.5" thickBot="1" x14ac:dyDescent="0.3">
      <c r="A297" s="249" t="s">
        <v>18</v>
      </c>
      <c r="B297" s="250"/>
      <c r="C297" s="251"/>
    </row>
    <row r="298" spans="1:3" x14ac:dyDescent="0.25">
      <c r="A298" s="159" t="s">
        <v>19</v>
      </c>
      <c r="B298" s="2" t="s">
        <v>3</v>
      </c>
      <c r="C298" s="193" t="s">
        <v>4</v>
      </c>
    </row>
    <row r="299" spans="1:3" ht="16.5" thickBot="1" x14ac:dyDescent="0.3">
      <c r="A299" s="209" t="s">
        <v>306</v>
      </c>
      <c r="B299" s="23" t="s">
        <v>21</v>
      </c>
      <c r="C299" s="210">
        <v>1</v>
      </c>
    </row>
    <row r="301" spans="1:3" ht="16.5" thickBot="1" x14ac:dyDescent="0.3"/>
    <row r="302" spans="1:3" ht="16.5" thickBot="1" x14ac:dyDescent="0.3">
      <c r="A302" s="237" t="s">
        <v>308</v>
      </c>
      <c r="B302" s="238"/>
      <c r="C302" s="239"/>
    </row>
    <row r="303" spans="1:3" ht="16.5" thickBot="1" x14ac:dyDescent="0.3">
      <c r="A303" s="249" t="s">
        <v>1</v>
      </c>
      <c r="B303" s="250"/>
      <c r="C303" s="251"/>
    </row>
    <row r="304" spans="1:3" ht="16.5" thickBot="1" x14ac:dyDescent="0.3">
      <c r="A304" s="157" t="s">
        <v>2</v>
      </c>
      <c r="B304" s="1" t="s">
        <v>3</v>
      </c>
      <c r="C304" s="183" t="s">
        <v>4</v>
      </c>
    </row>
    <row r="305" spans="1:3" x14ac:dyDescent="0.25">
      <c r="A305" s="207" t="s">
        <v>297</v>
      </c>
      <c r="B305" s="10" t="s">
        <v>6</v>
      </c>
      <c r="C305" s="196">
        <v>20</v>
      </c>
    </row>
    <row r="306" spans="1:3" x14ac:dyDescent="0.25">
      <c r="A306" s="207" t="s">
        <v>376</v>
      </c>
      <c r="B306" s="10" t="s">
        <v>6</v>
      </c>
      <c r="C306" s="196">
        <v>130</v>
      </c>
    </row>
    <row r="307" spans="1:3" x14ac:dyDescent="0.25">
      <c r="A307" s="207" t="s">
        <v>301</v>
      </c>
      <c r="B307" s="10" t="s">
        <v>21</v>
      </c>
      <c r="C307" s="196">
        <v>1</v>
      </c>
    </row>
    <row r="308" spans="1:3" x14ac:dyDescent="0.25">
      <c r="A308" s="207" t="s">
        <v>153</v>
      </c>
      <c r="B308" s="10" t="s">
        <v>6</v>
      </c>
      <c r="C308" s="196">
        <v>11</v>
      </c>
    </row>
    <row r="309" spans="1:3" x14ac:dyDescent="0.25">
      <c r="A309" s="207" t="s">
        <v>302</v>
      </c>
      <c r="B309" s="10" t="s">
        <v>6</v>
      </c>
      <c r="C309" s="196">
        <v>10</v>
      </c>
    </row>
    <row r="310" spans="1:3" x14ac:dyDescent="0.25">
      <c r="A310" s="207" t="s">
        <v>303</v>
      </c>
      <c r="B310" s="10" t="s">
        <v>6</v>
      </c>
      <c r="C310" s="196">
        <v>10</v>
      </c>
    </row>
    <row r="311" spans="1:3" x14ac:dyDescent="0.25">
      <c r="A311" s="207" t="s">
        <v>70</v>
      </c>
      <c r="B311" s="10" t="s">
        <v>6</v>
      </c>
      <c r="C311" s="196">
        <v>23</v>
      </c>
    </row>
    <row r="312" spans="1:3" x14ac:dyDescent="0.25">
      <c r="A312" s="207" t="s">
        <v>304</v>
      </c>
      <c r="B312" s="10" t="s">
        <v>6</v>
      </c>
      <c r="C312" s="196">
        <v>12</v>
      </c>
    </row>
    <row r="313" spans="1:3" x14ac:dyDescent="0.25">
      <c r="A313" s="207" t="s">
        <v>28</v>
      </c>
      <c r="B313" s="10" t="s">
        <v>6</v>
      </c>
      <c r="C313" s="196">
        <v>2</v>
      </c>
    </row>
    <row r="314" spans="1:3" x14ac:dyDescent="0.25">
      <c r="A314" s="207" t="s">
        <v>43</v>
      </c>
      <c r="B314" s="10" t="s">
        <v>6</v>
      </c>
      <c r="C314" s="196">
        <v>2</v>
      </c>
    </row>
    <row r="315" spans="1:3" ht="16.5" thickBot="1" x14ac:dyDescent="0.3">
      <c r="A315" s="208" t="s">
        <v>62</v>
      </c>
      <c r="B315" s="32" t="s">
        <v>103</v>
      </c>
      <c r="C315" s="206">
        <v>10</v>
      </c>
    </row>
    <row r="316" spans="1:3" ht="16.5" thickBot="1" x14ac:dyDescent="0.3">
      <c r="A316" s="269" t="s">
        <v>253</v>
      </c>
      <c r="B316" s="270"/>
      <c r="C316" s="186">
        <f>SUM(C305:C315)</f>
        <v>231</v>
      </c>
    </row>
    <row r="317" spans="1:3" x14ac:dyDescent="0.25">
      <c r="B317" s="2"/>
    </row>
    <row r="318" spans="1:3" ht="16.5" thickBot="1" x14ac:dyDescent="0.3"/>
    <row r="319" spans="1:3" ht="16.5" thickBot="1" x14ac:dyDescent="0.3">
      <c r="A319" s="249" t="s">
        <v>15</v>
      </c>
      <c r="B319" s="250"/>
      <c r="C319" s="251"/>
    </row>
    <row r="320" spans="1:3" ht="16.5" thickBot="1" x14ac:dyDescent="0.3">
      <c r="A320" s="164" t="s">
        <v>16</v>
      </c>
      <c r="B320" s="4" t="s">
        <v>3</v>
      </c>
      <c r="C320" s="188" t="s">
        <v>17</v>
      </c>
    </row>
    <row r="321" spans="1:3" ht="16.5" thickBot="1" x14ac:dyDescent="0.3">
      <c r="A321" s="164" t="s">
        <v>16</v>
      </c>
      <c r="B321" s="4" t="s">
        <v>3</v>
      </c>
      <c r="C321" s="188" t="s">
        <v>17</v>
      </c>
    </row>
    <row r="322" spans="1:3" x14ac:dyDescent="0.25">
      <c r="A322" s="162" t="s">
        <v>688</v>
      </c>
      <c r="B322" s="5" t="s">
        <v>209</v>
      </c>
      <c r="C322" s="173">
        <v>1</v>
      </c>
    </row>
    <row r="323" spans="1:3" x14ac:dyDescent="0.25">
      <c r="A323" s="162" t="s">
        <v>689</v>
      </c>
      <c r="B323" s="5" t="s">
        <v>209</v>
      </c>
      <c r="C323" s="173">
        <v>3</v>
      </c>
    </row>
    <row r="324" spans="1:3" ht="16.5" thickBot="1" x14ac:dyDescent="0.3">
      <c r="A324" s="185" t="s">
        <v>690</v>
      </c>
      <c r="B324" s="39" t="s">
        <v>209</v>
      </c>
      <c r="C324" s="186">
        <v>2</v>
      </c>
    </row>
    <row r="325" spans="1:3" ht="16.5" thickBot="1" x14ac:dyDescent="0.3">
      <c r="A325" s="269" t="s">
        <v>253</v>
      </c>
      <c r="B325" s="270"/>
      <c r="C325" s="186">
        <f>SUM(C321:C324)</f>
        <v>6</v>
      </c>
    </row>
    <row r="326" spans="1:3" ht="16.5" thickBot="1" x14ac:dyDescent="0.3"/>
    <row r="327" spans="1:3" ht="16.5" thickBot="1" x14ac:dyDescent="0.3">
      <c r="A327" s="249" t="s">
        <v>18</v>
      </c>
      <c r="B327" s="250"/>
      <c r="C327" s="251"/>
    </row>
    <row r="328" spans="1:3" x14ac:dyDescent="0.25">
      <c r="A328" s="159" t="s">
        <v>19</v>
      </c>
      <c r="B328" s="2" t="s">
        <v>3</v>
      </c>
      <c r="C328" s="193" t="s">
        <v>4</v>
      </c>
    </row>
    <row r="329" spans="1:3" ht="16.5" thickBot="1" x14ac:dyDescent="0.3">
      <c r="A329" s="209" t="s">
        <v>306</v>
      </c>
      <c r="B329" s="23" t="s">
        <v>21</v>
      </c>
      <c r="C329" s="210">
        <v>1</v>
      </c>
    </row>
    <row r="331" spans="1:3" ht="16.5" thickBot="1" x14ac:dyDescent="0.3"/>
    <row r="332" spans="1:3" ht="16.5" thickBot="1" x14ac:dyDescent="0.3">
      <c r="A332" s="237" t="s">
        <v>309</v>
      </c>
      <c r="B332" s="238"/>
      <c r="C332" s="239"/>
    </row>
    <row r="333" spans="1:3" ht="16.5" thickBot="1" x14ac:dyDescent="0.3">
      <c r="A333" s="249" t="s">
        <v>1</v>
      </c>
      <c r="B333" s="250"/>
      <c r="C333" s="251"/>
    </row>
    <row r="334" spans="1:3" ht="16.5" thickBot="1" x14ac:dyDescent="0.3">
      <c r="A334" s="157" t="s">
        <v>2</v>
      </c>
      <c r="B334" s="1" t="s">
        <v>3</v>
      </c>
      <c r="C334" s="183" t="s">
        <v>4</v>
      </c>
    </row>
    <row r="335" spans="1:3" x14ac:dyDescent="0.25">
      <c r="A335" s="207" t="s">
        <v>297</v>
      </c>
      <c r="B335" s="10" t="s">
        <v>6</v>
      </c>
      <c r="C335" s="196">
        <v>20</v>
      </c>
    </row>
    <row r="336" spans="1:3" x14ac:dyDescent="0.25">
      <c r="A336" s="207" t="s">
        <v>365</v>
      </c>
      <c r="B336" s="10" t="s">
        <v>6</v>
      </c>
      <c r="C336" s="196">
        <v>130</v>
      </c>
    </row>
    <row r="337" spans="1:6" x14ac:dyDescent="0.25">
      <c r="A337" s="207" t="s">
        <v>301</v>
      </c>
      <c r="B337" s="10" t="s">
        <v>21</v>
      </c>
      <c r="C337" s="196">
        <v>1</v>
      </c>
    </row>
    <row r="338" spans="1:6" x14ac:dyDescent="0.25">
      <c r="A338" s="207" t="s">
        <v>153</v>
      </c>
      <c r="B338" s="10" t="s">
        <v>6</v>
      </c>
      <c r="C338" s="196">
        <v>11</v>
      </c>
    </row>
    <row r="339" spans="1:6" x14ac:dyDescent="0.25">
      <c r="A339" s="207" t="s">
        <v>302</v>
      </c>
      <c r="B339" s="10" t="s">
        <v>6</v>
      </c>
      <c r="C339" s="196">
        <v>10</v>
      </c>
    </row>
    <row r="340" spans="1:6" x14ac:dyDescent="0.25">
      <c r="A340" s="207" t="s">
        <v>303</v>
      </c>
      <c r="B340" s="10" t="s">
        <v>6</v>
      </c>
      <c r="C340" s="196">
        <v>10</v>
      </c>
    </row>
    <row r="341" spans="1:6" x14ac:dyDescent="0.25">
      <c r="A341" s="207" t="s">
        <v>70</v>
      </c>
      <c r="B341" s="10" t="s">
        <v>6</v>
      </c>
      <c r="C341" s="196">
        <v>23</v>
      </c>
    </row>
    <row r="342" spans="1:6" x14ac:dyDescent="0.25">
      <c r="A342" s="207" t="s">
        <v>304</v>
      </c>
      <c r="B342" s="10" t="s">
        <v>6</v>
      </c>
      <c r="C342" s="196">
        <v>12</v>
      </c>
    </row>
    <row r="343" spans="1:6" x14ac:dyDescent="0.25">
      <c r="A343" s="207" t="s">
        <v>310</v>
      </c>
      <c r="B343" s="10" t="s">
        <v>6</v>
      </c>
      <c r="C343" s="196">
        <v>20</v>
      </c>
    </row>
    <row r="344" spans="1:6" x14ac:dyDescent="0.25">
      <c r="A344" s="207" t="s">
        <v>305</v>
      </c>
      <c r="B344" s="10" t="s">
        <v>6</v>
      </c>
      <c r="C344" s="196">
        <v>120</v>
      </c>
    </row>
    <row r="345" spans="1:6" x14ac:dyDescent="0.25">
      <c r="A345" s="207" t="s">
        <v>28</v>
      </c>
      <c r="B345" s="10" t="s">
        <v>6</v>
      </c>
      <c r="C345" s="196">
        <v>2</v>
      </c>
    </row>
    <row r="346" spans="1:6" x14ac:dyDescent="0.25">
      <c r="A346" s="207" t="s">
        <v>43</v>
      </c>
      <c r="B346" s="10" t="s">
        <v>6</v>
      </c>
      <c r="C346" s="196">
        <v>2</v>
      </c>
    </row>
    <row r="347" spans="1:6" x14ac:dyDescent="0.25">
      <c r="A347" s="207" t="s">
        <v>62</v>
      </c>
      <c r="B347" s="10" t="s">
        <v>103</v>
      </c>
      <c r="C347" s="196">
        <v>10</v>
      </c>
    </row>
    <row r="348" spans="1:6" ht="16.5" thickBot="1" x14ac:dyDescent="0.3">
      <c r="A348" s="208" t="s">
        <v>312</v>
      </c>
      <c r="B348" s="32" t="s">
        <v>21</v>
      </c>
      <c r="C348" s="206">
        <v>1</v>
      </c>
    </row>
    <row r="349" spans="1:6" ht="16.5" thickBot="1" x14ac:dyDescent="0.3">
      <c r="A349" s="269" t="s">
        <v>253</v>
      </c>
      <c r="B349" s="270"/>
      <c r="C349" s="186">
        <f>SUM(C335:C348)</f>
        <v>372</v>
      </c>
    </row>
    <row r="350" spans="1:6" x14ac:dyDescent="0.25">
      <c r="B350" s="2"/>
      <c r="D350" s="10"/>
      <c r="E350" s="10"/>
      <c r="F350" s="89"/>
    </row>
    <row r="351" spans="1:6" ht="16.5" thickBot="1" x14ac:dyDescent="0.3"/>
    <row r="352" spans="1:6" ht="16.5" thickBot="1" x14ac:dyDescent="0.3">
      <c r="A352" s="249" t="s">
        <v>15</v>
      </c>
      <c r="B352" s="250"/>
      <c r="C352" s="251"/>
    </row>
    <row r="353" spans="1:3" ht="16.5" thickBot="1" x14ac:dyDescent="0.3">
      <c r="A353" s="164" t="s">
        <v>16</v>
      </c>
      <c r="B353" s="4" t="s">
        <v>3</v>
      </c>
      <c r="C353" s="188" t="s">
        <v>17</v>
      </c>
    </row>
    <row r="354" spans="1:3" x14ac:dyDescent="0.25">
      <c r="A354" s="162" t="s">
        <v>688</v>
      </c>
      <c r="B354" s="5" t="s">
        <v>209</v>
      </c>
      <c r="C354" s="173">
        <v>1</v>
      </c>
    </row>
    <row r="355" spans="1:3" x14ac:dyDescent="0.25">
      <c r="A355" s="162" t="s">
        <v>689</v>
      </c>
      <c r="B355" s="5" t="s">
        <v>209</v>
      </c>
      <c r="C355" s="173">
        <v>3</v>
      </c>
    </row>
    <row r="356" spans="1:3" x14ac:dyDescent="0.25">
      <c r="A356" s="162" t="s">
        <v>691</v>
      </c>
      <c r="B356" s="5" t="s">
        <v>209</v>
      </c>
      <c r="C356" s="173">
        <v>0.5</v>
      </c>
    </row>
    <row r="357" spans="1:3" x14ac:dyDescent="0.25">
      <c r="A357" s="162" t="s">
        <v>692</v>
      </c>
      <c r="B357" s="5" t="s">
        <v>209</v>
      </c>
      <c r="C357" s="173">
        <v>3</v>
      </c>
    </row>
    <row r="358" spans="1:3" ht="16.5" thickBot="1" x14ac:dyDescent="0.3">
      <c r="A358" s="185" t="s">
        <v>690</v>
      </c>
      <c r="B358" s="39" t="s">
        <v>209</v>
      </c>
      <c r="C358" s="186">
        <v>2</v>
      </c>
    </row>
    <row r="359" spans="1:3" ht="16.5" thickBot="1" x14ac:dyDescent="0.3">
      <c r="A359" s="269" t="s">
        <v>253</v>
      </c>
      <c r="B359" s="270"/>
      <c r="C359" s="186">
        <f>SUM(C354:C358)</f>
        <v>9.5</v>
      </c>
    </row>
    <row r="360" spans="1:3" ht="16.5" thickBot="1" x14ac:dyDescent="0.3"/>
    <row r="361" spans="1:3" ht="16.5" thickBot="1" x14ac:dyDescent="0.3">
      <c r="A361" s="249" t="s">
        <v>18</v>
      </c>
      <c r="B361" s="250"/>
      <c r="C361" s="251"/>
    </row>
    <row r="362" spans="1:3" x14ac:dyDescent="0.25">
      <c r="A362" s="159" t="s">
        <v>19</v>
      </c>
      <c r="B362" s="2" t="s">
        <v>3</v>
      </c>
      <c r="C362" s="193" t="s">
        <v>4</v>
      </c>
    </row>
    <row r="363" spans="1:3" ht="16.5" thickBot="1" x14ac:dyDescent="0.3">
      <c r="A363" s="209" t="s">
        <v>306</v>
      </c>
      <c r="B363" s="23" t="s">
        <v>21</v>
      </c>
      <c r="C363" s="210">
        <v>1</v>
      </c>
    </row>
    <row r="365" spans="1:3" ht="16.5" thickBot="1" x14ac:dyDescent="0.3"/>
    <row r="366" spans="1:3" ht="16.5" thickBot="1" x14ac:dyDescent="0.3">
      <c r="A366" s="237" t="s">
        <v>311</v>
      </c>
      <c r="B366" s="238"/>
      <c r="C366" s="239"/>
    </row>
    <row r="367" spans="1:3" ht="16.5" thickBot="1" x14ac:dyDescent="0.3">
      <c r="A367" s="249" t="s">
        <v>1</v>
      </c>
      <c r="B367" s="250"/>
      <c r="C367" s="251"/>
    </row>
    <row r="368" spans="1:3" ht="16.5" thickBot="1" x14ac:dyDescent="0.3">
      <c r="A368" s="157" t="s">
        <v>2</v>
      </c>
      <c r="B368" s="1" t="s">
        <v>3</v>
      </c>
      <c r="C368" s="183" t="s">
        <v>4</v>
      </c>
    </row>
    <row r="369" spans="1:3" x14ac:dyDescent="0.25">
      <c r="A369" s="207" t="s">
        <v>297</v>
      </c>
      <c r="B369" s="10" t="s">
        <v>6</v>
      </c>
      <c r="C369" s="196">
        <v>20</v>
      </c>
    </row>
    <row r="370" spans="1:3" x14ac:dyDescent="0.25">
      <c r="A370" s="207" t="s">
        <v>299</v>
      </c>
      <c r="B370" s="10" t="s">
        <v>6</v>
      </c>
      <c r="C370" s="196">
        <v>130</v>
      </c>
    </row>
    <row r="371" spans="1:3" x14ac:dyDescent="0.25">
      <c r="A371" s="207" t="s">
        <v>301</v>
      </c>
      <c r="B371" s="10" t="s">
        <v>21</v>
      </c>
      <c r="C371" s="196">
        <v>1</v>
      </c>
    </row>
    <row r="372" spans="1:3" x14ac:dyDescent="0.25">
      <c r="A372" s="207" t="s">
        <v>153</v>
      </c>
      <c r="B372" s="10" t="s">
        <v>6</v>
      </c>
      <c r="C372" s="196">
        <v>11</v>
      </c>
    </row>
    <row r="373" spans="1:3" x14ac:dyDescent="0.25">
      <c r="A373" s="207" t="s">
        <v>302</v>
      </c>
      <c r="B373" s="10" t="s">
        <v>6</v>
      </c>
      <c r="C373" s="196">
        <v>10</v>
      </c>
    </row>
    <row r="374" spans="1:3" x14ac:dyDescent="0.25">
      <c r="A374" s="207" t="s">
        <v>303</v>
      </c>
      <c r="B374" s="10" t="s">
        <v>6</v>
      </c>
      <c r="C374" s="196">
        <v>10</v>
      </c>
    </row>
    <row r="375" spans="1:3" x14ac:dyDescent="0.25">
      <c r="A375" s="207" t="s">
        <v>70</v>
      </c>
      <c r="B375" s="10" t="s">
        <v>6</v>
      </c>
      <c r="C375" s="196">
        <v>23</v>
      </c>
    </row>
    <row r="376" spans="1:3" x14ac:dyDescent="0.25">
      <c r="A376" s="207" t="s">
        <v>304</v>
      </c>
      <c r="B376" s="10" t="s">
        <v>6</v>
      </c>
      <c r="C376" s="196">
        <v>12</v>
      </c>
    </row>
    <row r="377" spans="1:3" x14ac:dyDescent="0.25">
      <c r="A377" s="207" t="s">
        <v>310</v>
      </c>
      <c r="B377" s="10" t="s">
        <v>6</v>
      </c>
      <c r="C377" s="196">
        <v>20</v>
      </c>
    </row>
    <row r="378" spans="1:3" x14ac:dyDescent="0.25">
      <c r="A378" s="207" t="s">
        <v>28</v>
      </c>
      <c r="B378" s="10" t="s">
        <v>6</v>
      </c>
      <c r="C378" s="196">
        <v>2</v>
      </c>
    </row>
    <row r="379" spans="1:3" x14ac:dyDescent="0.25">
      <c r="A379" s="207" t="s">
        <v>43</v>
      </c>
      <c r="B379" s="10" t="s">
        <v>6</v>
      </c>
      <c r="C379" s="196">
        <v>2</v>
      </c>
    </row>
    <row r="380" spans="1:3" ht="16.5" thickBot="1" x14ac:dyDescent="0.3">
      <c r="A380" s="208" t="s">
        <v>62</v>
      </c>
      <c r="B380" s="32" t="s">
        <v>103</v>
      </c>
      <c r="C380" s="206">
        <v>10</v>
      </c>
    </row>
    <row r="381" spans="1:3" ht="16.5" thickBot="1" x14ac:dyDescent="0.3">
      <c r="A381" s="269" t="s">
        <v>253</v>
      </c>
      <c r="B381" s="270"/>
      <c r="C381" s="186">
        <f>SUM(C369:C380)</f>
        <v>251</v>
      </c>
    </row>
    <row r="382" spans="1:3" x14ac:dyDescent="0.25">
      <c r="B382" s="2"/>
    </row>
    <row r="383" spans="1:3" ht="16.5" thickBot="1" x14ac:dyDescent="0.3"/>
    <row r="384" spans="1:3" ht="16.5" thickBot="1" x14ac:dyDescent="0.3">
      <c r="A384" s="249" t="s">
        <v>15</v>
      </c>
      <c r="B384" s="250"/>
      <c r="C384" s="251"/>
    </row>
    <row r="385" spans="1:3" ht="16.5" thickBot="1" x14ac:dyDescent="0.3">
      <c r="A385" s="164" t="s">
        <v>16</v>
      </c>
      <c r="B385" s="4" t="s">
        <v>3</v>
      </c>
      <c r="C385" s="188" t="s">
        <v>17</v>
      </c>
    </row>
    <row r="386" spans="1:3" x14ac:dyDescent="0.25">
      <c r="A386" s="162" t="s">
        <v>688</v>
      </c>
      <c r="B386" s="5" t="s">
        <v>209</v>
      </c>
      <c r="C386" s="173">
        <v>1</v>
      </c>
    </row>
    <row r="387" spans="1:3" x14ac:dyDescent="0.25">
      <c r="A387" s="162" t="s">
        <v>689</v>
      </c>
      <c r="B387" s="5" t="s">
        <v>209</v>
      </c>
      <c r="C387" s="173">
        <v>3</v>
      </c>
    </row>
    <row r="388" spans="1:3" x14ac:dyDescent="0.25">
      <c r="A388" s="162" t="s">
        <v>691</v>
      </c>
      <c r="B388" s="5" t="s">
        <v>209</v>
      </c>
      <c r="C388" s="173">
        <v>0.5</v>
      </c>
    </row>
    <row r="389" spans="1:3" ht="16.5" thickBot="1" x14ac:dyDescent="0.3">
      <c r="A389" s="185" t="s">
        <v>690</v>
      </c>
      <c r="B389" s="39" t="s">
        <v>209</v>
      </c>
      <c r="C389" s="186">
        <v>2</v>
      </c>
    </row>
    <row r="390" spans="1:3" ht="16.5" thickBot="1" x14ac:dyDescent="0.3">
      <c r="A390" s="269" t="s">
        <v>253</v>
      </c>
      <c r="B390" s="270"/>
      <c r="C390" s="186">
        <f>SUM(C386:C389)</f>
        <v>6.5</v>
      </c>
    </row>
    <row r="391" spans="1:3" ht="16.5" thickBot="1" x14ac:dyDescent="0.3"/>
    <row r="392" spans="1:3" ht="16.5" thickBot="1" x14ac:dyDescent="0.3">
      <c r="A392" s="249" t="s">
        <v>18</v>
      </c>
      <c r="B392" s="250"/>
      <c r="C392" s="251"/>
    </row>
    <row r="393" spans="1:3" x14ac:dyDescent="0.25">
      <c r="A393" s="159" t="s">
        <v>19</v>
      </c>
      <c r="B393" s="2" t="s">
        <v>3</v>
      </c>
      <c r="C393" s="193" t="s">
        <v>4</v>
      </c>
    </row>
    <row r="394" spans="1:3" ht="16.5" thickBot="1" x14ac:dyDescent="0.3">
      <c r="A394" s="209" t="s">
        <v>306</v>
      </c>
      <c r="B394" s="23" t="s">
        <v>21</v>
      </c>
      <c r="C394" s="210">
        <v>1</v>
      </c>
    </row>
    <row r="396" spans="1:3" ht="16.5" thickBot="1" x14ac:dyDescent="0.3"/>
    <row r="397" spans="1:3" ht="16.5" thickBot="1" x14ac:dyDescent="0.3">
      <c r="A397" s="237" t="s">
        <v>315</v>
      </c>
      <c r="B397" s="238"/>
      <c r="C397" s="239"/>
    </row>
    <row r="398" spans="1:3" ht="16.5" thickBot="1" x14ac:dyDescent="0.3">
      <c r="A398" s="249" t="s">
        <v>1</v>
      </c>
      <c r="B398" s="250"/>
      <c r="C398" s="251"/>
    </row>
    <row r="399" spans="1:3" ht="16.5" thickBot="1" x14ac:dyDescent="0.3">
      <c r="A399" s="157" t="s">
        <v>2</v>
      </c>
      <c r="B399" s="1" t="s">
        <v>3</v>
      </c>
      <c r="C399" s="183" t="s">
        <v>4</v>
      </c>
    </row>
    <row r="400" spans="1:3" x14ac:dyDescent="0.25">
      <c r="A400" s="207" t="s">
        <v>297</v>
      </c>
      <c r="B400" s="10" t="s">
        <v>6</v>
      </c>
      <c r="C400" s="196">
        <v>20</v>
      </c>
    </row>
    <row r="401" spans="1:3" x14ac:dyDescent="0.25">
      <c r="A401" s="207" t="s">
        <v>365</v>
      </c>
      <c r="B401" s="10" t="s">
        <v>6</v>
      </c>
      <c r="C401" s="196">
        <v>130</v>
      </c>
    </row>
    <row r="402" spans="1:3" x14ac:dyDescent="0.25">
      <c r="A402" s="207" t="s">
        <v>313</v>
      </c>
      <c r="B402" s="10" t="s">
        <v>6</v>
      </c>
      <c r="C402" s="196">
        <v>130</v>
      </c>
    </row>
    <row r="403" spans="1:3" x14ac:dyDescent="0.25">
      <c r="A403" s="207" t="s">
        <v>314</v>
      </c>
      <c r="B403" s="10" t="s">
        <v>6</v>
      </c>
      <c r="C403" s="196">
        <v>50</v>
      </c>
    </row>
    <row r="404" spans="1:3" x14ac:dyDescent="0.25">
      <c r="A404" s="207" t="s">
        <v>8</v>
      </c>
      <c r="B404" s="10" t="s">
        <v>6</v>
      </c>
      <c r="C404" s="196">
        <v>5</v>
      </c>
    </row>
    <row r="405" spans="1:3" x14ac:dyDescent="0.25">
      <c r="A405" s="207" t="s">
        <v>301</v>
      </c>
      <c r="B405" s="10" t="s">
        <v>21</v>
      </c>
      <c r="C405" s="196">
        <v>1</v>
      </c>
    </row>
    <row r="406" spans="1:3" x14ac:dyDescent="0.25">
      <c r="A406" s="207" t="s">
        <v>153</v>
      </c>
      <c r="B406" s="10" t="s">
        <v>6</v>
      </c>
      <c r="C406" s="196">
        <v>11</v>
      </c>
    </row>
    <row r="407" spans="1:3" x14ac:dyDescent="0.25">
      <c r="A407" s="207" t="s">
        <v>302</v>
      </c>
      <c r="B407" s="10" t="s">
        <v>6</v>
      </c>
      <c r="C407" s="196">
        <v>10</v>
      </c>
    </row>
    <row r="408" spans="1:3" x14ac:dyDescent="0.25">
      <c r="A408" s="207" t="s">
        <v>303</v>
      </c>
      <c r="B408" s="10" t="s">
        <v>6</v>
      </c>
      <c r="C408" s="196">
        <v>10</v>
      </c>
    </row>
    <row r="409" spans="1:3" x14ac:dyDescent="0.25">
      <c r="A409" s="207" t="s">
        <v>70</v>
      </c>
      <c r="B409" s="10" t="s">
        <v>6</v>
      </c>
      <c r="C409" s="196">
        <v>23</v>
      </c>
    </row>
    <row r="410" spans="1:3" x14ac:dyDescent="0.25">
      <c r="A410" s="207" t="s">
        <v>304</v>
      </c>
      <c r="B410" s="10" t="s">
        <v>6</v>
      </c>
      <c r="C410" s="196">
        <v>12</v>
      </c>
    </row>
    <row r="411" spans="1:3" x14ac:dyDescent="0.25">
      <c r="A411" s="207" t="s">
        <v>310</v>
      </c>
      <c r="B411" s="10" t="s">
        <v>6</v>
      </c>
      <c r="C411" s="196">
        <v>20</v>
      </c>
    </row>
    <row r="412" spans="1:3" x14ac:dyDescent="0.25">
      <c r="A412" s="207" t="s">
        <v>305</v>
      </c>
      <c r="B412" s="10" t="s">
        <v>6</v>
      </c>
      <c r="C412" s="196">
        <v>130</v>
      </c>
    </row>
    <row r="413" spans="1:3" x14ac:dyDescent="0.25">
      <c r="A413" s="207" t="s">
        <v>28</v>
      </c>
      <c r="B413" s="10" t="s">
        <v>6</v>
      </c>
      <c r="C413" s="196">
        <v>2</v>
      </c>
    </row>
    <row r="414" spans="1:3" x14ac:dyDescent="0.25">
      <c r="A414" s="207" t="s">
        <v>43</v>
      </c>
      <c r="B414" s="10" t="s">
        <v>6</v>
      </c>
      <c r="C414" s="196">
        <v>2</v>
      </c>
    </row>
    <row r="415" spans="1:3" x14ac:dyDescent="0.25">
      <c r="A415" s="207" t="s">
        <v>62</v>
      </c>
      <c r="B415" s="10" t="s">
        <v>103</v>
      </c>
      <c r="C415" s="196">
        <v>10</v>
      </c>
    </row>
    <row r="416" spans="1:3" ht="16.5" thickBot="1" x14ac:dyDescent="0.3">
      <c r="A416" s="208" t="s">
        <v>312</v>
      </c>
      <c r="B416" s="32" t="s">
        <v>21</v>
      </c>
      <c r="C416" s="206">
        <v>1</v>
      </c>
    </row>
    <row r="417" spans="1:6" ht="16.5" thickBot="1" x14ac:dyDescent="0.3">
      <c r="A417" s="243" t="s">
        <v>253</v>
      </c>
      <c r="B417" s="244"/>
      <c r="C417" s="172">
        <f>SUM(C400:C416)</f>
        <v>567</v>
      </c>
    </row>
    <row r="418" spans="1:6" x14ac:dyDescent="0.25">
      <c r="B418" s="2"/>
    </row>
    <row r="419" spans="1:6" ht="16.5" thickBot="1" x14ac:dyDescent="0.3">
      <c r="D419" s="10"/>
      <c r="E419" s="10"/>
      <c r="F419" s="89"/>
    </row>
    <row r="420" spans="1:6" ht="16.5" thickBot="1" x14ac:dyDescent="0.3">
      <c r="A420" s="249" t="s">
        <v>15</v>
      </c>
      <c r="B420" s="250"/>
      <c r="C420" s="251"/>
    </row>
    <row r="421" spans="1:6" ht="16.5" thickBot="1" x14ac:dyDescent="0.3">
      <c r="A421" s="164" t="s">
        <v>16</v>
      </c>
      <c r="B421" s="4" t="s">
        <v>3</v>
      </c>
      <c r="C421" s="188" t="s">
        <v>17</v>
      </c>
    </row>
    <row r="422" spans="1:6" x14ac:dyDescent="0.25">
      <c r="A422" s="162" t="s">
        <v>688</v>
      </c>
      <c r="B422" s="5" t="s">
        <v>209</v>
      </c>
      <c r="C422" s="173">
        <v>1</v>
      </c>
    </row>
    <row r="423" spans="1:6" x14ac:dyDescent="0.25">
      <c r="A423" s="162" t="s">
        <v>689</v>
      </c>
      <c r="B423" s="5" t="s">
        <v>209</v>
      </c>
      <c r="C423" s="173">
        <v>3</v>
      </c>
    </row>
    <row r="424" spans="1:6" x14ac:dyDescent="0.25">
      <c r="A424" s="162" t="s">
        <v>691</v>
      </c>
      <c r="B424" s="5" t="s">
        <v>209</v>
      </c>
      <c r="C424" s="173">
        <v>0.5</v>
      </c>
    </row>
    <row r="425" spans="1:6" x14ac:dyDescent="0.25">
      <c r="A425" s="162" t="s">
        <v>692</v>
      </c>
      <c r="B425" s="5" t="s">
        <v>209</v>
      </c>
      <c r="C425" s="173">
        <v>3</v>
      </c>
    </row>
    <row r="426" spans="1:6" x14ac:dyDescent="0.25">
      <c r="A426" s="162" t="s">
        <v>377</v>
      </c>
      <c r="B426" s="5" t="s">
        <v>209</v>
      </c>
      <c r="C426" s="173">
        <v>1</v>
      </c>
    </row>
    <row r="427" spans="1:6" ht="16.5" thickBot="1" x14ac:dyDescent="0.3">
      <c r="A427" s="185" t="s">
        <v>693</v>
      </c>
      <c r="B427" s="39" t="s">
        <v>209</v>
      </c>
      <c r="C427" s="186">
        <v>2</v>
      </c>
    </row>
    <row r="428" spans="1:6" ht="16.5" thickBot="1" x14ac:dyDescent="0.3">
      <c r="A428" s="269" t="s">
        <v>253</v>
      </c>
      <c r="B428" s="270"/>
      <c r="C428" s="186">
        <f>SUM(C422:C427)</f>
        <v>10.5</v>
      </c>
    </row>
    <row r="429" spans="1:6" ht="16.5" thickBot="1" x14ac:dyDescent="0.3"/>
    <row r="430" spans="1:6" ht="16.5" thickBot="1" x14ac:dyDescent="0.3">
      <c r="A430" s="249" t="s">
        <v>18</v>
      </c>
      <c r="B430" s="250"/>
      <c r="C430" s="251"/>
    </row>
    <row r="431" spans="1:6" x14ac:dyDescent="0.25">
      <c r="A431" s="159" t="s">
        <v>19</v>
      </c>
      <c r="B431" s="2" t="s">
        <v>3</v>
      </c>
      <c r="C431" s="193" t="s">
        <v>4</v>
      </c>
    </row>
    <row r="432" spans="1:6" ht="16.5" thickBot="1" x14ac:dyDescent="0.3">
      <c r="A432" s="209" t="s">
        <v>306</v>
      </c>
      <c r="B432" s="23" t="s">
        <v>21</v>
      </c>
      <c r="C432" s="210">
        <v>1</v>
      </c>
    </row>
    <row r="434" spans="1:3" ht="16.5" thickBot="1" x14ac:dyDescent="0.3"/>
    <row r="435" spans="1:3" ht="16.5" thickBot="1" x14ac:dyDescent="0.3">
      <c r="A435" s="237" t="s">
        <v>316</v>
      </c>
      <c r="B435" s="238"/>
      <c r="C435" s="239"/>
    </row>
    <row r="436" spans="1:3" ht="16.5" thickBot="1" x14ac:dyDescent="0.3">
      <c r="A436" s="249" t="s">
        <v>1</v>
      </c>
      <c r="B436" s="250"/>
      <c r="C436" s="251"/>
    </row>
    <row r="437" spans="1:3" x14ac:dyDescent="0.25">
      <c r="A437" s="211" t="s">
        <v>2</v>
      </c>
      <c r="B437" s="115" t="s">
        <v>3</v>
      </c>
      <c r="C437" s="212" t="s">
        <v>4</v>
      </c>
    </row>
    <row r="438" spans="1:3" x14ac:dyDescent="0.25">
      <c r="A438" s="207" t="s">
        <v>297</v>
      </c>
      <c r="B438" s="10" t="s">
        <v>6</v>
      </c>
      <c r="C438" s="196">
        <v>20</v>
      </c>
    </row>
    <row r="439" spans="1:3" x14ac:dyDescent="0.25">
      <c r="A439" s="207" t="s">
        <v>365</v>
      </c>
      <c r="B439" s="10" t="s">
        <v>6</v>
      </c>
      <c r="C439" s="196">
        <v>130</v>
      </c>
    </row>
    <row r="440" spans="1:3" x14ac:dyDescent="0.25">
      <c r="A440" s="207" t="s">
        <v>313</v>
      </c>
      <c r="B440" s="10" t="s">
        <v>6</v>
      </c>
      <c r="C440" s="196">
        <v>130</v>
      </c>
    </row>
    <row r="441" spans="1:3" x14ac:dyDescent="0.25">
      <c r="A441" s="207" t="s">
        <v>314</v>
      </c>
      <c r="B441" s="10" t="s">
        <v>6</v>
      </c>
      <c r="C441" s="196">
        <v>50</v>
      </c>
    </row>
    <row r="442" spans="1:3" x14ac:dyDescent="0.25">
      <c r="A442" s="207" t="s">
        <v>8</v>
      </c>
      <c r="B442" s="10" t="s">
        <v>6</v>
      </c>
      <c r="C442" s="196">
        <v>5</v>
      </c>
    </row>
    <row r="443" spans="1:3" x14ac:dyDescent="0.25">
      <c r="A443" s="207" t="s">
        <v>301</v>
      </c>
      <c r="B443" s="10" t="s">
        <v>21</v>
      </c>
      <c r="C443" s="196">
        <v>1</v>
      </c>
    </row>
    <row r="444" spans="1:3" x14ac:dyDescent="0.25">
      <c r="A444" s="207" t="s">
        <v>153</v>
      </c>
      <c r="B444" s="10" t="s">
        <v>6</v>
      </c>
      <c r="C444" s="196">
        <v>11</v>
      </c>
    </row>
    <row r="445" spans="1:3" x14ac:dyDescent="0.25">
      <c r="A445" s="207" t="s">
        <v>302</v>
      </c>
      <c r="B445" s="10" t="s">
        <v>6</v>
      </c>
      <c r="C445" s="196">
        <v>10</v>
      </c>
    </row>
    <row r="446" spans="1:3" x14ac:dyDescent="0.25">
      <c r="A446" s="207" t="s">
        <v>303</v>
      </c>
      <c r="B446" s="10" t="s">
        <v>6</v>
      </c>
      <c r="C446" s="196">
        <v>10</v>
      </c>
    </row>
    <row r="447" spans="1:3" x14ac:dyDescent="0.25">
      <c r="A447" s="207" t="s">
        <v>70</v>
      </c>
      <c r="B447" s="10" t="s">
        <v>6</v>
      </c>
      <c r="C447" s="196">
        <v>23</v>
      </c>
    </row>
    <row r="448" spans="1:3" x14ac:dyDescent="0.25">
      <c r="A448" s="207" t="s">
        <v>304</v>
      </c>
      <c r="B448" s="10" t="s">
        <v>6</v>
      </c>
      <c r="C448" s="196">
        <v>12</v>
      </c>
    </row>
    <row r="449" spans="1:3" x14ac:dyDescent="0.25">
      <c r="A449" s="207" t="s">
        <v>310</v>
      </c>
      <c r="B449" s="10" t="s">
        <v>6</v>
      </c>
      <c r="C449" s="196">
        <v>20</v>
      </c>
    </row>
    <row r="450" spans="1:3" x14ac:dyDescent="0.25">
      <c r="A450" s="207" t="s">
        <v>28</v>
      </c>
      <c r="B450" s="10" t="s">
        <v>6</v>
      </c>
      <c r="C450" s="196">
        <v>2</v>
      </c>
    </row>
    <row r="451" spans="1:3" x14ac:dyDescent="0.25">
      <c r="A451" s="207" t="s">
        <v>43</v>
      </c>
      <c r="B451" s="10" t="s">
        <v>6</v>
      </c>
      <c r="C451" s="196">
        <v>2</v>
      </c>
    </row>
    <row r="452" spans="1:3" ht="16.5" thickBot="1" x14ac:dyDescent="0.3">
      <c r="A452" s="208" t="s">
        <v>62</v>
      </c>
      <c r="B452" s="32" t="s">
        <v>103</v>
      </c>
      <c r="C452" s="206">
        <v>10</v>
      </c>
    </row>
    <row r="453" spans="1:3" ht="16.5" thickBot="1" x14ac:dyDescent="0.3">
      <c r="A453" s="269" t="s">
        <v>253</v>
      </c>
      <c r="B453" s="270"/>
      <c r="C453" s="186">
        <f>SUM(C438:C452)</f>
        <v>436</v>
      </c>
    </row>
    <row r="454" spans="1:3" x14ac:dyDescent="0.25">
      <c r="B454" s="2"/>
    </row>
    <row r="455" spans="1:3" ht="16.5" thickBot="1" x14ac:dyDescent="0.3"/>
    <row r="456" spans="1:3" ht="16.5" thickBot="1" x14ac:dyDescent="0.3">
      <c r="A456" s="249" t="s">
        <v>15</v>
      </c>
      <c r="B456" s="250"/>
      <c r="C456" s="251"/>
    </row>
    <row r="457" spans="1:3" ht="16.5" thickBot="1" x14ac:dyDescent="0.3">
      <c r="A457" s="164" t="s">
        <v>16</v>
      </c>
      <c r="B457" s="4" t="s">
        <v>3</v>
      </c>
      <c r="C457" s="188" t="s">
        <v>17</v>
      </c>
    </row>
    <row r="458" spans="1:3" x14ac:dyDescent="0.25">
      <c r="A458" s="162" t="s">
        <v>688</v>
      </c>
      <c r="B458" s="5" t="s">
        <v>209</v>
      </c>
      <c r="C458" s="173">
        <v>1</v>
      </c>
    </row>
    <row r="459" spans="1:3" x14ac:dyDescent="0.25">
      <c r="A459" s="162" t="s">
        <v>689</v>
      </c>
      <c r="B459" s="5" t="s">
        <v>209</v>
      </c>
      <c r="C459" s="173">
        <v>3</v>
      </c>
    </row>
    <row r="460" spans="1:3" x14ac:dyDescent="0.25">
      <c r="A460" s="162" t="s">
        <v>691</v>
      </c>
      <c r="B460" s="5" t="s">
        <v>209</v>
      </c>
      <c r="C460" s="173">
        <v>0.5</v>
      </c>
    </row>
    <row r="461" spans="1:3" x14ac:dyDescent="0.25">
      <c r="A461" s="162" t="s">
        <v>694</v>
      </c>
      <c r="B461" s="5" t="s">
        <v>209</v>
      </c>
      <c r="C461" s="173">
        <v>1</v>
      </c>
    </row>
    <row r="462" spans="1:3" ht="16.5" thickBot="1" x14ac:dyDescent="0.3">
      <c r="A462" s="185" t="s">
        <v>690</v>
      </c>
      <c r="B462" s="39" t="s">
        <v>209</v>
      </c>
      <c r="C462" s="186">
        <v>2</v>
      </c>
    </row>
    <row r="463" spans="1:3" ht="16.5" thickBot="1" x14ac:dyDescent="0.3">
      <c r="A463" s="269" t="s">
        <v>253</v>
      </c>
      <c r="B463" s="270"/>
      <c r="C463" s="186">
        <f>SUM(C458:C462)</f>
        <v>7.5</v>
      </c>
    </row>
    <row r="464" spans="1:3" ht="16.5" thickBot="1" x14ac:dyDescent="0.3">
      <c r="A464" s="11"/>
      <c r="B464" s="11"/>
    </row>
    <row r="465" spans="1:3" ht="16.5" thickBot="1" x14ac:dyDescent="0.3">
      <c r="A465" s="249" t="s">
        <v>18</v>
      </c>
      <c r="B465" s="250"/>
      <c r="C465" s="251"/>
    </row>
    <row r="466" spans="1:3" x14ac:dyDescent="0.25">
      <c r="A466" s="159" t="s">
        <v>19</v>
      </c>
      <c r="B466" s="2" t="s">
        <v>3</v>
      </c>
      <c r="C466" s="193" t="s">
        <v>4</v>
      </c>
    </row>
    <row r="467" spans="1:3" ht="16.5" thickBot="1" x14ac:dyDescent="0.3">
      <c r="A467" s="209" t="s">
        <v>306</v>
      </c>
      <c r="B467" s="23" t="s">
        <v>21</v>
      </c>
      <c r="C467" s="210">
        <v>1</v>
      </c>
    </row>
    <row r="469" spans="1:3" ht="16.5" thickBot="1" x14ac:dyDescent="0.3"/>
    <row r="470" spans="1:3" ht="16.5" thickBot="1" x14ac:dyDescent="0.3">
      <c r="A470" s="237" t="s">
        <v>317</v>
      </c>
      <c r="B470" s="238"/>
      <c r="C470" s="239"/>
    </row>
    <row r="471" spans="1:3" ht="16.5" thickBot="1" x14ac:dyDescent="0.3">
      <c r="A471" s="249" t="s">
        <v>1</v>
      </c>
      <c r="B471" s="250"/>
      <c r="C471" s="251"/>
    </row>
    <row r="472" spans="1:3" ht="16.5" thickBot="1" x14ac:dyDescent="0.3">
      <c r="A472" s="157" t="s">
        <v>2</v>
      </c>
      <c r="B472" s="1" t="s">
        <v>3</v>
      </c>
      <c r="C472" s="183" t="s">
        <v>4</v>
      </c>
    </row>
    <row r="473" spans="1:3" x14ac:dyDescent="0.25">
      <c r="A473" s="207" t="s">
        <v>297</v>
      </c>
      <c r="B473" s="10" t="s">
        <v>6</v>
      </c>
      <c r="C473" s="196">
        <v>20</v>
      </c>
    </row>
    <row r="474" spans="1:3" x14ac:dyDescent="0.25">
      <c r="A474" s="207" t="s">
        <v>365</v>
      </c>
      <c r="B474" s="10" t="s">
        <v>6</v>
      </c>
      <c r="C474" s="196">
        <v>130</v>
      </c>
    </row>
    <row r="475" spans="1:3" x14ac:dyDescent="0.25">
      <c r="A475" s="207" t="s">
        <v>301</v>
      </c>
      <c r="B475" s="10" t="s">
        <v>21</v>
      </c>
      <c r="C475" s="196">
        <v>1</v>
      </c>
    </row>
    <row r="476" spans="1:3" x14ac:dyDescent="0.25">
      <c r="A476" s="207" t="s">
        <v>153</v>
      </c>
      <c r="B476" s="10" t="s">
        <v>6</v>
      </c>
      <c r="C476" s="196">
        <v>11</v>
      </c>
    </row>
    <row r="477" spans="1:3" x14ac:dyDescent="0.25">
      <c r="A477" s="207" t="s">
        <v>302</v>
      </c>
      <c r="B477" s="10" t="s">
        <v>6</v>
      </c>
      <c r="C477" s="196">
        <v>10</v>
      </c>
    </row>
    <row r="478" spans="1:3" x14ac:dyDescent="0.25">
      <c r="A478" s="207" t="s">
        <v>303</v>
      </c>
      <c r="B478" s="10" t="s">
        <v>6</v>
      </c>
      <c r="C478" s="196">
        <v>10</v>
      </c>
    </row>
    <row r="479" spans="1:3" x14ac:dyDescent="0.25">
      <c r="A479" s="207" t="s">
        <v>70</v>
      </c>
      <c r="B479" s="10" t="s">
        <v>6</v>
      </c>
      <c r="C479" s="196">
        <v>23</v>
      </c>
    </row>
    <row r="480" spans="1:3" x14ac:dyDescent="0.25">
      <c r="A480" s="207" t="s">
        <v>304</v>
      </c>
      <c r="B480" s="10" t="s">
        <v>6</v>
      </c>
      <c r="C480" s="196">
        <v>12</v>
      </c>
    </row>
    <row r="481" spans="1:6" x14ac:dyDescent="0.25">
      <c r="A481" s="207" t="s">
        <v>318</v>
      </c>
      <c r="B481" s="10" t="s">
        <v>21</v>
      </c>
      <c r="C481" s="196">
        <v>1</v>
      </c>
    </row>
    <row r="482" spans="1:6" x14ac:dyDescent="0.25">
      <c r="A482" s="207" t="s">
        <v>319</v>
      </c>
      <c r="B482" s="10" t="s">
        <v>6</v>
      </c>
      <c r="C482" s="196">
        <v>10</v>
      </c>
    </row>
    <row r="483" spans="1:6" x14ac:dyDescent="0.25">
      <c r="A483" s="207" t="s">
        <v>305</v>
      </c>
      <c r="B483" s="10" t="s">
        <v>6</v>
      </c>
      <c r="C483" s="196">
        <v>120</v>
      </c>
    </row>
    <row r="484" spans="1:6" x14ac:dyDescent="0.25">
      <c r="A484" s="207" t="s">
        <v>28</v>
      </c>
      <c r="B484" s="10" t="s">
        <v>6</v>
      </c>
      <c r="C484" s="196">
        <v>2</v>
      </c>
    </row>
    <row r="485" spans="1:6" x14ac:dyDescent="0.25">
      <c r="A485" s="207" t="s">
        <v>43</v>
      </c>
      <c r="B485" s="10" t="s">
        <v>6</v>
      </c>
      <c r="C485" s="196">
        <v>2</v>
      </c>
    </row>
    <row r="486" spans="1:6" x14ac:dyDescent="0.25">
      <c r="A486" s="207" t="s">
        <v>62</v>
      </c>
      <c r="B486" s="10" t="s">
        <v>103</v>
      </c>
      <c r="C486" s="196">
        <v>20</v>
      </c>
    </row>
    <row r="487" spans="1:6" ht="16.5" thickBot="1" x14ac:dyDescent="0.3">
      <c r="A487" s="208" t="s">
        <v>312</v>
      </c>
      <c r="B487" s="32" t="s">
        <v>21</v>
      </c>
      <c r="C487" s="206">
        <v>1</v>
      </c>
    </row>
    <row r="488" spans="1:6" ht="16.5" thickBot="1" x14ac:dyDescent="0.3">
      <c r="A488" s="243" t="s">
        <v>253</v>
      </c>
      <c r="B488" s="244"/>
      <c r="C488" s="172">
        <f>SUM(C473:C487)</f>
        <v>373</v>
      </c>
    </row>
    <row r="489" spans="1:6" x14ac:dyDescent="0.25">
      <c r="B489" s="2"/>
    </row>
    <row r="490" spans="1:6" ht="16.5" thickBot="1" x14ac:dyDescent="0.3">
      <c r="D490" s="10"/>
      <c r="E490" s="10"/>
      <c r="F490" s="89"/>
    </row>
    <row r="491" spans="1:6" ht="16.5" thickBot="1" x14ac:dyDescent="0.3">
      <c r="A491" s="249" t="s">
        <v>15</v>
      </c>
      <c r="B491" s="250"/>
      <c r="C491" s="251"/>
    </row>
    <row r="492" spans="1:6" ht="16.5" thickBot="1" x14ac:dyDescent="0.3">
      <c r="A492" s="164" t="s">
        <v>16</v>
      </c>
      <c r="B492" s="4" t="s">
        <v>3</v>
      </c>
      <c r="C492" s="188" t="s">
        <v>17</v>
      </c>
    </row>
    <row r="493" spans="1:6" x14ac:dyDescent="0.25">
      <c r="A493" s="162" t="s">
        <v>688</v>
      </c>
      <c r="B493" s="5" t="s">
        <v>209</v>
      </c>
      <c r="C493" s="173">
        <v>1</v>
      </c>
    </row>
    <row r="494" spans="1:6" x14ac:dyDescent="0.25">
      <c r="A494" s="162" t="s">
        <v>689</v>
      </c>
      <c r="B494" s="5" t="s">
        <v>209</v>
      </c>
      <c r="C494" s="173">
        <v>3</v>
      </c>
    </row>
    <row r="495" spans="1:6" x14ac:dyDescent="0.25">
      <c r="A495" s="162" t="s">
        <v>695</v>
      </c>
      <c r="B495" s="5" t="s">
        <v>209</v>
      </c>
      <c r="C495" s="173">
        <v>1</v>
      </c>
    </row>
    <row r="496" spans="1:6" x14ac:dyDescent="0.25">
      <c r="A496" s="162" t="s">
        <v>691</v>
      </c>
      <c r="B496" s="5" t="s">
        <v>209</v>
      </c>
      <c r="C496" s="173">
        <v>0.5</v>
      </c>
    </row>
    <row r="497" spans="1:3" x14ac:dyDescent="0.25">
      <c r="A497" s="162" t="s">
        <v>696</v>
      </c>
      <c r="B497" s="5" t="s">
        <v>209</v>
      </c>
      <c r="C497" s="173">
        <v>1</v>
      </c>
    </row>
    <row r="498" spans="1:3" x14ac:dyDescent="0.25">
      <c r="A498" s="162" t="s">
        <v>692</v>
      </c>
      <c r="B498" s="5" t="s">
        <v>209</v>
      </c>
      <c r="C498" s="173">
        <v>3</v>
      </c>
    </row>
    <row r="499" spans="1:3" x14ac:dyDescent="0.25">
      <c r="A499" s="162" t="s">
        <v>694</v>
      </c>
      <c r="B499" s="5" t="s">
        <v>209</v>
      </c>
      <c r="C499" s="173">
        <v>1</v>
      </c>
    </row>
    <row r="500" spans="1:3" ht="16.5" thickBot="1" x14ac:dyDescent="0.3">
      <c r="A500" s="185" t="s">
        <v>690</v>
      </c>
      <c r="B500" s="39" t="s">
        <v>209</v>
      </c>
      <c r="C500" s="186">
        <v>2</v>
      </c>
    </row>
    <row r="501" spans="1:3" ht="16.5" thickBot="1" x14ac:dyDescent="0.3">
      <c r="A501" s="269" t="s">
        <v>253</v>
      </c>
      <c r="B501" s="270"/>
      <c r="C501" s="186">
        <f>SUM(C493:C500)</f>
        <v>12.5</v>
      </c>
    </row>
    <row r="502" spans="1:3" ht="16.5" thickBot="1" x14ac:dyDescent="0.3"/>
    <row r="503" spans="1:3" ht="16.5" thickBot="1" x14ac:dyDescent="0.3">
      <c r="A503" s="249" t="s">
        <v>18</v>
      </c>
      <c r="B503" s="250"/>
      <c r="C503" s="251"/>
    </row>
    <row r="504" spans="1:3" x14ac:dyDescent="0.25">
      <c r="A504" s="159" t="s">
        <v>19</v>
      </c>
      <c r="B504" s="2" t="s">
        <v>3</v>
      </c>
      <c r="C504" s="193" t="s">
        <v>4</v>
      </c>
    </row>
    <row r="505" spans="1:3" ht="16.5" thickBot="1" x14ac:dyDescent="0.3">
      <c r="A505" s="209" t="s">
        <v>306</v>
      </c>
      <c r="B505" s="23" t="s">
        <v>21</v>
      </c>
      <c r="C505" s="210">
        <v>1</v>
      </c>
    </row>
    <row r="507" spans="1:3" ht="16.5" thickBot="1" x14ac:dyDescent="0.3"/>
    <row r="508" spans="1:3" ht="16.5" thickBot="1" x14ac:dyDescent="0.3">
      <c r="A508" s="237" t="s">
        <v>320</v>
      </c>
      <c r="B508" s="238"/>
      <c r="C508" s="239"/>
    </row>
    <row r="509" spans="1:3" ht="16.5" thickBot="1" x14ac:dyDescent="0.3">
      <c r="A509" s="249" t="s">
        <v>1</v>
      </c>
      <c r="B509" s="250"/>
      <c r="C509" s="251"/>
    </row>
    <row r="510" spans="1:3" ht="16.5" thickBot="1" x14ac:dyDescent="0.3">
      <c r="A510" s="157" t="s">
        <v>2</v>
      </c>
      <c r="B510" s="1" t="s">
        <v>3</v>
      </c>
      <c r="C510" s="183" t="s">
        <v>4</v>
      </c>
    </row>
    <row r="511" spans="1:3" x14ac:dyDescent="0.25">
      <c r="A511" s="207" t="s">
        <v>297</v>
      </c>
      <c r="B511" s="10" t="s">
        <v>6</v>
      </c>
      <c r="C511" s="196">
        <v>20</v>
      </c>
    </row>
    <row r="512" spans="1:3" x14ac:dyDescent="0.25">
      <c r="A512" s="207" t="s">
        <v>299</v>
      </c>
      <c r="B512" s="10" t="s">
        <v>6</v>
      </c>
      <c r="C512" s="196">
        <v>130</v>
      </c>
    </row>
    <row r="513" spans="1:3" x14ac:dyDescent="0.25">
      <c r="A513" s="207" t="s">
        <v>301</v>
      </c>
      <c r="B513" s="10" t="s">
        <v>21</v>
      </c>
      <c r="C513" s="196">
        <v>1</v>
      </c>
    </row>
    <row r="514" spans="1:3" x14ac:dyDescent="0.25">
      <c r="A514" s="207" t="s">
        <v>153</v>
      </c>
      <c r="B514" s="10" t="s">
        <v>6</v>
      </c>
      <c r="C514" s="196">
        <v>11</v>
      </c>
    </row>
    <row r="515" spans="1:3" x14ac:dyDescent="0.25">
      <c r="A515" s="207" t="s">
        <v>302</v>
      </c>
      <c r="B515" s="10" t="s">
        <v>6</v>
      </c>
      <c r="C515" s="196">
        <v>10</v>
      </c>
    </row>
    <row r="516" spans="1:3" x14ac:dyDescent="0.25">
      <c r="A516" s="207" t="s">
        <v>303</v>
      </c>
      <c r="B516" s="10" t="s">
        <v>6</v>
      </c>
      <c r="C516" s="196">
        <v>10</v>
      </c>
    </row>
    <row r="517" spans="1:3" x14ac:dyDescent="0.25">
      <c r="A517" s="207" t="s">
        <v>70</v>
      </c>
      <c r="B517" s="10" t="s">
        <v>6</v>
      </c>
      <c r="C517" s="196">
        <v>23</v>
      </c>
    </row>
    <row r="518" spans="1:3" x14ac:dyDescent="0.25">
      <c r="A518" s="207" t="s">
        <v>304</v>
      </c>
      <c r="B518" s="10" t="s">
        <v>6</v>
      </c>
      <c r="C518" s="196">
        <v>12</v>
      </c>
    </row>
    <row r="519" spans="1:3" x14ac:dyDescent="0.25">
      <c r="A519" s="207" t="s">
        <v>318</v>
      </c>
      <c r="B519" s="10" t="s">
        <v>21</v>
      </c>
      <c r="C519" s="196">
        <v>1</v>
      </c>
    </row>
    <row r="520" spans="1:3" x14ac:dyDescent="0.25">
      <c r="A520" s="207" t="s">
        <v>319</v>
      </c>
      <c r="B520" s="10" t="s">
        <v>6</v>
      </c>
      <c r="C520" s="196">
        <v>10</v>
      </c>
    </row>
    <row r="521" spans="1:3" x14ac:dyDescent="0.25">
      <c r="A521" s="207" t="s">
        <v>28</v>
      </c>
      <c r="B521" s="10" t="s">
        <v>6</v>
      </c>
      <c r="C521" s="196">
        <v>2</v>
      </c>
    </row>
    <row r="522" spans="1:3" x14ac:dyDescent="0.25">
      <c r="A522" s="207" t="s">
        <v>43</v>
      </c>
      <c r="B522" s="10" t="s">
        <v>6</v>
      </c>
      <c r="C522" s="196">
        <v>2</v>
      </c>
    </row>
    <row r="523" spans="1:3" ht="16.5" thickBot="1" x14ac:dyDescent="0.3">
      <c r="A523" s="208" t="s">
        <v>62</v>
      </c>
      <c r="B523" s="32" t="s">
        <v>103</v>
      </c>
      <c r="C523" s="206">
        <v>20</v>
      </c>
    </row>
    <row r="524" spans="1:3" ht="16.5" thickBot="1" x14ac:dyDescent="0.3">
      <c r="A524" s="269" t="s">
        <v>253</v>
      </c>
      <c r="B524" s="270"/>
      <c r="C524" s="186">
        <f>SUM(C511:C523)</f>
        <v>252</v>
      </c>
    </row>
    <row r="525" spans="1:3" ht="16.5" thickBot="1" x14ac:dyDescent="0.3"/>
    <row r="526" spans="1:3" ht="16.5" thickBot="1" x14ac:dyDescent="0.3">
      <c r="A526" s="249" t="s">
        <v>15</v>
      </c>
      <c r="B526" s="250"/>
      <c r="C526" s="251"/>
    </row>
    <row r="527" spans="1:3" ht="16.5" thickBot="1" x14ac:dyDescent="0.3">
      <c r="A527" s="164" t="s">
        <v>16</v>
      </c>
      <c r="B527" s="4" t="s">
        <v>3</v>
      </c>
      <c r="C527" s="188" t="s">
        <v>17</v>
      </c>
    </row>
    <row r="528" spans="1:3" x14ac:dyDescent="0.25">
      <c r="A528" s="162" t="s">
        <v>688</v>
      </c>
      <c r="B528" s="5" t="s">
        <v>209</v>
      </c>
      <c r="C528" s="173">
        <v>1</v>
      </c>
    </row>
    <row r="529" spans="1:3" x14ac:dyDescent="0.25">
      <c r="A529" s="162" t="s">
        <v>689</v>
      </c>
      <c r="B529" s="5" t="s">
        <v>209</v>
      </c>
      <c r="C529" s="173">
        <v>3</v>
      </c>
    </row>
    <row r="530" spans="1:3" x14ac:dyDescent="0.25">
      <c r="A530" s="162" t="s">
        <v>695</v>
      </c>
      <c r="B530" s="5" t="s">
        <v>209</v>
      </c>
      <c r="C530" s="173">
        <v>1</v>
      </c>
    </row>
    <row r="531" spans="1:3" x14ac:dyDescent="0.25">
      <c r="A531" s="162" t="s">
        <v>691</v>
      </c>
      <c r="B531" s="5" t="s">
        <v>209</v>
      </c>
      <c r="C531" s="173">
        <v>0.5</v>
      </c>
    </row>
    <row r="532" spans="1:3" x14ac:dyDescent="0.25">
      <c r="A532" s="162" t="s">
        <v>694</v>
      </c>
      <c r="B532" s="5" t="s">
        <v>209</v>
      </c>
      <c r="C532" s="173">
        <v>1</v>
      </c>
    </row>
    <row r="533" spans="1:3" ht="16.5" thickBot="1" x14ac:dyDescent="0.3">
      <c r="A533" s="185" t="s">
        <v>693</v>
      </c>
      <c r="B533" s="39" t="s">
        <v>209</v>
      </c>
      <c r="C533" s="186">
        <v>2</v>
      </c>
    </row>
    <row r="534" spans="1:3" ht="16.5" thickBot="1" x14ac:dyDescent="0.3">
      <c r="A534" s="269" t="s">
        <v>253</v>
      </c>
      <c r="B534" s="270"/>
      <c r="C534" s="186">
        <f>SUM(C528:C533)</f>
        <v>8.5</v>
      </c>
    </row>
    <row r="535" spans="1:3" ht="16.5" thickBot="1" x14ac:dyDescent="0.3">
      <c r="A535" s="11"/>
      <c r="B535" s="11"/>
      <c r="C535" s="98"/>
    </row>
    <row r="536" spans="1:3" ht="16.5" thickBot="1" x14ac:dyDescent="0.3">
      <c r="A536" s="249" t="s">
        <v>18</v>
      </c>
      <c r="B536" s="250"/>
      <c r="C536" s="251"/>
    </row>
    <row r="537" spans="1:3" x14ac:dyDescent="0.25">
      <c r="A537" s="159" t="s">
        <v>19</v>
      </c>
      <c r="B537" s="2" t="s">
        <v>3</v>
      </c>
      <c r="C537" s="193" t="s">
        <v>4</v>
      </c>
    </row>
    <row r="538" spans="1:3" ht="16.5" thickBot="1" x14ac:dyDescent="0.3">
      <c r="A538" s="209" t="s">
        <v>306</v>
      </c>
      <c r="B538" s="23" t="s">
        <v>21</v>
      </c>
      <c r="C538" s="210">
        <v>1</v>
      </c>
    </row>
    <row r="540" spans="1:3" ht="16.5" thickBot="1" x14ac:dyDescent="0.3"/>
    <row r="541" spans="1:3" ht="16.5" thickBot="1" x14ac:dyDescent="0.3">
      <c r="A541" s="237" t="s">
        <v>322</v>
      </c>
      <c r="B541" s="238"/>
      <c r="C541" s="239"/>
    </row>
    <row r="542" spans="1:3" ht="16.5" thickBot="1" x14ac:dyDescent="0.3">
      <c r="A542" s="249" t="s">
        <v>1</v>
      </c>
      <c r="B542" s="250"/>
      <c r="C542" s="251"/>
    </row>
    <row r="543" spans="1:3" x14ac:dyDescent="0.25">
      <c r="A543" s="211" t="s">
        <v>2</v>
      </c>
      <c r="B543" s="115" t="s">
        <v>3</v>
      </c>
      <c r="C543" s="212" t="s">
        <v>4</v>
      </c>
    </row>
    <row r="544" spans="1:3" x14ac:dyDescent="0.25">
      <c r="A544" s="207" t="s">
        <v>297</v>
      </c>
      <c r="B544" s="10" t="s">
        <v>6</v>
      </c>
      <c r="C544" s="196">
        <v>40</v>
      </c>
    </row>
    <row r="545" spans="1:3" x14ac:dyDescent="0.25">
      <c r="A545" s="207" t="s">
        <v>365</v>
      </c>
      <c r="B545" s="10" t="s">
        <v>6</v>
      </c>
      <c r="C545" s="196">
        <v>260</v>
      </c>
    </row>
    <row r="546" spans="1:3" x14ac:dyDescent="0.25">
      <c r="A546" s="207" t="s">
        <v>301</v>
      </c>
      <c r="B546" s="10" t="s">
        <v>21</v>
      </c>
      <c r="C546" s="196">
        <v>1</v>
      </c>
    </row>
    <row r="547" spans="1:3" x14ac:dyDescent="0.25">
      <c r="A547" s="207" t="s">
        <v>153</v>
      </c>
      <c r="B547" s="10" t="s">
        <v>6</v>
      </c>
      <c r="C547" s="196">
        <v>11</v>
      </c>
    </row>
    <row r="548" spans="1:3" x14ac:dyDescent="0.25">
      <c r="A548" s="207" t="s">
        <v>302</v>
      </c>
      <c r="B548" s="10" t="s">
        <v>6</v>
      </c>
      <c r="C548" s="196">
        <v>10</v>
      </c>
    </row>
    <row r="549" spans="1:3" x14ac:dyDescent="0.25">
      <c r="A549" s="207" t="s">
        <v>303</v>
      </c>
      <c r="B549" s="10" t="s">
        <v>6</v>
      </c>
      <c r="C549" s="196">
        <v>10</v>
      </c>
    </row>
    <row r="550" spans="1:3" x14ac:dyDescent="0.25">
      <c r="A550" s="207" t="s">
        <v>70</v>
      </c>
      <c r="B550" s="10" t="s">
        <v>6</v>
      </c>
      <c r="C550" s="196">
        <v>23</v>
      </c>
    </row>
    <row r="551" spans="1:3" x14ac:dyDescent="0.25">
      <c r="A551" s="207" t="s">
        <v>304</v>
      </c>
      <c r="B551" s="10" t="s">
        <v>6</v>
      </c>
      <c r="C551" s="196">
        <v>12</v>
      </c>
    </row>
    <row r="552" spans="1:3" x14ac:dyDescent="0.25">
      <c r="A552" s="207" t="s">
        <v>310</v>
      </c>
      <c r="B552" s="10" t="s">
        <v>6</v>
      </c>
      <c r="C552" s="196">
        <v>20</v>
      </c>
    </row>
    <row r="553" spans="1:3" x14ac:dyDescent="0.25">
      <c r="A553" s="207" t="s">
        <v>305</v>
      </c>
      <c r="B553" s="10" t="s">
        <v>6</v>
      </c>
      <c r="C553" s="196">
        <v>120</v>
      </c>
    </row>
    <row r="554" spans="1:3" x14ac:dyDescent="0.25">
      <c r="A554" s="207" t="s">
        <v>28</v>
      </c>
      <c r="B554" s="10" t="s">
        <v>6</v>
      </c>
      <c r="C554" s="196">
        <v>2</v>
      </c>
    </row>
    <row r="555" spans="1:3" x14ac:dyDescent="0.25">
      <c r="A555" s="207" t="s">
        <v>43</v>
      </c>
      <c r="B555" s="10" t="s">
        <v>6</v>
      </c>
      <c r="C555" s="196">
        <v>2</v>
      </c>
    </row>
    <row r="556" spans="1:3" x14ac:dyDescent="0.25">
      <c r="A556" s="207" t="s">
        <v>62</v>
      </c>
      <c r="B556" s="10" t="s">
        <v>103</v>
      </c>
      <c r="C556" s="196">
        <v>10</v>
      </c>
    </row>
    <row r="557" spans="1:3" ht="16.5" thickBot="1" x14ac:dyDescent="0.3">
      <c r="A557" s="208" t="s">
        <v>321</v>
      </c>
      <c r="B557" s="32" t="s">
        <v>21</v>
      </c>
      <c r="C557" s="206">
        <v>1</v>
      </c>
    </row>
    <row r="558" spans="1:3" ht="16.5" thickBot="1" x14ac:dyDescent="0.3">
      <c r="A558" s="269" t="s">
        <v>253</v>
      </c>
      <c r="B558" s="270"/>
      <c r="C558" s="186">
        <f>SUM(C544:C557)</f>
        <v>522</v>
      </c>
    </row>
    <row r="559" spans="1:3" x14ac:dyDescent="0.25">
      <c r="B559" s="2"/>
    </row>
    <row r="560" spans="1:3" ht="16.5" thickBot="1" x14ac:dyDescent="0.3"/>
    <row r="561" spans="1:7" ht="16.5" thickBot="1" x14ac:dyDescent="0.3">
      <c r="A561" s="249" t="s">
        <v>15</v>
      </c>
      <c r="B561" s="250"/>
      <c r="C561" s="251"/>
    </row>
    <row r="562" spans="1:7" ht="16.5" thickBot="1" x14ac:dyDescent="0.3">
      <c r="A562" s="164" t="s">
        <v>16</v>
      </c>
      <c r="B562" s="4" t="s">
        <v>3</v>
      </c>
      <c r="C562" s="188" t="s">
        <v>17</v>
      </c>
    </row>
    <row r="563" spans="1:7" x14ac:dyDescent="0.25">
      <c r="A563" s="162" t="s">
        <v>688</v>
      </c>
      <c r="B563" s="5" t="s">
        <v>209</v>
      </c>
      <c r="C563" s="173">
        <v>1</v>
      </c>
    </row>
    <row r="564" spans="1:7" x14ac:dyDescent="0.25">
      <c r="A564" s="162" t="s">
        <v>697</v>
      </c>
      <c r="B564" s="5" t="s">
        <v>209</v>
      </c>
      <c r="C564" s="173">
        <v>3</v>
      </c>
    </row>
    <row r="565" spans="1:7" x14ac:dyDescent="0.25">
      <c r="A565" s="162" t="s">
        <v>698</v>
      </c>
      <c r="B565" s="5" t="s">
        <v>209</v>
      </c>
      <c r="C565" s="173">
        <v>3</v>
      </c>
    </row>
    <row r="566" spans="1:7" x14ac:dyDescent="0.25">
      <c r="A566" s="162" t="s">
        <v>699</v>
      </c>
      <c r="B566" s="5" t="s">
        <v>209</v>
      </c>
      <c r="C566" s="173">
        <v>0.5</v>
      </c>
    </row>
    <row r="567" spans="1:7" x14ac:dyDescent="0.25">
      <c r="A567" s="162" t="s">
        <v>690</v>
      </c>
      <c r="B567" s="5" t="s">
        <v>209</v>
      </c>
      <c r="C567" s="173">
        <v>2</v>
      </c>
    </row>
    <row r="568" spans="1:7" ht="16.5" thickBot="1" x14ac:dyDescent="0.3">
      <c r="A568" s="243" t="s">
        <v>253</v>
      </c>
      <c r="B568" s="244"/>
      <c r="C568" s="172">
        <f>SUM(C563:C567)</f>
        <v>9.5</v>
      </c>
    </row>
    <row r="569" spans="1:7" ht="16.5" thickBot="1" x14ac:dyDescent="0.3"/>
    <row r="570" spans="1:7" ht="16.5" thickBot="1" x14ac:dyDescent="0.3">
      <c r="A570" s="249" t="s">
        <v>18</v>
      </c>
      <c r="B570" s="250"/>
      <c r="C570" s="251"/>
    </row>
    <row r="571" spans="1:7" x14ac:dyDescent="0.25">
      <c r="A571" s="159" t="s">
        <v>19</v>
      </c>
      <c r="B571" s="2" t="s">
        <v>3</v>
      </c>
      <c r="C571" s="193" t="s">
        <v>4</v>
      </c>
    </row>
    <row r="572" spans="1:7" ht="16.5" thickBot="1" x14ac:dyDescent="0.3">
      <c r="A572" s="209" t="s">
        <v>306</v>
      </c>
      <c r="B572" s="23" t="s">
        <v>21</v>
      </c>
      <c r="C572" s="210">
        <v>1</v>
      </c>
      <c r="G572" s="5" t="s">
        <v>378</v>
      </c>
    </row>
    <row r="574" spans="1:7" ht="16.5" thickBot="1" x14ac:dyDescent="0.3"/>
    <row r="575" spans="1:7" ht="16.5" thickBot="1" x14ac:dyDescent="0.3">
      <c r="A575" s="237" t="s">
        <v>323</v>
      </c>
      <c r="B575" s="238"/>
      <c r="C575" s="239"/>
    </row>
    <row r="576" spans="1:7" ht="16.5" thickBot="1" x14ac:dyDescent="0.3">
      <c r="A576" s="249" t="s">
        <v>1</v>
      </c>
      <c r="B576" s="250"/>
      <c r="C576" s="251"/>
    </row>
    <row r="577" spans="1:3" ht="16.5" thickBot="1" x14ac:dyDescent="0.3">
      <c r="A577" s="164" t="s">
        <v>2</v>
      </c>
      <c r="B577" s="4" t="s">
        <v>3</v>
      </c>
      <c r="C577" s="188" t="s">
        <v>4</v>
      </c>
    </row>
    <row r="578" spans="1:3" x14ac:dyDescent="0.25">
      <c r="A578" s="207" t="s">
        <v>297</v>
      </c>
      <c r="B578" s="10" t="s">
        <v>6</v>
      </c>
      <c r="C578" s="196">
        <v>40</v>
      </c>
    </row>
    <row r="579" spans="1:3" x14ac:dyDescent="0.25">
      <c r="A579" s="207" t="s">
        <v>365</v>
      </c>
      <c r="B579" s="10" t="s">
        <v>6</v>
      </c>
      <c r="C579" s="196">
        <v>260</v>
      </c>
    </row>
    <row r="580" spans="1:3" x14ac:dyDescent="0.25">
      <c r="A580" s="207" t="s">
        <v>301</v>
      </c>
      <c r="B580" s="10" t="s">
        <v>21</v>
      </c>
      <c r="C580" s="196">
        <v>1</v>
      </c>
    </row>
    <row r="581" spans="1:3" x14ac:dyDescent="0.25">
      <c r="A581" s="207" t="s">
        <v>153</v>
      </c>
      <c r="B581" s="10" t="s">
        <v>6</v>
      </c>
      <c r="C581" s="196">
        <v>11</v>
      </c>
    </row>
    <row r="582" spans="1:3" x14ac:dyDescent="0.25">
      <c r="A582" s="207" t="s">
        <v>302</v>
      </c>
      <c r="B582" s="10" t="s">
        <v>6</v>
      </c>
      <c r="C582" s="196">
        <v>10</v>
      </c>
    </row>
    <row r="583" spans="1:3" x14ac:dyDescent="0.25">
      <c r="A583" s="207" t="s">
        <v>303</v>
      </c>
      <c r="B583" s="10" t="s">
        <v>6</v>
      </c>
      <c r="C583" s="196">
        <v>10</v>
      </c>
    </row>
    <row r="584" spans="1:3" x14ac:dyDescent="0.25">
      <c r="A584" s="207" t="s">
        <v>70</v>
      </c>
      <c r="B584" s="10" t="s">
        <v>6</v>
      </c>
      <c r="C584" s="196">
        <v>23</v>
      </c>
    </row>
    <row r="585" spans="1:3" x14ac:dyDescent="0.25">
      <c r="A585" s="207" t="s">
        <v>304</v>
      </c>
      <c r="B585" s="10" t="s">
        <v>6</v>
      </c>
      <c r="C585" s="196">
        <v>12</v>
      </c>
    </row>
    <row r="586" spans="1:3" x14ac:dyDescent="0.25">
      <c r="A586" s="207" t="s">
        <v>310</v>
      </c>
      <c r="B586" s="10" t="s">
        <v>6</v>
      </c>
      <c r="C586" s="196">
        <v>20</v>
      </c>
    </row>
    <row r="587" spans="1:3" x14ac:dyDescent="0.25">
      <c r="A587" s="207" t="s">
        <v>28</v>
      </c>
      <c r="B587" s="10" t="s">
        <v>6</v>
      </c>
      <c r="C587" s="196">
        <v>2</v>
      </c>
    </row>
    <row r="588" spans="1:3" x14ac:dyDescent="0.25">
      <c r="A588" s="207" t="s">
        <v>43</v>
      </c>
      <c r="B588" s="10" t="s">
        <v>6</v>
      </c>
      <c r="C588" s="196">
        <v>2</v>
      </c>
    </row>
    <row r="589" spans="1:3" ht="16.5" thickBot="1" x14ac:dyDescent="0.3">
      <c r="A589" s="208" t="s">
        <v>62</v>
      </c>
      <c r="B589" s="32" t="s">
        <v>103</v>
      </c>
      <c r="C589" s="206">
        <v>10</v>
      </c>
    </row>
    <row r="590" spans="1:3" ht="16.5" thickBot="1" x14ac:dyDescent="0.3">
      <c r="A590" s="269" t="s">
        <v>253</v>
      </c>
      <c r="B590" s="270"/>
      <c r="C590" s="186">
        <f>SUM(C578:C589)</f>
        <v>401</v>
      </c>
    </row>
    <row r="591" spans="1:3" x14ac:dyDescent="0.25">
      <c r="B591" s="2"/>
    </row>
    <row r="592" spans="1:3" ht="16.5" thickBot="1" x14ac:dyDescent="0.3"/>
    <row r="593" spans="1:3" ht="16.5" thickBot="1" x14ac:dyDescent="0.3">
      <c r="A593" s="249" t="s">
        <v>15</v>
      </c>
      <c r="B593" s="250"/>
      <c r="C593" s="251"/>
    </row>
    <row r="594" spans="1:3" ht="16.5" thickBot="1" x14ac:dyDescent="0.3">
      <c r="A594" s="164" t="s">
        <v>16</v>
      </c>
      <c r="B594" s="4" t="s">
        <v>3</v>
      </c>
      <c r="C594" s="188" t="s">
        <v>17</v>
      </c>
    </row>
    <row r="595" spans="1:3" x14ac:dyDescent="0.25">
      <c r="A595" s="162" t="s">
        <v>688</v>
      </c>
      <c r="B595" s="5" t="s">
        <v>209</v>
      </c>
      <c r="C595" s="173">
        <v>1</v>
      </c>
    </row>
    <row r="596" spans="1:3" x14ac:dyDescent="0.25">
      <c r="A596" s="162" t="s">
        <v>697</v>
      </c>
      <c r="B596" s="5" t="s">
        <v>209</v>
      </c>
      <c r="C596" s="173">
        <v>3</v>
      </c>
    </row>
    <row r="597" spans="1:3" x14ac:dyDescent="0.25">
      <c r="A597" s="162" t="s">
        <v>699</v>
      </c>
      <c r="B597" s="5" t="s">
        <v>209</v>
      </c>
      <c r="C597" s="173">
        <v>0.5</v>
      </c>
    </row>
    <row r="598" spans="1:3" ht="16.5" thickBot="1" x14ac:dyDescent="0.3">
      <c r="A598" s="185" t="s">
        <v>690</v>
      </c>
      <c r="B598" s="39" t="s">
        <v>209</v>
      </c>
      <c r="C598" s="186">
        <v>2</v>
      </c>
    </row>
    <row r="599" spans="1:3" ht="16.5" thickBot="1" x14ac:dyDescent="0.3">
      <c r="A599" s="269" t="s">
        <v>253</v>
      </c>
      <c r="B599" s="270"/>
      <c r="C599" s="186">
        <f>SUM(C595:C598)</f>
        <v>6.5</v>
      </c>
    </row>
    <row r="600" spans="1:3" ht="16.5" thickBot="1" x14ac:dyDescent="0.3"/>
    <row r="601" spans="1:3" ht="16.5" thickBot="1" x14ac:dyDescent="0.3">
      <c r="A601" s="249" t="s">
        <v>18</v>
      </c>
      <c r="B601" s="250"/>
      <c r="C601" s="251"/>
    </row>
    <row r="602" spans="1:3" x14ac:dyDescent="0.25">
      <c r="A602" s="159" t="s">
        <v>19</v>
      </c>
      <c r="B602" s="2" t="s">
        <v>3</v>
      </c>
      <c r="C602" s="193" t="s">
        <v>4</v>
      </c>
    </row>
    <row r="603" spans="1:3" ht="16.5" thickBot="1" x14ac:dyDescent="0.3">
      <c r="A603" s="209" t="s">
        <v>306</v>
      </c>
      <c r="B603" s="23" t="s">
        <v>21</v>
      </c>
      <c r="C603" s="210">
        <v>1</v>
      </c>
    </row>
    <row r="604" spans="1:3" ht="16.5" thickBot="1" x14ac:dyDescent="0.3"/>
    <row r="605" spans="1:3" ht="16.5" thickBot="1" x14ac:dyDescent="0.3">
      <c r="A605" s="237" t="s">
        <v>401</v>
      </c>
      <c r="B605" s="238"/>
      <c r="C605" s="239"/>
    </row>
    <row r="606" spans="1:3" ht="16.5" thickBot="1" x14ac:dyDescent="0.3">
      <c r="A606" s="249" t="s">
        <v>1</v>
      </c>
      <c r="B606" s="250"/>
      <c r="C606" s="251"/>
    </row>
    <row r="607" spans="1:3" ht="16.5" thickBot="1" x14ac:dyDescent="0.3">
      <c r="A607" s="157" t="s">
        <v>2</v>
      </c>
      <c r="B607" s="1" t="s">
        <v>3</v>
      </c>
      <c r="C607" s="183" t="s">
        <v>4</v>
      </c>
    </row>
    <row r="608" spans="1:3" x14ac:dyDescent="0.25">
      <c r="A608" s="207" t="s">
        <v>297</v>
      </c>
      <c r="B608" s="10" t="s">
        <v>6</v>
      </c>
      <c r="C608" s="196">
        <v>20</v>
      </c>
    </row>
    <row r="609" spans="1:3" x14ac:dyDescent="0.25">
      <c r="A609" s="207" t="s">
        <v>365</v>
      </c>
      <c r="B609" s="10" t="s">
        <v>6</v>
      </c>
      <c r="C609" s="196">
        <v>130</v>
      </c>
    </row>
    <row r="610" spans="1:3" x14ac:dyDescent="0.25">
      <c r="A610" s="207" t="s">
        <v>301</v>
      </c>
      <c r="B610" s="10" t="s">
        <v>21</v>
      </c>
      <c r="C610" s="196">
        <v>1</v>
      </c>
    </row>
    <row r="611" spans="1:3" x14ac:dyDescent="0.25">
      <c r="A611" s="207" t="s">
        <v>402</v>
      </c>
      <c r="B611" s="10" t="s">
        <v>6</v>
      </c>
      <c r="C611" s="196">
        <v>100</v>
      </c>
    </row>
    <row r="612" spans="1:3" x14ac:dyDescent="0.25">
      <c r="A612" s="207" t="s">
        <v>153</v>
      </c>
      <c r="B612" s="10" t="s">
        <v>6</v>
      </c>
      <c r="C612" s="196">
        <v>11</v>
      </c>
    </row>
    <row r="613" spans="1:3" x14ac:dyDescent="0.25">
      <c r="A613" s="207" t="s">
        <v>302</v>
      </c>
      <c r="B613" s="10" t="s">
        <v>6</v>
      </c>
      <c r="C613" s="196">
        <v>10</v>
      </c>
    </row>
    <row r="614" spans="1:3" x14ac:dyDescent="0.25">
      <c r="A614" s="207" t="s">
        <v>303</v>
      </c>
      <c r="B614" s="10" t="s">
        <v>6</v>
      </c>
      <c r="C614" s="196">
        <v>10</v>
      </c>
    </row>
    <row r="615" spans="1:3" x14ac:dyDescent="0.25">
      <c r="A615" s="207" t="s">
        <v>70</v>
      </c>
      <c r="B615" s="10" t="s">
        <v>6</v>
      </c>
      <c r="C615" s="196">
        <v>23</v>
      </c>
    </row>
    <row r="616" spans="1:3" x14ac:dyDescent="0.25">
      <c r="A616" s="207" t="s">
        <v>304</v>
      </c>
      <c r="B616" s="10" t="s">
        <v>6</v>
      </c>
      <c r="C616" s="196">
        <v>12</v>
      </c>
    </row>
    <row r="617" spans="1:3" x14ac:dyDescent="0.25">
      <c r="A617" s="207" t="s">
        <v>310</v>
      </c>
      <c r="B617" s="10" t="s">
        <v>6</v>
      </c>
      <c r="C617" s="196">
        <v>20</v>
      </c>
    </row>
    <row r="618" spans="1:3" x14ac:dyDescent="0.25">
      <c r="A618" s="207" t="s">
        <v>305</v>
      </c>
      <c r="B618" s="10" t="s">
        <v>6</v>
      </c>
      <c r="C618" s="196">
        <v>120</v>
      </c>
    </row>
    <row r="619" spans="1:3" x14ac:dyDescent="0.25">
      <c r="A619" s="207" t="s">
        <v>28</v>
      </c>
      <c r="B619" s="10" t="s">
        <v>6</v>
      </c>
      <c r="C619" s="196">
        <v>2</v>
      </c>
    </row>
    <row r="620" spans="1:3" x14ac:dyDescent="0.25">
      <c r="A620" s="207" t="s">
        <v>43</v>
      </c>
      <c r="B620" s="10" t="s">
        <v>6</v>
      </c>
      <c r="C620" s="196">
        <v>2</v>
      </c>
    </row>
    <row r="621" spans="1:3" x14ac:dyDescent="0.25">
      <c r="A621" s="207" t="s">
        <v>62</v>
      </c>
      <c r="B621" s="10" t="s">
        <v>103</v>
      </c>
      <c r="C621" s="196">
        <v>10</v>
      </c>
    </row>
    <row r="622" spans="1:3" ht="16.5" thickBot="1" x14ac:dyDescent="0.3">
      <c r="A622" s="208" t="s">
        <v>321</v>
      </c>
      <c r="B622" s="32" t="s">
        <v>21</v>
      </c>
      <c r="C622" s="206">
        <v>1</v>
      </c>
    </row>
    <row r="623" spans="1:3" ht="16.5" thickBot="1" x14ac:dyDescent="0.3">
      <c r="A623" s="269" t="s">
        <v>253</v>
      </c>
      <c r="B623" s="270"/>
      <c r="C623" s="186">
        <f>SUM(C608:C622)</f>
        <v>472</v>
      </c>
    </row>
    <row r="624" spans="1:3" x14ac:dyDescent="0.25">
      <c r="B624" s="2"/>
    </row>
    <row r="625" spans="1:3" ht="16.5" thickBot="1" x14ac:dyDescent="0.3"/>
    <row r="626" spans="1:3" ht="16.5" thickBot="1" x14ac:dyDescent="0.3">
      <c r="A626" s="249" t="s">
        <v>15</v>
      </c>
      <c r="B626" s="250"/>
      <c r="C626" s="251"/>
    </row>
    <row r="627" spans="1:3" ht="16.5" thickBot="1" x14ac:dyDescent="0.3">
      <c r="A627" s="164" t="s">
        <v>16</v>
      </c>
      <c r="B627" s="4" t="s">
        <v>3</v>
      </c>
      <c r="C627" s="188" t="s">
        <v>17</v>
      </c>
    </row>
    <row r="628" spans="1:3" x14ac:dyDescent="0.25">
      <c r="A628" s="162" t="s">
        <v>688</v>
      </c>
      <c r="B628" s="5" t="s">
        <v>209</v>
      </c>
      <c r="C628" s="173">
        <v>1</v>
      </c>
    </row>
    <row r="629" spans="1:3" x14ac:dyDescent="0.25">
      <c r="A629" s="162" t="s">
        <v>700</v>
      </c>
      <c r="B629" s="5" t="s">
        <v>209</v>
      </c>
      <c r="C629" s="173">
        <v>4</v>
      </c>
    </row>
    <row r="630" spans="1:3" x14ac:dyDescent="0.25">
      <c r="A630" s="162" t="s">
        <v>701</v>
      </c>
      <c r="B630" s="5" t="s">
        <v>209</v>
      </c>
      <c r="C630" s="173">
        <v>3</v>
      </c>
    </row>
    <row r="631" spans="1:3" x14ac:dyDescent="0.25">
      <c r="A631" s="162" t="s">
        <v>698</v>
      </c>
      <c r="B631" s="5" t="s">
        <v>209</v>
      </c>
      <c r="C631" s="173">
        <v>3</v>
      </c>
    </row>
    <row r="632" spans="1:3" x14ac:dyDescent="0.25">
      <c r="A632" s="162" t="s">
        <v>702</v>
      </c>
      <c r="B632" s="5" t="s">
        <v>209</v>
      </c>
      <c r="C632" s="173">
        <v>0.5</v>
      </c>
    </row>
    <row r="633" spans="1:3" ht="16.5" thickBot="1" x14ac:dyDescent="0.3">
      <c r="A633" s="185" t="s">
        <v>690</v>
      </c>
      <c r="B633" s="39" t="s">
        <v>209</v>
      </c>
      <c r="C633" s="186">
        <v>2</v>
      </c>
    </row>
    <row r="634" spans="1:3" ht="16.5" thickBot="1" x14ac:dyDescent="0.3">
      <c r="A634" s="269" t="s">
        <v>253</v>
      </c>
      <c r="B634" s="270"/>
      <c r="C634" s="186">
        <f>SUM(C628:C633)</f>
        <v>13.5</v>
      </c>
    </row>
    <row r="635" spans="1:3" ht="16.5" thickBot="1" x14ac:dyDescent="0.3"/>
    <row r="636" spans="1:3" ht="16.5" thickBot="1" x14ac:dyDescent="0.3">
      <c r="A636" s="249" t="s">
        <v>18</v>
      </c>
      <c r="B636" s="250"/>
      <c r="C636" s="251"/>
    </row>
    <row r="637" spans="1:3" x14ac:dyDescent="0.25">
      <c r="A637" s="159" t="s">
        <v>19</v>
      </c>
      <c r="B637" s="2" t="s">
        <v>3</v>
      </c>
      <c r="C637" s="193" t="s">
        <v>4</v>
      </c>
    </row>
    <row r="638" spans="1:3" ht="16.5" thickBot="1" x14ac:dyDescent="0.3">
      <c r="A638" s="209" t="s">
        <v>306</v>
      </c>
      <c r="B638" s="23" t="s">
        <v>21</v>
      </c>
      <c r="C638" s="210">
        <v>1</v>
      </c>
    </row>
    <row r="640" spans="1:3" ht="16.5" thickBot="1" x14ac:dyDescent="0.3"/>
    <row r="641" spans="1:3" ht="16.5" thickBot="1" x14ac:dyDescent="0.3">
      <c r="A641" s="237" t="s">
        <v>403</v>
      </c>
      <c r="B641" s="238"/>
      <c r="C641" s="239"/>
    </row>
    <row r="642" spans="1:3" ht="16.5" thickBot="1" x14ac:dyDescent="0.3">
      <c r="A642" s="249" t="s">
        <v>1</v>
      </c>
      <c r="B642" s="250"/>
      <c r="C642" s="251"/>
    </row>
    <row r="643" spans="1:3" ht="16.5" thickBot="1" x14ac:dyDescent="0.3">
      <c r="A643" s="157" t="s">
        <v>2</v>
      </c>
      <c r="B643" s="1" t="s">
        <v>3</v>
      </c>
      <c r="C643" s="183" t="s">
        <v>4</v>
      </c>
    </row>
    <row r="644" spans="1:3" x14ac:dyDescent="0.25">
      <c r="A644" s="207" t="s">
        <v>297</v>
      </c>
      <c r="B644" s="10" t="s">
        <v>6</v>
      </c>
      <c r="C644" s="196">
        <v>20</v>
      </c>
    </row>
    <row r="645" spans="1:3" x14ac:dyDescent="0.25">
      <c r="A645" s="207" t="s">
        <v>365</v>
      </c>
      <c r="B645" s="10" t="s">
        <v>6</v>
      </c>
      <c r="C645" s="196">
        <v>130</v>
      </c>
    </row>
    <row r="646" spans="1:3" x14ac:dyDescent="0.25">
      <c r="A646" s="207" t="s">
        <v>301</v>
      </c>
      <c r="B646" s="10" t="s">
        <v>21</v>
      </c>
      <c r="C646" s="196">
        <v>1</v>
      </c>
    </row>
    <row r="647" spans="1:3" x14ac:dyDescent="0.25">
      <c r="A647" s="207" t="s">
        <v>402</v>
      </c>
      <c r="B647" s="10" t="s">
        <v>6</v>
      </c>
      <c r="C647" s="196">
        <v>100</v>
      </c>
    </row>
    <row r="648" spans="1:3" x14ac:dyDescent="0.25">
      <c r="A648" s="207" t="s">
        <v>153</v>
      </c>
      <c r="B648" s="10" t="s">
        <v>6</v>
      </c>
      <c r="C648" s="196">
        <v>11</v>
      </c>
    </row>
    <row r="649" spans="1:3" x14ac:dyDescent="0.25">
      <c r="A649" s="207" t="s">
        <v>302</v>
      </c>
      <c r="B649" s="10" t="s">
        <v>6</v>
      </c>
      <c r="C649" s="196">
        <v>10</v>
      </c>
    </row>
    <row r="650" spans="1:3" x14ac:dyDescent="0.25">
      <c r="A650" s="207" t="s">
        <v>303</v>
      </c>
      <c r="B650" s="10" t="s">
        <v>6</v>
      </c>
      <c r="C650" s="196">
        <v>10</v>
      </c>
    </row>
    <row r="651" spans="1:3" x14ac:dyDescent="0.25">
      <c r="A651" s="207" t="s">
        <v>70</v>
      </c>
      <c r="B651" s="10" t="s">
        <v>6</v>
      </c>
      <c r="C651" s="196">
        <v>23</v>
      </c>
    </row>
    <row r="652" spans="1:3" x14ac:dyDescent="0.25">
      <c r="A652" s="207" t="s">
        <v>304</v>
      </c>
      <c r="B652" s="10" t="s">
        <v>6</v>
      </c>
      <c r="C652" s="196">
        <v>12</v>
      </c>
    </row>
    <row r="653" spans="1:3" x14ac:dyDescent="0.25">
      <c r="A653" s="207" t="s">
        <v>310</v>
      </c>
      <c r="B653" s="10" t="s">
        <v>6</v>
      </c>
      <c r="C653" s="196">
        <v>20</v>
      </c>
    </row>
    <row r="654" spans="1:3" x14ac:dyDescent="0.25">
      <c r="A654" s="207" t="s">
        <v>28</v>
      </c>
      <c r="B654" s="10" t="s">
        <v>6</v>
      </c>
      <c r="C654" s="196">
        <v>2</v>
      </c>
    </row>
    <row r="655" spans="1:3" x14ac:dyDescent="0.25">
      <c r="A655" s="207" t="s">
        <v>43</v>
      </c>
      <c r="B655" s="10" t="s">
        <v>6</v>
      </c>
      <c r="C655" s="196">
        <v>2</v>
      </c>
    </row>
    <row r="656" spans="1:3" ht="16.5" thickBot="1" x14ac:dyDescent="0.3">
      <c r="A656" s="208" t="s">
        <v>62</v>
      </c>
      <c r="B656" s="32" t="s">
        <v>103</v>
      </c>
      <c r="C656" s="206">
        <v>10</v>
      </c>
    </row>
    <row r="657" spans="1:3" ht="16.5" thickBot="1" x14ac:dyDescent="0.3">
      <c r="A657" s="269" t="s">
        <v>253</v>
      </c>
      <c r="B657" s="270"/>
      <c r="C657" s="186">
        <f>SUM(C644:C656)</f>
        <v>351</v>
      </c>
    </row>
    <row r="658" spans="1:3" x14ac:dyDescent="0.25">
      <c r="B658" s="2"/>
    </row>
    <row r="659" spans="1:3" ht="16.5" thickBot="1" x14ac:dyDescent="0.3"/>
    <row r="660" spans="1:3" ht="16.5" thickBot="1" x14ac:dyDescent="0.3">
      <c r="A660" s="249" t="s">
        <v>15</v>
      </c>
      <c r="B660" s="250"/>
      <c r="C660" s="251"/>
    </row>
    <row r="661" spans="1:3" ht="16.5" thickBot="1" x14ac:dyDescent="0.3">
      <c r="A661" s="164" t="s">
        <v>16</v>
      </c>
      <c r="B661" s="4" t="s">
        <v>3</v>
      </c>
      <c r="C661" s="188" t="s">
        <v>17</v>
      </c>
    </row>
    <row r="662" spans="1:3" x14ac:dyDescent="0.25">
      <c r="A662" s="162" t="s">
        <v>688</v>
      </c>
      <c r="B662" s="5" t="s">
        <v>209</v>
      </c>
      <c r="C662" s="173">
        <v>1</v>
      </c>
    </row>
    <row r="663" spans="1:3" x14ac:dyDescent="0.25">
      <c r="A663" s="162" t="s">
        <v>700</v>
      </c>
      <c r="B663" s="5" t="s">
        <v>209</v>
      </c>
      <c r="C663" s="173">
        <v>4</v>
      </c>
    </row>
    <row r="664" spans="1:3" x14ac:dyDescent="0.25">
      <c r="A664" s="162" t="s">
        <v>689</v>
      </c>
      <c r="B664" s="5" t="s">
        <v>209</v>
      </c>
      <c r="C664" s="173">
        <v>3</v>
      </c>
    </row>
    <row r="665" spans="1:3" x14ac:dyDescent="0.25">
      <c r="A665" s="162" t="s">
        <v>703</v>
      </c>
      <c r="B665" s="5" t="s">
        <v>209</v>
      </c>
      <c r="C665" s="173">
        <v>0.5</v>
      </c>
    </row>
    <row r="666" spans="1:3" ht="16.5" thickBot="1" x14ac:dyDescent="0.3">
      <c r="A666" s="185" t="s">
        <v>690</v>
      </c>
      <c r="B666" s="39" t="s">
        <v>209</v>
      </c>
      <c r="C666" s="186">
        <v>2</v>
      </c>
    </row>
    <row r="667" spans="1:3" ht="16.5" thickBot="1" x14ac:dyDescent="0.3">
      <c r="A667" s="269" t="s">
        <v>253</v>
      </c>
      <c r="B667" s="270"/>
      <c r="C667" s="186">
        <f>SUM(C662:C666)</f>
        <v>10.5</v>
      </c>
    </row>
    <row r="668" spans="1:3" ht="16.5" thickBot="1" x14ac:dyDescent="0.3">
      <c r="A668" s="11"/>
      <c r="B668" s="11"/>
      <c r="C668" s="98"/>
    </row>
    <row r="669" spans="1:3" ht="16.5" thickBot="1" x14ac:dyDescent="0.3">
      <c r="A669" s="250" t="s">
        <v>18</v>
      </c>
      <c r="B669" s="250"/>
      <c r="C669" s="250"/>
    </row>
    <row r="670" spans="1:3" ht="16.5" thickBot="1" x14ac:dyDescent="0.3">
      <c r="A670" s="4" t="s">
        <v>19</v>
      </c>
      <c r="B670" s="4" t="s">
        <v>3</v>
      </c>
      <c r="C670" s="93" t="s">
        <v>4</v>
      </c>
    </row>
    <row r="671" spans="1:3" ht="16.5" thickBot="1" x14ac:dyDescent="0.3">
      <c r="A671" s="32" t="s">
        <v>306</v>
      </c>
      <c r="B671" s="32" t="s">
        <v>21</v>
      </c>
      <c r="C671" s="97">
        <v>1</v>
      </c>
    </row>
    <row r="672" spans="1:3" x14ac:dyDescent="0.25">
      <c r="A672" s="10"/>
      <c r="B672" s="10"/>
      <c r="C672" s="96"/>
    </row>
    <row r="673" spans="1:3" ht="16.5" thickBot="1" x14ac:dyDescent="0.3"/>
    <row r="674" spans="1:3" ht="16.5" thickBot="1" x14ac:dyDescent="0.3">
      <c r="A674" s="237" t="s">
        <v>404</v>
      </c>
      <c r="B674" s="238"/>
      <c r="C674" s="239"/>
    </row>
    <row r="675" spans="1:3" ht="16.5" thickBot="1" x14ac:dyDescent="0.3">
      <c r="A675" s="249" t="s">
        <v>1</v>
      </c>
      <c r="B675" s="250"/>
      <c r="C675" s="251"/>
    </row>
    <row r="676" spans="1:3" ht="16.5" thickBot="1" x14ac:dyDescent="0.3">
      <c r="A676" s="164" t="s">
        <v>2</v>
      </c>
      <c r="B676" s="4" t="s">
        <v>3</v>
      </c>
      <c r="C676" s="188" t="s">
        <v>4</v>
      </c>
    </row>
    <row r="677" spans="1:3" x14ac:dyDescent="0.25">
      <c r="A677" s="207" t="s">
        <v>704</v>
      </c>
      <c r="B677" s="10" t="s">
        <v>6</v>
      </c>
      <c r="C677" s="196">
        <v>180</v>
      </c>
    </row>
    <row r="678" spans="1:3" x14ac:dyDescent="0.25">
      <c r="A678" s="207" t="s">
        <v>305</v>
      </c>
      <c r="B678" s="10" t="s">
        <v>6</v>
      </c>
      <c r="C678" s="196">
        <v>200</v>
      </c>
    </row>
    <row r="679" spans="1:3" x14ac:dyDescent="0.25">
      <c r="A679" s="207" t="s">
        <v>405</v>
      </c>
      <c r="B679" s="10" t="s">
        <v>6</v>
      </c>
      <c r="C679" s="196">
        <v>80</v>
      </c>
    </row>
    <row r="680" spans="1:3" x14ac:dyDescent="0.25">
      <c r="A680" s="207" t="s">
        <v>28</v>
      </c>
      <c r="B680" s="10" t="s">
        <v>6</v>
      </c>
      <c r="C680" s="196">
        <v>2</v>
      </c>
    </row>
    <row r="681" spans="1:3" x14ac:dyDescent="0.25">
      <c r="A681" s="207" t="s">
        <v>43</v>
      </c>
      <c r="B681" s="10" t="s">
        <v>6</v>
      </c>
      <c r="C681" s="196">
        <v>2</v>
      </c>
    </row>
    <row r="682" spans="1:3" ht="16.5" thickBot="1" x14ac:dyDescent="0.3">
      <c r="A682" s="208" t="s">
        <v>62</v>
      </c>
      <c r="B682" s="32" t="s">
        <v>103</v>
      </c>
      <c r="C682" s="206">
        <v>10</v>
      </c>
    </row>
    <row r="683" spans="1:3" ht="16.5" thickBot="1" x14ac:dyDescent="0.3">
      <c r="A683" s="269" t="s">
        <v>253</v>
      </c>
      <c r="B683" s="270"/>
      <c r="C683" s="186">
        <f>SUM(C677:C682)</f>
        <v>474</v>
      </c>
    </row>
    <row r="684" spans="1:3" x14ac:dyDescent="0.25">
      <c r="B684" s="2"/>
    </row>
    <row r="685" spans="1:3" ht="16.5" thickBot="1" x14ac:dyDescent="0.3"/>
    <row r="686" spans="1:3" ht="16.5" thickBot="1" x14ac:dyDescent="0.3">
      <c r="A686" s="249" t="s">
        <v>15</v>
      </c>
      <c r="B686" s="250"/>
      <c r="C686" s="251"/>
    </row>
    <row r="687" spans="1:3" ht="16.5" thickBot="1" x14ac:dyDescent="0.3">
      <c r="A687" s="164" t="s">
        <v>16</v>
      </c>
      <c r="B687" s="4" t="s">
        <v>3</v>
      </c>
      <c r="C687" s="188" t="s">
        <v>17</v>
      </c>
    </row>
    <row r="688" spans="1:3" x14ac:dyDescent="0.25">
      <c r="A688" s="162" t="s">
        <v>705</v>
      </c>
      <c r="B688" s="5" t="s">
        <v>209</v>
      </c>
      <c r="C688" s="173">
        <v>5</v>
      </c>
    </row>
    <row r="689" spans="1:3" x14ac:dyDescent="0.25">
      <c r="A689" s="162" t="s">
        <v>706</v>
      </c>
      <c r="B689" s="5" t="s">
        <v>209</v>
      </c>
      <c r="C689" s="173">
        <v>2</v>
      </c>
    </row>
    <row r="690" spans="1:3" x14ac:dyDescent="0.25">
      <c r="A690" s="162" t="s">
        <v>707</v>
      </c>
      <c r="B690" s="5" t="s">
        <v>209</v>
      </c>
      <c r="C690" s="173">
        <v>3</v>
      </c>
    </row>
    <row r="691" spans="1:3" x14ac:dyDescent="0.25">
      <c r="A691" s="162" t="s">
        <v>708</v>
      </c>
      <c r="B691" s="5" t="s">
        <v>209</v>
      </c>
      <c r="C691" s="173">
        <v>2</v>
      </c>
    </row>
    <row r="692" spans="1:3" x14ac:dyDescent="0.25">
      <c r="A692" s="162" t="s">
        <v>709</v>
      </c>
      <c r="B692" s="5" t="s">
        <v>209</v>
      </c>
      <c r="C692" s="173">
        <v>3</v>
      </c>
    </row>
    <row r="693" spans="1:3" ht="16.5" thickBot="1" x14ac:dyDescent="0.3">
      <c r="A693" s="185" t="s">
        <v>710</v>
      </c>
      <c r="B693" s="39" t="s">
        <v>209</v>
      </c>
      <c r="C693" s="186">
        <v>2</v>
      </c>
    </row>
    <row r="694" spans="1:3" ht="16.5" thickBot="1" x14ac:dyDescent="0.3">
      <c r="A694" s="269" t="s">
        <v>253</v>
      </c>
      <c r="B694" s="270"/>
      <c r="C694" s="186">
        <f>SUM(C688:C693)</f>
        <v>17</v>
      </c>
    </row>
    <row r="695" spans="1:3" x14ac:dyDescent="0.25">
      <c r="A695" s="10"/>
      <c r="B695" s="10"/>
      <c r="C695" s="96"/>
    </row>
    <row r="696" spans="1:3" ht="16.5" thickBot="1" x14ac:dyDescent="0.3">
      <c r="A696" s="10"/>
      <c r="B696" s="10"/>
      <c r="C696" s="96"/>
    </row>
    <row r="697" spans="1:3" ht="16.5" thickBot="1" x14ac:dyDescent="0.3">
      <c r="A697" s="237" t="s">
        <v>410</v>
      </c>
      <c r="B697" s="238"/>
      <c r="C697" s="239"/>
    </row>
    <row r="698" spans="1:3" ht="16.5" thickBot="1" x14ac:dyDescent="0.3">
      <c r="A698" s="249" t="s">
        <v>1</v>
      </c>
      <c r="B698" s="250"/>
      <c r="C698" s="251"/>
    </row>
    <row r="699" spans="1:3" ht="16.5" thickBot="1" x14ac:dyDescent="0.3">
      <c r="A699" s="164" t="s">
        <v>2</v>
      </c>
      <c r="B699" s="4" t="s">
        <v>3</v>
      </c>
      <c r="C699" s="188" t="s">
        <v>4</v>
      </c>
    </row>
    <row r="700" spans="1:3" x14ac:dyDescent="0.25">
      <c r="A700" s="207" t="s">
        <v>704</v>
      </c>
      <c r="B700" s="10" t="s">
        <v>6</v>
      </c>
      <c r="C700" s="196">
        <v>180</v>
      </c>
    </row>
    <row r="701" spans="1:3" x14ac:dyDescent="0.25">
      <c r="A701" s="207" t="s">
        <v>305</v>
      </c>
      <c r="B701" s="10" t="s">
        <v>6</v>
      </c>
      <c r="C701" s="196">
        <v>200</v>
      </c>
    </row>
    <row r="702" spans="1:3" x14ac:dyDescent="0.25">
      <c r="A702" s="207" t="s">
        <v>405</v>
      </c>
      <c r="B702" s="10" t="s">
        <v>6</v>
      </c>
      <c r="C702" s="196">
        <v>80</v>
      </c>
    </row>
    <row r="703" spans="1:3" x14ac:dyDescent="0.25">
      <c r="A703" s="207" t="s">
        <v>28</v>
      </c>
      <c r="B703" s="10" t="s">
        <v>6</v>
      </c>
      <c r="C703" s="196">
        <v>2</v>
      </c>
    </row>
    <row r="704" spans="1:3" x14ac:dyDescent="0.25">
      <c r="A704" s="207" t="s">
        <v>43</v>
      </c>
      <c r="B704" s="10" t="s">
        <v>6</v>
      </c>
      <c r="C704" s="196">
        <v>2</v>
      </c>
    </row>
    <row r="705" spans="1:3" x14ac:dyDescent="0.25">
      <c r="A705" s="207" t="s">
        <v>62</v>
      </c>
      <c r="B705" s="10" t="s">
        <v>103</v>
      </c>
      <c r="C705" s="196">
        <v>10</v>
      </c>
    </row>
    <row r="706" spans="1:3" x14ac:dyDescent="0.25">
      <c r="A706" s="207" t="s">
        <v>711</v>
      </c>
      <c r="B706" s="10" t="s">
        <v>6</v>
      </c>
      <c r="C706" s="196">
        <v>25</v>
      </c>
    </row>
    <row r="707" spans="1:3" x14ac:dyDescent="0.25">
      <c r="A707" s="207" t="s">
        <v>39</v>
      </c>
      <c r="B707" s="10" t="s">
        <v>6</v>
      </c>
      <c r="C707" s="196">
        <v>10</v>
      </c>
    </row>
    <row r="708" spans="1:3" ht="16.5" thickBot="1" x14ac:dyDescent="0.3">
      <c r="A708" s="185" t="s">
        <v>712</v>
      </c>
      <c r="B708" s="32" t="s">
        <v>6</v>
      </c>
      <c r="C708" s="186">
        <v>25</v>
      </c>
    </row>
    <row r="709" spans="1:3" ht="16.5" thickBot="1" x14ac:dyDescent="0.3">
      <c r="A709" s="269" t="s">
        <v>253</v>
      </c>
      <c r="B709" s="270"/>
      <c r="C709" s="186">
        <f>SUM(C700:C708)</f>
        <v>534</v>
      </c>
    </row>
    <row r="710" spans="1:3" x14ac:dyDescent="0.25">
      <c r="B710" s="2"/>
    </row>
    <row r="711" spans="1:3" ht="16.5" thickBot="1" x14ac:dyDescent="0.3"/>
    <row r="712" spans="1:3" ht="16.5" thickBot="1" x14ac:dyDescent="0.3">
      <c r="A712" s="249" t="s">
        <v>15</v>
      </c>
      <c r="B712" s="250"/>
      <c r="C712" s="251"/>
    </row>
    <row r="713" spans="1:3" ht="16.5" thickBot="1" x14ac:dyDescent="0.3">
      <c r="A713" s="164" t="s">
        <v>16</v>
      </c>
      <c r="B713" s="4" t="s">
        <v>3</v>
      </c>
      <c r="C713" s="188" t="s">
        <v>17</v>
      </c>
    </row>
    <row r="714" spans="1:3" x14ac:dyDescent="0.25">
      <c r="A714" s="162" t="s">
        <v>705</v>
      </c>
      <c r="B714" s="5" t="s">
        <v>209</v>
      </c>
      <c r="C714" s="173">
        <v>5</v>
      </c>
    </row>
    <row r="715" spans="1:3" x14ac:dyDescent="0.25">
      <c r="A715" s="162" t="s">
        <v>709</v>
      </c>
      <c r="B715" s="5" t="s">
        <v>209</v>
      </c>
      <c r="C715" s="173">
        <v>3</v>
      </c>
    </row>
    <row r="716" spans="1:3" x14ac:dyDescent="0.25">
      <c r="A716" s="162" t="s">
        <v>713</v>
      </c>
      <c r="B716" s="5" t="s">
        <v>209</v>
      </c>
      <c r="C716" s="173">
        <v>2</v>
      </c>
    </row>
    <row r="717" spans="1:3" x14ac:dyDescent="0.25">
      <c r="A717" s="162" t="s">
        <v>714</v>
      </c>
      <c r="B717" s="5" t="s">
        <v>209</v>
      </c>
      <c r="C717" s="173">
        <v>1</v>
      </c>
    </row>
    <row r="718" spans="1:3" x14ac:dyDescent="0.25">
      <c r="A718" s="162" t="s">
        <v>710</v>
      </c>
      <c r="B718" s="5" t="s">
        <v>209</v>
      </c>
      <c r="C718" s="173">
        <v>2</v>
      </c>
    </row>
    <row r="719" spans="1:3" x14ac:dyDescent="0.25">
      <c r="A719" s="162" t="s">
        <v>707</v>
      </c>
      <c r="B719" s="5" t="s">
        <v>209</v>
      </c>
      <c r="C719" s="173">
        <v>3</v>
      </c>
    </row>
    <row r="720" spans="1:3" ht="16.5" thickBot="1" x14ac:dyDescent="0.3">
      <c r="A720" s="185" t="s">
        <v>708</v>
      </c>
      <c r="B720" s="39" t="s">
        <v>209</v>
      </c>
      <c r="C720" s="186">
        <v>2</v>
      </c>
    </row>
    <row r="721" spans="1:3" ht="16.5" thickBot="1" x14ac:dyDescent="0.3">
      <c r="A721" s="269" t="s">
        <v>253</v>
      </c>
      <c r="B721" s="270"/>
      <c r="C721" s="186">
        <f>SUM(C714:C720)</f>
        <v>18</v>
      </c>
    </row>
    <row r="722" spans="1:3" x14ac:dyDescent="0.25">
      <c r="A722" s="8"/>
      <c r="B722" s="8"/>
      <c r="C722" s="77"/>
    </row>
    <row r="723" spans="1:3" ht="16.5" thickBot="1" x14ac:dyDescent="0.3">
      <c r="B723" s="2"/>
    </row>
    <row r="724" spans="1:3" ht="16.5" thickBot="1" x14ac:dyDescent="0.3">
      <c r="A724" s="237" t="s">
        <v>411</v>
      </c>
      <c r="B724" s="238"/>
      <c r="C724" s="239"/>
    </row>
    <row r="725" spans="1:3" ht="16.5" thickBot="1" x14ac:dyDescent="0.3">
      <c r="A725" s="249" t="s">
        <v>1</v>
      </c>
      <c r="B725" s="250"/>
      <c r="C725" s="251"/>
    </row>
    <row r="726" spans="1:3" ht="16.5" thickBot="1" x14ac:dyDescent="0.3">
      <c r="A726" s="164" t="s">
        <v>2</v>
      </c>
      <c r="B726" s="4" t="s">
        <v>3</v>
      </c>
      <c r="C726" s="188" t="s">
        <v>4</v>
      </c>
    </row>
    <row r="727" spans="1:3" x14ac:dyDescent="0.25">
      <c r="A727" s="207" t="s">
        <v>704</v>
      </c>
      <c r="B727" s="10" t="s">
        <v>6</v>
      </c>
      <c r="C727" s="196">
        <v>180</v>
      </c>
    </row>
    <row r="728" spans="1:3" x14ac:dyDescent="0.25">
      <c r="A728" s="207" t="s">
        <v>305</v>
      </c>
      <c r="B728" s="10" t="s">
        <v>6</v>
      </c>
      <c r="C728" s="196">
        <v>200</v>
      </c>
    </row>
    <row r="729" spans="1:3" x14ac:dyDescent="0.25">
      <c r="A729" s="207" t="s">
        <v>405</v>
      </c>
      <c r="B729" s="10" t="s">
        <v>6</v>
      </c>
      <c r="C729" s="196">
        <v>80</v>
      </c>
    </row>
    <row r="730" spans="1:3" x14ac:dyDescent="0.25">
      <c r="A730" s="207" t="s">
        <v>28</v>
      </c>
      <c r="B730" s="10" t="s">
        <v>6</v>
      </c>
      <c r="C730" s="196">
        <v>2</v>
      </c>
    </row>
    <row r="731" spans="1:3" x14ac:dyDescent="0.25">
      <c r="A731" s="207" t="s">
        <v>43</v>
      </c>
      <c r="B731" s="10" t="s">
        <v>6</v>
      </c>
      <c r="C731" s="196">
        <v>2</v>
      </c>
    </row>
    <row r="732" spans="1:3" x14ac:dyDescent="0.25">
      <c r="A732" s="207" t="s">
        <v>62</v>
      </c>
      <c r="B732" s="10" t="s">
        <v>103</v>
      </c>
      <c r="C732" s="196">
        <v>10</v>
      </c>
    </row>
    <row r="733" spans="1:3" ht="16.5" thickBot="1" x14ac:dyDescent="0.3">
      <c r="A733" s="208" t="s">
        <v>715</v>
      </c>
      <c r="B733" s="32" t="s">
        <v>6</v>
      </c>
      <c r="C733" s="206">
        <v>30</v>
      </c>
    </row>
    <row r="734" spans="1:3" ht="16.5" thickBot="1" x14ac:dyDescent="0.3">
      <c r="A734" s="269" t="s">
        <v>253</v>
      </c>
      <c r="B734" s="270"/>
      <c r="C734" s="186">
        <f>SUM(C727:C733)</f>
        <v>504</v>
      </c>
    </row>
    <row r="735" spans="1:3" x14ac:dyDescent="0.25">
      <c r="B735" s="2"/>
    </row>
    <row r="736" spans="1:3" ht="16.5" thickBot="1" x14ac:dyDescent="0.3"/>
    <row r="737" spans="1:3" ht="16.5" thickBot="1" x14ac:dyDescent="0.3">
      <c r="A737" s="249" t="s">
        <v>15</v>
      </c>
      <c r="B737" s="250"/>
      <c r="C737" s="251"/>
    </row>
    <row r="738" spans="1:3" ht="16.5" thickBot="1" x14ac:dyDescent="0.3">
      <c r="A738" s="164" t="s">
        <v>16</v>
      </c>
      <c r="B738" s="4" t="s">
        <v>3</v>
      </c>
      <c r="C738" s="188" t="s">
        <v>17</v>
      </c>
    </row>
    <row r="739" spans="1:3" x14ac:dyDescent="0.25">
      <c r="A739" s="162" t="s">
        <v>705</v>
      </c>
      <c r="B739" s="5" t="s">
        <v>209</v>
      </c>
      <c r="C739" s="173">
        <v>5</v>
      </c>
    </row>
    <row r="740" spans="1:3" x14ac:dyDescent="0.25">
      <c r="A740" s="162" t="s">
        <v>709</v>
      </c>
      <c r="B740" s="5" t="s">
        <v>209</v>
      </c>
      <c r="C740" s="173">
        <v>3</v>
      </c>
    </row>
    <row r="741" spans="1:3" x14ac:dyDescent="0.25">
      <c r="A741" s="162" t="s">
        <v>716</v>
      </c>
      <c r="B741" s="5" t="s">
        <v>209</v>
      </c>
      <c r="C741" s="173">
        <v>2</v>
      </c>
    </row>
    <row r="742" spans="1:3" x14ac:dyDescent="0.25">
      <c r="A742" s="162" t="s">
        <v>710</v>
      </c>
      <c r="B742" s="5" t="s">
        <v>209</v>
      </c>
      <c r="C742" s="173">
        <v>2</v>
      </c>
    </row>
    <row r="743" spans="1:3" x14ac:dyDescent="0.25">
      <c r="A743" s="162" t="s">
        <v>707</v>
      </c>
      <c r="B743" s="5" t="s">
        <v>209</v>
      </c>
      <c r="C743" s="173">
        <v>3</v>
      </c>
    </row>
    <row r="744" spans="1:3" ht="16.5" thickBot="1" x14ac:dyDescent="0.3">
      <c r="A744" s="185" t="s">
        <v>708</v>
      </c>
      <c r="B744" s="39" t="s">
        <v>209</v>
      </c>
      <c r="C744" s="186">
        <v>2</v>
      </c>
    </row>
    <row r="745" spans="1:3" ht="16.5" thickBot="1" x14ac:dyDescent="0.3">
      <c r="A745" s="269" t="s">
        <v>253</v>
      </c>
      <c r="B745" s="270"/>
      <c r="C745" s="187">
        <f>SUM(C739:C744)</f>
        <v>17</v>
      </c>
    </row>
    <row r="746" spans="1:3" x14ac:dyDescent="0.25">
      <c r="A746" s="8"/>
      <c r="B746" s="8"/>
      <c r="C746" s="77"/>
    </row>
    <row r="747" spans="1:3" ht="16.5" thickBot="1" x14ac:dyDescent="0.3"/>
    <row r="748" spans="1:3" ht="16.5" thickBot="1" x14ac:dyDescent="0.3">
      <c r="A748" s="237" t="s">
        <v>417</v>
      </c>
      <c r="B748" s="238"/>
      <c r="C748" s="239"/>
    </row>
    <row r="749" spans="1:3" ht="16.5" thickBot="1" x14ac:dyDescent="0.3">
      <c r="A749" s="249" t="s">
        <v>1</v>
      </c>
      <c r="B749" s="250"/>
      <c r="C749" s="251"/>
    </row>
    <row r="750" spans="1:3" ht="16.5" thickBot="1" x14ac:dyDescent="0.3">
      <c r="A750" s="164" t="s">
        <v>2</v>
      </c>
      <c r="B750" s="4" t="s">
        <v>3</v>
      </c>
      <c r="C750" s="188" t="s">
        <v>4</v>
      </c>
    </row>
    <row r="751" spans="1:3" x14ac:dyDescent="0.25">
      <c r="A751" s="207" t="s">
        <v>704</v>
      </c>
      <c r="B751" s="10" t="s">
        <v>6</v>
      </c>
      <c r="C751" s="196">
        <v>180</v>
      </c>
    </row>
    <row r="752" spans="1:3" x14ac:dyDescent="0.25">
      <c r="A752" s="207" t="s">
        <v>305</v>
      </c>
      <c r="B752" s="10" t="s">
        <v>6</v>
      </c>
      <c r="C752" s="196">
        <v>200</v>
      </c>
    </row>
    <row r="753" spans="1:3" x14ac:dyDescent="0.25">
      <c r="A753" s="207" t="s">
        <v>405</v>
      </c>
      <c r="B753" s="10" t="s">
        <v>6</v>
      </c>
      <c r="C753" s="196">
        <v>80</v>
      </c>
    </row>
    <row r="754" spans="1:3" x14ac:dyDescent="0.25">
      <c r="A754" s="207" t="s">
        <v>28</v>
      </c>
      <c r="B754" s="10" t="s">
        <v>6</v>
      </c>
      <c r="C754" s="196">
        <v>2</v>
      </c>
    </row>
    <row r="755" spans="1:3" x14ac:dyDescent="0.25">
      <c r="A755" s="207" t="s">
        <v>43</v>
      </c>
      <c r="B755" s="10" t="s">
        <v>6</v>
      </c>
      <c r="C755" s="196">
        <v>2</v>
      </c>
    </row>
    <row r="756" spans="1:3" x14ac:dyDescent="0.25">
      <c r="A756" s="207" t="s">
        <v>62</v>
      </c>
      <c r="B756" s="10" t="s">
        <v>103</v>
      </c>
      <c r="C756" s="196">
        <v>10</v>
      </c>
    </row>
    <row r="757" spans="1:3" x14ac:dyDescent="0.25">
      <c r="A757" s="207" t="s">
        <v>717</v>
      </c>
      <c r="B757" s="10" t="s">
        <v>6</v>
      </c>
      <c r="C757" s="196">
        <v>30</v>
      </c>
    </row>
    <row r="758" spans="1:3" ht="16.5" thickBot="1" x14ac:dyDescent="0.3">
      <c r="A758" s="208" t="s">
        <v>418</v>
      </c>
      <c r="B758" s="32" t="s">
        <v>6</v>
      </c>
      <c r="C758" s="206">
        <v>20</v>
      </c>
    </row>
    <row r="759" spans="1:3" ht="16.5" thickBot="1" x14ac:dyDescent="0.3">
      <c r="A759" s="269" t="s">
        <v>253</v>
      </c>
      <c r="B759" s="270"/>
      <c r="C759" s="186">
        <f>SUM(C751:C758)</f>
        <v>524</v>
      </c>
    </row>
    <row r="760" spans="1:3" x14ac:dyDescent="0.25">
      <c r="B760" s="2"/>
    </row>
    <row r="761" spans="1:3" ht="16.5" thickBot="1" x14ac:dyDescent="0.3"/>
    <row r="762" spans="1:3" ht="16.5" thickBot="1" x14ac:dyDescent="0.3">
      <c r="A762" s="249" t="s">
        <v>15</v>
      </c>
      <c r="B762" s="250"/>
      <c r="C762" s="251"/>
    </row>
    <row r="763" spans="1:3" ht="16.5" thickBot="1" x14ac:dyDescent="0.3">
      <c r="A763" s="164" t="s">
        <v>16</v>
      </c>
      <c r="B763" s="4" t="s">
        <v>3</v>
      </c>
      <c r="C763" s="188" t="s">
        <v>17</v>
      </c>
    </row>
    <row r="764" spans="1:3" x14ac:dyDescent="0.25">
      <c r="A764" s="162" t="s">
        <v>406</v>
      </c>
      <c r="B764" s="5" t="s">
        <v>209</v>
      </c>
      <c r="C764" s="173">
        <v>5</v>
      </c>
    </row>
    <row r="765" spans="1:3" x14ac:dyDescent="0.25">
      <c r="A765" s="162" t="s">
        <v>394</v>
      </c>
      <c r="B765" s="5" t="s">
        <v>209</v>
      </c>
      <c r="C765" s="173">
        <v>3</v>
      </c>
    </row>
    <row r="766" spans="1:3" x14ac:dyDescent="0.25">
      <c r="A766" s="162" t="s">
        <v>420</v>
      </c>
      <c r="B766" s="5" t="s">
        <v>209</v>
      </c>
      <c r="C766" s="173">
        <v>2</v>
      </c>
    </row>
    <row r="767" spans="1:3" x14ac:dyDescent="0.25">
      <c r="A767" s="162" t="s">
        <v>407</v>
      </c>
      <c r="B767" s="5" t="s">
        <v>209</v>
      </c>
      <c r="C767" s="173">
        <v>2</v>
      </c>
    </row>
    <row r="768" spans="1:3" x14ac:dyDescent="0.25">
      <c r="A768" s="162" t="s">
        <v>408</v>
      </c>
      <c r="B768" s="5" t="s">
        <v>209</v>
      </c>
      <c r="C768" s="173">
        <v>3</v>
      </c>
    </row>
    <row r="769" spans="1:3" x14ac:dyDescent="0.25">
      <c r="A769" s="162" t="s">
        <v>421</v>
      </c>
      <c r="B769" s="5" t="s">
        <v>209</v>
      </c>
      <c r="C769" s="173">
        <v>1</v>
      </c>
    </row>
    <row r="770" spans="1:3" ht="16.5" thickBot="1" x14ac:dyDescent="0.3">
      <c r="A770" s="185" t="s">
        <v>409</v>
      </c>
      <c r="B770" s="39" t="s">
        <v>209</v>
      </c>
      <c r="C770" s="186">
        <v>2</v>
      </c>
    </row>
    <row r="771" spans="1:3" ht="16.5" thickBot="1" x14ac:dyDescent="0.3">
      <c r="A771" s="269" t="s">
        <v>253</v>
      </c>
      <c r="B771" s="270"/>
      <c r="C771" s="186">
        <f>SUM(C764:C770)</f>
        <v>18</v>
      </c>
    </row>
    <row r="772" spans="1:3" x14ac:dyDescent="0.25">
      <c r="A772" s="8"/>
      <c r="B772" s="8"/>
      <c r="C772" s="77"/>
    </row>
    <row r="773" spans="1:3" ht="16.5" thickBot="1" x14ac:dyDescent="0.3">
      <c r="A773" s="8"/>
      <c r="B773" s="8"/>
      <c r="C773" s="77"/>
    </row>
    <row r="774" spans="1:3" ht="16.5" thickBot="1" x14ac:dyDescent="0.3">
      <c r="A774" s="237" t="s">
        <v>333</v>
      </c>
      <c r="B774" s="238"/>
      <c r="C774" s="239"/>
    </row>
    <row r="775" spans="1:3" ht="16.5" thickBot="1" x14ac:dyDescent="0.3">
      <c r="A775" s="249" t="s">
        <v>1</v>
      </c>
      <c r="B775" s="250"/>
      <c r="C775" s="251"/>
    </row>
    <row r="776" spans="1:3" ht="16.5" thickBot="1" x14ac:dyDescent="0.3">
      <c r="A776" s="157" t="s">
        <v>2</v>
      </c>
      <c r="B776" s="1" t="s">
        <v>3</v>
      </c>
      <c r="C776" s="183" t="s">
        <v>4</v>
      </c>
    </row>
    <row r="777" spans="1:3" x14ac:dyDescent="0.25">
      <c r="A777" s="207" t="s">
        <v>328</v>
      </c>
      <c r="B777" s="10" t="s">
        <v>21</v>
      </c>
      <c r="C777" s="196">
        <v>1</v>
      </c>
    </row>
    <row r="778" spans="1:3" x14ac:dyDescent="0.25">
      <c r="A778" s="207" t="s">
        <v>329</v>
      </c>
      <c r="B778" s="10" t="s">
        <v>422</v>
      </c>
      <c r="C778" s="196">
        <v>1</v>
      </c>
    </row>
    <row r="779" spans="1:3" x14ac:dyDescent="0.25">
      <c r="A779" s="207" t="s">
        <v>302</v>
      </c>
      <c r="B779" s="10" t="s">
        <v>6</v>
      </c>
      <c r="C779" s="196">
        <v>16</v>
      </c>
    </row>
    <row r="780" spans="1:3" x14ac:dyDescent="0.25">
      <c r="A780" s="207" t="s">
        <v>303</v>
      </c>
      <c r="B780" s="10" t="s">
        <v>6</v>
      </c>
      <c r="C780" s="196">
        <v>16</v>
      </c>
    </row>
    <row r="781" spans="1:3" x14ac:dyDescent="0.25">
      <c r="A781" s="207" t="s">
        <v>330</v>
      </c>
      <c r="B781" s="10" t="s">
        <v>6</v>
      </c>
      <c r="C781" s="196">
        <v>16</v>
      </c>
    </row>
    <row r="782" spans="1:3" x14ac:dyDescent="0.25">
      <c r="A782" s="207" t="s">
        <v>314</v>
      </c>
      <c r="B782" s="10" t="s">
        <v>6</v>
      </c>
      <c r="C782" s="196">
        <v>16</v>
      </c>
    </row>
    <row r="783" spans="1:3" x14ac:dyDescent="0.25">
      <c r="A783" s="207" t="s">
        <v>304</v>
      </c>
      <c r="B783" s="10" t="s">
        <v>6</v>
      </c>
      <c r="C783" s="196">
        <v>35</v>
      </c>
    </row>
    <row r="784" spans="1:3" x14ac:dyDescent="0.25">
      <c r="A784" s="207" t="s">
        <v>133</v>
      </c>
      <c r="B784" s="10" t="s">
        <v>6</v>
      </c>
      <c r="C784" s="196">
        <v>17</v>
      </c>
    </row>
    <row r="785" spans="1:3" x14ac:dyDescent="0.25">
      <c r="A785" s="207" t="s">
        <v>313</v>
      </c>
      <c r="B785" s="10" t="s">
        <v>6</v>
      </c>
      <c r="C785" s="196">
        <v>90</v>
      </c>
    </row>
    <row r="786" spans="1:3" x14ac:dyDescent="0.25">
      <c r="A786" s="207" t="s">
        <v>28</v>
      </c>
      <c r="B786" s="10" t="s">
        <v>6</v>
      </c>
      <c r="C786" s="196">
        <v>2</v>
      </c>
    </row>
    <row r="787" spans="1:3" x14ac:dyDescent="0.25">
      <c r="A787" s="207" t="s">
        <v>43</v>
      </c>
      <c r="B787" s="10" t="s">
        <v>6</v>
      </c>
      <c r="C787" s="196">
        <v>2</v>
      </c>
    </row>
    <row r="788" spans="1:3" x14ac:dyDescent="0.25">
      <c r="A788" s="207" t="s">
        <v>331</v>
      </c>
      <c r="B788" s="10" t="s">
        <v>6</v>
      </c>
      <c r="C788" s="196">
        <v>13</v>
      </c>
    </row>
    <row r="789" spans="1:3" x14ac:dyDescent="0.25">
      <c r="A789" s="207" t="s">
        <v>310</v>
      </c>
      <c r="B789" s="10" t="s">
        <v>6</v>
      </c>
      <c r="C789" s="196">
        <v>20</v>
      </c>
    </row>
    <row r="790" spans="1:3" ht="16.5" thickBot="1" x14ac:dyDescent="0.3">
      <c r="A790" s="208" t="s">
        <v>62</v>
      </c>
      <c r="B790" s="32" t="s">
        <v>103</v>
      </c>
      <c r="C790" s="206">
        <v>10</v>
      </c>
    </row>
    <row r="791" spans="1:3" ht="16.5" thickBot="1" x14ac:dyDescent="0.3">
      <c r="A791" s="269" t="s">
        <v>253</v>
      </c>
      <c r="B791" s="270"/>
      <c r="C791" s="186">
        <f>SUM(C777:C790)</f>
        <v>255</v>
      </c>
    </row>
    <row r="792" spans="1:3" ht="16.5" thickBot="1" x14ac:dyDescent="0.3">
      <c r="A792" s="11"/>
      <c r="B792" s="11"/>
      <c r="C792" s="98"/>
    </row>
    <row r="793" spans="1:3" ht="16.5" thickBot="1" x14ac:dyDescent="0.3">
      <c r="A793" s="249" t="s">
        <v>15</v>
      </c>
      <c r="B793" s="250"/>
      <c r="C793" s="251"/>
    </row>
    <row r="794" spans="1:3" ht="16.5" thickBot="1" x14ac:dyDescent="0.3">
      <c r="A794" s="164" t="s">
        <v>16</v>
      </c>
      <c r="B794" s="4" t="s">
        <v>3</v>
      </c>
      <c r="C794" s="188" t="s">
        <v>17</v>
      </c>
    </row>
    <row r="795" spans="1:3" x14ac:dyDescent="0.25">
      <c r="A795" s="162" t="s">
        <v>390</v>
      </c>
      <c r="B795" s="5" t="s">
        <v>209</v>
      </c>
      <c r="C795" s="173">
        <v>2</v>
      </c>
    </row>
    <row r="796" spans="1:3" x14ac:dyDescent="0.25">
      <c r="A796" s="162" t="s">
        <v>389</v>
      </c>
      <c r="B796" s="5" t="s">
        <v>209</v>
      </c>
      <c r="C796" s="173">
        <v>1</v>
      </c>
    </row>
    <row r="797" spans="1:3" x14ac:dyDescent="0.25">
      <c r="A797" s="162" t="s">
        <v>388</v>
      </c>
      <c r="B797" s="5" t="s">
        <v>209</v>
      </c>
      <c r="C797" s="173">
        <v>3</v>
      </c>
    </row>
    <row r="798" spans="1:3" x14ac:dyDescent="0.25">
      <c r="A798" s="162" t="s">
        <v>393</v>
      </c>
      <c r="B798" s="5" t="s">
        <v>209</v>
      </c>
      <c r="C798" s="173">
        <v>1</v>
      </c>
    </row>
    <row r="799" spans="1:3" x14ac:dyDescent="0.25">
      <c r="A799" s="162" t="s">
        <v>391</v>
      </c>
      <c r="B799" s="5" t="s">
        <v>209</v>
      </c>
      <c r="C799" s="173">
        <v>2</v>
      </c>
    </row>
    <row r="800" spans="1:3" ht="16.5" thickBot="1" x14ac:dyDescent="0.3">
      <c r="A800" s="185" t="s">
        <v>392</v>
      </c>
      <c r="B800" s="39" t="s">
        <v>209</v>
      </c>
      <c r="C800" s="186">
        <v>2</v>
      </c>
    </row>
    <row r="801" spans="1:3" ht="16.5" thickBot="1" x14ac:dyDescent="0.3">
      <c r="A801" s="269" t="s">
        <v>253</v>
      </c>
      <c r="B801" s="270"/>
      <c r="C801" s="186">
        <f>SUM(C795:C800)</f>
        <v>11</v>
      </c>
    </row>
    <row r="803" spans="1:3" ht="16.5" thickBot="1" x14ac:dyDescent="0.3"/>
    <row r="804" spans="1:3" ht="16.5" thickBot="1" x14ac:dyDescent="0.3">
      <c r="A804" s="237" t="s">
        <v>334</v>
      </c>
      <c r="B804" s="238"/>
      <c r="C804" s="239"/>
    </row>
    <row r="805" spans="1:3" ht="16.5" thickBot="1" x14ac:dyDescent="0.3">
      <c r="A805" s="249" t="s">
        <v>1</v>
      </c>
      <c r="B805" s="250"/>
      <c r="C805" s="251"/>
    </row>
    <row r="806" spans="1:3" x14ac:dyDescent="0.25">
      <c r="A806" s="211" t="s">
        <v>2</v>
      </c>
      <c r="B806" s="115" t="s">
        <v>3</v>
      </c>
      <c r="C806" s="212" t="s">
        <v>4</v>
      </c>
    </row>
    <row r="807" spans="1:3" x14ac:dyDescent="0.25">
      <c r="A807" s="207" t="s">
        <v>328</v>
      </c>
      <c r="B807" s="10" t="s">
        <v>21</v>
      </c>
      <c r="C807" s="196">
        <v>1</v>
      </c>
    </row>
    <row r="808" spans="1:3" x14ac:dyDescent="0.25">
      <c r="A808" s="207" t="s">
        <v>329</v>
      </c>
      <c r="B808" s="10" t="s">
        <v>21</v>
      </c>
      <c r="C808" s="196">
        <v>1</v>
      </c>
    </row>
    <row r="809" spans="1:3" x14ac:dyDescent="0.25">
      <c r="A809" s="207" t="s">
        <v>302</v>
      </c>
      <c r="B809" s="10" t="s">
        <v>6</v>
      </c>
      <c r="C809" s="196">
        <v>16</v>
      </c>
    </row>
    <row r="810" spans="1:3" x14ac:dyDescent="0.25">
      <c r="A810" s="207" t="s">
        <v>303</v>
      </c>
      <c r="B810" s="10" t="s">
        <v>6</v>
      </c>
      <c r="C810" s="196">
        <v>16</v>
      </c>
    </row>
    <row r="811" spans="1:3" x14ac:dyDescent="0.25">
      <c r="A811" s="207" t="s">
        <v>330</v>
      </c>
      <c r="B811" s="10" t="s">
        <v>6</v>
      </c>
      <c r="C811" s="196">
        <v>16</v>
      </c>
    </row>
    <row r="812" spans="1:3" x14ac:dyDescent="0.25">
      <c r="A812" s="207" t="s">
        <v>314</v>
      </c>
      <c r="B812" s="10" t="s">
        <v>6</v>
      </c>
      <c r="C812" s="196">
        <v>16</v>
      </c>
    </row>
    <row r="813" spans="1:3" x14ac:dyDescent="0.25">
      <c r="A813" s="207" t="s">
        <v>304</v>
      </c>
      <c r="B813" s="10" t="s">
        <v>6</v>
      </c>
      <c r="C813" s="196">
        <v>35</v>
      </c>
    </row>
    <row r="814" spans="1:3" x14ac:dyDescent="0.25">
      <c r="A814" s="207" t="s">
        <v>133</v>
      </c>
      <c r="B814" s="10" t="s">
        <v>6</v>
      </c>
      <c r="C814" s="196">
        <v>17</v>
      </c>
    </row>
    <row r="815" spans="1:3" x14ac:dyDescent="0.25">
      <c r="A815" s="207" t="s">
        <v>313</v>
      </c>
      <c r="B815" s="10" t="s">
        <v>6</v>
      </c>
      <c r="C815" s="196">
        <v>90</v>
      </c>
    </row>
    <row r="816" spans="1:3" x14ac:dyDescent="0.25">
      <c r="A816" s="207" t="s">
        <v>28</v>
      </c>
      <c r="B816" s="10" t="s">
        <v>6</v>
      </c>
      <c r="C816" s="196">
        <v>2</v>
      </c>
    </row>
    <row r="817" spans="1:3" x14ac:dyDescent="0.25">
      <c r="A817" s="207" t="s">
        <v>43</v>
      </c>
      <c r="B817" s="10" t="s">
        <v>6</v>
      </c>
      <c r="C817" s="196">
        <v>2</v>
      </c>
    </row>
    <row r="818" spans="1:3" x14ac:dyDescent="0.25">
      <c r="A818" s="207" t="s">
        <v>62</v>
      </c>
      <c r="B818" s="10" t="s">
        <v>103</v>
      </c>
      <c r="C818" s="196">
        <v>10</v>
      </c>
    </row>
    <row r="819" spans="1:3" x14ac:dyDescent="0.25">
      <c r="A819" s="207" t="s">
        <v>331</v>
      </c>
      <c r="B819" s="10" t="s">
        <v>6</v>
      </c>
      <c r="C819" s="196">
        <v>13</v>
      </c>
    </row>
    <row r="820" spans="1:3" ht="16.5" thickBot="1" x14ac:dyDescent="0.3">
      <c r="A820" s="208" t="s">
        <v>310</v>
      </c>
      <c r="B820" s="32" t="s">
        <v>6</v>
      </c>
      <c r="C820" s="206">
        <v>20</v>
      </c>
    </row>
    <row r="821" spans="1:3" ht="16.5" thickBot="1" x14ac:dyDescent="0.3">
      <c r="A821" s="269" t="s">
        <v>253</v>
      </c>
      <c r="B821" s="270"/>
      <c r="C821" s="186">
        <f>SUM(C807:C820)</f>
        <v>255</v>
      </c>
    </row>
    <row r="822" spans="1:3" ht="16.5" thickBot="1" x14ac:dyDescent="0.3"/>
    <row r="823" spans="1:3" ht="16.5" thickBot="1" x14ac:dyDescent="0.3">
      <c r="A823" s="240" t="s">
        <v>15</v>
      </c>
      <c r="B823" s="241"/>
      <c r="C823" s="242"/>
    </row>
    <row r="824" spans="1:3" ht="16.5" thickBot="1" x14ac:dyDescent="0.3">
      <c r="A824" s="164" t="s">
        <v>16</v>
      </c>
      <c r="B824" s="4" t="s">
        <v>3</v>
      </c>
      <c r="C824" s="188" t="s">
        <v>17</v>
      </c>
    </row>
    <row r="825" spans="1:3" x14ac:dyDescent="0.25">
      <c r="A825" s="162" t="s">
        <v>390</v>
      </c>
      <c r="B825" s="5" t="s">
        <v>209</v>
      </c>
      <c r="C825" s="173">
        <v>2</v>
      </c>
    </row>
    <row r="826" spans="1:3" x14ac:dyDescent="0.25">
      <c r="A826" s="162" t="s">
        <v>389</v>
      </c>
      <c r="B826" s="5" t="s">
        <v>209</v>
      </c>
      <c r="C826" s="173">
        <v>1</v>
      </c>
    </row>
    <row r="827" spans="1:3" x14ac:dyDescent="0.25">
      <c r="A827" s="162" t="s">
        <v>393</v>
      </c>
      <c r="B827" s="5" t="s">
        <v>209</v>
      </c>
      <c r="C827" s="173">
        <v>1</v>
      </c>
    </row>
    <row r="828" spans="1:3" x14ac:dyDescent="0.25">
      <c r="A828" s="162" t="s">
        <v>391</v>
      </c>
      <c r="B828" s="5" t="s">
        <v>209</v>
      </c>
      <c r="C828" s="173">
        <v>2</v>
      </c>
    </row>
    <row r="829" spans="1:3" ht="16.5" thickBot="1" x14ac:dyDescent="0.3">
      <c r="A829" s="185" t="s">
        <v>392</v>
      </c>
      <c r="B829" s="39" t="s">
        <v>209</v>
      </c>
      <c r="C829" s="186">
        <v>2</v>
      </c>
    </row>
    <row r="830" spans="1:3" ht="16.5" thickBot="1" x14ac:dyDescent="0.3">
      <c r="A830" s="269" t="s">
        <v>253</v>
      </c>
      <c r="B830" s="270"/>
      <c r="C830" s="186">
        <f>SUM(C825:C829)</f>
        <v>8</v>
      </c>
    </row>
    <row r="831" spans="1:3" ht="16.5" thickBot="1" x14ac:dyDescent="0.3">
      <c r="A831" s="11"/>
      <c r="B831" s="11"/>
      <c r="C831" s="98"/>
    </row>
    <row r="832" spans="1:3" ht="16.5" thickBot="1" x14ac:dyDescent="0.3">
      <c r="A832" s="240" t="s">
        <v>18</v>
      </c>
      <c r="B832" s="241"/>
      <c r="C832" s="242"/>
    </row>
    <row r="833" spans="1:3" ht="16.5" thickBot="1" x14ac:dyDescent="0.3">
      <c r="A833" s="157" t="s">
        <v>19</v>
      </c>
      <c r="B833" s="1" t="s">
        <v>3</v>
      </c>
      <c r="C833" s="183" t="s">
        <v>4</v>
      </c>
    </row>
    <row r="834" spans="1:3" ht="16.5" thickBot="1" x14ac:dyDescent="0.3">
      <c r="A834" s="208" t="s">
        <v>306</v>
      </c>
      <c r="B834" s="32" t="s">
        <v>21</v>
      </c>
      <c r="C834" s="206">
        <v>1</v>
      </c>
    </row>
    <row r="836" spans="1:3" ht="16.5" thickBot="1" x14ac:dyDescent="0.3"/>
    <row r="837" spans="1:3" ht="16.5" thickBot="1" x14ac:dyDescent="0.3">
      <c r="A837" s="237" t="s">
        <v>336</v>
      </c>
      <c r="B837" s="238"/>
      <c r="C837" s="239"/>
    </row>
    <row r="838" spans="1:3" ht="16.5" thickBot="1" x14ac:dyDescent="0.3">
      <c r="A838" s="249" t="s">
        <v>1</v>
      </c>
      <c r="B838" s="250"/>
      <c r="C838" s="251"/>
    </row>
    <row r="839" spans="1:3" ht="16.5" thickBot="1" x14ac:dyDescent="0.3">
      <c r="A839" s="157" t="s">
        <v>2</v>
      </c>
      <c r="B839" s="1" t="s">
        <v>3</v>
      </c>
      <c r="C839" s="183" t="s">
        <v>4</v>
      </c>
    </row>
    <row r="840" spans="1:3" x14ac:dyDescent="0.25">
      <c r="A840" s="207" t="s">
        <v>328</v>
      </c>
      <c r="B840" s="10" t="s">
        <v>21</v>
      </c>
      <c r="C840" s="196">
        <v>1</v>
      </c>
    </row>
    <row r="841" spans="1:3" x14ac:dyDescent="0.25">
      <c r="A841" s="207" t="s">
        <v>329</v>
      </c>
      <c r="B841" s="10" t="s">
        <v>21</v>
      </c>
      <c r="C841" s="196">
        <v>1</v>
      </c>
    </row>
    <row r="842" spans="1:3" x14ac:dyDescent="0.25">
      <c r="A842" s="207" t="s">
        <v>302</v>
      </c>
      <c r="B842" s="10" t="s">
        <v>6</v>
      </c>
      <c r="C842" s="196">
        <v>16</v>
      </c>
    </row>
    <row r="843" spans="1:3" x14ac:dyDescent="0.25">
      <c r="A843" s="207" t="s">
        <v>303</v>
      </c>
      <c r="B843" s="10" t="s">
        <v>6</v>
      </c>
      <c r="C843" s="196">
        <v>16</v>
      </c>
    </row>
    <row r="844" spans="1:3" x14ac:dyDescent="0.25">
      <c r="A844" s="207" t="s">
        <v>330</v>
      </c>
      <c r="B844" s="10" t="s">
        <v>6</v>
      </c>
      <c r="C844" s="196">
        <v>16</v>
      </c>
    </row>
    <row r="845" spans="1:3" x14ac:dyDescent="0.25">
      <c r="A845" s="207" t="s">
        <v>314</v>
      </c>
      <c r="B845" s="10" t="s">
        <v>6</v>
      </c>
      <c r="C845" s="196">
        <v>16</v>
      </c>
    </row>
    <row r="846" spans="1:3" x14ac:dyDescent="0.25">
      <c r="A846" s="207" t="s">
        <v>304</v>
      </c>
      <c r="B846" s="10" t="s">
        <v>6</v>
      </c>
      <c r="C846" s="196">
        <v>35</v>
      </c>
    </row>
    <row r="847" spans="1:3" x14ac:dyDescent="0.25">
      <c r="A847" s="207" t="s">
        <v>133</v>
      </c>
      <c r="B847" s="10" t="s">
        <v>6</v>
      </c>
      <c r="C847" s="196">
        <v>17</v>
      </c>
    </row>
    <row r="848" spans="1:3" x14ac:dyDescent="0.25">
      <c r="A848" s="207" t="s">
        <v>305</v>
      </c>
      <c r="B848" s="10" t="s">
        <v>6</v>
      </c>
      <c r="C848" s="196">
        <v>120</v>
      </c>
    </row>
    <row r="849" spans="1:3" x14ac:dyDescent="0.25">
      <c r="A849" s="207" t="s">
        <v>28</v>
      </c>
      <c r="B849" s="10" t="s">
        <v>6</v>
      </c>
      <c r="C849" s="196">
        <v>2</v>
      </c>
    </row>
    <row r="850" spans="1:3" x14ac:dyDescent="0.25">
      <c r="A850" s="207" t="s">
        <v>43</v>
      </c>
      <c r="B850" s="10" t="s">
        <v>6</v>
      </c>
      <c r="C850" s="196">
        <v>2</v>
      </c>
    </row>
    <row r="851" spans="1:3" x14ac:dyDescent="0.25">
      <c r="A851" s="207" t="s">
        <v>62</v>
      </c>
      <c r="B851" s="10" t="s">
        <v>103</v>
      </c>
      <c r="C851" s="196">
        <v>10</v>
      </c>
    </row>
    <row r="852" spans="1:3" x14ac:dyDescent="0.25">
      <c r="A852" s="207" t="s">
        <v>331</v>
      </c>
      <c r="B852" s="10" t="s">
        <v>6</v>
      </c>
      <c r="C852" s="196">
        <v>13</v>
      </c>
    </row>
    <row r="853" spans="1:3" ht="16.5" thickBot="1" x14ac:dyDescent="0.3">
      <c r="A853" s="208" t="s">
        <v>321</v>
      </c>
      <c r="B853" s="32" t="s">
        <v>21</v>
      </c>
      <c r="C853" s="206">
        <v>1</v>
      </c>
    </row>
    <row r="854" spans="1:3" ht="16.5" thickBot="1" x14ac:dyDescent="0.3">
      <c r="A854" s="269" t="s">
        <v>253</v>
      </c>
      <c r="B854" s="270"/>
      <c r="C854" s="186">
        <f>SUM(C840:C853)</f>
        <v>266</v>
      </c>
    </row>
    <row r="855" spans="1:3" x14ac:dyDescent="0.25">
      <c r="B855" s="2"/>
    </row>
    <row r="856" spans="1:3" ht="16.5" thickBot="1" x14ac:dyDescent="0.3"/>
    <row r="857" spans="1:3" ht="16.5" thickBot="1" x14ac:dyDescent="0.3">
      <c r="A857" s="249" t="s">
        <v>15</v>
      </c>
      <c r="B857" s="250"/>
      <c r="C857" s="251"/>
    </row>
    <row r="858" spans="1:3" ht="16.5" thickBot="1" x14ac:dyDescent="0.3">
      <c r="A858" s="164" t="s">
        <v>16</v>
      </c>
      <c r="B858" s="4" t="s">
        <v>3</v>
      </c>
      <c r="C858" s="188" t="s">
        <v>17</v>
      </c>
    </row>
    <row r="859" spans="1:3" x14ac:dyDescent="0.25">
      <c r="A859" s="162" t="s">
        <v>390</v>
      </c>
      <c r="B859" s="5" t="s">
        <v>209</v>
      </c>
      <c r="C859" s="173">
        <v>2</v>
      </c>
    </row>
    <row r="860" spans="1:3" x14ac:dyDescent="0.25">
      <c r="A860" s="162" t="s">
        <v>387</v>
      </c>
      <c r="B860" s="5" t="s">
        <v>209</v>
      </c>
      <c r="C860" s="173">
        <v>1</v>
      </c>
    </row>
    <row r="861" spans="1:3" x14ac:dyDescent="0.25">
      <c r="A861" s="162" t="s">
        <v>388</v>
      </c>
      <c r="B861" s="5" t="s">
        <v>209</v>
      </c>
      <c r="C861" s="173">
        <v>3</v>
      </c>
    </row>
    <row r="862" spans="1:3" ht="16.5" thickBot="1" x14ac:dyDescent="0.3">
      <c r="A862" s="185" t="s">
        <v>392</v>
      </c>
      <c r="B862" s="39" t="s">
        <v>209</v>
      </c>
      <c r="C862" s="186">
        <v>2</v>
      </c>
    </row>
    <row r="863" spans="1:3" ht="16.5" thickBot="1" x14ac:dyDescent="0.3">
      <c r="A863" s="269" t="s">
        <v>253</v>
      </c>
      <c r="B863" s="270"/>
      <c r="C863" s="186">
        <f>SUM(C859:C862)</f>
        <v>8</v>
      </c>
    </row>
    <row r="864" spans="1:3" ht="16.5" thickBot="1" x14ac:dyDescent="0.3">
      <c r="A864" s="11"/>
      <c r="B864" s="11"/>
      <c r="C864" s="98"/>
    </row>
    <row r="865" spans="1:3" ht="16.5" thickBot="1" x14ac:dyDescent="0.3">
      <c r="A865" s="249" t="s">
        <v>18</v>
      </c>
      <c r="B865" s="250"/>
      <c r="C865" s="251"/>
    </row>
    <row r="866" spans="1:3" x14ac:dyDescent="0.25">
      <c r="A866" s="159" t="s">
        <v>19</v>
      </c>
      <c r="B866" s="2" t="s">
        <v>3</v>
      </c>
      <c r="C866" s="193" t="s">
        <v>4</v>
      </c>
    </row>
    <row r="867" spans="1:3" ht="16.5" thickBot="1" x14ac:dyDescent="0.3">
      <c r="A867" s="209" t="s">
        <v>306</v>
      </c>
      <c r="B867" s="23" t="s">
        <v>21</v>
      </c>
      <c r="C867" s="210">
        <v>1</v>
      </c>
    </row>
    <row r="869" spans="1:3" ht="16.5" thickBot="1" x14ac:dyDescent="0.3"/>
    <row r="870" spans="1:3" ht="16.5" thickBot="1" x14ac:dyDescent="0.3">
      <c r="A870" s="237" t="s">
        <v>335</v>
      </c>
      <c r="B870" s="238"/>
      <c r="C870" s="239"/>
    </row>
    <row r="871" spans="1:3" ht="16.5" thickBot="1" x14ac:dyDescent="0.3">
      <c r="A871" s="249" t="s">
        <v>1</v>
      </c>
      <c r="B871" s="250"/>
      <c r="C871" s="251"/>
    </row>
    <row r="872" spans="1:3" ht="16.5" thickBot="1" x14ac:dyDescent="0.3">
      <c r="A872" s="157" t="s">
        <v>2</v>
      </c>
      <c r="B872" s="1" t="s">
        <v>3</v>
      </c>
      <c r="C872" s="183" t="s">
        <v>4</v>
      </c>
    </row>
    <row r="873" spans="1:3" x14ac:dyDescent="0.25">
      <c r="A873" s="207" t="s">
        <v>328</v>
      </c>
      <c r="B873" s="10" t="s">
        <v>21</v>
      </c>
      <c r="C873" s="196">
        <v>1</v>
      </c>
    </row>
    <row r="874" spans="1:3" x14ac:dyDescent="0.25">
      <c r="A874" s="207" t="s">
        <v>329</v>
      </c>
      <c r="B874" s="10" t="s">
        <v>21</v>
      </c>
      <c r="C874" s="196">
        <v>1</v>
      </c>
    </row>
    <row r="875" spans="1:3" x14ac:dyDescent="0.25">
      <c r="A875" s="207" t="s">
        <v>302</v>
      </c>
      <c r="B875" s="10" t="s">
        <v>6</v>
      </c>
      <c r="C875" s="196">
        <v>16</v>
      </c>
    </row>
    <row r="876" spans="1:3" x14ac:dyDescent="0.25">
      <c r="A876" s="207" t="s">
        <v>303</v>
      </c>
      <c r="B876" s="10" t="s">
        <v>6</v>
      </c>
      <c r="C876" s="196">
        <v>16</v>
      </c>
    </row>
    <row r="877" spans="1:3" x14ac:dyDescent="0.25">
      <c r="A877" s="207" t="s">
        <v>330</v>
      </c>
      <c r="B877" s="10" t="s">
        <v>6</v>
      </c>
      <c r="C877" s="196">
        <v>16</v>
      </c>
    </row>
    <row r="878" spans="1:3" x14ac:dyDescent="0.25">
      <c r="A878" s="207" t="s">
        <v>314</v>
      </c>
      <c r="B878" s="10" t="s">
        <v>6</v>
      </c>
      <c r="C878" s="196">
        <v>16</v>
      </c>
    </row>
    <row r="879" spans="1:3" x14ac:dyDescent="0.25">
      <c r="A879" s="207" t="s">
        <v>304</v>
      </c>
      <c r="B879" s="10" t="s">
        <v>6</v>
      </c>
      <c r="C879" s="196">
        <v>35</v>
      </c>
    </row>
    <row r="880" spans="1:3" x14ac:dyDescent="0.25">
      <c r="A880" s="207" t="s">
        <v>133</v>
      </c>
      <c r="B880" s="10" t="s">
        <v>6</v>
      </c>
      <c r="C880" s="196">
        <v>17</v>
      </c>
    </row>
    <row r="881" spans="1:3" x14ac:dyDescent="0.25">
      <c r="A881" s="207" t="s">
        <v>28</v>
      </c>
      <c r="B881" s="10" t="s">
        <v>6</v>
      </c>
      <c r="C881" s="196">
        <v>2</v>
      </c>
    </row>
    <row r="882" spans="1:3" x14ac:dyDescent="0.25">
      <c r="A882" s="207" t="s">
        <v>43</v>
      </c>
      <c r="B882" s="10" t="s">
        <v>6</v>
      </c>
      <c r="C882" s="196">
        <v>2</v>
      </c>
    </row>
    <row r="883" spans="1:3" x14ac:dyDescent="0.25">
      <c r="A883" s="207" t="s">
        <v>62</v>
      </c>
      <c r="B883" s="10" t="s">
        <v>103</v>
      </c>
      <c r="C883" s="196">
        <v>10</v>
      </c>
    </row>
    <row r="884" spans="1:3" ht="16.5" thickBot="1" x14ac:dyDescent="0.3">
      <c r="A884" s="208" t="s">
        <v>331</v>
      </c>
      <c r="B884" s="32" t="s">
        <v>6</v>
      </c>
      <c r="C884" s="206">
        <v>13</v>
      </c>
    </row>
    <row r="885" spans="1:3" ht="16.5" thickBot="1" x14ac:dyDescent="0.3">
      <c r="A885" s="269" t="s">
        <v>253</v>
      </c>
      <c r="B885" s="270"/>
      <c r="C885" s="186">
        <f>SUM(C873:C884)</f>
        <v>145</v>
      </c>
    </row>
    <row r="886" spans="1:3" x14ac:dyDescent="0.25">
      <c r="B886" s="2"/>
    </row>
    <row r="887" spans="1:3" ht="16.5" thickBot="1" x14ac:dyDescent="0.3"/>
    <row r="888" spans="1:3" ht="16.5" thickBot="1" x14ac:dyDescent="0.3">
      <c r="A888" s="249" t="s">
        <v>15</v>
      </c>
      <c r="B888" s="250"/>
      <c r="C888" s="251"/>
    </row>
    <row r="889" spans="1:3" ht="16.5" thickBot="1" x14ac:dyDescent="0.3">
      <c r="A889" s="164" t="s">
        <v>16</v>
      </c>
      <c r="B889" s="4" t="s">
        <v>3</v>
      </c>
      <c r="C889" s="188" t="s">
        <v>17</v>
      </c>
    </row>
    <row r="890" spans="1:3" x14ac:dyDescent="0.25">
      <c r="A890" s="162" t="s">
        <v>390</v>
      </c>
      <c r="B890" s="5" t="s">
        <v>209</v>
      </c>
      <c r="C890" s="173">
        <v>2</v>
      </c>
    </row>
    <row r="891" spans="1:3" x14ac:dyDescent="0.25">
      <c r="A891" s="162" t="s">
        <v>387</v>
      </c>
      <c r="B891" s="5" t="s">
        <v>209</v>
      </c>
      <c r="C891" s="173">
        <v>1</v>
      </c>
    </row>
    <row r="892" spans="1:3" ht="16.5" thickBot="1" x14ac:dyDescent="0.3">
      <c r="A892" s="185" t="s">
        <v>392</v>
      </c>
      <c r="B892" s="39" t="s">
        <v>209</v>
      </c>
      <c r="C892" s="186">
        <v>2</v>
      </c>
    </row>
    <row r="893" spans="1:3" ht="16.5" thickBot="1" x14ac:dyDescent="0.3">
      <c r="A893" s="269" t="s">
        <v>253</v>
      </c>
      <c r="B893" s="270"/>
      <c r="C893" s="186">
        <f>SUM(C890:C892)</f>
        <v>5</v>
      </c>
    </row>
    <row r="894" spans="1:3" ht="16.5" thickBot="1" x14ac:dyDescent="0.3"/>
    <row r="895" spans="1:3" ht="16.5" thickBot="1" x14ac:dyDescent="0.3">
      <c r="A895" s="249" t="s">
        <v>18</v>
      </c>
      <c r="B895" s="250"/>
      <c r="C895" s="251"/>
    </row>
    <row r="896" spans="1:3" x14ac:dyDescent="0.25">
      <c r="A896" s="159" t="s">
        <v>19</v>
      </c>
      <c r="B896" s="2" t="s">
        <v>3</v>
      </c>
      <c r="C896" s="193" t="s">
        <v>4</v>
      </c>
    </row>
    <row r="897" spans="1:3" ht="16.5" thickBot="1" x14ac:dyDescent="0.3">
      <c r="A897" s="209" t="s">
        <v>306</v>
      </c>
      <c r="B897" s="23" t="s">
        <v>21</v>
      </c>
      <c r="C897" s="210">
        <v>1</v>
      </c>
    </row>
    <row r="899" spans="1:3" ht="16.5" thickBot="1" x14ac:dyDescent="0.3"/>
    <row r="900" spans="1:3" ht="16.5" thickBot="1" x14ac:dyDescent="0.3">
      <c r="A900" s="237" t="s">
        <v>337</v>
      </c>
      <c r="B900" s="238"/>
      <c r="C900" s="239"/>
    </row>
    <row r="901" spans="1:3" ht="16.5" thickBot="1" x14ac:dyDescent="0.3">
      <c r="A901" s="249" t="s">
        <v>1</v>
      </c>
      <c r="B901" s="250"/>
      <c r="C901" s="251"/>
    </row>
    <row r="902" spans="1:3" ht="16.5" thickBot="1" x14ac:dyDescent="0.3">
      <c r="A902" s="157" t="s">
        <v>2</v>
      </c>
      <c r="B902" s="1" t="s">
        <v>3</v>
      </c>
      <c r="C902" s="183" t="s">
        <v>4</v>
      </c>
    </row>
    <row r="903" spans="1:3" x14ac:dyDescent="0.25">
      <c r="A903" s="207" t="s">
        <v>305</v>
      </c>
      <c r="B903" s="10" t="s">
        <v>6</v>
      </c>
      <c r="C903" s="196">
        <v>140</v>
      </c>
    </row>
    <row r="904" spans="1:3" x14ac:dyDescent="0.25">
      <c r="A904" s="207" t="s">
        <v>28</v>
      </c>
      <c r="B904" s="10" t="s">
        <v>6</v>
      </c>
      <c r="C904" s="196">
        <v>2</v>
      </c>
    </row>
    <row r="905" spans="1:3" x14ac:dyDescent="0.25">
      <c r="A905" s="207" t="s">
        <v>43</v>
      </c>
      <c r="B905" s="10" t="s">
        <v>6</v>
      </c>
      <c r="C905" s="196">
        <v>2</v>
      </c>
    </row>
    <row r="906" spans="1:3" x14ac:dyDescent="0.25">
      <c r="A906" s="207" t="s">
        <v>62</v>
      </c>
      <c r="B906" s="10" t="s">
        <v>103</v>
      </c>
      <c r="C906" s="196">
        <v>20</v>
      </c>
    </row>
    <row r="907" spans="1:3" x14ac:dyDescent="0.25">
      <c r="A907" s="207" t="s">
        <v>328</v>
      </c>
      <c r="B907" s="10" t="s">
        <v>21</v>
      </c>
      <c r="C907" s="196">
        <v>1</v>
      </c>
    </row>
    <row r="908" spans="1:3" x14ac:dyDescent="0.25">
      <c r="A908" s="207" t="s">
        <v>302</v>
      </c>
      <c r="B908" s="10" t="s">
        <v>6</v>
      </c>
      <c r="C908" s="196">
        <v>16</v>
      </c>
    </row>
    <row r="909" spans="1:3" x14ac:dyDescent="0.25">
      <c r="A909" s="207" t="s">
        <v>303</v>
      </c>
      <c r="B909" s="10" t="s">
        <v>6</v>
      </c>
      <c r="C909" s="196">
        <v>16</v>
      </c>
    </row>
    <row r="910" spans="1:3" x14ac:dyDescent="0.25">
      <c r="A910" s="207" t="s">
        <v>330</v>
      </c>
      <c r="B910" s="10" t="s">
        <v>6</v>
      </c>
      <c r="C910" s="196">
        <v>16</v>
      </c>
    </row>
    <row r="911" spans="1:3" x14ac:dyDescent="0.25">
      <c r="A911" s="207" t="s">
        <v>314</v>
      </c>
      <c r="B911" s="10" t="s">
        <v>6</v>
      </c>
      <c r="C911" s="196">
        <v>16</v>
      </c>
    </row>
    <row r="912" spans="1:3" ht="16.5" thickBot="1" x14ac:dyDescent="0.3">
      <c r="A912" s="208" t="s">
        <v>133</v>
      </c>
      <c r="B912" s="32" t="s">
        <v>6</v>
      </c>
      <c r="C912" s="206">
        <v>11</v>
      </c>
    </row>
    <row r="913" spans="1:3" ht="16.5" thickBot="1" x14ac:dyDescent="0.3">
      <c r="A913" s="269" t="s">
        <v>253</v>
      </c>
      <c r="B913" s="270"/>
      <c r="C913" s="186">
        <f>SUM(C903:C912)</f>
        <v>240</v>
      </c>
    </row>
    <row r="914" spans="1:3" x14ac:dyDescent="0.25">
      <c r="B914" s="2"/>
    </row>
    <row r="915" spans="1:3" ht="16.5" thickBot="1" x14ac:dyDescent="0.3"/>
    <row r="916" spans="1:3" ht="16.5" thickBot="1" x14ac:dyDescent="0.3">
      <c r="A916" s="249" t="s">
        <v>15</v>
      </c>
      <c r="B916" s="250"/>
      <c r="C916" s="251"/>
    </row>
    <row r="917" spans="1:3" ht="16.5" thickBot="1" x14ac:dyDescent="0.3">
      <c r="A917" s="164" t="s">
        <v>16</v>
      </c>
      <c r="B917" s="4" t="s">
        <v>3</v>
      </c>
      <c r="C917" s="188" t="s">
        <v>17</v>
      </c>
    </row>
    <row r="918" spans="1:3" x14ac:dyDescent="0.25">
      <c r="A918" s="162" t="s">
        <v>394</v>
      </c>
      <c r="B918" s="5" t="s">
        <v>209</v>
      </c>
      <c r="C918" s="173">
        <v>4</v>
      </c>
    </row>
    <row r="919" spans="1:3" x14ac:dyDescent="0.25">
      <c r="A919" s="162" t="s">
        <v>387</v>
      </c>
      <c r="B919" s="5" t="s">
        <v>209</v>
      </c>
      <c r="C919" s="173">
        <v>1</v>
      </c>
    </row>
    <row r="920" spans="1:3" x14ac:dyDescent="0.25">
      <c r="A920" s="162" t="s">
        <v>718</v>
      </c>
      <c r="B920" s="5" t="s">
        <v>209</v>
      </c>
      <c r="C920" s="173">
        <v>1</v>
      </c>
    </row>
    <row r="921" spans="1:3" x14ac:dyDescent="0.25">
      <c r="A921" s="162" t="s">
        <v>395</v>
      </c>
      <c r="B921" s="5" t="s">
        <v>209</v>
      </c>
      <c r="C921" s="173">
        <v>2</v>
      </c>
    </row>
    <row r="922" spans="1:3" ht="16.5" thickBot="1" x14ac:dyDescent="0.3">
      <c r="A922" s="243" t="s">
        <v>253</v>
      </c>
      <c r="B922" s="244"/>
      <c r="C922" s="172">
        <f>SUM(C918:C921)</f>
        <v>8</v>
      </c>
    </row>
    <row r="923" spans="1:3" ht="16.5" thickBot="1" x14ac:dyDescent="0.3"/>
    <row r="924" spans="1:3" ht="16.5" thickBot="1" x14ac:dyDescent="0.3">
      <c r="A924" s="249" t="s">
        <v>18</v>
      </c>
      <c r="B924" s="250"/>
      <c r="C924" s="251"/>
    </row>
    <row r="925" spans="1:3" x14ac:dyDescent="0.25">
      <c r="A925" s="159" t="s">
        <v>19</v>
      </c>
      <c r="B925" s="2" t="s">
        <v>3</v>
      </c>
      <c r="C925" s="193" t="s">
        <v>4</v>
      </c>
    </row>
    <row r="926" spans="1:3" ht="16.5" thickBot="1" x14ac:dyDescent="0.3">
      <c r="A926" s="209" t="s">
        <v>338</v>
      </c>
      <c r="B926" s="23" t="s">
        <v>21</v>
      </c>
      <c r="C926" s="210">
        <v>1</v>
      </c>
    </row>
    <row r="928" spans="1:3" ht="16.5" thickBot="1" x14ac:dyDescent="0.3"/>
    <row r="929" spans="1:3" ht="16.5" thickBot="1" x14ac:dyDescent="0.3">
      <c r="A929" s="237" t="s">
        <v>339</v>
      </c>
      <c r="B929" s="238"/>
      <c r="C929" s="239"/>
    </row>
    <row r="930" spans="1:3" ht="16.5" thickBot="1" x14ac:dyDescent="0.3">
      <c r="A930" s="249" t="s">
        <v>1</v>
      </c>
      <c r="B930" s="250"/>
      <c r="C930" s="251"/>
    </row>
    <row r="931" spans="1:3" ht="16.5" thickBot="1" x14ac:dyDescent="0.3">
      <c r="A931" s="157" t="s">
        <v>2</v>
      </c>
      <c r="B931" s="1" t="s">
        <v>3</v>
      </c>
      <c r="C931" s="183" t="s">
        <v>4</v>
      </c>
    </row>
    <row r="932" spans="1:3" x14ac:dyDescent="0.25">
      <c r="A932" s="207" t="s">
        <v>305</v>
      </c>
      <c r="B932" s="10" t="s">
        <v>6</v>
      </c>
      <c r="C932" s="196">
        <v>140</v>
      </c>
    </row>
    <row r="933" spans="1:3" x14ac:dyDescent="0.25">
      <c r="A933" s="207" t="s">
        <v>28</v>
      </c>
      <c r="B933" s="10" t="s">
        <v>6</v>
      </c>
      <c r="C933" s="196">
        <v>2</v>
      </c>
    </row>
    <row r="934" spans="1:3" x14ac:dyDescent="0.25">
      <c r="A934" s="207" t="s">
        <v>43</v>
      </c>
      <c r="B934" s="10" t="s">
        <v>6</v>
      </c>
      <c r="C934" s="196">
        <v>2</v>
      </c>
    </row>
    <row r="935" spans="1:3" x14ac:dyDescent="0.25">
      <c r="A935" s="207" t="s">
        <v>62</v>
      </c>
      <c r="B935" s="10" t="s">
        <v>103</v>
      </c>
      <c r="C935" s="196">
        <v>20</v>
      </c>
    </row>
    <row r="936" spans="1:3" x14ac:dyDescent="0.25">
      <c r="A936" s="207" t="s">
        <v>318</v>
      </c>
      <c r="B936" s="10" t="s">
        <v>21</v>
      </c>
      <c r="C936" s="196">
        <v>1</v>
      </c>
    </row>
    <row r="937" spans="1:3" x14ac:dyDescent="0.25">
      <c r="A937" s="207" t="s">
        <v>302</v>
      </c>
      <c r="B937" s="10" t="s">
        <v>6</v>
      </c>
      <c r="C937" s="196">
        <v>16</v>
      </c>
    </row>
    <row r="938" spans="1:3" x14ac:dyDescent="0.25">
      <c r="A938" s="207" t="s">
        <v>303</v>
      </c>
      <c r="B938" s="10" t="s">
        <v>6</v>
      </c>
      <c r="C938" s="196">
        <v>16</v>
      </c>
    </row>
    <row r="939" spans="1:3" x14ac:dyDescent="0.25">
      <c r="A939" s="207" t="s">
        <v>330</v>
      </c>
      <c r="B939" s="10" t="s">
        <v>6</v>
      </c>
      <c r="C939" s="196">
        <v>16</v>
      </c>
    </row>
    <row r="940" spans="1:3" x14ac:dyDescent="0.25">
      <c r="A940" s="207" t="s">
        <v>314</v>
      </c>
      <c r="B940" s="10" t="s">
        <v>6</v>
      </c>
      <c r="C940" s="196">
        <v>16</v>
      </c>
    </row>
    <row r="941" spans="1:3" ht="16.5" thickBot="1" x14ac:dyDescent="0.3">
      <c r="A941" s="208" t="s">
        <v>133</v>
      </c>
      <c r="B941" s="32" t="s">
        <v>6</v>
      </c>
      <c r="C941" s="206">
        <v>11</v>
      </c>
    </row>
    <row r="942" spans="1:3" ht="16.5" thickBot="1" x14ac:dyDescent="0.3">
      <c r="A942" s="269" t="s">
        <v>253</v>
      </c>
      <c r="B942" s="270"/>
      <c r="C942" s="186">
        <f>SUM(C932:C941)</f>
        <v>240</v>
      </c>
    </row>
    <row r="943" spans="1:3" x14ac:dyDescent="0.25">
      <c r="B943" s="2"/>
    </row>
    <row r="944" spans="1:3" ht="16.5" thickBot="1" x14ac:dyDescent="0.3"/>
    <row r="945" spans="1:3" ht="16.5" thickBot="1" x14ac:dyDescent="0.3">
      <c r="A945" s="249" t="s">
        <v>15</v>
      </c>
      <c r="B945" s="250"/>
      <c r="C945" s="251"/>
    </row>
    <row r="946" spans="1:3" ht="16.5" thickBot="1" x14ac:dyDescent="0.3">
      <c r="A946" s="164" t="s">
        <v>16</v>
      </c>
      <c r="B946" s="4" t="s">
        <v>3</v>
      </c>
      <c r="C946" s="188" t="s">
        <v>17</v>
      </c>
    </row>
    <row r="947" spans="1:3" x14ac:dyDescent="0.25">
      <c r="A947" s="162" t="s">
        <v>394</v>
      </c>
      <c r="B947" s="5" t="s">
        <v>209</v>
      </c>
      <c r="C947" s="173">
        <v>4</v>
      </c>
    </row>
    <row r="948" spans="1:3" x14ac:dyDescent="0.25">
      <c r="A948" s="162" t="s">
        <v>396</v>
      </c>
      <c r="B948" s="5" t="s">
        <v>209</v>
      </c>
      <c r="C948" s="173">
        <v>1</v>
      </c>
    </row>
    <row r="949" spans="1:3" x14ac:dyDescent="0.25">
      <c r="A949" s="162" t="s">
        <v>397</v>
      </c>
      <c r="B949" s="5" t="s">
        <v>209</v>
      </c>
      <c r="C949" s="173">
        <v>1</v>
      </c>
    </row>
    <row r="950" spans="1:3" x14ac:dyDescent="0.25">
      <c r="A950" s="162" t="s">
        <v>395</v>
      </c>
      <c r="B950" s="5" t="s">
        <v>209</v>
      </c>
      <c r="C950" s="173">
        <v>2</v>
      </c>
    </row>
    <row r="951" spans="1:3" ht="16.5" thickBot="1" x14ac:dyDescent="0.3">
      <c r="A951" s="243" t="s">
        <v>253</v>
      </c>
      <c r="B951" s="244"/>
      <c r="C951" s="172">
        <f>SUM(C947:C950)</f>
        <v>8</v>
      </c>
    </row>
    <row r="952" spans="1:3" ht="16.5" thickBot="1" x14ac:dyDescent="0.3"/>
    <row r="953" spans="1:3" ht="16.5" thickBot="1" x14ac:dyDescent="0.3">
      <c r="A953" s="240" t="s">
        <v>18</v>
      </c>
      <c r="B953" s="241"/>
      <c r="C953" s="242"/>
    </row>
    <row r="954" spans="1:3" x14ac:dyDescent="0.25">
      <c r="A954" s="159" t="s">
        <v>19</v>
      </c>
      <c r="B954" s="2" t="s">
        <v>3</v>
      </c>
      <c r="C954" s="193" t="s">
        <v>4</v>
      </c>
    </row>
    <row r="955" spans="1:3" ht="16.5" thickBot="1" x14ac:dyDescent="0.3">
      <c r="A955" s="209" t="s">
        <v>338</v>
      </c>
      <c r="B955" s="23" t="s">
        <v>21</v>
      </c>
      <c r="C955" s="210">
        <v>1</v>
      </c>
    </row>
    <row r="957" spans="1:3" ht="16.5" thickBot="1" x14ac:dyDescent="0.3"/>
    <row r="958" spans="1:3" ht="16.5" thickBot="1" x14ac:dyDescent="0.3">
      <c r="A958" s="237" t="s">
        <v>340</v>
      </c>
      <c r="B958" s="238"/>
      <c r="C958" s="239"/>
    </row>
    <row r="959" spans="1:3" ht="16.5" thickBot="1" x14ac:dyDescent="0.3">
      <c r="A959" s="249" t="s">
        <v>1</v>
      </c>
      <c r="B959" s="250"/>
      <c r="C959" s="251"/>
    </row>
    <row r="960" spans="1:3" ht="16.5" thickBot="1" x14ac:dyDescent="0.3">
      <c r="A960" s="157" t="s">
        <v>2</v>
      </c>
      <c r="B960" s="1" t="s">
        <v>3</v>
      </c>
      <c r="C960" s="183" t="s">
        <v>4</v>
      </c>
    </row>
    <row r="961" spans="1:3" x14ac:dyDescent="0.25">
      <c r="A961" s="207" t="s">
        <v>325</v>
      </c>
      <c r="B961" s="10" t="s">
        <v>6</v>
      </c>
      <c r="C961" s="196">
        <v>140</v>
      </c>
    </row>
    <row r="962" spans="1:3" x14ac:dyDescent="0.25">
      <c r="A962" s="207" t="s">
        <v>328</v>
      </c>
      <c r="B962" s="10" t="s">
        <v>21</v>
      </c>
      <c r="C962" s="196">
        <v>1</v>
      </c>
    </row>
    <row r="963" spans="1:3" x14ac:dyDescent="0.25">
      <c r="A963" s="207" t="s">
        <v>318</v>
      </c>
      <c r="B963" s="10" t="s">
        <v>21</v>
      </c>
      <c r="C963" s="196">
        <v>1</v>
      </c>
    </row>
    <row r="964" spans="1:3" x14ac:dyDescent="0.25">
      <c r="A964" s="207" t="s">
        <v>310</v>
      </c>
      <c r="B964" s="10" t="s">
        <v>6</v>
      </c>
      <c r="C964" s="196">
        <v>20</v>
      </c>
    </row>
    <row r="965" spans="1:3" x14ac:dyDescent="0.25">
      <c r="A965" s="207" t="s">
        <v>305</v>
      </c>
      <c r="B965" s="10" t="s">
        <v>6</v>
      </c>
      <c r="C965" s="196">
        <v>350</v>
      </c>
    </row>
    <row r="966" spans="1:3" x14ac:dyDescent="0.25">
      <c r="A966" s="207" t="s">
        <v>28</v>
      </c>
      <c r="B966" s="10" t="s">
        <v>6</v>
      </c>
      <c r="C966" s="196">
        <v>2</v>
      </c>
    </row>
    <row r="967" spans="1:3" x14ac:dyDescent="0.25">
      <c r="A967" s="207" t="s">
        <v>43</v>
      </c>
      <c r="B967" s="10" t="s">
        <v>6</v>
      </c>
      <c r="C967" s="196">
        <v>2</v>
      </c>
    </row>
    <row r="968" spans="1:3" x14ac:dyDescent="0.25">
      <c r="A968" s="207" t="s">
        <v>62</v>
      </c>
      <c r="B968" s="10" t="s">
        <v>103</v>
      </c>
      <c r="C968" s="196">
        <v>40</v>
      </c>
    </row>
    <row r="969" spans="1:3" x14ac:dyDescent="0.25">
      <c r="A969" s="207" t="s">
        <v>302</v>
      </c>
      <c r="B969" s="10" t="s">
        <v>6</v>
      </c>
      <c r="C969" s="196">
        <v>16</v>
      </c>
    </row>
    <row r="970" spans="1:3" x14ac:dyDescent="0.25">
      <c r="A970" s="207" t="s">
        <v>303</v>
      </c>
      <c r="B970" s="10" t="s">
        <v>6</v>
      </c>
      <c r="C970" s="196">
        <v>16</v>
      </c>
    </row>
    <row r="971" spans="1:3" x14ac:dyDescent="0.25">
      <c r="A971" s="207" t="s">
        <v>330</v>
      </c>
      <c r="B971" s="10" t="s">
        <v>6</v>
      </c>
      <c r="C971" s="196">
        <v>16</v>
      </c>
    </row>
    <row r="972" spans="1:3" x14ac:dyDescent="0.25">
      <c r="A972" s="207" t="s">
        <v>314</v>
      </c>
      <c r="B972" s="10" t="s">
        <v>6</v>
      </c>
      <c r="C972" s="196">
        <v>16</v>
      </c>
    </row>
    <row r="973" spans="1:3" ht="16.5" thickBot="1" x14ac:dyDescent="0.3">
      <c r="A973" s="208" t="s">
        <v>133</v>
      </c>
      <c r="B973" s="32" t="s">
        <v>6</v>
      </c>
      <c r="C973" s="206">
        <v>22</v>
      </c>
    </row>
    <row r="974" spans="1:3" ht="16.5" thickBot="1" x14ac:dyDescent="0.3">
      <c r="A974" s="269" t="s">
        <v>253</v>
      </c>
      <c r="B974" s="270"/>
      <c r="C974" s="186">
        <f>SUM(C961:C973)</f>
        <v>642</v>
      </c>
    </row>
    <row r="975" spans="1:3" x14ac:dyDescent="0.25">
      <c r="B975" s="2"/>
    </row>
    <row r="976" spans="1:3" ht="16.5" thickBot="1" x14ac:dyDescent="0.3"/>
    <row r="977" spans="1:3" ht="16.5" thickBot="1" x14ac:dyDescent="0.3">
      <c r="A977" s="249" t="s">
        <v>15</v>
      </c>
      <c r="B977" s="250"/>
      <c r="C977" s="251"/>
    </row>
    <row r="978" spans="1:3" ht="16.5" thickBot="1" x14ac:dyDescent="0.3">
      <c r="A978" s="164" t="s">
        <v>16</v>
      </c>
      <c r="B978" s="4" t="s">
        <v>3</v>
      </c>
      <c r="C978" s="188" t="s">
        <v>17</v>
      </c>
    </row>
    <row r="979" spans="1:3" x14ac:dyDescent="0.25">
      <c r="A979" s="162" t="s">
        <v>394</v>
      </c>
      <c r="B979" s="5" t="s">
        <v>209</v>
      </c>
      <c r="C979" s="173">
        <v>4</v>
      </c>
    </row>
    <row r="980" spans="1:3" x14ac:dyDescent="0.25">
      <c r="A980" s="162" t="s">
        <v>387</v>
      </c>
      <c r="B980" s="5" t="s">
        <v>209</v>
      </c>
      <c r="C980" s="173">
        <v>1</v>
      </c>
    </row>
    <row r="981" spans="1:3" x14ac:dyDescent="0.25">
      <c r="A981" s="162" t="s">
        <v>396</v>
      </c>
      <c r="B981" s="5" t="s">
        <v>209</v>
      </c>
      <c r="C981" s="173">
        <v>1</v>
      </c>
    </row>
    <row r="982" spans="1:3" x14ac:dyDescent="0.25">
      <c r="A982" s="162" t="s">
        <v>393</v>
      </c>
      <c r="B982" s="5" t="s">
        <v>209</v>
      </c>
      <c r="C982" s="173">
        <v>1</v>
      </c>
    </row>
    <row r="983" spans="1:3" x14ac:dyDescent="0.25">
      <c r="A983" s="162" t="s">
        <v>398</v>
      </c>
      <c r="B983" s="5" t="s">
        <v>209</v>
      </c>
      <c r="C983" s="173">
        <v>1</v>
      </c>
    </row>
    <row r="984" spans="1:3" x14ac:dyDescent="0.25">
      <c r="A984" s="162" t="s">
        <v>397</v>
      </c>
      <c r="B984" s="5" t="s">
        <v>209</v>
      </c>
      <c r="C984" s="173">
        <v>1</v>
      </c>
    </row>
    <row r="985" spans="1:3" x14ac:dyDescent="0.25">
      <c r="A985" s="162" t="s">
        <v>395</v>
      </c>
      <c r="B985" s="5" t="s">
        <v>209</v>
      </c>
      <c r="C985" s="173">
        <v>2</v>
      </c>
    </row>
    <row r="986" spans="1:3" ht="16.5" thickBot="1" x14ac:dyDescent="0.3">
      <c r="A986" s="243" t="s">
        <v>253</v>
      </c>
      <c r="B986" s="244"/>
      <c r="C986" s="172">
        <f>SUM(C979:C985)</f>
        <v>11</v>
      </c>
    </row>
    <row r="987" spans="1:3" ht="16.5" thickBot="1" x14ac:dyDescent="0.3"/>
    <row r="988" spans="1:3" ht="16.5" thickBot="1" x14ac:dyDescent="0.3">
      <c r="A988" s="249" t="s">
        <v>18</v>
      </c>
      <c r="B988" s="250"/>
      <c r="C988" s="251"/>
    </row>
    <row r="989" spans="1:3" x14ac:dyDescent="0.25">
      <c r="A989" s="159" t="s">
        <v>19</v>
      </c>
      <c r="B989" s="2" t="s">
        <v>3</v>
      </c>
      <c r="C989" s="193" t="s">
        <v>4</v>
      </c>
    </row>
    <row r="990" spans="1:3" ht="16.5" thickBot="1" x14ac:dyDescent="0.3">
      <c r="A990" s="209" t="s">
        <v>306</v>
      </c>
      <c r="B990" s="23" t="s">
        <v>21</v>
      </c>
      <c r="C990" s="210">
        <v>1</v>
      </c>
    </row>
    <row r="992" spans="1:3" ht="16.5" thickBot="1" x14ac:dyDescent="0.3"/>
    <row r="993" spans="1:3" ht="16.5" thickBot="1" x14ac:dyDescent="0.3">
      <c r="A993" s="237" t="s">
        <v>341</v>
      </c>
      <c r="B993" s="238"/>
      <c r="C993" s="239"/>
    </row>
    <row r="994" spans="1:3" ht="16.5" thickBot="1" x14ac:dyDescent="0.3">
      <c r="A994" s="249" t="s">
        <v>1</v>
      </c>
      <c r="B994" s="250"/>
      <c r="C994" s="251"/>
    </row>
    <row r="995" spans="1:3" ht="16.5" thickBot="1" x14ac:dyDescent="0.3">
      <c r="A995" s="157" t="s">
        <v>2</v>
      </c>
      <c r="B995" s="1" t="s">
        <v>3</v>
      </c>
      <c r="C995" s="183" t="s">
        <v>4</v>
      </c>
    </row>
    <row r="996" spans="1:3" x14ac:dyDescent="0.25">
      <c r="A996" s="207" t="s">
        <v>342</v>
      </c>
      <c r="B996" s="10" t="s">
        <v>6</v>
      </c>
      <c r="C996" s="196">
        <v>120</v>
      </c>
    </row>
    <row r="997" spans="1:3" x14ac:dyDescent="0.25">
      <c r="A997" s="207" t="s">
        <v>305</v>
      </c>
      <c r="B997" s="10" t="s">
        <v>6</v>
      </c>
      <c r="C997" s="196">
        <v>130</v>
      </c>
    </row>
    <row r="998" spans="1:3" x14ac:dyDescent="0.25">
      <c r="A998" s="207" t="s">
        <v>28</v>
      </c>
      <c r="B998" s="10" t="s">
        <v>6</v>
      </c>
      <c r="C998" s="196">
        <v>2</v>
      </c>
    </row>
    <row r="999" spans="1:3" x14ac:dyDescent="0.25">
      <c r="A999" s="207" t="s">
        <v>43</v>
      </c>
      <c r="B999" s="10" t="s">
        <v>6</v>
      </c>
      <c r="C999" s="196">
        <v>2</v>
      </c>
    </row>
    <row r="1000" spans="1:3" x14ac:dyDescent="0.25">
      <c r="A1000" s="207" t="s">
        <v>62</v>
      </c>
      <c r="B1000" s="10" t="s">
        <v>103</v>
      </c>
      <c r="C1000" s="196">
        <v>40</v>
      </c>
    </row>
    <row r="1001" spans="1:3" x14ac:dyDescent="0.25">
      <c r="A1001" s="207" t="s">
        <v>153</v>
      </c>
      <c r="B1001" s="10" t="s">
        <v>6</v>
      </c>
      <c r="C1001" s="196">
        <v>40</v>
      </c>
    </row>
    <row r="1002" spans="1:3" x14ac:dyDescent="0.25">
      <c r="A1002" s="207" t="s">
        <v>318</v>
      </c>
      <c r="B1002" s="10" t="s">
        <v>21</v>
      </c>
      <c r="C1002" s="196">
        <v>1</v>
      </c>
    </row>
    <row r="1003" spans="1:3" x14ac:dyDescent="0.25">
      <c r="A1003" s="207" t="s">
        <v>328</v>
      </c>
      <c r="B1003" s="10" t="s">
        <v>21</v>
      </c>
      <c r="C1003" s="196">
        <v>1</v>
      </c>
    </row>
    <row r="1004" spans="1:3" x14ac:dyDescent="0.25">
      <c r="A1004" s="207" t="s">
        <v>310</v>
      </c>
      <c r="B1004" s="10" t="s">
        <v>6</v>
      </c>
      <c r="C1004" s="196">
        <v>20</v>
      </c>
    </row>
    <row r="1005" spans="1:3" x14ac:dyDescent="0.25">
      <c r="A1005" s="207" t="s">
        <v>325</v>
      </c>
      <c r="B1005" s="10" t="s">
        <v>6</v>
      </c>
      <c r="C1005" s="196">
        <v>140</v>
      </c>
    </row>
    <row r="1006" spans="1:3" x14ac:dyDescent="0.25">
      <c r="A1006" s="207" t="s">
        <v>314</v>
      </c>
      <c r="B1006" s="10" t="s">
        <v>6</v>
      </c>
      <c r="C1006" s="196">
        <v>150</v>
      </c>
    </row>
    <row r="1007" spans="1:3" x14ac:dyDescent="0.25">
      <c r="A1007" s="207" t="s">
        <v>133</v>
      </c>
      <c r="B1007" s="10" t="s">
        <v>6</v>
      </c>
      <c r="C1007" s="196">
        <v>22</v>
      </c>
    </row>
    <row r="1008" spans="1:3" ht="16.5" thickBot="1" x14ac:dyDescent="0.3">
      <c r="A1008" s="208" t="s">
        <v>331</v>
      </c>
      <c r="B1008" s="32" t="s">
        <v>6</v>
      </c>
      <c r="C1008" s="206">
        <v>13</v>
      </c>
    </row>
    <row r="1009" spans="1:3" ht="16.5" thickBot="1" x14ac:dyDescent="0.3">
      <c r="A1009" s="269" t="s">
        <v>253</v>
      </c>
      <c r="B1009" s="270"/>
      <c r="C1009" s="186">
        <f>SUM(C996:C1008)</f>
        <v>681</v>
      </c>
    </row>
    <row r="1010" spans="1:3" x14ac:dyDescent="0.25">
      <c r="B1010" s="2"/>
    </row>
    <row r="1011" spans="1:3" ht="16.5" thickBot="1" x14ac:dyDescent="0.3"/>
    <row r="1012" spans="1:3" ht="16.5" thickBot="1" x14ac:dyDescent="0.3">
      <c r="A1012" s="249" t="s">
        <v>15</v>
      </c>
      <c r="B1012" s="250"/>
      <c r="C1012" s="251"/>
    </row>
    <row r="1013" spans="1:3" ht="16.5" thickBot="1" x14ac:dyDescent="0.3">
      <c r="A1013" s="164" t="s">
        <v>16</v>
      </c>
      <c r="B1013" s="4" t="s">
        <v>3</v>
      </c>
      <c r="C1013" s="188" t="s">
        <v>17</v>
      </c>
    </row>
    <row r="1014" spans="1:3" x14ac:dyDescent="0.25">
      <c r="A1014" s="162" t="s">
        <v>394</v>
      </c>
      <c r="B1014" s="5" t="s">
        <v>209</v>
      </c>
      <c r="C1014" s="173">
        <v>4</v>
      </c>
    </row>
    <row r="1015" spans="1:3" x14ac:dyDescent="0.25">
      <c r="A1015" s="162" t="s">
        <v>387</v>
      </c>
      <c r="B1015" s="5" t="s">
        <v>209</v>
      </c>
      <c r="C1015" s="173">
        <v>1</v>
      </c>
    </row>
    <row r="1016" spans="1:3" x14ac:dyDescent="0.25">
      <c r="A1016" s="162" t="s">
        <v>396</v>
      </c>
      <c r="B1016" s="5" t="s">
        <v>209</v>
      </c>
      <c r="C1016" s="173">
        <v>1</v>
      </c>
    </row>
    <row r="1017" spans="1:3" x14ac:dyDescent="0.25">
      <c r="A1017" s="162" t="s">
        <v>393</v>
      </c>
      <c r="B1017" s="5" t="s">
        <v>209</v>
      </c>
      <c r="C1017" s="173">
        <v>1</v>
      </c>
    </row>
    <row r="1018" spans="1:3" x14ac:dyDescent="0.25">
      <c r="A1018" s="162" t="s">
        <v>398</v>
      </c>
      <c r="B1018" s="5" t="s">
        <v>209</v>
      </c>
      <c r="C1018" s="173">
        <v>1</v>
      </c>
    </row>
    <row r="1019" spans="1:3" x14ac:dyDescent="0.25">
      <c r="A1019" s="162" t="s">
        <v>397</v>
      </c>
      <c r="B1019" s="5" t="s">
        <v>209</v>
      </c>
      <c r="C1019" s="173">
        <v>2</v>
      </c>
    </row>
    <row r="1020" spans="1:3" x14ac:dyDescent="0.25">
      <c r="A1020" s="162" t="s">
        <v>400</v>
      </c>
      <c r="B1020" s="5" t="s">
        <v>209</v>
      </c>
      <c r="C1020" s="173">
        <v>1</v>
      </c>
    </row>
    <row r="1021" spans="1:3" x14ac:dyDescent="0.25">
      <c r="A1021" s="162" t="s">
        <v>399</v>
      </c>
      <c r="B1021" s="5" t="s">
        <v>209</v>
      </c>
      <c r="C1021" s="173">
        <v>1</v>
      </c>
    </row>
    <row r="1022" spans="1:3" ht="16.5" thickBot="1" x14ac:dyDescent="0.3">
      <c r="A1022" s="185" t="s">
        <v>395</v>
      </c>
      <c r="B1022" s="39" t="s">
        <v>209</v>
      </c>
      <c r="C1022" s="186">
        <v>3</v>
      </c>
    </row>
    <row r="1023" spans="1:3" ht="16.5" thickBot="1" x14ac:dyDescent="0.3">
      <c r="A1023" s="269" t="s">
        <v>253</v>
      </c>
      <c r="B1023" s="270"/>
      <c r="C1023" s="174">
        <f>SUM(C1014:C1022)</f>
        <v>15</v>
      </c>
    </row>
    <row r="1024" spans="1:3" x14ac:dyDescent="0.25">
      <c r="A1024" s="2"/>
      <c r="B1024" s="2"/>
      <c r="C1024" s="92"/>
    </row>
    <row r="1025" spans="1:3" ht="16.5" thickBot="1" x14ac:dyDescent="0.3"/>
    <row r="1026" spans="1:3" ht="16.5" thickBot="1" x14ac:dyDescent="0.3">
      <c r="A1026" s="237" t="s">
        <v>452</v>
      </c>
      <c r="B1026" s="238"/>
      <c r="C1026" s="239"/>
    </row>
    <row r="1027" spans="1:3" ht="16.5" thickBot="1" x14ac:dyDescent="0.3">
      <c r="A1027" s="249" t="s">
        <v>1</v>
      </c>
      <c r="B1027" s="250"/>
      <c r="C1027" s="251"/>
    </row>
    <row r="1028" spans="1:3" ht="16.5" thickBot="1" x14ac:dyDescent="0.3">
      <c r="A1028" s="157" t="s">
        <v>2</v>
      </c>
      <c r="B1028" s="1" t="s">
        <v>3</v>
      </c>
      <c r="C1028" s="183" t="s">
        <v>4</v>
      </c>
    </row>
    <row r="1029" spans="1:3" x14ac:dyDescent="0.25">
      <c r="A1029" s="162" t="s">
        <v>305</v>
      </c>
      <c r="B1029" s="2" t="s">
        <v>6</v>
      </c>
      <c r="C1029" s="184">
        <v>350</v>
      </c>
    </row>
    <row r="1030" spans="1:3" x14ac:dyDescent="0.25">
      <c r="A1030" s="159" t="s">
        <v>164</v>
      </c>
      <c r="B1030" s="2" t="s">
        <v>6</v>
      </c>
      <c r="C1030" s="184">
        <v>10</v>
      </c>
    </row>
    <row r="1031" spans="1:3" x14ac:dyDescent="0.25">
      <c r="A1031" s="159" t="s">
        <v>145</v>
      </c>
      <c r="B1031" s="2" t="s">
        <v>6</v>
      </c>
      <c r="C1031" s="184">
        <v>130</v>
      </c>
    </row>
    <row r="1032" spans="1:3" x14ac:dyDescent="0.25">
      <c r="A1032" s="159" t="s">
        <v>137</v>
      </c>
      <c r="B1032" s="2" t="s">
        <v>6</v>
      </c>
      <c r="C1032" s="184">
        <v>34</v>
      </c>
    </row>
    <row r="1033" spans="1:3" x14ac:dyDescent="0.25">
      <c r="A1033" s="159" t="s">
        <v>31</v>
      </c>
      <c r="B1033" s="2" t="s">
        <v>6</v>
      </c>
      <c r="C1033" s="184">
        <v>60</v>
      </c>
    </row>
    <row r="1034" spans="1:3" x14ac:dyDescent="0.25">
      <c r="A1034" s="159" t="s">
        <v>38</v>
      </c>
      <c r="B1034" s="2" t="s">
        <v>6</v>
      </c>
      <c r="C1034" s="184">
        <v>60</v>
      </c>
    </row>
    <row r="1035" spans="1:3" x14ac:dyDescent="0.25">
      <c r="A1035" s="159" t="s">
        <v>57</v>
      </c>
      <c r="B1035" s="2" t="s">
        <v>6</v>
      </c>
      <c r="C1035" s="184">
        <v>5</v>
      </c>
    </row>
    <row r="1036" spans="1:3" x14ac:dyDescent="0.25">
      <c r="A1036" s="159" t="s">
        <v>151</v>
      </c>
      <c r="B1036" s="2" t="s">
        <v>6</v>
      </c>
      <c r="C1036" s="173">
        <v>60</v>
      </c>
    </row>
    <row r="1037" spans="1:3" x14ac:dyDescent="0.25">
      <c r="A1037" s="162" t="s">
        <v>37</v>
      </c>
      <c r="B1037" s="2" t="s">
        <v>6</v>
      </c>
      <c r="C1037" s="173">
        <v>60</v>
      </c>
    </row>
    <row r="1038" spans="1:3" ht="16.5" thickBot="1" x14ac:dyDescent="0.3">
      <c r="A1038" s="185" t="s">
        <v>150</v>
      </c>
      <c r="B1038" s="4" t="s">
        <v>6</v>
      </c>
      <c r="C1038" s="186">
        <v>20</v>
      </c>
    </row>
    <row r="1039" spans="1:3" ht="16.5" thickBot="1" x14ac:dyDescent="0.3">
      <c r="A1039" s="269" t="s">
        <v>253</v>
      </c>
      <c r="B1039" s="270"/>
      <c r="C1039" s="186">
        <f>SUM(C1029:C1038)</f>
        <v>789</v>
      </c>
    </row>
    <row r="1040" spans="1:3" ht="16.5" thickBot="1" x14ac:dyDescent="0.3">
      <c r="B1040" s="2"/>
    </row>
    <row r="1041" spans="1:3" ht="16.5" thickBot="1" x14ac:dyDescent="0.3">
      <c r="A1041" s="249" t="s">
        <v>15</v>
      </c>
      <c r="B1041" s="250"/>
      <c r="C1041" s="251"/>
    </row>
    <row r="1042" spans="1:3" ht="16.5" thickBot="1" x14ac:dyDescent="0.3">
      <c r="A1042" s="164" t="s">
        <v>16</v>
      </c>
      <c r="B1042" s="4" t="s">
        <v>3</v>
      </c>
      <c r="C1042" s="188" t="s">
        <v>17</v>
      </c>
    </row>
    <row r="1043" spans="1:3" x14ac:dyDescent="0.25">
      <c r="A1043" s="213" t="s">
        <v>275</v>
      </c>
      <c r="B1043" s="116" t="s">
        <v>209</v>
      </c>
      <c r="C1043" s="214">
        <v>5</v>
      </c>
    </row>
    <row r="1044" spans="1:3" x14ac:dyDescent="0.25">
      <c r="A1044" s="162" t="s">
        <v>453</v>
      </c>
      <c r="B1044" s="5" t="s">
        <v>209</v>
      </c>
      <c r="C1044" s="173">
        <v>3</v>
      </c>
    </row>
    <row r="1045" spans="1:3" x14ac:dyDescent="0.25">
      <c r="A1045" s="162" t="s">
        <v>454</v>
      </c>
      <c r="B1045" s="5" t="s">
        <v>209</v>
      </c>
      <c r="C1045" s="173">
        <v>3</v>
      </c>
    </row>
    <row r="1046" spans="1:3" ht="16.5" thickBot="1" x14ac:dyDescent="0.3">
      <c r="A1046" s="185" t="s">
        <v>455</v>
      </c>
      <c r="B1046" s="32" t="s">
        <v>209</v>
      </c>
      <c r="C1046" s="206">
        <v>2</v>
      </c>
    </row>
    <row r="1047" spans="1:3" ht="16.5" thickBot="1" x14ac:dyDescent="0.3">
      <c r="A1047" s="269" t="s">
        <v>253</v>
      </c>
      <c r="B1047" s="270"/>
      <c r="C1047" s="186">
        <f>SUM(C1043:C1046)</f>
        <v>13</v>
      </c>
    </row>
    <row r="1049" spans="1:3" ht="16.5" thickBot="1" x14ac:dyDescent="0.3"/>
    <row r="1050" spans="1:3" ht="16.5" thickBot="1" x14ac:dyDescent="0.3">
      <c r="A1050" s="237" t="s">
        <v>456</v>
      </c>
      <c r="B1050" s="238"/>
      <c r="C1050" s="239"/>
    </row>
    <row r="1051" spans="1:3" ht="16.5" thickBot="1" x14ac:dyDescent="0.3">
      <c r="A1051" s="249" t="s">
        <v>1</v>
      </c>
      <c r="B1051" s="250"/>
      <c r="C1051" s="251"/>
    </row>
    <row r="1052" spans="1:3" ht="16.5" thickBot="1" x14ac:dyDescent="0.3">
      <c r="A1052" s="157" t="s">
        <v>2</v>
      </c>
      <c r="B1052" s="1" t="s">
        <v>3</v>
      </c>
      <c r="C1052" s="183" t="s">
        <v>4</v>
      </c>
    </row>
    <row r="1053" spans="1:3" x14ac:dyDescent="0.25">
      <c r="A1053" s="162" t="s">
        <v>457</v>
      </c>
      <c r="B1053" s="2" t="s">
        <v>6</v>
      </c>
      <c r="C1053" s="184">
        <v>120</v>
      </c>
    </row>
    <row r="1054" spans="1:3" x14ac:dyDescent="0.25">
      <c r="A1054" s="159" t="s">
        <v>458</v>
      </c>
      <c r="B1054" s="2" t="s">
        <v>6</v>
      </c>
      <c r="C1054" s="184">
        <v>100</v>
      </c>
    </row>
    <row r="1055" spans="1:3" x14ac:dyDescent="0.25">
      <c r="A1055" s="159" t="s">
        <v>459</v>
      </c>
      <c r="B1055" s="2" t="s">
        <v>6</v>
      </c>
      <c r="C1055" s="184">
        <v>50</v>
      </c>
    </row>
    <row r="1056" spans="1:3" x14ac:dyDescent="0.25">
      <c r="A1056" s="159" t="s">
        <v>460</v>
      </c>
      <c r="B1056" s="2" t="s">
        <v>6</v>
      </c>
      <c r="C1056" s="184">
        <v>40</v>
      </c>
    </row>
    <row r="1057" spans="1:3" x14ac:dyDescent="0.25">
      <c r="A1057" s="159" t="s">
        <v>461</v>
      </c>
      <c r="B1057" s="2" t="s">
        <v>6</v>
      </c>
      <c r="C1057" s="184">
        <v>60</v>
      </c>
    </row>
    <row r="1058" spans="1:3" x14ac:dyDescent="0.25">
      <c r="A1058" s="159" t="s">
        <v>462</v>
      </c>
      <c r="B1058" s="2" t="s">
        <v>6</v>
      </c>
      <c r="C1058" s="184">
        <v>60</v>
      </c>
    </row>
    <row r="1059" spans="1:3" x14ac:dyDescent="0.25">
      <c r="A1059" s="159" t="s">
        <v>463</v>
      </c>
      <c r="B1059" s="2" t="s">
        <v>6</v>
      </c>
      <c r="C1059" s="184">
        <v>80</v>
      </c>
    </row>
    <row r="1060" spans="1:3" x14ac:dyDescent="0.25">
      <c r="A1060" s="159" t="s">
        <v>719</v>
      </c>
      <c r="B1060" s="2" t="s">
        <v>6</v>
      </c>
      <c r="C1060" s="173">
        <v>90</v>
      </c>
    </row>
    <row r="1061" spans="1:3" x14ac:dyDescent="0.25">
      <c r="A1061" s="162" t="s">
        <v>464</v>
      </c>
      <c r="B1061" s="2" t="s">
        <v>6</v>
      </c>
      <c r="C1061" s="173">
        <v>60</v>
      </c>
    </row>
    <row r="1062" spans="1:3" x14ac:dyDescent="0.25">
      <c r="A1062" s="162" t="s">
        <v>465</v>
      </c>
      <c r="B1062" s="2" t="s">
        <v>6</v>
      </c>
      <c r="C1062" s="173">
        <v>50</v>
      </c>
    </row>
    <row r="1063" spans="1:3" x14ac:dyDescent="0.25">
      <c r="A1063" s="162" t="s">
        <v>466</v>
      </c>
      <c r="B1063" s="2" t="s">
        <v>6</v>
      </c>
      <c r="C1063" s="173">
        <v>10</v>
      </c>
    </row>
    <row r="1064" spans="1:3" ht="16.5" thickBot="1" x14ac:dyDescent="0.3">
      <c r="A1064" s="185" t="s">
        <v>467</v>
      </c>
      <c r="B1064" s="4" t="s">
        <v>6</v>
      </c>
      <c r="C1064" s="186">
        <v>30</v>
      </c>
    </row>
    <row r="1065" spans="1:3" ht="16.5" thickBot="1" x14ac:dyDescent="0.3">
      <c r="A1065" s="269" t="s">
        <v>253</v>
      </c>
      <c r="B1065" s="270"/>
      <c r="C1065" s="186">
        <f>SUM(C1053:C1064)</f>
        <v>750</v>
      </c>
    </row>
    <row r="1066" spans="1:3" ht="16.5" thickBot="1" x14ac:dyDescent="0.3">
      <c r="B1066" s="2"/>
    </row>
    <row r="1067" spans="1:3" ht="16.5" thickBot="1" x14ac:dyDescent="0.3">
      <c r="A1067" s="249" t="s">
        <v>15</v>
      </c>
      <c r="B1067" s="250"/>
      <c r="C1067" s="251"/>
    </row>
    <row r="1068" spans="1:3" ht="16.5" thickBot="1" x14ac:dyDescent="0.3">
      <c r="A1068" s="164" t="s">
        <v>16</v>
      </c>
      <c r="B1068" s="4" t="s">
        <v>3</v>
      </c>
      <c r="C1068" s="188" t="s">
        <v>17</v>
      </c>
    </row>
    <row r="1069" spans="1:3" x14ac:dyDescent="0.25">
      <c r="A1069" s="162" t="s">
        <v>468</v>
      </c>
      <c r="B1069" s="5" t="s">
        <v>209</v>
      </c>
      <c r="C1069" s="173">
        <v>3</v>
      </c>
    </row>
    <row r="1070" spans="1:3" x14ac:dyDescent="0.25">
      <c r="A1070" s="162" t="s">
        <v>469</v>
      </c>
      <c r="B1070" s="5" t="s">
        <v>209</v>
      </c>
      <c r="C1070" s="173">
        <v>4</v>
      </c>
    </row>
    <row r="1071" spans="1:3" ht="16.5" thickBot="1" x14ac:dyDescent="0.3">
      <c r="A1071" s="185" t="s">
        <v>470</v>
      </c>
      <c r="B1071" s="39" t="s">
        <v>209</v>
      </c>
      <c r="C1071" s="186">
        <v>2</v>
      </c>
    </row>
    <row r="1072" spans="1:3" ht="16.5" thickBot="1" x14ac:dyDescent="0.3">
      <c r="A1072" s="269" t="s">
        <v>253</v>
      </c>
      <c r="B1072" s="270"/>
      <c r="C1072" s="186">
        <f>SUM(C1069:C1071)</f>
        <v>9</v>
      </c>
    </row>
    <row r="1074" spans="1:3" ht="16.5" thickBot="1" x14ac:dyDescent="0.3"/>
    <row r="1075" spans="1:3" ht="16.5" thickBot="1" x14ac:dyDescent="0.3">
      <c r="A1075" s="237" t="s">
        <v>471</v>
      </c>
      <c r="B1075" s="238"/>
      <c r="C1075" s="239"/>
    </row>
    <row r="1076" spans="1:3" ht="16.5" thickBot="1" x14ac:dyDescent="0.3">
      <c r="A1076" s="249" t="s">
        <v>1</v>
      </c>
      <c r="B1076" s="250"/>
      <c r="C1076" s="251"/>
    </row>
    <row r="1077" spans="1:3" ht="16.5" thickBot="1" x14ac:dyDescent="0.3">
      <c r="A1077" s="157" t="s">
        <v>2</v>
      </c>
      <c r="B1077" s="1" t="s">
        <v>3</v>
      </c>
      <c r="C1077" s="183" t="s">
        <v>4</v>
      </c>
    </row>
    <row r="1078" spans="1:3" x14ac:dyDescent="0.25">
      <c r="A1078" s="159" t="s">
        <v>472</v>
      </c>
      <c r="B1078" s="2" t="s">
        <v>6</v>
      </c>
      <c r="C1078" s="203">
        <v>270</v>
      </c>
    </row>
    <row r="1079" spans="1:3" ht="16.5" thickBot="1" x14ac:dyDescent="0.3">
      <c r="A1079" s="243" t="s">
        <v>253</v>
      </c>
      <c r="B1079" s="244"/>
      <c r="C1079" s="172">
        <f>SUM(C1078)</f>
        <v>270</v>
      </c>
    </row>
    <row r="1080" spans="1:3" x14ac:dyDescent="0.25">
      <c r="B1080" s="2"/>
    </row>
    <row r="1081" spans="1:3" ht="16.5" thickBot="1" x14ac:dyDescent="0.3"/>
    <row r="1082" spans="1:3" ht="16.5" thickBot="1" x14ac:dyDescent="0.3">
      <c r="A1082" s="249" t="s">
        <v>15</v>
      </c>
      <c r="B1082" s="250"/>
      <c r="C1082" s="251"/>
    </row>
    <row r="1083" spans="1:3" ht="16.5" thickBot="1" x14ac:dyDescent="0.3">
      <c r="A1083" s="164" t="s">
        <v>16</v>
      </c>
      <c r="B1083" s="4" t="s">
        <v>3</v>
      </c>
      <c r="C1083" s="188" t="s">
        <v>17</v>
      </c>
    </row>
    <row r="1084" spans="1:3" x14ac:dyDescent="0.25">
      <c r="A1084" s="162" t="s">
        <v>473</v>
      </c>
      <c r="B1084" s="5" t="s">
        <v>209</v>
      </c>
      <c r="C1084" s="173">
        <v>1</v>
      </c>
    </row>
    <row r="1085" spans="1:3" x14ac:dyDescent="0.25">
      <c r="A1085" s="162" t="s">
        <v>474</v>
      </c>
      <c r="B1085" s="5" t="s">
        <v>209</v>
      </c>
      <c r="C1085" s="173">
        <v>2</v>
      </c>
    </row>
    <row r="1086" spans="1:3" ht="16.5" thickBot="1" x14ac:dyDescent="0.3">
      <c r="A1086" s="185" t="s">
        <v>475</v>
      </c>
      <c r="B1086" s="39" t="s">
        <v>209</v>
      </c>
      <c r="C1086" s="186">
        <v>1</v>
      </c>
    </row>
    <row r="1087" spans="1:3" ht="16.5" thickBot="1" x14ac:dyDescent="0.3">
      <c r="A1087" s="269" t="s">
        <v>253</v>
      </c>
      <c r="B1087" s="270"/>
      <c r="C1087" s="186">
        <f>SUM(C1084:C1086)</f>
        <v>4</v>
      </c>
    </row>
    <row r="1088" spans="1:3" ht="16.5" thickBot="1" x14ac:dyDescent="0.3"/>
    <row r="1089" spans="1:3" ht="16.5" thickBot="1" x14ac:dyDescent="0.3">
      <c r="A1089" s="249" t="s">
        <v>18</v>
      </c>
      <c r="B1089" s="250"/>
      <c r="C1089" s="251"/>
    </row>
    <row r="1090" spans="1:3" x14ac:dyDescent="0.25">
      <c r="A1090" s="159" t="s">
        <v>19</v>
      </c>
      <c r="B1090" s="2" t="s">
        <v>3</v>
      </c>
      <c r="C1090" s="193" t="s">
        <v>4</v>
      </c>
    </row>
    <row r="1091" spans="1:3" ht="16.5" thickBot="1" x14ac:dyDescent="0.3">
      <c r="A1091" s="171" t="s">
        <v>650</v>
      </c>
      <c r="B1091" s="9" t="s">
        <v>21</v>
      </c>
      <c r="C1091" s="202">
        <v>1</v>
      </c>
    </row>
    <row r="1092" spans="1:3" ht="16.5" thickBot="1" x14ac:dyDescent="0.3"/>
    <row r="1093" spans="1:3" ht="16.5" thickBot="1" x14ac:dyDescent="0.3">
      <c r="A1093" s="237" t="s">
        <v>476</v>
      </c>
      <c r="B1093" s="238"/>
      <c r="C1093" s="239"/>
    </row>
    <row r="1094" spans="1:3" ht="16.5" thickBot="1" x14ac:dyDescent="0.3">
      <c r="A1094" s="249" t="s">
        <v>1</v>
      </c>
      <c r="B1094" s="250"/>
      <c r="C1094" s="251"/>
    </row>
    <row r="1095" spans="1:3" ht="16.5" thickBot="1" x14ac:dyDescent="0.3">
      <c r="A1095" s="157" t="s">
        <v>2</v>
      </c>
      <c r="B1095" s="1" t="s">
        <v>3</v>
      </c>
      <c r="C1095" s="183" t="s">
        <v>4</v>
      </c>
    </row>
    <row r="1096" spans="1:3" x14ac:dyDescent="0.25">
      <c r="A1096" s="159" t="s">
        <v>464</v>
      </c>
      <c r="B1096" s="2" t="s">
        <v>6</v>
      </c>
      <c r="C1096" s="203">
        <v>115</v>
      </c>
    </row>
    <row r="1097" spans="1:3" ht="16.5" thickBot="1" x14ac:dyDescent="0.3">
      <c r="A1097" s="164" t="s">
        <v>477</v>
      </c>
      <c r="B1097" s="4" t="s">
        <v>6</v>
      </c>
      <c r="C1097" s="215">
        <v>180</v>
      </c>
    </row>
    <row r="1098" spans="1:3" ht="16.5" thickBot="1" x14ac:dyDescent="0.3">
      <c r="A1098" s="269" t="s">
        <v>253</v>
      </c>
      <c r="B1098" s="270"/>
      <c r="C1098" s="186">
        <f>SUM(C1096:C1097)</f>
        <v>295</v>
      </c>
    </row>
    <row r="1099" spans="1:3" x14ac:dyDescent="0.25">
      <c r="B1099" s="2"/>
    </row>
    <row r="1100" spans="1:3" ht="16.5" thickBot="1" x14ac:dyDescent="0.3"/>
    <row r="1101" spans="1:3" ht="16.5" thickBot="1" x14ac:dyDescent="0.3">
      <c r="A1101" s="249" t="s">
        <v>15</v>
      </c>
      <c r="B1101" s="250"/>
      <c r="C1101" s="251"/>
    </row>
    <row r="1102" spans="1:3" ht="16.5" thickBot="1" x14ac:dyDescent="0.3">
      <c r="A1102" s="164" t="s">
        <v>16</v>
      </c>
      <c r="B1102" s="4" t="s">
        <v>3</v>
      </c>
      <c r="C1102" s="188" t="s">
        <v>17</v>
      </c>
    </row>
    <row r="1103" spans="1:3" x14ac:dyDescent="0.25">
      <c r="A1103" s="162" t="s">
        <v>478</v>
      </c>
      <c r="B1103" s="5" t="s">
        <v>209</v>
      </c>
      <c r="C1103" s="173">
        <v>5</v>
      </c>
    </row>
    <row r="1104" spans="1:3" x14ac:dyDescent="0.25">
      <c r="A1104" s="162" t="s">
        <v>479</v>
      </c>
      <c r="B1104" s="5" t="s">
        <v>209</v>
      </c>
      <c r="C1104" s="173">
        <v>2</v>
      </c>
    </row>
    <row r="1105" spans="1:3" ht="16.5" thickBot="1" x14ac:dyDescent="0.3">
      <c r="A1105" s="185" t="s">
        <v>511</v>
      </c>
      <c r="B1105" s="39" t="s">
        <v>209</v>
      </c>
      <c r="C1105" s="186">
        <v>2</v>
      </c>
    </row>
    <row r="1106" spans="1:3" ht="16.5" thickBot="1" x14ac:dyDescent="0.3">
      <c r="A1106" s="269" t="s">
        <v>253</v>
      </c>
      <c r="B1106" s="270"/>
      <c r="C1106" s="186">
        <f>SUM(C1103:C1105)</f>
        <v>9</v>
      </c>
    </row>
    <row r="1107" spans="1:3" ht="16.5" thickBot="1" x14ac:dyDescent="0.3"/>
    <row r="1108" spans="1:3" ht="16.5" thickBot="1" x14ac:dyDescent="0.3">
      <c r="A1108" s="240" t="s">
        <v>18</v>
      </c>
      <c r="B1108" s="241"/>
      <c r="C1108" s="242"/>
    </row>
    <row r="1109" spans="1:3" x14ac:dyDescent="0.25">
      <c r="A1109" s="159" t="s">
        <v>19</v>
      </c>
      <c r="B1109" s="2" t="s">
        <v>3</v>
      </c>
      <c r="C1109" s="193" t="s">
        <v>4</v>
      </c>
    </row>
    <row r="1110" spans="1:3" ht="16.5" thickBot="1" x14ac:dyDescent="0.3">
      <c r="A1110" s="171" t="s">
        <v>651</v>
      </c>
      <c r="B1110" s="9" t="s">
        <v>21</v>
      </c>
      <c r="C1110" s="202">
        <v>1</v>
      </c>
    </row>
    <row r="1111" spans="1:3" ht="16.5" thickBot="1" x14ac:dyDescent="0.3"/>
    <row r="1112" spans="1:3" ht="16.5" thickBot="1" x14ac:dyDescent="0.3">
      <c r="A1112" s="237" t="s">
        <v>506</v>
      </c>
      <c r="B1112" s="238"/>
      <c r="C1112" s="239"/>
    </row>
    <row r="1113" spans="1:3" ht="16.5" thickBot="1" x14ac:dyDescent="0.3">
      <c r="A1113" s="249" t="s">
        <v>1</v>
      </c>
      <c r="B1113" s="250"/>
      <c r="C1113" s="251"/>
    </row>
    <row r="1114" spans="1:3" ht="16.5" thickBot="1" x14ac:dyDescent="0.3">
      <c r="A1114" s="157" t="s">
        <v>2</v>
      </c>
      <c r="B1114" s="1" t="s">
        <v>3</v>
      </c>
      <c r="C1114" s="183" t="s">
        <v>4</v>
      </c>
    </row>
    <row r="1115" spans="1:3" x14ac:dyDescent="0.25">
      <c r="A1115" s="159" t="s">
        <v>508</v>
      </c>
      <c r="B1115" s="2" t="s">
        <v>6</v>
      </c>
      <c r="C1115" s="203">
        <v>275</v>
      </c>
    </row>
    <row r="1116" spans="1:3" x14ac:dyDescent="0.25">
      <c r="A1116" s="159" t="s">
        <v>28</v>
      </c>
      <c r="B1116" s="2" t="s">
        <v>6</v>
      </c>
      <c r="C1116" s="203">
        <v>1</v>
      </c>
    </row>
    <row r="1117" spans="1:3" ht="16.5" thickBot="1" x14ac:dyDescent="0.3">
      <c r="A1117" s="164" t="s">
        <v>29</v>
      </c>
      <c r="B1117" s="4" t="s">
        <v>6</v>
      </c>
      <c r="C1117" s="215">
        <v>0.5</v>
      </c>
    </row>
    <row r="1118" spans="1:3" ht="16.5" thickBot="1" x14ac:dyDescent="0.3">
      <c r="A1118" s="269" t="s">
        <v>253</v>
      </c>
      <c r="B1118" s="270"/>
      <c r="C1118" s="186">
        <f>SUM(C1115:C1117)</f>
        <v>276.5</v>
      </c>
    </row>
    <row r="1119" spans="1:3" x14ac:dyDescent="0.25">
      <c r="B1119" s="2"/>
    </row>
    <row r="1120" spans="1:3" ht="16.5" thickBot="1" x14ac:dyDescent="0.3"/>
    <row r="1121" spans="1:3" ht="16.5" thickBot="1" x14ac:dyDescent="0.3">
      <c r="A1121" s="249" t="s">
        <v>15</v>
      </c>
      <c r="B1121" s="250"/>
      <c r="C1121" s="251"/>
    </row>
    <row r="1122" spans="1:3" ht="16.5" thickBot="1" x14ac:dyDescent="0.3">
      <c r="A1122" s="164" t="s">
        <v>16</v>
      </c>
      <c r="B1122" s="4" t="s">
        <v>3</v>
      </c>
      <c r="C1122" s="188" t="s">
        <v>17</v>
      </c>
    </row>
    <row r="1123" spans="1:3" x14ac:dyDescent="0.25">
      <c r="A1123" s="162" t="s">
        <v>720</v>
      </c>
      <c r="B1123" s="5" t="s">
        <v>209</v>
      </c>
      <c r="C1123" s="173">
        <v>5</v>
      </c>
    </row>
    <row r="1124" spans="1:3" x14ac:dyDescent="0.25">
      <c r="A1124" s="216" t="s">
        <v>509</v>
      </c>
      <c r="B1124" s="118" t="s">
        <v>209</v>
      </c>
      <c r="C1124" s="217">
        <v>2</v>
      </c>
    </row>
    <row r="1125" spans="1:3" ht="16.5" thickBot="1" x14ac:dyDescent="0.3">
      <c r="A1125" s="185" t="s">
        <v>510</v>
      </c>
      <c r="B1125" s="39" t="s">
        <v>209</v>
      </c>
      <c r="C1125" s="186">
        <v>2</v>
      </c>
    </row>
    <row r="1126" spans="1:3" ht="16.5" thickBot="1" x14ac:dyDescent="0.3">
      <c r="A1126" s="269" t="s">
        <v>253</v>
      </c>
      <c r="B1126" s="270"/>
      <c r="C1126" s="186">
        <f>SUM(C1123:C1125)</f>
        <v>9</v>
      </c>
    </row>
    <row r="1127" spans="1:3" ht="16.5" thickBot="1" x14ac:dyDescent="0.3"/>
    <row r="1128" spans="1:3" ht="16.5" thickBot="1" x14ac:dyDescent="0.3">
      <c r="A1128" s="249" t="s">
        <v>18</v>
      </c>
      <c r="B1128" s="250"/>
      <c r="C1128" s="251"/>
    </row>
    <row r="1129" spans="1:3" x14ac:dyDescent="0.25">
      <c r="A1129" s="159" t="s">
        <v>19</v>
      </c>
      <c r="B1129" s="2" t="s">
        <v>3</v>
      </c>
      <c r="C1129" s="193" t="s">
        <v>4</v>
      </c>
    </row>
    <row r="1130" spans="1:3" ht="16.5" thickBot="1" x14ac:dyDescent="0.3">
      <c r="A1130" s="171" t="s">
        <v>650</v>
      </c>
      <c r="B1130" s="9" t="s">
        <v>21</v>
      </c>
      <c r="C1130" s="202">
        <v>1</v>
      </c>
    </row>
    <row r="1131" spans="1:3" ht="16.5" thickBot="1" x14ac:dyDescent="0.3"/>
    <row r="1132" spans="1:3" ht="16.5" thickBot="1" x14ac:dyDescent="0.3">
      <c r="A1132" s="237" t="s">
        <v>561</v>
      </c>
      <c r="B1132" s="238"/>
      <c r="C1132" s="239"/>
    </row>
    <row r="1133" spans="1:3" ht="16.5" thickBot="1" x14ac:dyDescent="0.3">
      <c r="A1133" s="249" t="s">
        <v>1</v>
      </c>
      <c r="B1133" s="250"/>
      <c r="C1133" s="251"/>
    </row>
    <row r="1134" spans="1:3" ht="16.5" thickBot="1" x14ac:dyDescent="0.3">
      <c r="A1134" s="157" t="s">
        <v>2</v>
      </c>
      <c r="B1134" s="1" t="s">
        <v>3</v>
      </c>
      <c r="C1134" s="183" t="s">
        <v>4</v>
      </c>
    </row>
    <row r="1135" spans="1:3" x14ac:dyDescent="0.25">
      <c r="A1135" s="162" t="s">
        <v>721</v>
      </c>
      <c r="B1135" s="2" t="s">
        <v>6</v>
      </c>
      <c r="C1135" s="203">
        <v>180</v>
      </c>
    </row>
    <row r="1136" spans="1:3" x14ac:dyDescent="0.25">
      <c r="A1136" s="162" t="s">
        <v>722</v>
      </c>
      <c r="B1136" s="2" t="s">
        <v>6</v>
      </c>
      <c r="C1136" s="203">
        <v>180</v>
      </c>
    </row>
    <row r="1137" spans="1:3" x14ac:dyDescent="0.25">
      <c r="A1137" s="162" t="s">
        <v>94</v>
      </c>
      <c r="B1137" s="2" t="s">
        <v>6</v>
      </c>
      <c r="C1137" s="203">
        <v>500</v>
      </c>
    </row>
    <row r="1138" spans="1:3" x14ac:dyDescent="0.25">
      <c r="A1138" s="162" t="s">
        <v>723</v>
      </c>
      <c r="B1138" s="2" t="s">
        <v>6</v>
      </c>
      <c r="C1138" s="203">
        <v>150</v>
      </c>
    </row>
    <row r="1139" spans="1:3" x14ac:dyDescent="0.25">
      <c r="A1139" s="162" t="s">
        <v>724</v>
      </c>
      <c r="B1139" s="2" t="s">
        <v>6</v>
      </c>
      <c r="C1139" s="203">
        <v>600</v>
      </c>
    </row>
    <row r="1140" spans="1:3" x14ac:dyDescent="0.25">
      <c r="A1140" s="162" t="s">
        <v>725</v>
      </c>
      <c r="B1140" s="2" t="s">
        <v>6</v>
      </c>
      <c r="C1140" s="203">
        <v>350</v>
      </c>
    </row>
    <row r="1141" spans="1:3" x14ac:dyDescent="0.25">
      <c r="A1141" s="162" t="s">
        <v>726</v>
      </c>
      <c r="B1141" s="2" t="s">
        <v>6</v>
      </c>
      <c r="C1141" s="203">
        <v>200</v>
      </c>
    </row>
    <row r="1142" spans="1:3" x14ac:dyDescent="0.25">
      <c r="A1142" s="162" t="s">
        <v>727</v>
      </c>
      <c r="B1142" s="2" t="s">
        <v>6</v>
      </c>
      <c r="C1142" s="203">
        <v>700</v>
      </c>
    </row>
    <row r="1143" spans="1:3" x14ac:dyDescent="0.25">
      <c r="A1143" s="162" t="s">
        <v>728</v>
      </c>
      <c r="B1143" s="2" t="s">
        <v>6</v>
      </c>
      <c r="C1143" s="203">
        <v>36</v>
      </c>
    </row>
    <row r="1144" spans="1:3" ht="16.5" thickBot="1" x14ac:dyDescent="0.3">
      <c r="A1144" s="185" t="s">
        <v>729</v>
      </c>
      <c r="B1144" s="4" t="s">
        <v>562</v>
      </c>
      <c r="C1144" s="215">
        <v>4.5</v>
      </c>
    </row>
    <row r="1145" spans="1:3" ht="16.5" thickBot="1" x14ac:dyDescent="0.3">
      <c r="A1145" s="269" t="s">
        <v>253</v>
      </c>
      <c r="B1145" s="270"/>
      <c r="C1145" s="186">
        <f>SUM(C1135:C1144)</f>
        <v>2900.5</v>
      </c>
    </row>
    <row r="1146" spans="1:3" x14ac:dyDescent="0.25">
      <c r="B1146" s="2"/>
    </row>
    <row r="1147" spans="1:3" ht="16.5" thickBot="1" x14ac:dyDescent="0.3"/>
    <row r="1148" spans="1:3" ht="16.5" thickBot="1" x14ac:dyDescent="0.3">
      <c r="A1148" s="249" t="s">
        <v>15</v>
      </c>
      <c r="B1148" s="250"/>
      <c r="C1148" s="251"/>
    </row>
    <row r="1149" spans="1:3" ht="16.5" thickBot="1" x14ac:dyDescent="0.3">
      <c r="A1149" s="164" t="s">
        <v>16</v>
      </c>
      <c r="B1149" s="4" t="s">
        <v>3</v>
      </c>
      <c r="C1149" s="188" t="s">
        <v>17</v>
      </c>
    </row>
    <row r="1150" spans="1:3" x14ac:dyDescent="0.25">
      <c r="A1150" s="162" t="s">
        <v>563</v>
      </c>
      <c r="B1150" s="5" t="s">
        <v>209</v>
      </c>
      <c r="C1150" s="173">
        <v>5</v>
      </c>
    </row>
    <row r="1151" spans="1:3" x14ac:dyDescent="0.25">
      <c r="A1151" s="162" t="s">
        <v>564</v>
      </c>
      <c r="B1151" s="5" t="s">
        <v>209</v>
      </c>
      <c r="C1151" s="173">
        <v>15</v>
      </c>
    </row>
    <row r="1152" spans="1:3" ht="16.5" thickBot="1" x14ac:dyDescent="0.3">
      <c r="A1152" s="185" t="s">
        <v>565</v>
      </c>
      <c r="B1152" s="39" t="s">
        <v>209</v>
      </c>
      <c r="C1152" s="186">
        <v>2</v>
      </c>
    </row>
    <row r="1153" spans="1:3" ht="16.5" thickBot="1" x14ac:dyDescent="0.3">
      <c r="A1153" s="269" t="s">
        <v>253</v>
      </c>
      <c r="B1153" s="270"/>
      <c r="C1153" s="186">
        <f>SUM(C1150:C1152)</f>
        <v>22</v>
      </c>
    </row>
    <row r="1154" spans="1:3" ht="16.5" thickBot="1" x14ac:dyDescent="0.3"/>
    <row r="1155" spans="1:3" ht="16.5" thickBot="1" x14ac:dyDescent="0.3">
      <c r="A1155" s="250" t="s">
        <v>18</v>
      </c>
      <c r="B1155" s="250"/>
      <c r="C1155" s="250"/>
    </row>
    <row r="1156" spans="1:3" ht="16.5" thickBot="1" x14ac:dyDescent="0.3">
      <c r="A1156" s="4" t="s">
        <v>19</v>
      </c>
      <c r="B1156" s="4" t="s">
        <v>3</v>
      </c>
      <c r="C1156" s="93" t="s">
        <v>4</v>
      </c>
    </row>
    <row r="1157" spans="1:3" x14ac:dyDescent="0.25">
      <c r="A1157" s="2" t="s">
        <v>651</v>
      </c>
      <c r="B1157" s="2" t="s">
        <v>21</v>
      </c>
      <c r="C1157" s="94">
        <v>1</v>
      </c>
    </row>
    <row r="1158" spans="1:3" ht="16.5" thickBot="1" x14ac:dyDescent="0.3">
      <c r="A1158" s="2"/>
      <c r="B1158" s="2"/>
      <c r="C1158" s="94"/>
    </row>
    <row r="1159" spans="1:3" ht="16.5" thickBot="1" x14ac:dyDescent="0.3">
      <c r="A1159" s="237" t="s">
        <v>599</v>
      </c>
      <c r="B1159" s="238"/>
      <c r="C1159" s="239"/>
    </row>
    <row r="1160" spans="1:3" ht="16.5" thickBot="1" x14ac:dyDescent="0.3">
      <c r="A1160" s="249" t="s">
        <v>1</v>
      </c>
      <c r="B1160" s="250"/>
      <c r="C1160" s="251"/>
    </row>
    <row r="1161" spans="1:3" ht="16.5" thickBot="1" x14ac:dyDescent="0.3">
      <c r="A1161" s="157" t="s">
        <v>2</v>
      </c>
      <c r="B1161" s="1" t="s">
        <v>3</v>
      </c>
      <c r="C1161" s="183" t="s">
        <v>4</v>
      </c>
    </row>
    <row r="1162" spans="1:3" x14ac:dyDescent="0.25">
      <c r="A1162" s="162" t="s">
        <v>600</v>
      </c>
      <c r="B1162" s="2" t="s">
        <v>21</v>
      </c>
      <c r="C1162" s="193">
        <v>2</v>
      </c>
    </row>
    <row r="1163" spans="1:3" x14ac:dyDescent="0.25">
      <c r="A1163" s="162" t="s">
        <v>601</v>
      </c>
      <c r="B1163" s="2" t="s">
        <v>21</v>
      </c>
      <c r="C1163" s="193">
        <v>1</v>
      </c>
    </row>
    <row r="1164" spans="1:3" x14ac:dyDescent="0.25">
      <c r="A1164" s="162" t="s">
        <v>602</v>
      </c>
      <c r="B1164" s="2" t="s">
        <v>21</v>
      </c>
      <c r="C1164" s="193">
        <v>1</v>
      </c>
    </row>
    <row r="1165" spans="1:3" x14ac:dyDescent="0.25">
      <c r="A1165" s="162" t="s">
        <v>153</v>
      </c>
      <c r="B1165" s="2" t="s">
        <v>6</v>
      </c>
      <c r="C1165" s="203">
        <v>3</v>
      </c>
    </row>
    <row r="1166" spans="1:3" ht="16.5" thickBot="1" x14ac:dyDescent="0.3">
      <c r="A1166" s="185" t="s">
        <v>70</v>
      </c>
      <c r="B1166" s="4" t="s">
        <v>6</v>
      </c>
      <c r="C1166" s="215">
        <v>10</v>
      </c>
    </row>
    <row r="1167" spans="1:3" ht="16.5" thickBot="1" x14ac:dyDescent="0.3">
      <c r="A1167" s="269" t="s">
        <v>253</v>
      </c>
      <c r="B1167" s="270"/>
      <c r="C1167" s="186">
        <f>SUM(C1162:C1166)</f>
        <v>17</v>
      </c>
    </row>
    <row r="1168" spans="1:3" x14ac:dyDescent="0.25">
      <c r="B1168" s="2"/>
    </row>
    <row r="1169" spans="1:3" ht="16.5" thickBot="1" x14ac:dyDescent="0.3"/>
    <row r="1170" spans="1:3" ht="16.5" thickBot="1" x14ac:dyDescent="0.3">
      <c r="A1170" s="249" t="s">
        <v>15</v>
      </c>
      <c r="B1170" s="250"/>
      <c r="C1170" s="251"/>
    </row>
    <row r="1171" spans="1:3" ht="16.5" thickBot="1" x14ac:dyDescent="0.3">
      <c r="A1171" s="164" t="s">
        <v>16</v>
      </c>
      <c r="B1171" s="4" t="s">
        <v>3</v>
      </c>
      <c r="C1171" s="188" t="s">
        <v>17</v>
      </c>
    </row>
    <row r="1172" spans="1:3" x14ac:dyDescent="0.25">
      <c r="A1172" s="162" t="s">
        <v>648</v>
      </c>
      <c r="B1172" s="5" t="s">
        <v>209</v>
      </c>
      <c r="C1172" s="173">
        <v>2</v>
      </c>
    </row>
    <row r="1173" spans="1:3" ht="16.5" thickBot="1" x14ac:dyDescent="0.3">
      <c r="A1173" s="185" t="s">
        <v>649</v>
      </c>
      <c r="B1173" s="39" t="s">
        <v>209</v>
      </c>
      <c r="C1173" s="186">
        <v>2</v>
      </c>
    </row>
    <row r="1174" spans="1:3" ht="16.5" thickBot="1" x14ac:dyDescent="0.3">
      <c r="A1174" s="269" t="s">
        <v>253</v>
      </c>
      <c r="B1174" s="270"/>
      <c r="C1174" s="186">
        <f>SUM(C1172:C1173)</f>
        <v>4</v>
      </c>
    </row>
  </sheetData>
  <mergeCells count="235">
    <mergeCell ref="A1133:C1133"/>
    <mergeCell ref="A1145:B1145"/>
    <mergeCell ref="A1148:C1148"/>
    <mergeCell ref="A1153:B1153"/>
    <mergeCell ref="A1155:C1155"/>
    <mergeCell ref="A1159:C1159"/>
    <mergeCell ref="A1160:C1160"/>
    <mergeCell ref="A1167:B1167"/>
    <mergeCell ref="A1170:C1170"/>
    <mergeCell ref="A1174:B1174"/>
    <mergeCell ref="A65:B65"/>
    <mergeCell ref="A77:B77"/>
    <mergeCell ref="A101:B101"/>
    <mergeCell ref="A111:B111"/>
    <mergeCell ref="A128:B128"/>
    <mergeCell ref="A139:B139"/>
    <mergeCell ref="A160:B160"/>
    <mergeCell ref="A190:B190"/>
    <mergeCell ref="A197:B197"/>
    <mergeCell ref="A178:C178"/>
    <mergeCell ref="A103:C103"/>
    <mergeCell ref="A113:C113"/>
    <mergeCell ref="A118:C118"/>
    <mergeCell ref="A119:C119"/>
    <mergeCell ref="A130:C130"/>
    <mergeCell ref="A141:C141"/>
    <mergeCell ref="A146:C146"/>
    <mergeCell ref="A147:C147"/>
    <mergeCell ref="A162:C162"/>
    <mergeCell ref="A172:C172"/>
    <mergeCell ref="A177:C177"/>
    <mergeCell ref="A1132:C1132"/>
    <mergeCell ref="A170:B170"/>
    <mergeCell ref="A233:C233"/>
    <mergeCell ref="A192:C192"/>
    <mergeCell ref="A200:C200"/>
    <mergeCell ref="A201:C201"/>
    <mergeCell ref="A211:C211"/>
    <mergeCell ref="A240:B240"/>
    <mergeCell ref="A209:B209"/>
    <mergeCell ref="A217:B217"/>
    <mergeCell ref="A230:B230"/>
    <mergeCell ref="A220:C220"/>
    <mergeCell ref="A221:C221"/>
    <mergeCell ref="A29:C29"/>
    <mergeCell ref="A1:C1"/>
    <mergeCell ref="A2:C2"/>
    <mergeCell ref="A15:C15"/>
    <mergeCell ref="A28:C28"/>
    <mergeCell ref="A13:B13"/>
    <mergeCell ref="A26:B26"/>
    <mergeCell ref="A89:C89"/>
    <mergeCell ref="A39:C39"/>
    <mergeCell ref="A48:C48"/>
    <mergeCell ref="A49:C49"/>
    <mergeCell ref="A59:C59"/>
    <mergeCell ref="A68:C68"/>
    <mergeCell ref="A69:C69"/>
    <mergeCell ref="A79:C79"/>
    <mergeCell ref="A88:C88"/>
    <mergeCell ref="A85:B85"/>
    <mergeCell ref="A37:B37"/>
    <mergeCell ref="A45:B45"/>
    <mergeCell ref="A57:B57"/>
    <mergeCell ref="A286:B286"/>
    <mergeCell ref="A289:C289"/>
    <mergeCell ref="A243:C243"/>
    <mergeCell ref="A244:C244"/>
    <mergeCell ref="A257:B257"/>
    <mergeCell ref="A259:C259"/>
    <mergeCell ref="A267:B267"/>
    <mergeCell ref="A270:C270"/>
    <mergeCell ref="A271:C271"/>
    <mergeCell ref="A319:C319"/>
    <mergeCell ref="A325:B325"/>
    <mergeCell ref="A327:C327"/>
    <mergeCell ref="A332:C332"/>
    <mergeCell ref="A333:C333"/>
    <mergeCell ref="A295:B295"/>
    <mergeCell ref="A297:C297"/>
    <mergeCell ref="A302:C302"/>
    <mergeCell ref="A303:C303"/>
    <mergeCell ref="A316:B316"/>
    <mergeCell ref="A367:C367"/>
    <mergeCell ref="A384:C384"/>
    <mergeCell ref="A390:B390"/>
    <mergeCell ref="A392:C392"/>
    <mergeCell ref="A381:B381"/>
    <mergeCell ref="A349:B349"/>
    <mergeCell ref="A352:C352"/>
    <mergeCell ref="A359:B359"/>
    <mergeCell ref="A361:C361"/>
    <mergeCell ref="A366:C366"/>
    <mergeCell ref="A536:C536"/>
    <mergeCell ref="A541:C541"/>
    <mergeCell ref="A534:B534"/>
    <mergeCell ref="A456:C456"/>
    <mergeCell ref="A463:B463"/>
    <mergeCell ref="A397:C397"/>
    <mergeCell ref="A398:C398"/>
    <mergeCell ref="A417:B417"/>
    <mergeCell ref="A420:C420"/>
    <mergeCell ref="A428:B428"/>
    <mergeCell ref="A465:C465"/>
    <mergeCell ref="A470:C470"/>
    <mergeCell ref="A471:C471"/>
    <mergeCell ref="A488:B488"/>
    <mergeCell ref="A430:C430"/>
    <mergeCell ref="A435:C435"/>
    <mergeCell ref="A436:C436"/>
    <mergeCell ref="A453:B453"/>
    <mergeCell ref="A524:B524"/>
    <mergeCell ref="A491:C491"/>
    <mergeCell ref="A501:B501"/>
    <mergeCell ref="A503:C503"/>
    <mergeCell ref="A508:C508"/>
    <mergeCell ref="A509:C509"/>
    <mergeCell ref="A745:B745"/>
    <mergeCell ref="A593:C593"/>
    <mergeCell ref="A599:B599"/>
    <mergeCell ref="A542:C542"/>
    <mergeCell ref="A558:B558"/>
    <mergeCell ref="A561:C561"/>
    <mergeCell ref="A568:B568"/>
    <mergeCell ref="A570:C570"/>
    <mergeCell ref="A686:C686"/>
    <mergeCell ref="A697:C697"/>
    <mergeCell ref="A709:B709"/>
    <mergeCell ref="A694:B694"/>
    <mergeCell ref="A698:C698"/>
    <mergeCell ref="A667:B667"/>
    <mergeCell ref="A674:C674"/>
    <mergeCell ref="A683:B683"/>
    <mergeCell ref="A590:B590"/>
    <mergeCell ref="A575:C575"/>
    <mergeCell ref="A576:C576"/>
    <mergeCell ref="A675:C675"/>
    <mergeCell ref="A601:C601"/>
    <mergeCell ref="A606:C606"/>
    <mergeCell ref="A669:C669"/>
    <mergeCell ref="A837:C837"/>
    <mergeCell ref="A838:C838"/>
    <mergeCell ref="A854:B854"/>
    <mergeCell ref="A857:C857"/>
    <mergeCell ref="A804:C804"/>
    <mergeCell ref="A805:C805"/>
    <mergeCell ref="A823:C823"/>
    <mergeCell ref="A863:B863"/>
    <mergeCell ref="A748:C748"/>
    <mergeCell ref="A749:C749"/>
    <mergeCell ref="A759:B759"/>
    <mergeCell ref="A762:C762"/>
    <mergeCell ref="A771:B771"/>
    <mergeCell ref="A830:B830"/>
    <mergeCell ref="A801:B801"/>
    <mergeCell ref="A774:C774"/>
    <mergeCell ref="A775:C775"/>
    <mergeCell ref="A791:B791"/>
    <mergeCell ref="A793:C793"/>
    <mergeCell ref="A993:C993"/>
    <mergeCell ref="A994:C994"/>
    <mergeCell ref="A1009:B1009"/>
    <mergeCell ref="A913:B913"/>
    <mergeCell ref="A916:C916"/>
    <mergeCell ref="A922:B922"/>
    <mergeCell ref="A924:C924"/>
    <mergeCell ref="A951:B951"/>
    <mergeCell ref="A929:C929"/>
    <mergeCell ref="A930:C930"/>
    <mergeCell ref="A942:B942"/>
    <mergeCell ref="A945:C945"/>
    <mergeCell ref="A526:C526"/>
    <mergeCell ref="A1076:C1076"/>
    <mergeCell ref="A1079:B1079"/>
    <mergeCell ref="A1082:C1082"/>
    <mergeCell ref="A901:C901"/>
    <mergeCell ref="A605:C605"/>
    <mergeCell ref="A623:B623"/>
    <mergeCell ref="A626:C626"/>
    <mergeCell ref="A634:B634"/>
    <mergeCell ref="A636:C636"/>
    <mergeCell ref="A641:C641"/>
    <mergeCell ref="A642:C642"/>
    <mergeCell ref="A657:B657"/>
    <mergeCell ref="A660:C660"/>
    <mergeCell ref="A821:B821"/>
    <mergeCell ref="A885:B885"/>
    <mergeCell ref="A888:C888"/>
    <mergeCell ref="A893:B893"/>
    <mergeCell ref="A895:C895"/>
    <mergeCell ref="A900:C900"/>
    <mergeCell ref="A870:C870"/>
    <mergeCell ref="A871:C871"/>
    <mergeCell ref="A865:C865"/>
    <mergeCell ref="A832:C832"/>
    <mergeCell ref="A1047:B1047"/>
    <mergeCell ref="A1050:C1050"/>
    <mergeCell ref="A1051:C1051"/>
    <mergeCell ref="A1065:B1065"/>
    <mergeCell ref="A1067:C1067"/>
    <mergeCell ref="A712:C712"/>
    <mergeCell ref="A721:B721"/>
    <mergeCell ref="A724:C724"/>
    <mergeCell ref="A725:C725"/>
    <mergeCell ref="A734:B734"/>
    <mergeCell ref="A737:C737"/>
    <mergeCell ref="A1026:C1026"/>
    <mergeCell ref="A1027:C1027"/>
    <mergeCell ref="A1039:B1039"/>
    <mergeCell ref="A1041:C1041"/>
    <mergeCell ref="A1012:C1012"/>
    <mergeCell ref="A953:C953"/>
    <mergeCell ref="A958:C958"/>
    <mergeCell ref="A959:C959"/>
    <mergeCell ref="A974:B974"/>
    <mergeCell ref="A977:C977"/>
    <mergeCell ref="A1023:B1023"/>
    <mergeCell ref="A986:B986"/>
    <mergeCell ref="A988:C988"/>
    <mergeCell ref="A1072:B1072"/>
    <mergeCell ref="A1075:C1075"/>
    <mergeCell ref="A1112:C1112"/>
    <mergeCell ref="A1113:C1113"/>
    <mergeCell ref="A1118:B1118"/>
    <mergeCell ref="A1121:C1121"/>
    <mergeCell ref="A1126:B1126"/>
    <mergeCell ref="A1128:C1128"/>
    <mergeCell ref="A1087:B1087"/>
    <mergeCell ref="A1089:C1089"/>
    <mergeCell ref="A1093:C1093"/>
    <mergeCell ref="A1094:C1094"/>
    <mergeCell ref="A1098:B1098"/>
    <mergeCell ref="A1101:C1101"/>
    <mergeCell ref="A1106:B1106"/>
    <mergeCell ref="A1108:C1108"/>
  </mergeCells>
  <hyperlinks>
    <hyperlink ref="G1" location="'Menu Navegación'!A1" display="Menú" xr:uid="{69876A8B-806A-40A0-A8A0-3817C0D2A8F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3E7CF-405D-4E2C-84C4-9E8618522020}">
  <dimension ref="A1:H606"/>
  <sheetViews>
    <sheetView workbookViewId="0">
      <selection activeCell="H1" sqref="H1"/>
    </sheetView>
  </sheetViews>
  <sheetFormatPr baseColWidth="10" defaultColWidth="11.42578125" defaultRowHeight="15.75" x14ac:dyDescent="0.25"/>
  <cols>
    <col min="1" max="1" width="78.5703125" style="5" bestFit="1" customWidth="1"/>
    <col min="2" max="2" width="17.5703125" style="5" bestFit="1" customWidth="1"/>
    <col min="3" max="3" width="13.7109375" style="5" bestFit="1" customWidth="1"/>
    <col min="4" max="4" width="15.28515625" style="45" bestFit="1" customWidth="1"/>
    <col min="5" max="5" width="14.140625" style="45" bestFit="1" customWidth="1"/>
    <col min="6" max="6" width="11.5703125" style="5" bestFit="1" customWidth="1"/>
    <col min="7" max="10" width="11.42578125" style="5"/>
    <col min="11" max="11" width="13" style="5" bestFit="1" customWidth="1"/>
    <col min="12" max="16384" width="11.42578125" style="5"/>
  </cols>
  <sheetData>
    <row r="1" spans="1:8" x14ac:dyDescent="0.25">
      <c r="A1" s="252" t="s">
        <v>655</v>
      </c>
      <c r="B1" s="253"/>
      <c r="C1" s="253"/>
      <c r="D1" s="253"/>
      <c r="E1" s="254"/>
      <c r="H1" s="149" t="s">
        <v>738</v>
      </c>
    </row>
    <row r="2" spans="1:8" ht="16.5" thickBot="1" x14ac:dyDescent="0.3">
      <c r="A2" s="255" t="s">
        <v>1</v>
      </c>
      <c r="B2" s="256"/>
      <c r="C2" s="256"/>
      <c r="D2" s="256"/>
      <c r="E2" s="257"/>
    </row>
    <row r="3" spans="1:8" ht="16.5" thickBot="1" x14ac:dyDescent="0.3">
      <c r="A3" s="157" t="s">
        <v>2</v>
      </c>
      <c r="B3" s="1" t="s">
        <v>3</v>
      </c>
      <c r="C3" s="1" t="s">
        <v>4</v>
      </c>
      <c r="D3" s="72" t="s">
        <v>146</v>
      </c>
      <c r="E3" s="174" t="s">
        <v>65</v>
      </c>
    </row>
    <row r="4" spans="1:8" x14ac:dyDescent="0.25">
      <c r="A4" s="159" t="str">
        <f>+'Producto Terminado'!A4</f>
        <v>Doritos</v>
      </c>
      <c r="B4" s="2" t="str">
        <f>+'Producto Terminado'!B4</f>
        <v>Unidad</v>
      </c>
      <c r="C4" s="2">
        <f>+'Producto Terminado'!C4</f>
        <v>1</v>
      </c>
      <c r="D4" s="77">
        <f>+'Costo Materia Prima'!E147</f>
        <v>1896.86</v>
      </c>
      <c r="E4" s="173">
        <f>+C4*D4</f>
        <v>1896.86</v>
      </c>
    </row>
    <row r="5" spans="1:8" x14ac:dyDescent="0.25">
      <c r="A5" s="159" t="str">
        <f>+'Producto Terminado'!A5</f>
        <v>Carne Molida</v>
      </c>
      <c r="B5" s="2" t="str">
        <f>+'Producto Terminado'!B5</f>
        <v>Gramos</v>
      </c>
      <c r="C5" s="2">
        <f>+'Producto Terminado'!C5</f>
        <v>35</v>
      </c>
      <c r="D5" s="77">
        <f>+'Costo Preparaciones Previas'!G193</f>
        <v>22.316389068859905</v>
      </c>
      <c r="E5" s="173">
        <f t="shared" ref="E5:E12" si="0">+C5*D5</f>
        <v>781.07361741009663</v>
      </c>
    </row>
    <row r="6" spans="1:8" x14ac:dyDescent="0.25">
      <c r="A6" s="159" t="str">
        <f>+'Producto Terminado'!A6</f>
        <v>Frijol Rojo</v>
      </c>
      <c r="B6" s="2" t="str">
        <f>+'Producto Terminado'!B6</f>
        <v>Gramos</v>
      </c>
      <c r="C6" s="2">
        <f>+'Producto Terminado'!C6</f>
        <v>45</v>
      </c>
      <c r="D6" s="77">
        <f>+'Costo Materia Prima'!E74</f>
        <v>18.678160919540232</v>
      </c>
      <c r="E6" s="173">
        <f t="shared" si="0"/>
        <v>840.51724137931046</v>
      </c>
    </row>
    <row r="7" spans="1:8" x14ac:dyDescent="0.25">
      <c r="A7" s="159" t="str">
        <f>+'Producto Terminado'!A7</f>
        <v>Pico de Gallo</v>
      </c>
      <c r="B7" s="2" t="str">
        <f>+'Producto Terminado'!B7</f>
        <v>Gramos</v>
      </c>
      <c r="C7" s="2">
        <f>+'Producto Terminado'!C7</f>
        <v>50</v>
      </c>
      <c r="D7" s="77">
        <f>+'Costo Preparaciones Previas'!G90</f>
        <v>8.6320230390529922</v>
      </c>
      <c r="E7" s="173">
        <f t="shared" si="0"/>
        <v>431.60115195264962</v>
      </c>
    </row>
    <row r="8" spans="1:8" x14ac:dyDescent="0.25">
      <c r="A8" s="159" t="str">
        <f>+'Producto Terminado'!A8</f>
        <v>Guacamole</v>
      </c>
      <c r="B8" s="2" t="str">
        <f>+'Producto Terminado'!B8</f>
        <v>Gramos</v>
      </c>
      <c r="C8" s="2">
        <f>+'Producto Terminado'!C8</f>
        <v>50</v>
      </c>
      <c r="D8" s="77">
        <f>+'Costo Preparaciones Previas'!G144</f>
        <v>17.202874087288418</v>
      </c>
      <c r="E8" s="173">
        <f t="shared" si="0"/>
        <v>860.14370436442084</v>
      </c>
    </row>
    <row r="9" spans="1:8" x14ac:dyDescent="0.25">
      <c r="A9" s="159" t="str">
        <f>+'Producto Terminado'!A9</f>
        <v>Aji</v>
      </c>
      <c r="B9" s="2" t="str">
        <f>+'Producto Terminado'!B9</f>
        <v>Gramos</v>
      </c>
      <c r="C9" s="2">
        <f>+'Producto Terminado'!C9</f>
        <v>5</v>
      </c>
      <c r="D9" s="77">
        <f>+'Costo Preparaciones Previas'!G304</f>
        <v>15.006213069303154</v>
      </c>
      <c r="E9" s="173">
        <f t="shared" si="0"/>
        <v>75.031065346515774</v>
      </c>
    </row>
    <row r="10" spans="1:8" x14ac:dyDescent="0.25">
      <c r="A10" s="159" t="str">
        <f>+'Producto Terminado'!A10</f>
        <v>Maiz Tierno</v>
      </c>
      <c r="B10" s="2" t="str">
        <f>+'Producto Terminado'!B10</f>
        <v>Gramos</v>
      </c>
      <c r="C10" s="2">
        <f>+'Producto Terminado'!C10</f>
        <v>45</v>
      </c>
      <c r="D10" s="77">
        <f>+'Costo Preparaciones Previas'!G111</f>
        <v>13.43994838207956</v>
      </c>
      <c r="E10" s="173">
        <f t="shared" si="0"/>
        <v>604.79767719358017</v>
      </c>
    </row>
    <row r="11" spans="1:8" x14ac:dyDescent="0.25">
      <c r="A11" s="159" t="str">
        <f>+'Producto Terminado'!A11</f>
        <v>Suero Costeño</v>
      </c>
      <c r="B11" s="2" t="str">
        <f>+'Producto Terminado'!B11</f>
        <v>Gramos</v>
      </c>
      <c r="C11" s="2">
        <f>+'Producto Terminado'!C11</f>
        <v>8</v>
      </c>
      <c r="D11" s="77">
        <f>+'Costo Materia Prima'!E96</f>
        <v>15.05</v>
      </c>
      <c r="E11" s="173">
        <f t="shared" si="0"/>
        <v>120.4</v>
      </c>
    </row>
    <row r="12" spans="1:8" x14ac:dyDescent="0.25">
      <c r="A12" s="159" t="str">
        <f>+'Producto Terminado'!A12</f>
        <v>Queso Semisalado</v>
      </c>
      <c r="B12" s="2" t="str">
        <f>+'Producto Terminado'!B12</f>
        <v>Gramos</v>
      </c>
      <c r="C12" s="2">
        <f>+'Producto Terminado'!C12</f>
        <v>25</v>
      </c>
      <c r="D12" s="77">
        <f>+'Costo Materia Prima'!E142</f>
        <v>22</v>
      </c>
      <c r="E12" s="173">
        <f t="shared" si="0"/>
        <v>550</v>
      </c>
    </row>
    <row r="13" spans="1:8" ht="16.5" thickBot="1" x14ac:dyDescent="0.3">
      <c r="A13" s="243" t="s">
        <v>253</v>
      </c>
      <c r="B13" s="244"/>
      <c r="C13" s="73">
        <f>SUM(C4:C12)</f>
        <v>264</v>
      </c>
      <c r="D13" s="73">
        <f t="shared" ref="D13" si="1">SUM(D4:D12)</f>
        <v>2029.1856085661241</v>
      </c>
      <c r="E13" s="189">
        <f>SUM(E4:E12)</f>
        <v>6160.4244576465726</v>
      </c>
    </row>
    <row r="14" spans="1:8" ht="16.5" thickBot="1" x14ac:dyDescent="0.3"/>
    <row r="15" spans="1:8" ht="16.5" thickBot="1" x14ac:dyDescent="0.3">
      <c r="A15" s="249" t="s">
        <v>15</v>
      </c>
      <c r="B15" s="250"/>
      <c r="C15" s="250"/>
      <c r="D15" s="250"/>
      <c r="E15" s="251"/>
    </row>
    <row r="16" spans="1:8" ht="16.5" thickBot="1" x14ac:dyDescent="0.3">
      <c r="A16" s="164" t="s">
        <v>16</v>
      </c>
      <c r="B16" s="4" t="s">
        <v>3</v>
      </c>
      <c r="C16" s="4" t="s">
        <v>17</v>
      </c>
      <c r="D16" s="72" t="s">
        <v>146</v>
      </c>
      <c r="E16" s="174" t="s">
        <v>65</v>
      </c>
    </row>
    <row r="17" spans="1:5" x14ac:dyDescent="0.25">
      <c r="A17" s="162" t="str">
        <f>+'Producto Terminado'!A17</f>
        <v>Destapar el paquete de doritos</v>
      </c>
      <c r="B17" s="5" t="str">
        <f>+'Producto Terminado'!B17</f>
        <v>Minutos</v>
      </c>
      <c r="C17" s="5">
        <f>+'Producto Terminado'!C17</f>
        <v>0.5</v>
      </c>
      <c r="D17" s="77">
        <f>+'Costo Mano de Obra'!E$23</f>
        <v>182.42184782608697</v>
      </c>
      <c r="E17" s="173">
        <f t="shared" ref="E17:E25" si="2">+C17*D17</f>
        <v>91.210923913043487</v>
      </c>
    </row>
    <row r="18" spans="1:5" x14ac:dyDescent="0.25">
      <c r="A18" s="162" t="str">
        <f>+'Producto Terminado'!A18</f>
        <v>Agregar Pico de gallo</v>
      </c>
      <c r="B18" s="5" t="str">
        <f>+'Producto Terminado'!B18</f>
        <v>Minutos</v>
      </c>
      <c r="C18" s="5">
        <f>+'Producto Terminado'!C18</f>
        <v>0.5</v>
      </c>
      <c r="D18" s="77">
        <f>+'Costo Mano de Obra'!E$23</f>
        <v>182.42184782608697</v>
      </c>
      <c r="E18" s="173">
        <f t="shared" si="2"/>
        <v>91.210923913043487</v>
      </c>
    </row>
    <row r="19" spans="1:5" x14ac:dyDescent="0.25">
      <c r="A19" s="162" t="str">
        <f>+'Producto Terminado'!A19</f>
        <v>Agregar carne molida</v>
      </c>
      <c r="B19" s="5" t="str">
        <f>+'Producto Terminado'!B19</f>
        <v>Minutos</v>
      </c>
      <c r="C19" s="5">
        <f>+'Producto Terminado'!C19</f>
        <v>0.5</v>
      </c>
      <c r="D19" s="77">
        <f>+'Costo Mano de Obra'!E$23</f>
        <v>182.42184782608697</v>
      </c>
      <c r="E19" s="173">
        <f t="shared" si="2"/>
        <v>91.210923913043487</v>
      </c>
    </row>
    <row r="20" spans="1:5" x14ac:dyDescent="0.25">
      <c r="A20" s="162" t="str">
        <f>+'Producto Terminado'!A20</f>
        <v>Agregar frijol</v>
      </c>
      <c r="B20" s="5" t="str">
        <f>+'Producto Terminado'!B20</f>
        <v>Minutos</v>
      </c>
      <c r="C20" s="5">
        <f>+'Producto Terminado'!C20</f>
        <v>0.5</v>
      </c>
      <c r="D20" s="77">
        <f>+'Costo Mano de Obra'!E$23</f>
        <v>182.42184782608697</v>
      </c>
      <c r="E20" s="173">
        <f t="shared" si="2"/>
        <v>91.210923913043487</v>
      </c>
    </row>
    <row r="21" spans="1:5" x14ac:dyDescent="0.25">
      <c r="A21" s="162" t="str">
        <f>+'Producto Terminado'!A21</f>
        <v>Agregar guacamole</v>
      </c>
      <c r="B21" s="5" t="str">
        <f>+'Producto Terminado'!B21</f>
        <v>Minutos</v>
      </c>
      <c r="C21" s="5">
        <f>+'Producto Terminado'!C21</f>
        <v>0.5</v>
      </c>
      <c r="D21" s="77">
        <f>+'Costo Mano de Obra'!E$23</f>
        <v>182.42184782608697</v>
      </c>
      <c r="E21" s="173">
        <f t="shared" si="2"/>
        <v>91.210923913043487</v>
      </c>
    </row>
    <row r="22" spans="1:5" x14ac:dyDescent="0.25">
      <c r="A22" s="162" t="str">
        <f>+'Producto Terminado'!A22</f>
        <v>Agregar aji</v>
      </c>
      <c r="B22" s="5" t="str">
        <f>+'Producto Terminado'!B22</f>
        <v>Minutos</v>
      </c>
      <c r="C22" s="5">
        <f>+'Producto Terminado'!C22</f>
        <v>0.5</v>
      </c>
      <c r="D22" s="77">
        <f>+'Costo Mano de Obra'!E$23</f>
        <v>182.42184782608697</v>
      </c>
      <c r="E22" s="173">
        <f t="shared" si="2"/>
        <v>91.210923913043487</v>
      </c>
    </row>
    <row r="23" spans="1:5" x14ac:dyDescent="0.25">
      <c r="A23" s="162" t="str">
        <f>+'Producto Terminado'!A23</f>
        <v>Agregar maiz tierno</v>
      </c>
      <c r="B23" s="5" t="str">
        <f>+'Producto Terminado'!B23</f>
        <v>Minutos</v>
      </c>
      <c r="C23" s="5">
        <f>+'Producto Terminado'!C23</f>
        <v>0.5</v>
      </c>
      <c r="D23" s="77">
        <f>+'Costo Mano de Obra'!E$23</f>
        <v>182.42184782608697</v>
      </c>
      <c r="E23" s="173">
        <f t="shared" si="2"/>
        <v>91.210923913043487</v>
      </c>
    </row>
    <row r="24" spans="1:5" x14ac:dyDescent="0.25">
      <c r="A24" s="162" t="str">
        <f>+'Producto Terminado'!A24</f>
        <v>Agregar suero costeño</v>
      </c>
      <c r="B24" s="5" t="str">
        <f>+'Producto Terminado'!B24</f>
        <v>Minutos</v>
      </c>
      <c r="C24" s="5">
        <f>+'Producto Terminado'!C24</f>
        <v>0.5</v>
      </c>
      <c r="D24" s="77">
        <f>+'Costo Mano de Obra'!E$23</f>
        <v>182.42184782608697</v>
      </c>
      <c r="E24" s="173">
        <f t="shared" si="2"/>
        <v>91.210923913043487</v>
      </c>
    </row>
    <row r="25" spans="1:5" x14ac:dyDescent="0.25">
      <c r="A25" s="162" t="str">
        <f>+'Producto Terminado'!A25</f>
        <v>Agregar queso semisalado</v>
      </c>
      <c r="B25" s="5" t="str">
        <f>+'Producto Terminado'!B25</f>
        <v>Minutos</v>
      </c>
      <c r="C25" s="5">
        <f>+'Producto Terminado'!C25</f>
        <v>0.5</v>
      </c>
      <c r="D25" s="77">
        <f>+'Costo Mano de Obra'!E$23</f>
        <v>182.42184782608697</v>
      </c>
      <c r="E25" s="173">
        <f t="shared" si="2"/>
        <v>91.210923913043487</v>
      </c>
    </row>
    <row r="26" spans="1:5" ht="16.5" thickBot="1" x14ac:dyDescent="0.3">
      <c r="A26" s="243" t="s">
        <v>147</v>
      </c>
      <c r="B26" s="244"/>
      <c r="C26" s="22">
        <f>SUM(C17:C25)</f>
        <v>4.5</v>
      </c>
      <c r="D26" s="73">
        <f t="shared" ref="D26:E26" si="3">SUM(D17:D25)</f>
        <v>1641.7966304347831</v>
      </c>
      <c r="E26" s="189">
        <f t="shared" si="3"/>
        <v>820.89831521739154</v>
      </c>
    </row>
    <row r="27" spans="1:5" ht="16.5" thickBot="1" x14ac:dyDescent="0.3">
      <c r="A27" s="8"/>
      <c r="B27" s="8"/>
      <c r="C27" s="7"/>
      <c r="D27" s="75"/>
      <c r="E27" s="75"/>
    </row>
    <row r="28" spans="1:5" ht="16.5" thickBot="1" x14ac:dyDescent="0.3">
      <c r="A28" s="249" t="s">
        <v>18</v>
      </c>
      <c r="B28" s="250"/>
      <c r="C28" s="250"/>
      <c r="D28" s="250"/>
      <c r="E28" s="251"/>
    </row>
    <row r="29" spans="1:5" ht="16.5" thickBot="1" x14ac:dyDescent="0.3">
      <c r="A29" s="164" t="s">
        <v>19</v>
      </c>
      <c r="B29" s="4" t="s">
        <v>3</v>
      </c>
      <c r="C29" s="4" t="s">
        <v>4</v>
      </c>
      <c r="D29" s="72" t="s">
        <v>146</v>
      </c>
      <c r="E29" s="174" t="s">
        <v>65</v>
      </c>
    </row>
    <row r="30" spans="1:5" x14ac:dyDescent="0.25">
      <c r="A30" s="159" t="s">
        <v>291</v>
      </c>
      <c r="B30" s="2" t="s">
        <v>21</v>
      </c>
      <c r="C30" s="2">
        <v>1</v>
      </c>
      <c r="D30" s="77">
        <f>+'Costos Indirectos '!D$2</f>
        <v>892.8</v>
      </c>
      <c r="E30" s="173">
        <f>+C30*D30</f>
        <v>892.8</v>
      </c>
    </row>
    <row r="31" spans="1:5" x14ac:dyDescent="0.25">
      <c r="A31" s="159" t="s">
        <v>292</v>
      </c>
      <c r="B31" s="2" t="s">
        <v>21</v>
      </c>
      <c r="C31" s="2">
        <v>1</v>
      </c>
      <c r="D31" s="77">
        <f>+'Costos Indirectos '!F$2</f>
        <v>189.71207430340559</v>
      </c>
      <c r="E31" s="173">
        <f t="shared" ref="E31" si="4">+C31*D31</f>
        <v>189.71207430340559</v>
      </c>
    </row>
    <row r="32" spans="1:5" ht="16.5" thickBot="1" x14ac:dyDescent="0.3">
      <c r="A32" s="243" t="s">
        <v>147</v>
      </c>
      <c r="B32" s="244"/>
      <c r="C32" s="76"/>
      <c r="D32" s="76">
        <f>SUM(D30:D31)</f>
        <v>1082.5120743034056</v>
      </c>
      <c r="E32" s="172">
        <f>SUM(E30:E31)</f>
        <v>1082.5120743034056</v>
      </c>
    </row>
    <row r="33" spans="1:6" ht="16.5" thickBot="1" x14ac:dyDescent="0.3"/>
    <row r="34" spans="1:6" ht="16.5" thickBot="1" x14ac:dyDescent="0.3">
      <c r="A34" s="249" t="s">
        <v>667</v>
      </c>
      <c r="B34" s="250"/>
      <c r="C34" s="250"/>
      <c r="D34" s="250"/>
      <c r="E34" s="251"/>
    </row>
    <row r="35" spans="1:6" ht="16.5" thickBot="1" x14ac:dyDescent="0.3">
      <c r="A35" s="164" t="s">
        <v>19</v>
      </c>
      <c r="B35" s="4" t="s">
        <v>3</v>
      </c>
      <c r="C35" s="4" t="s">
        <v>4</v>
      </c>
      <c r="D35" s="72" t="s">
        <v>146</v>
      </c>
      <c r="E35" s="174" t="s">
        <v>65</v>
      </c>
    </row>
    <row r="36" spans="1:6" x14ac:dyDescent="0.25">
      <c r="A36" s="159" t="s">
        <v>503</v>
      </c>
      <c r="B36" s="2" t="s">
        <v>209</v>
      </c>
      <c r="C36" s="2">
        <v>2</v>
      </c>
      <c r="D36" s="77">
        <f>+'Costo Mano de Obra'!E$23</f>
        <v>182.42184782608697</v>
      </c>
      <c r="E36" s="173">
        <f>+C36*D36</f>
        <v>364.84369565217395</v>
      </c>
    </row>
    <row r="37" spans="1:6" ht="16.5" thickBot="1" x14ac:dyDescent="0.3">
      <c r="A37" s="243" t="s">
        <v>147</v>
      </c>
      <c r="B37" s="244"/>
      <c r="C37" s="76"/>
      <c r="D37" s="76">
        <f>SUM(D36:D36)</f>
        <v>182.42184782608697</v>
      </c>
      <c r="E37" s="172">
        <f>SUM(E36:E36)</f>
        <v>364.84369565217395</v>
      </c>
    </row>
    <row r="38" spans="1:6" x14ac:dyDescent="0.25">
      <c r="A38" s="2"/>
      <c r="B38" s="2"/>
      <c r="C38" s="2"/>
    </row>
    <row r="39" spans="1:6" x14ac:dyDescent="0.25">
      <c r="A39" s="271" t="s">
        <v>246</v>
      </c>
      <c r="B39" s="272"/>
      <c r="C39" s="272"/>
      <c r="D39" s="272"/>
      <c r="E39" s="272"/>
      <c r="F39" s="272"/>
    </row>
    <row r="40" spans="1:6" ht="47.25" x14ac:dyDescent="0.25">
      <c r="A40" s="26" t="s">
        <v>64</v>
      </c>
      <c r="B40" s="78" t="s">
        <v>4</v>
      </c>
      <c r="C40" s="28" t="s">
        <v>2</v>
      </c>
      <c r="D40" s="26" t="s">
        <v>247</v>
      </c>
      <c r="E40" s="26" t="s">
        <v>248</v>
      </c>
      <c r="F40" s="28" t="s">
        <v>249</v>
      </c>
    </row>
    <row r="41" spans="1:6" x14ac:dyDescent="0.25">
      <c r="A41" s="26" t="str">
        <f>+A1</f>
        <v>DORILOCOS</v>
      </c>
      <c r="B41" s="19">
        <v>1</v>
      </c>
      <c r="C41" s="27">
        <f>+E13</f>
        <v>6160.4244576465726</v>
      </c>
      <c r="D41" s="27">
        <f>+E26</f>
        <v>820.89831521739154</v>
      </c>
      <c r="E41" s="27">
        <f>+E32+E37</f>
        <v>1447.3557699555795</v>
      </c>
      <c r="F41" s="28">
        <f>+C41+D41+E41</f>
        <v>8428.6785428195435</v>
      </c>
    </row>
    <row r="42" spans="1:6" ht="16.5" thickBot="1" x14ac:dyDescent="0.3">
      <c r="A42" s="29"/>
      <c r="B42" s="12"/>
      <c r="C42" s="30"/>
      <c r="D42" s="30"/>
      <c r="E42" s="30"/>
      <c r="F42" s="31"/>
    </row>
    <row r="43" spans="1:6" x14ac:dyDescent="0.25">
      <c r="A43" s="252" t="s">
        <v>656</v>
      </c>
      <c r="B43" s="253"/>
      <c r="C43" s="253"/>
      <c r="D43" s="253"/>
      <c r="E43" s="254"/>
    </row>
    <row r="44" spans="1:6" ht="16.5" thickBot="1" x14ac:dyDescent="0.3">
      <c r="A44" s="255" t="s">
        <v>1</v>
      </c>
      <c r="B44" s="256"/>
      <c r="C44" s="256"/>
      <c r="D44" s="256"/>
      <c r="E44" s="257"/>
    </row>
    <row r="45" spans="1:6" ht="16.5" thickBot="1" x14ac:dyDescent="0.3">
      <c r="A45" s="157" t="s">
        <v>2</v>
      </c>
      <c r="B45" s="1" t="s">
        <v>3</v>
      </c>
      <c r="C45" s="1" t="s">
        <v>4</v>
      </c>
      <c r="D45" s="72" t="s">
        <v>146</v>
      </c>
      <c r="E45" s="174" t="s">
        <v>65</v>
      </c>
    </row>
    <row r="46" spans="1:6" x14ac:dyDescent="0.25">
      <c r="A46" s="159" t="str">
        <f>+'Producto Terminado'!A31</f>
        <v>Lechuga</v>
      </c>
      <c r="B46" s="2" t="str">
        <f>+'Producto Terminado'!B31</f>
        <v>Gramos</v>
      </c>
      <c r="C46" s="2">
        <f>+'Producto Terminado'!C31</f>
        <v>15</v>
      </c>
      <c r="D46" s="77">
        <f>+'Costo Materia Prima'!E7</f>
        <v>11.428571428571429</v>
      </c>
      <c r="E46" s="173">
        <f>+C46*D46</f>
        <v>171.42857142857144</v>
      </c>
    </row>
    <row r="47" spans="1:6" x14ac:dyDescent="0.25">
      <c r="A47" s="159" t="str">
        <f>+'Producto Terminado'!A32</f>
        <v>Tomate</v>
      </c>
      <c r="B47" s="2" t="str">
        <f>+'Producto Terminado'!B32</f>
        <v>Gramos</v>
      </c>
      <c r="C47" s="2">
        <f>+'Producto Terminado'!C32</f>
        <v>30</v>
      </c>
      <c r="D47" s="77">
        <f>+'Costo Materia Prima'!E12</f>
        <v>3.5</v>
      </c>
      <c r="E47" s="173">
        <f t="shared" ref="E47:E51" si="5">+C47*D47</f>
        <v>105</v>
      </c>
    </row>
    <row r="48" spans="1:6" x14ac:dyDescent="0.25">
      <c r="A48" s="159" t="str">
        <f>+'Producto Terminado'!A33</f>
        <v>Jamon de cerdo</v>
      </c>
      <c r="B48" s="2" t="str">
        <f>+'Producto Terminado'!B33</f>
        <v xml:space="preserve">Unidad </v>
      </c>
      <c r="C48" s="2">
        <f>+'Producto Terminado'!C33</f>
        <v>1</v>
      </c>
      <c r="D48" s="77">
        <f>+'Costo Materia Prima'!E152</f>
        <v>1787.5474999999999</v>
      </c>
      <c r="E48" s="173">
        <f t="shared" si="5"/>
        <v>1787.5474999999999</v>
      </c>
    </row>
    <row r="49" spans="1:5" x14ac:dyDescent="0.25">
      <c r="A49" s="159" t="str">
        <f>+'Producto Terminado'!A34</f>
        <v>Laminas de queso</v>
      </c>
      <c r="B49" s="2" t="str">
        <f>+'Producto Terminado'!B34</f>
        <v>Gramos</v>
      </c>
      <c r="C49" s="2">
        <f>+'Producto Terminado'!C34</f>
        <v>50</v>
      </c>
      <c r="D49" s="77">
        <f>+'Costo Materia Prima'!E144</f>
        <v>11.2</v>
      </c>
      <c r="E49" s="173">
        <f t="shared" si="5"/>
        <v>560</v>
      </c>
    </row>
    <row r="50" spans="1:5" x14ac:dyDescent="0.25">
      <c r="A50" s="159" t="str">
        <f>+'Producto Terminado'!A35</f>
        <v>Salsa Tartara</v>
      </c>
      <c r="B50" s="2" t="str">
        <f>+'Producto Terminado'!B35</f>
        <v>Gramos</v>
      </c>
      <c r="C50" s="2">
        <f>+'Producto Terminado'!C35</f>
        <v>30</v>
      </c>
      <c r="D50" s="77">
        <f>+'Costo Preparaciones Previas'!G31</f>
        <v>12.759117496461988</v>
      </c>
      <c r="E50" s="173">
        <f t="shared" si="5"/>
        <v>382.77352489385964</v>
      </c>
    </row>
    <row r="51" spans="1:5" x14ac:dyDescent="0.25">
      <c r="A51" s="159" t="str">
        <f>+'Producto Terminado'!A36</f>
        <v>Pan Sandwich</v>
      </c>
      <c r="B51" s="2" t="str">
        <f>+'Producto Terminado'!B36</f>
        <v>Unidad</v>
      </c>
      <c r="C51" s="2">
        <f>+'Producto Terminado'!C36</f>
        <v>1</v>
      </c>
      <c r="D51" s="77">
        <f>+'Costo Materia Prima'!E159</f>
        <v>1300</v>
      </c>
      <c r="E51" s="173">
        <f t="shared" si="5"/>
        <v>1300</v>
      </c>
    </row>
    <row r="52" spans="1:5" ht="16.5" thickBot="1" x14ac:dyDescent="0.3">
      <c r="A52" s="243" t="s">
        <v>253</v>
      </c>
      <c r="B52" s="244"/>
      <c r="C52" s="73">
        <f>SUM(C46:C51)</f>
        <v>127</v>
      </c>
      <c r="D52" s="73">
        <f>SUM(D46:D51)</f>
        <v>3126.4351889250333</v>
      </c>
      <c r="E52" s="189">
        <f>SUM(E46:E51)</f>
        <v>4306.749596322431</v>
      </c>
    </row>
    <row r="53" spans="1:5" ht="16.5" thickBot="1" x14ac:dyDescent="0.3">
      <c r="B53" s="2"/>
      <c r="C53" s="45"/>
    </row>
    <row r="54" spans="1:5" ht="16.5" thickBot="1" x14ac:dyDescent="0.3">
      <c r="A54" s="249" t="s">
        <v>15</v>
      </c>
      <c r="B54" s="250"/>
      <c r="C54" s="250"/>
      <c r="D54" s="250"/>
      <c r="E54" s="251"/>
    </row>
    <row r="55" spans="1:5" ht="16.5" thickBot="1" x14ac:dyDescent="0.3">
      <c r="A55" s="164" t="s">
        <v>16</v>
      </c>
      <c r="B55" s="4" t="s">
        <v>3</v>
      </c>
      <c r="C55" s="4" t="s">
        <v>17</v>
      </c>
      <c r="D55" s="72" t="s">
        <v>146</v>
      </c>
      <c r="E55" s="174" t="s">
        <v>65</v>
      </c>
    </row>
    <row r="56" spans="1:5" x14ac:dyDescent="0.25">
      <c r="A56" s="159" t="str">
        <f>+'Producto Terminado'!A41</f>
        <v>Lavar los vegetales</v>
      </c>
      <c r="B56" s="2" t="str">
        <f>+'Producto Terminado'!B41</f>
        <v>Minutos</v>
      </c>
      <c r="C56" s="2">
        <f>+'Producto Terminado'!C41</f>
        <v>1</v>
      </c>
      <c r="D56" s="77">
        <f>+'Costo Mano de Obra'!E$23</f>
        <v>182.42184782608697</v>
      </c>
      <c r="E56" s="173">
        <f>+C56*D56</f>
        <v>182.42184782608697</v>
      </c>
    </row>
    <row r="57" spans="1:5" x14ac:dyDescent="0.25">
      <c r="A57" s="159" t="str">
        <f>+'Producto Terminado'!A42</f>
        <v>Tajadear el tomate</v>
      </c>
      <c r="B57" s="2" t="str">
        <f>+'Producto Terminado'!B42</f>
        <v>Minutos</v>
      </c>
      <c r="C57" s="2">
        <f>+'Producto Terminado'!C42</f>
        <v>1</v>
      </c>
      <c r="D57" s="77">
        <f>+'Costo Mano de Obra'!E$23</f>
        <v>182.42184782608697</v>
      </c>
      <c r="E57" s="173">
        <f t="shared" ref="E57:E59" si="6">+C57*D57</f>
        <v>182.42184782608697</v>
      </c>
    </row>
    <row r="58" spans="1:5" x14ac:dyDescent="0.25">
      <c r="A58" s="159" t="str">
        <f>+'Producto Terminado'!A43</f>
        <v>Colocar la salsa al pan</v>
      </c>
      <c r="B58" s="2" t="str">
        <f>+'Producto Terminado'!B43</f>
        <v>Minutos</v>
      </c>
      <c r="C58" s="2">
        <f>+'Producto Terminado'!C43</f>
        <v>1</v>
      </c>
      <c r="D58" s="77">
        <f>+'Costo Mano de Obra'!E$23</f>
        <v>182.42184782608697</v>
      </c>
      <c r="E58" s="173">
        <f t="shared" si="6"/>
        <v>182.42184782608697</v>
      </c>
    </row>
    <row r="59" spans="1:5" x14ac:dyDescent="0.25">
      <c r="A59" s="159" t="str">
        <f>+'Producto Terminado'!A44</f>
        <v>Colocar todos los ingredientes en el pan</v>
      </c>
      <c r="B59" s="2" t="str">
        <f>+'Producto Terminado'!B44</f>
        <v>Minutos</v>
      </c>
      <c r="C59" s="2">
        <f>+'Producto Terminado'!C44</f>
        <v>1</v>
      </c>
      <c r="D59" s="77">
        <f>+'Costo Mano de Obra'!E$23</f>
        <v>182.42184782608697</v>
      </c>
      <c r="E59" s="173">
        <f t="shared" si="6"/>
        <v>182.42184782608697</v>
      </c>
    </row>
    <row r="60" spans="1:5" ht="16.5" thickBot="1" x14ac:dyDescent="0.3">
      <c r="A60" s="243" t="s">
        <v>147</v>
      </c>
      <c r="B60" s="244"/>
      <c r="C60" s="22">
        <f>SUM(C56:C59)</f>
        <v>4</v>
      </c>
      <c r="D60" s="73">
        <f t="shared" ref="D60:E60" si="7">SUM(D56:D59)</f>
        <v>729.6873913043479</v>
      </c>
      <c r="E60" s="189">
        <f t="shared" si="7"/>
        <v>729.6873913043479</v>
      </c>
    </row>
    <row r="61" spans="1:5" ht="16.5" thickBot="1" x14ac:dyDescent="0.3"/>
    <row r="62" spans="1:5" ht="16.5" thickBot="1" x14ac:dyDescent="0.3">
      <c r="A62" s="249" t="s">
        <v>18</v>
      </c>
      <c r="B62" s="250"/>
      <c r="C62" s="250"/>
      <c r="D62" s="250"/>
      <c r="E62" s="251"/>
    </row>
    <row r="63" spans="1:5" ht="16.5" thickBot="1" x14ac:dyDescent="0.3">
      <c r="A63" s="164" t="s">
        <v>19</v>
      </c>
      <c r="B63" s="4" t="s">
        <v>3</v>
      </c>
      <c r="C63" s="4" t="s">
        <v>4</v>
      </c>
      <c r="D63" s="72" t="s">
        <v>146</v>
      </c>
      <c r="E63" s="174" t="s">
        <v>65</v>
      </c>
    </row>
    <row r="64" spans="1:5" x14ac:dyDescent="0.25">
      <c r="A64" s="159" t="s">
        <v>291</v>
      </c>
      <c r="B64" s="2" t="s">
        <v>21</v>
      </c>
      <c r="C64" s="2">
        <v>1</v>
      </c>
      <c r="D64" s="77">
        <f>+'Costos Indirectos '!D$3</f>
        <v>863.99999999999989</v>
      </c>
      <c r="E64" s="173">
        <f>+C64*D64</f>
        <v>863.99999999999989</v>
      </c>
    </row>
    <row r="65" spans="1:6" x14ac:dyDescent="0.25">
      <c r="A65" s="159" t="s">
        <v>292</v>
      </c>
      <c r="B65" s="2" t="s">
        <v>21</v>
      </c>
      <c r="C65" s="2">
        <v>1</v>
      </c>
      <c r="D65" s="77">
        <v>0</v>
      </c>
      <c r="E65" s="173">
        <f t="shared" ref="E65" si="8">+C65*D65</f>
        <v>0</v>
      </c>
    </row>
    <row r="66" spans="1:6" ht="16.5" thickBot="1" x14ac:dyDescent="0.3">
      <c r="A66" s="171"/>
      <c r="B66" s="9"/>
      <c r="C66" s="9"/>
      <c r="D66" s="76">
        <f>SUM(D64:D65)</f>
        <v>863.99999999999989</v>
      </c>
      <c r="E66" s="172">
        <f>SUM(E64:E65)</f>
        <v>863.99999999999989</v>
      </c>
    </row>
    <row r="67" spans="1:6" ht="16.5" thickBot="1" x14ac:dyDescent="0.3"/>
    <row r="68" spans="1:6" ht="16.5" thickBot="1" x14ac:dyDescent="0.3">
      <c r="A68" s="249" t="s">
        <v>667</v>
      </c>
      <c r="B68" s="250"/>
      <c r="C68" s="250"/>
      <c r="D68" s="250"/>
      <c r="E68" s="251"/>
    </row>
    <row r="69" spans="1:6" ht="16.5" thickBot="1" x14ac:dyDescent="0.3">
      <c r="A69" s="164" t="s">
        <v>19</v>
      </c>
      <c r="B69" s="4" t="s">
        <v>3</v>
      </c>
      <c r="C69" s="4" t="s">
        <v>4</v>
      </c>
      <c r="D69" s="72" t="s">
        <v>146</v>
      </c>
      <c r="E69" s="174" t="s">
        <v>65</v>
      </c>
    </row>
    <row r="70" spans="1:6" x14ac:dyDescent="0.25">
      <c r="A70" s="159" t="s">
        <v>503</v>
      </c>
      <c r="B70" s="2" t="s">
        <v>209</v>
      </c>
      <c r="C70" s="2">
        <v>2</v>
      </c>
      <c r="D70" s="77">
        <f>+'Costo Mano de Obra'!E$23</f>
        <v>182.42184782608697</v>
      </c>
      <c r="E70" s="173">
        <f>+C70*D70</f>
        <v>364.84369565217395</v>
      </c>
    </row>
    <row r="71" spans="1:6" ht="16.5" thickBot="1" x14ac:dyDescent="0.3">
      <c r="A71" s="243" t="s">
        <v>147</v>
      </c>
      <c r="B71" s="244"/>
      <c r="C71" s="76"/>
      <c r="D71" s="76">
        <f>SUM(D70:D70)</f>
        <v>182.42184782608697</v>
      </c>
      <c r="E71" s="172">
        <f>SUM(E70:E70)</f>
        <v>364.84369565217395</v>
      </c>
    </row>
    <row r="73" spans="1:6" x14ac:dyDescent="0.25">
      <c r="A73" s="271" t="s">
        <v>246</v>
      </c>
      <c r="B73" s="272"/>
      <c r="C73" s="272"/>
      <c r="D73" s="272"/>
      <c r="E73" s="272"/>
      <c r="F73" s="272"/>
    </row>
    <row r="74" spans="1:6" ht="47.25" x14ac:dyDescent="0.25">
      <c r="A74" s="26" t="s">
        <v>64</v>
      </c>
      <c r="B74" s="78" t="s">
        <v>4</v>
      </c>
      <c r="C74" s="28" t="s">
        <v>2</v>
      </c>
      <c r="D74" s="26" t="s">
        <v>247</v>
      </c>
      <c r="E74" s="26" t="s">
        <v>248</v>
      </c>
      <c r="F74" s="28" t="s">
        <v>249</v>
      </c>
    </row>
    <row r="75" spans="1:6" x14ac:dyDescent="0.25">
      <c r="A75" s="26" t="str">
        <f>+A43</f>
        <v>SANDWICH DE PIERNA DE CERDO</v>
      </c>
      <c r="B75" s="19">
        <v>1</v>
      </c>
      <c r="C75" s="27">
        <f>+E52</f>
        <v>4306.749596322431</v>
      </c>
      <c r="D75" s="27">
        <f>+E60</f>
        <v>729.6873913043479</v>
      </c>
      <c r="E75" s="27">
        <f>+E66+E71</f>
        <v>1228.8436956521739</v>
      </c>
      <c r="F75" s="28">
        <f>+C75+D75+E75</f>
        <v>6265.2806832789529</v>
      </c>
    </row>
    <row r="76" spans="1:6" ht="16.5" thickBot="1" x14ac:dyDescent="0.3">
      <c r="A76" s="124"/>
      <c r="B76" s="12"/>
      <c r="C76" s="30"/>
      <c r="D76" s="30"/>
      <c r="E76" s="30"/>
      <c r="F76" s="31"/>
    </row>
    <row r="77" spans="1:6" x14ac:dyDescent="0.25">
      <c r="A77" s="252" t="s">
        <v>657</v>
      </c>
      <c r="B77" s="253"/>
      <c r="C77" s="253"/>
      <c r="D77" s="253"/>
      <c r="E77" s="254"/>
    </row>
    <row r="78" spans="1:6" ht="16.5" thickBot="1" x14ac:dyDescent="0.3">
      <c r="A78" s="255" t="s">
        <v>1</v>
      </c>
      <c r="B78" s="256"/>
      <c r="C78" s="256"/>
      <c r="D78" s="256"/>
      <c r="E78" s="257"/>
    </row>
    <row r="79" spans="1:6" ht="16.5" thickBot="1" x14ac:dyDescent="0.3">
      <c r="A79" s="157" t="s">
        <v>2</v>
      </c>
      <c r="B79" s="1" t="s">
        <v>3</v>
      </c>
      <c r="C79" s="1" t="s">
        <v>4</v>
      </c>
      <c r="D79" s="72" t="s">
        <v>146</v>
      </c>
      <c r="E79" s="174" t="s">
        <v>65</v>
      </c>
    </row>
    <row r="80" spans="1:6" x14ac:dyDescent="0.25">
      <c r="A80" s="162" t="str">
        <f>+'Producto Terminado'!A51</f>
        <v>Pan Sandwich</v>
      </c>
      <c r="B80" s="5" t="str">
        <f>+'Producto Terminado'!B51</f>
        <v>Unidad</v>
      </c>
      <c r="C80" s="5">
        <f>+'Producto Terminado'!C51</f>
        <v>1</v>
      </c>
      <c r="D80" s="77">
        <f>+'Costo Materia Prima'!E159</f>
        <v>1300</v>
      </c>
      <c r="E80" s="173">
        <f>+C80*D80</f>
        <v>1300</v>
      </c>
    </row>
    <row r="81" spans="1:5" x14ac:dyDescent="0.25">
      <c r="A81" s="162" t="str">
        <f>+'Producto Terminado'!A52</f>
        <v>Lechuga</v>
      </c>
      <c r="B81" s="5" t="str">
        <f>+'Producto Terminado'!B52</f>
        <v>Gramos</v>
      </c>
      <c r="C81" s="5">
        <f>+'Producto Terminado'!C52</f>
        <v>15</v>
      </c>
      <c r="D81" s="77">
        <f>+'Costo Materia Prima'!E7</f>
        <v>11.428571428571429</v>
      </c>
      <c r="E81" s="173">
        <f t="shared" ref="E81:E85" si="9">+C81*D81</f>
        <v>171.42857142857144</v>
      </c>
    </row>
    <row r="82" spans="1:5" x14ac:dyDescent="0.25">
      <c r="A82" s="162" t="str">
        <f>+'Producto Terminado'!A53</f>
        <v>Cebolla Encurtida</v>
      </c>
      <c r="B82" s="5" t="str">
        <f>+'Producto Terminado'!B53</f>
        <v>Gramos</v>
      </c>
      <c r="C82" s="5">
        <f>+'Producto Terminado'!C53</f>
        <v>15</v>
      </c>
      <c r="D82" s="77">
        <f>+'Costo Preparaciones Previas'!G169</f>
        <v>7.7732204019714226</v>
      </c>
      <c r="E82" s="173">
        <f t="shared" si="9"/>
        <v>116.59830602957133</v>
      </c>
    </row>
    <row r="83" spans="1:5" x14ac:dyDescent="0.25">
      <c r="A83" s="162" t="str">
        <f>+'Producto Terminado'!A54</f>
        <v>Cerdo BBQ</v>
      </c>
      <c r="B83" s="5" t="str">
        <f>+'Producto Terminado'!B54</f>
        <v>Gramos</v>
      </c>
      <c r="C83" s="5">
        <f>+'Producto Terminado'!C54</f>
        <v>100</v>
      </c>
      <c r="D83" s="77">
        <f>+'Costo Preparaciones Previas'!G220</f>
        <v>24.604996043903132</v>
      </c>
      <c r="E83" s="173">
        <f t="shared" si="9"/>
        <v>2460.4996043903134</v>
      </c>
    </row>
    <row r="84" spans="1:5" x14ac:dyDescent="0.25">
      <c r="A84" s="162" t="str">
        <f>+'Producto Terminado'!A55</f>
        <v>Queso Cheddar</v>
      </c>
      <c r="B84" s="5" t="str">
        <f>+'Producto Terminado'!B55</f>
        <v>Gramos</v>
      </c>
      <c r="C84" s="5">
        <f>+'Producto Terminado'!C55</f>
        <v>30</v>
      </c>
      <c r="D84" s="77">
        <f>+'Costo Materia Prima'!E79</f>
        <v>19.964664310954063</v>
      </c>
      <c r="E84" s="173">
        <f t="shared" si="9"/>
        <v>598.93992932862193</v>
      </c>
    </row>
    <row r="85" spans="1:5" x14ac:dyDescent="0.25">
      <c r="A85" s="162" t="str">
        <f>+'Producto Terminado'!A56</f>
        <v>Salsa BBQ</v>
      </c>
      <c r="B85" s="5" t="str">
        <f>+'Producto Terminado'!B56</f>
        <v>Gramos</v>
      </c>
      <c r="C85" s="5">
        <f>+'Producto Terminado'!C56</f>
        <v>45</v>
      </c>
      <c r="D85" s="77">
        <f>+'Costo Materia Prima'!E105</f>
        <v>19.390909090909091</v>
      </c>
      <c r="E85" s="173">
        <f t="shared" si="9"/>
        <v>872.59090909090912</v>
      </c>
    </row>
    <row r="86" spans="1:5" ht="16.5" thickBot="1" x14ac:dyDescent="0.3">
      <c r="A86" s="243" t="s">
        <v>253</v>
      </c>
      <c r="B86" s="244"/>
      <c r="C86" s="73">
        <f>SUM(C80:C85)</f>
        <v>206</v>
      </c>
      <c r="D86" s="73">
        <f t="shared" ref="D86" si="10">SUM(D80:D85)</f>
        <v>1383.1623612763092</v>
      </c>
      <c r="E86" s="189">
        <f>SUM(E80:E85)</f>
        <v>5520.0573202679871</v>
      </c>
    </row>
    <row r="87" spans="1:5" ht="16.5" thickBot="1" x14ac:dyDescent="0.3">
      <c r="B87" s="2"/>
      <c r="C87" s="45"/>
    </row>
    <row r="88" spans="1:5" ht="16.5" thickBot="1" x14ac:dyDescent="0.3">
      <c r="A88" s="249" t="s">
        <v>15</v>
      </c>
      <c r="B88" s="250"/>
      <c r="C88" s="250"/>
      <c r="D88" s="250"/>
      <c r="E88" s="251"/>
    </row>
    <row r="89" spans="1:5" ht="16.5" thickBot="1" x14ac:dyDescent="0.3">
      <c r="A89" s="164" t="s">
        <v>16</v>
      </c>
      <c r="B89" s="4" t="s">
        <v>3</v>
      </c>
      <c r="C89" s="4" t="s">
        <v>17</v>
      </c>
      <c r="D89" s="72" t="s">
        <v>146</v>
      </c>
      <c r="E89" s="174" t="s">
        <v>65</v>
      </c>
    </row>
    <row r="90" spans="1:5" x14ac:dyDescent="0.25">
      <c r="A90" s="162" t="str">
        <f>+'Producto Terminado'!A61</f>
        <v>Sofreir el cerdo</v>
      </c>
      <c r="B90" s="5" t="str">
        <f>+'Producto Terminado'!B61</f>
        <v>Minutos</v>
      </c>
      <c r="C90" s="5">
        <f>+'Producto Terminado'!C61</f>
        <v>10</v>
      </c>
      <c r="D90" s="77">
        <f>+'Costo Mano de Obra'!E$23</f>
        <v>182.42184782608697</v>
      </c>
      <c r="E90" s="173">
        <f>+C90*D90</f>
        <v>1824.2184782608697</v>
      </c>
    </row>
    <row r="91" spans="1:5" x14ac:dyDescent="0.25">
      <c r="A91" s="162" t="str">
        <f>+'Producto Terminado'!A62</f>
        <v>Lavar la lechuga</v>
      </c>
      <c r="B91" s="5" t="str">
        <f>+'Producto Terminado'!B62</f>
        <v>Minutos</v>
      </c>
      <c r="C91" s="5">
        <f>+'Producto Terminado'!C62</f>
        <v>1</v>
      </c>
      <c r="D91" s="77">
        <f>+'Costo Mano de Obra'!E$23</f>
        <v>182.42184782608697</v>
      </c>
      <c r="E91" s="173">
        <f t="shared" ref="E91:E93" si="11">+C91*D91</f>
        <v>182.42184782608697</v>
      </c>
    </row>
    <row r="92" spans="1:5" x14ac:dyDescent="0.25">
      <c r="A92" s="162" t="str">
        <f>+'Producto Terminado'!A63</f>
        <v>Colocar la salsa al pan</v>
      </c>
      <c r="B92" s="5" t="str">
        <f>+'Producto Terminado'!B63</f>
        <v>Minutos</v>
      </c>
      <c r="C92" s="5">
        <f>+'Producto Terminado'!C63</f>
        <v>1</v>
      </c>
      <c r="D92" s="77">
        <f>+'Costo Mano de Obra'!E$23</f>
        <v>182.42184782608697</v>
      </c>
      <c r="E92" s="173">
        <f t="shared" si="11"/>
        <v>182.42184782608697</v>
      </c>
    </row>
    <row r="93" spans="1:5" x14ac:dyDescent="0.25">
      <c r="A93" s="162" t="str">
        <f>+'Producto Terminado'!A64</f>
        <v>Colocar todos los ingredientes en el pan</v>
      </c>
      <c r="B93" s="5" t="str">
        <f>+'Producto Terminado'!B64</f>
        <v>Minutos</v>
      </c>
      <c r="C93" s="5">
        <f>+'Producto Terminado'!C64</f>
        <v>1</v>
      </c>
      <c r="D93" s="77">
        <f>+'Costo Mano de Obra'!E$23</f>
        <v>182.42184782608697</v>
      </c>
      <c r="E93" s="173">
        <f t="shared" si="11"/>
        <v>182.42184782608697</v>
      </c>
    </row>
    <row r="94" spans="1:5" ht="16.5" thickBot="1" x14ac:dyDescent="0.3">
      <c r="A94" s="243" t="s">
        <v>253</v>
      </c>
      <c r="B94" s="244"/>
      <c r="C94" s="14">
        <f>SUM(C90:C93)</f>
        <v>13</v>
      </c>
      <c r="D94" s="76">
        <f t="shared" ref="D94:E94" si="12">SUM(D90:D93)</f>
        <v>729.6873913043479</v>
      </c>
      <c r="E94" s="172">
        <f t="shared" si="12"/>
        <v>2371.4840217391306</v>
      </c>
    </row>
    <row r="95" spans="1:5" ht="16.5" thickBot="1" x14ac:dyDescent="0.3"/>
    <row r="96" spans="1:5" ht="16.5" thickBot="1" x14ac:dyDescent="0.3">
      <c r="A96" s="249" t="s">
        <v>18</v>
      </c>
      <c r="B96" s="250"/>
      <c r="C96" s="250"/>
      <c r="D96" s="250"/>
      <c r="E96" s="251"/>
    </row>
    <row r="97" spans="1:6" ht="16.5" thickBot="1" x14ac:dyDescent="0.3">
      <c r="A97" s="164" t="s">
        <v>19</v>
      </c>
      <c r="B97" s="4" t="s">
        <v>3</v>
      </c>
      <c r="C97" s="4" t="s">
        <v>4</v>
      </c>
      <c r="D97" s="72" t="s">
        <v>146</v>
      </c>
      <c r="E97" s="174" t="s">
        <v>65</v>
      </c>
    </row>
    <row r="98" spans="1:6" x14ac:dyDescent="0.25">
      <c r="A98" s="159" t="s">
        <v>291</v>
      </c>
      <c r="B98" s="2" t="s">
        <v>21</v>
      </c>
      <c r="C98" s="2">
        <v>1</v>
      </c>
      <c r="D98" s="77">
        <f>+'Costos Indirectos '!D$4</f>
        <v>971.99999999999989</v>
      </c>
      <c r="E98" s="173">
        <f>+C98*D98</f>
        <v>971.99999999999989</v>
      </c>
    </row>
    <row r="99" spans="1:6" x14ac:dyDescent="0.25">
      <c r="A99" s="159" t="s">
        <v>292</v>
      </c>
      <c r="B99" s="2" t="s">
        <v>21</v>
      </c>
      <c r="C99" s="2">
        <v>1</v>
      </c>
      <c r="D99" s="77">
        <f>+'Costos Indirectos '!F$4</f>
        <v>189.71207430340559</v>
      </c>
      <c r="E99" s="173">
        <f t="shared" ref="E99" si="13">+C99*D99</f>
        <v>189.71207430340559</v>
      </c>
    </row>
    <row r="100" spans="1:6" ht="16.5" thickBot="1" x14ac:dyDescent="0.3">
      <c r="A100" s="243" t="s">
        <v>253</v>
      </c>
      <c r="B100" s="244"/>
      <c r="C100" s="9"/>
      <c r="D100" s="76">
        <f>SUM(D98:D99)</f>
        <v>1161.7120743034054</v>
      </c>
      <c r="E100" s="172">
        <f>SUM(E98:E99)</f>
        <v>1161.7120743034054</v>
      </c>
    </row>
    <row r="101" spans="1:6" ht="16.5" thickBot="1" x14ac:dyDescent="0.3"/>
    <row r="102" spans="1:6" ht="16.5" thickBot="1" x14ac:dyDescent="0.3">
      <c r="A102" s="249" t="s">
        <v>667</v>
      </c>
      <c r="B102" s="250"/>
      <c r="C102" s="250"/>
      <c r="D102" s="250"/>
      <c r="E102" s="251"/>
    </row>
    <row r="103" spans="1:6" ht="16.5" thickBot="1" x14ac:dyDescent="0.3">
      <c r="A103" s="164" t="s">
        <v>19</v>
      </c>
      <c r="B103" s="4" t="s">
        <v>3</v>
      </c>
      <c r="C103" s="4" t="s">
        <v>4</v>
      </c>
      <c r="D103" s="72" t="s">
        <v>146</v>
      </c>
      <c r="E103" s="174" t="s">
        <v>65</v>
      </c>
    </row>
    <row r="104" spans="1:6" x14ac:dyDescent="0.25">
      <c r="A104" s="159" t="s">
        <v>503</v>
      </c>
      <c r="B104" s="2" t="s">
        <v>209</v>
      </c>
      <c r="C104" s="2">
        <v>2</v>
      </c>
      <c r="D104" s="77">
        <f>+'Costo Mano de Obra'!E$23</f>
        <v>182.42184782608697</v>
      </c>
      <c r="E104" s="173">
        <f>+C104*D104</f>
        <v>364.84369565217395</v>
      </c>
    </row>
    <row r="105" spans="1:6" ht="16.5" thickBot="1" x14ac:dyDescent="0.3">
      <c r="A105" s="243" t="s">
        <v>147</v>
      </c>
      <c r="B105" s="244"/>
      <c r="C105" s="76"/>
      <c r="D105" s="76">
        <f>SUM(D104:D104)</f>
        <v>182.42184782608697</v>
      </c>
      <c r="E105" s="172">
        <f>SUM(E104:E104)</f>
        <v>364.84369565217395</v>
      </c>
    </row>
    <row r="107" spans="1:6" x14ac:dyDescent="0.25">
      <c r="A107" s="271" t="s">
        <v>246</v>
      </c>
      <c r="B107" s="272"/>
      <c r="C107" s="272"/>
      <c r="D107" s="272"/>
      <c r="E107" s="272"/>
      <c r="F107" s="272"/>
    </row>
    <row r="108" spans="1:6" ht="47.25" x14ac:dyDescent="0.25">
      <c r="A108" s="26" t="s">
        <v>64</v>
      </c>
      <c r="B108" s="78" t="s">
        <v>4</v>
      </c>
      <c r="C108" s="28" t="s">
        <v>2</v>
      </c>
      <c r="D108" s="26" t="s">
        <v>247</v>
      </c>
      <c r="E108" s="26" t="s">
        <v>248</v>
      </c>
      <c r="F108" s="28" t="s">
        <v>249</v>
      </c>
    </row>
    <row r="109" spans="1:6" x14ac:dyDescent="0.25">
      <c r="A109" s="26" t="str">
        <f>+A77</f>
        <v>SANDWICH DE CERDO BBQ</v>
      </c>
      <c r="B109" s="19">
        <v>1</v>
      </c>
      <c r="C109" s="27">
        <f>+E86</f>
        <v>5520.0573202679871</v>
      </c>
      <c r="D109" s="27">
        <f>+E94</f>
        <v>2371.4840217391306</v>
      </c>
      <c r="E109" s="27">
        <f>+E100+E105</f>
        <v>1526.5557699555793</v>
      </c>
      <c r="F109" s="28">
        <f>+C109+D109+E109</f>
        <v>9418.0971119626975</v>
      </c>
    </row>
    <row r="110" spans="1:6" ht="16.5" thickBot="1" x14ac:dyDescent="0.3"/>
    <row r="111" spans="1:6" x14ac:dyDescent="0.25">
      <c r="A111" s="252" t="s">
        <v>658</v>
      </c>
      <c r="B111" s="253"/>
      <c r="C111" s="253"/>
      <c r="D111" s="253"/>
      <c r="E111" s="254"/>
    </row>
    <row r="112" spans="1:6" ht="16.5" thickBot="1" x14ac:dyDescent="0.3">
      <c r="A112" s="255" t="s">
        <v>1</v>
      </c>
      <c r="B112" s="256"/>
      <c r="C112" s="256"/>
      <c r="D112" s="256"/>
      <c r="E112" s="257"/>
    </row>
    <row r="113" spans="1:5" ht="16.5" thickBot="1" x14ac:dyDescent="0.3">
      <c r="A113" s="157" t="s">
        <v>2</v>
      </c>
      <c r="B113" s="1" t="s">
        <v>3</v>
      </c>
      <c r="C113" s="1" t="s">
        <v>4</v>
      </c>
      <c r="D113" s="72" t="s">
        <v>146</v>
      </c>
      <c r="E113" s="174" t="s">
        <v>65</v>
      </c>
    </row>
    <row r="114" spans="1:5" x14ac:dyDescent="0.25">
      <c r="A114" s="162" t="str">
        <f>+'Producto Terminado'!A71</f>
        <v>Pan Sandwich</v>
      </c>
      <c r="B114" s="5" t="str">
        <f>+'Producto Terminado'!B71</f>
        <v>Unidad</v>
      </c>
      <c r="C114" s="5">
        <f>+'Producto Terminado'!C71</f>
        <v>1</v>
      </c>
      <c r="D114" s="77">
        <f>+'Costo Materia Prima'!E159</f>
        <v>1300</v>
      </c>
      <c r="E114" s="173">
        <f>+C114*D114</f>
        <v>1300</v>
      </c>
    </row>
    <row r="115" spans="1:5" x14ac:dyDescent="0.25">
      <c r="A115" s="162" t="str">
        <f>+'Producto Terminado'!A72</f>
        <v>Lechuga</v>
      </c>
      <c r="B115" s="5" t="str">
        <f>+'Producto Terminado'!B72</f>
        <v>Gramos</v>
      </c>
      <c r="C115" s="5">
        <f>+'Producto Terminado'!C72</f>
        <v>15</v>
      </c>
      <c r="D115" s="77">
        <f>+'Costo Materia Prima'!E7</f>
        <v>11.428571428571429</v>
      </c>
      <c r="E115" s="173">
        <f t="shared" ref="E115:E119" si="14">+C115*D115</f>
        <v>171.42857142857144</v>
      </c>
    </row>
    <row r="116" spans="1:5" x14ac:dyDescent="0.25">
      <c r="A116" s="162" t="str">
        <f>+'Producto Terminado'!A73</f>
        <v>Pollo desmechado</v>
      </c>
      <c r="B116" s="5" t="str">
        <f>+'Producto Terminado'!B73</f>
        <v>Gramos</v>
      </c>
      <c r="C116" s="5">
        <f>+'Producto Terminado'!C73</f>
        <v>90</v>
      </c>
      <c r="D116" s="77">
        <f>+'Costo Preparaciones Previas'!G280</f>
        <v>39.201139896305605</v>
      </c>
      <c r="E116" s="173">
        <f t="shared" si="14"/>
        <v>3528.1025906675045</v>
      </c>
    </row>
    <row r="117" spans="1:5" x14ac:dyDescent="0.25">
      <c r="A117" s="162" t="str">
        <f>+'Producto Terminado'!A74</f>
        <v>Laminas de Queso</v>
      </c>
      <c r="B117" s="5" t="str">
        <f>+'Producto Terminado'!B74</f>
        <v>Gramos</v>
      </c>
      <c r="C117" s="5">
        <f>+'Producto Terminado'!C74</f>
        <v>50</v>
      </c>
      <c r="D117" s="77">
        <f>+'Costo Materia Prima'!E144</f>
        <v>11.2</v>
      </c>
      <c r="E117" s="173">
        <f t="shared" si="14"/>
        <v>560</v>
      </c>
    </row>
    <row r="118" spans="1:5" x14ac:dyDescent="0.25">
      <c r="A118" s="162" t="str">
        <f>+'Producto Terminado'!A75</f>
        <v>Salsa Tartara</v>
      </c>
      <c r="B118" s="5" t="str">
        <f>+'Producto Terminado'!B75</f>
        <v>Gramos</v>
      </c>
      <c r="C118" s="5">
        <f>+'Producto Terminado'!C75</f>
        <v>30</v>
      </c>
      <c r="D118" s="77">
        <f>+'Costo Preparaciones Previas'!G31</f>
        <v>12.759117496461988</v>
      </c>
      <c r="E118" s="173">
        <f t="shared" si="14"/>
        <v>382.77352489385964</v>
      </c>
    </row>
    <row r="119" spans="1:5" x14ac:dyDescent="0.25">
      <c r="A119" s="162" t="str">
        <f>+'Producto Terminado'!A76</f>
        <v>Tomate</v>
      </c>
      <c r="B119" s="5" t="str">
        <f>+'Producto Terminado'!B76</f>
        <v>Gramos</v>
      </c>
      <c r="C119" s="5">
        <f>+'Producto Terminado'!C76</f>
        <v>30</v>
      </c>
      <c r="D119" s="77">
        <f>+'Costo Materia Prima'!E12</f>
        <v>3.5</v>
      </c>
      <c r="E119" s="173">
        <f t="shared" si="14"/>
        <v>105</v>
      </c>
    </row>
    <row r="120" spans="1:5" ht="16.5" thickBot="1" x14ac:dyDescent="0.3">
      <c r="A120" s="243" t="s">
        <v>253</v>
      </c>
      <c r="B120" s="244"/>
      <c r="C120" s="76">
        <f>SUM(C114:C119)</f>
        <v>216</v>
      </c>
      <c r="D120" s="76">
        <f t="shared" ref="D120:E120" si="15">SUM(D114:D119)</f>
        <v>1378.0888288213391</v>
      </c>
      <c r="E120" s="172">
        <f t="shared" si="15"/>
        <v>6047.3046869899363</v>
      </c>
    </row>
    <row r="121" spans="1:5" ht="16.5" thickBot="1" x14ac:dyDescent="0.3">
      <c r="B121" s="2"/>
      <c r="C121" s="45"/>
    </row>
    <row r="122" spans="1:5" ht="16.5" thickBot="1" x14ac:dyDescent="0.3">
      <c r="A122" s="249" t="s">
        <v>15</v>
      </c>
      <c r="B122" s="250"/>
      <c r="C122" s="250"/>
      <c r="D122" s="250"/>
      <c r="E122" s="251"/>
    </row>
    <row r="123" spans="1:5" ht="16.5" thickBot="1" x14ac:dyDescent="0.3">
      <c r="A123" s="164" t="s">
        <v>16</v>
      </c>
      <c r="B123" s="4" t="s">
        <v>3</v>
      </c>
      <c r="C123" s="4" t="s">
        <v>17</v>
      </c>
      <c r="D123" s="72" t="s">
        <v>146</v>
      </c>
      <c r="E123" s="174" t="s">
        <v>65</v>
      </c>
    </row>
    <row r="124" spans="1:5" x14ac:dyDescent="0.25">
      <c r="A124" s="159" t="str">
        <f>+'Producto Terminado'!A81</f>
        <v>Lavar los vegetales</v>
      </c>
      <c r="B124" s="2" t="str">
        <f>+'Producto Terminado'!B81</f>
        <v>Minutos</v>
      </c>
      <c r="C124" s="2">
        <f>+'Producto Terminado'!C81</f>
        <v>1</v>
      </c>
      <c r="D124" s="77">
        <f>+'Costo Mano de Obra'!E$23</f>
        <v>182.42184782608697</v>
      </c>
      <c r="E124" s="173">
        <f>+C124*D124</f>
        <v>182.42184782608697</v>
      </c>
    </row>
    <row r="125" spans="1:5" x14ac:dyDescent="0.25">
      <c r="A125" s="159" t="str">
        <f>+'Producto Terminado'!A82</f>
        <v>Tajadear el tomate</v>
      </c>
      <c r="B125" s="2" t="str">
        <f>+'Producto Terminado'!B82</f>
        <v>Minutos</v>
      </c>
      <c r="C125" s="2">
        <f>+'Producto Terminado'!C82</f>
        <v>1</v>
      </c>
      <c r="D125" s="77">
        <f>+'Costo Mano de Obra'!E$23</f>
        <v>182.42184782608697</v>
      </c>
      <c r="E125" s="173">
        <f t="shared" ref="E125:E127" si="16">+C125*D125</f>
        <v>182.42184782608697</v>
      </c>
    </row>
    <row r="126" spans="1:5" x14ac:dyDescent="0.25">
      <c r="A126" s="159" t="str">
        <f>+'Producto Terminado'!A83</f>
        <v>Colocar la salsa al pan</v>
      </c>
      <c r="B126" s="2" t="str">
        <f>+'Producto Terminado'!B83</f>
        <v>Minutos</v>
      </c>
      <c r="C126" s="2">
        <f>+'Producto Terminado'!C83</f>
        <v>1</v>
      </c>
      <c r="D126" s="77">
        <f>+'Costo Mano de Obra'!E$23</f>
        <v>182.42184782608697</v>
      </c>
      <c r="E126" s="173">
        <f t="shared" si="16"/>
        <v>182.42184782608697</v>
      </c>
    </row>
    <row r="127" spans="1:5" x14ac:dyDescent="0.25">
      <c r="A127" s="159" t="str">
        <f>+'Producto Terminado'!A84</f>
        <v>Colocar todos los ingredientes en el pan</v>
      </c>
      <c r="B127" s="2" t="str">
        <f>+'Producto Terminado'!B84</f>
        <v>Minutos</v>
      </c>
      <c r="C127" s="2">
        <f>+'Producto Terminado'!C84</f>
        <v>1</v>
      </c>
      <c r="D127" s="77">
        <f>+'Costo Mano de Obra'!E$23</f>
        <v>182.42184782608697</v>
      </c>
      <c r="E127" s="173">
        <f t="shared" si="16"/>
        <v>182.42184782608697</v>
      </c>
    </row>
    <row r="128" spans="1:5" ht="16.5" thickBot="1" x14ac:dyDescent="0.3">
      <c r="A128" s="243" t="s">
        <v>253</v>
      </c>
      <c r="B128" s="244"/>
      <c r="C128" s="76">
        <f>SUM(C124:C127)</f>
        <v>4</v>
      </c>
      <c r="D128" s="76">
        <f t="shared" ref="D128:E128" si="17">SUM(D124:D127)</f>
        <v>729.6873913043479</v>
      </c>
      <c r="E128" s="172">
        <f t="shared" si="17"/>
        <v>729.6873913043479</v>
      </c>
    </row>
    <row r="129" spans="1:6" ht="16.5" thickBot="1" x14ac:dyDescent="0.3"/>
    <row r="130" spans="1:6" ht="16.5" thickBot="1" x14ac:dyDescent="0.3">
      <c r="A130" s="249" t="s">
        <v>18</v>
      </c>
      <c r="B130" s="250"/>
      <c r="C130" s="250"/>
      <c r="D130" s="250"/>
      <c r="E130" s="251"/>
    </row>
    <row r="131" spans="1:6" ht="16.5" thickBot="1" x14ac:dyDescent="0.3">
      <c r="A131" s="164" t="s">
        <v>19</v>
      </c>
      <c r="B131" s="4" t="s">
        <v>3</v>
      </c>
      <c r="C131" s="4" t="s">
        <v>4</v>
      </c>
      <c r="D131" s="72" t="s">
        <v>146</v>
      </c>
      <c r="E131" s="174" t="s">
        <v>65</v>
      </c>
    </row>
    <row r="132" spans="1:6" x14ac:dyDescent="0.25">
      <c r="A132" s="159" t="s">
        <v>291</v>
      </c>
      <c r="B132" s="2" t="s">
        <v>21</v>
      </c>
      <c r="C132" s="2">
        <v>1</v>
      </c>
      <c r="D132" s="77">
        <f>+'Costos Indirectos '!D$5</f>
        <v>971.99999999999989</v>
      </c>
      <c r="E132" s="173">
        <f t="shared" ref="E132:E133" si="18">+C132*D132</f>
        <v>971.99999999999989</v>
      </c>
    </row>
    <row r="133" spans="1:6" x14ac:dyDescent="0.25">
      <c r="A133" s="159" t="s">
        <v>292</v>
      </c>
      <c r="B133" s="2" t="s">
        <v>21</v>
      </c>
      <c r="C133" s="2">
        <v>1</v>
      </c>
      <c r="D133" s="77">
        <f>+'Costos Indirectos '!F$5</f>
        <v>189.71207430340559</v>
      </c>
      <c r="E133" s="173">
        <f t="shared" si="18"/>
        <v>189.71207430340559</v>
      </c>
    </row>
    <row r="134" spans="1:6" ht="16.5" thickBot="1" x14ac:dyDescent="0.3">
      <c r="A134" s="243" t="s">
        <v>253</v>
      </c>
      <c r="B134" s="244"/>
      <c r="C134" s="9"/>
      <c r="D134" s="76">
        <f>SUM(D132:D133)</f>
        <v>1161.7120743034054</v>
      </c>
      <c r="E134" s="172">
        <f>SUM(E132:E133)</f>
        <v>1161.7120743034054</v>
      </c>
    </row>
    <row r="135" spans="1:6" ht="16.5" thickBot="1" x14ac:dyDescent="0.3"/>
    <row r="136" spans="1:6" ht="16.5" thickBot="1" x14ac:dyDescent="0.3">
      <c r="A136" s="249" t="s">
        <v>667</v>
      </c>
      <c r="B136" s="250"/>
      <c r="C136" s="250"/>
      <c r="D136" s="250"/>
      <c r="E136" s="251"/>
    </row>
    <row r="137" spans="1:6" ht="16.5" thickBot="1" x14ac:dyDescent="0.3">
      <c r="A137" s="164" t="s">
        <v>19</v>
      </c>
      <c r="B137" s="4" t="s">
        <v>3</v>
      </c>
      <c r="C137" s="4" t="s">
        <v>4</v>
      </c>
      <c r="D137" s="72" t="s">
        <v>146</v>
      </c>
      <c r="E137" s="174" t="s">
        <v>65</v>
      </c>
    </row>
    <row r="138" spans="1:6" x14ac:dyDescent="0.25">
      <c r="A138" s="159" t="s">
        <v>503</v>
      </c>
      <c r="B138" s="2" t="s">
        <v>209</v>
      </c>
      <c r="C138" s="2">
        <v>2</v>
      </c>
      <c r="D138" s="77">
        <f>+'Costo Mano de Obra'!E$23</f>
        <v>182.42184782608697</v>
      </c>
      <c r="E138" s="173">
        <f>+C138*D138</f>
        <v>364.84369565217395</v>
      </c>
    </row>
    <row r="139" spans="1:6" ht="16.5" thickBot="1" x14ac:dyDescent="0.3">
      <c r="A139" s="243" t="s">
        <v>147</v>
      </c>
      <c r="B139" s="244"/>
      <c r="C139" s="76"/>
      <c r="D139" s="76">
        <f>SUM(D138:D138)</f>
        <v>182.42184782608697</v>
      </c>
      <c r="E139" s="172">
        <f>SUM(E138:E138)</f>
        <v>364.84369565217395</v>
      </c>
    </row>
    <row r="141" spans="1:6" x14ac:dyDescent="0.25">
      <c r="A141" s="271" t="s">
        <v>246</v>
      </c>
      <c r="B141" s="272"/>
      <c r="C141" s="272"/>
      <c r="D141" s="272"/>
      <c r="E141" s="272"/>
      <c r="F141" s="272"/>
    </row>
    <row r="142" spans="1:6" ht="47.25" x14ac:dyDescent="0.25">
      <c r="A142" s="26" t="s">
        <v>64</v>
      </c>
      <c r="B142" s="78" t="s">
        <v>4</v>
      </c>
      <c r="C142" s="28" t="s">
        <v>2</v>
      </c>
      <c r="D142" s="26" t="s">
        <v>247</v>
      </c>
      <c r="E142" s="26" t="s">
        <v>248</v>
      </c>
      <c r="F142" s="28" t="s">
        <v>249</v>
      </c>
    </row>
    <row r="143" spans="1:6" x14ac:dyDescent="0.25">
      <c r="A143" s="26" t="str">
        <f>+A111</f>
        <v>SANDWICH DE POLLO</v>
      </c>
      <c r="B143" s="19">
        <v>1</v>
      </c>
      <c r="C143" s="27">
        <f>+E120</f>
        <v>6047.3046869899363</v>
      </c>
      <c r="D143" s="27">
        <f>+E128</f>
        <v>729.6873913043479</v>
      </c>
      <c r="E143" s="27">
        <f>+E134+E139</f>
        <v>1526.5557699555793</v>
      </c>
      <c r="F143" s="28">
        <f>+C143+D143+E143</f>
        <v>8303.5478482498638</v>
      </c>
    </row>
    <row r="144" spans="1:6" ht="16.5" thickBot="1" x14ac:dyDescent="0.3">
      <c r="A144" s="29"/>
      <c r="B144" s="12"/>
      <c r="C144" s="30"/>
      <c r="D144" s="30"/>
      <c r="E144" s="30"/>
      <c r="F144" s="31"/>
    </row>
    <row r="145" spans="1:5" x14ac:dyDescent="0.25">
      <c r="A145" s="252" t="s">
        <v>659</v>
      </c>
      <c r="B145" s="253"/>
      <c r="C145" s="253"/>
      <c r="D145" s="253"/>
      <c r="E145" s="254"/>
    </row>
    <row r="146" spans="1:5" ht="16.5" thickBot="1" x14ac:dyDescent="0.3">
      <c r="A146" s="255" t="s">
        <v>1</v>
      </c>
      <c r="B146" s="256"/>
      <c r="C146" s="256"/>
      <c r="D146" s="256"/>
      <c r="E146" s="257"/>
    </row>
    <row r="147" spans="1:5" ht="16.5" thickBot="1" x14ac:dyDescent="0.3">
      <c r="A147" s="157" t="s">
        <v>2</v>
      </c>
      <c r="B147" s="1" t="s">
        <v>3</v>
      </c>
      <c r="C147" s="1" t="s">
        <v>4</v>
      </c>
      <c r="D147" s="72" t="s">
        <v>146</v>
      </c>
      <c r="E147" s="174" t="s">
        <v>65</v>
      </c>
    </row>
    <row r="148" spans="1:5" x14ac:dyDescent="0.25">
      <c r="A148" s="162" t="str">
        <f>+'Producto Terminado'!A91</f>
        <v>Tortilla</v>
      </c>
      <c r="B148" s="5" t="str">
        <f>+'Producto Terminado'!B91</f>
        <v xml:space="preserve">Unidad </v>
      </c>
      <c r="C148" s="5">
        <f>+'Producto Terminado'!C91</f>
        <v>1</v>
      </c>
      <c r="D148" s="77">
        <f>+'Costo Materia Prima'!E97</f>
        <v>2062.5</v>
      </c>
      <c r="E148" s="173">
        <f>+C148*D148</f>
        <v>2062.5</v>
      </c>
    </row>
    <row r="149" spans="1:5" x14ac:dyDescent="0.25">
      <c r="A149" s="162" t="str">
        <f>+'Producto Terminado'!A92</f>
        <v>Lechuga</v>
      </c>
      <c r="B149" s="5" t="str">
        <f>+'Producto Terminado'!B92</f>
        <v>Gramos</v>
      </c>
      <c r="C149" s="5">
        <f>+'Producto Terminado'!C92</f>
        <v>50</v>
      </c>
      <c r="D149" s="77">
        <f>+'Costo Materia Prima'!E7</f>
        <v>11.428571428571429</v>
      </c>
      <c r="E149" s="173">
        <f t="shared" ref="E149:E156" si="19">+C149*D149</f>
        <v>571.42857142857144</v>
      </c>
    </row>
    <row r="150" spans="1:5" x14ac:dyDescent="0.25">
      <c r="A150" s="162" t="str">
        <f>+'Producto Terminado'!A93</f>
        <v>Carne de Cerdo</v>
      </c>
      <c r="B150" s="5" t="str">
        <f>+'Producto Terminado'!B93</f>
        <v>Gramos</v>
      </c>
      <c r="C150" s="5">
        <f>+'Producto Terminado'!C93</f>
        <v>100</v>
      </c>
      <c r="D150" s="77">
        <f>+'Costo Preparaciones Previas'!G220</f>
        <v>24.604996043903132</v>
      </c>
      <c r="E150" s="173">
        <f t="shared" si="19"/>
        <v>2460.4996043903134</v>
      </c>
    </row>
    <row r="151" spans="1:5" x14ac:dyDescent="0.25">
      <c r="A151" s="162" t="str">
        <f>+'Producto Terminado'!A94</f>
        <v>Salsa BBQ</v>
      </c>
      <c r="B151" s="5" t="str">
        <f>+'Producto Terminado'!B94</f>
        <v>Gramos</v>
      </c>
      <c r="C151" s="5">
        <f>+'Producto Terminado'!C94</f>
        <v>45</v>
      </c>
      <c r="D151" s="77">
        <f>+'Costo Materia Prima'!E105</f>
        <v>19.390909090909091</v>
      </c>
      <c r="E151" s="173">
        <f t="shared" si="19"/>
        <v>872.59090909090912</v>
      </c>
    </row>
    <row r="152" spans="1:5" x14ac:dyDescent="0.25">
      <c r="A152" s="162" t="str">
        <f>+'Producto Terminado'!A95</f>
        <v>Cebolla Encurtida</v>
      </c>
      <c r="B152" s="5" t="str">
        <f>+'Producto Terminado'!B95</f>
        <v>Gramos</v>
      </c>
      <c r="C152" s="5">
        <f>+'Producto Terminado'!C95</f>
        <v>15</v>
      </c>
      <c r="D152" s="77">
        <f>+'Costo Preparaciones Previas'!G169</f>
        <v>7.7732204019714226</v>
      </c>
      <c r="E152" s="173">
        <f t="shared" si="19"/>
        <v>116.59830602957133</v>
      </c>
    </row>
    <row r="153" spans="1:5" x14ac:dyDescent="0.25">
      <c r="A153" s="162" t="str">
        <f>+'Producto Terminado'!A96</f>
        <v>Maiz Tierno</v>
      </c>
      <c r="B153" s="5" t="str">
        <f>+'Producto Terminado'!B96</f>
        <v>Gramos</v>
      </c>
      <c r="C153" s="5">
        <f>+'Producto Terminado'!C96</f>
        <v>70</v>
      </c>
      <c r="D153" s="77">
        <f>+'Costo Preparaciones Previas'!G111</f>
        <v>13.43994838207956</v>
      </c>
      <c r="E153" s="173">
        <f t="shared" si="19"/>
        <v>940.79638674556918</v>
      </c>
    </row>
    <row r="154" spans="1:5" x14ac:dyDescent="0.25">
      <c r="A154" s="162" t="str">
        <f>+'Producto Terminado'!A97</f>
        <v>Queso Semisalado</v>
      </c>
      <c r="B154" s="5" t="str">
        <f>+'Producto Terminado'!B97</f>
        <v>Gramos</v>
      </c>
      <c r="C154" s="5">
        <f>+'Producto Terminado'!C97</f>
        <v>35</v>
      </c>
      <c r="D154" s="77">
        <f>+'Costo Materia Prima'!E142</f>
        <v>22</v>
      </c>
      <c r="E154" s="173">
        <f t="shared" si="19"/>
        <v>770</v>
      </c>
    </row>
    <row r="155" spans="1:5" x14ac:dyDescent="0.25">
      <c r="A155" s="162" t="str">
        <f>+'Producto Terminado'!A98</f>
        <v>Queso Cheddar</v>
      </c>
      <c r="B155" s="5" t="str">
        <f>+'Producto Terminado'!B98</f>
        <v>Gramos</v>
      </c>
      <c r="C155" s="5">
        <f>+'Producto Terminado'!C98</f>
        <v>40</v>
      </c>
      <c r="D155" s="77">
        <f>+'Costo Materia Prima'!E79</f>
        <v>19.964664310954063</v>
      </c>
      <c r="E155" s="173">
        <f t="shared" si="19"/>
        <v>798.58657243816253</v>
      </c>
    </row>
    <row r="156" spans="1:5" x14ac:dyDescent="0.25">
      <c r="A156" s="162" t="str">
        <f>+'Producto Terminado'!A100</f>
        <v>Salsa de Ajo</v>
      </c>
      <c r="B156" s="5" t="str">
        <f>+'Producto Terminado'!B100</f>
        <v>Gramos</v>
      </c>
      <c r="C156" s="5">
        <f>+'Producto Terminado'!C100</f>
        <v>20</v>
      </c>
      <c r="D156" s="77">
        <f>+'Costo Preparaciones Previas'!G58</f>
        <v>24.779135456135812</v>
      </c>
      <c r="E156" s="173">
        <f t="shared" si="19"/>
        <v>495.58270912271621</v>
      </c>
    </row>
    <row r="157" spans="1:5" ht="16.5" thickBot="1" x14ac:dyDescent="0.3">
      <c r="A157" s="243" t="s">
        <v>253</v>
      </c>
      <c r="B157" s="244"/>
      <c r="C157" s="76">
        <f>SUM(C148:C156)</f>
        <v>376</v>
      </c>
      <c r="D157" s="76">
        <f>SUM(D148:D156)</f>
        <v>2205.8814451145245</v>
      </c>
      <c r="E157" s="172">
        <f>SUM(E148:E156)</f>
        <v>9088.5830592458133</v>
      </c>
    </row>
    <row r="158" spans="1:5" ht="16.5" thickBot="1" x14ac:dyDescent="0.3"/>
    <row r="159" spans="1:5" ht="16.5" thickBot="1" x14ac:dyDescent="0.3">
      <c r="A159" s="249" t="s">
        <v>15</v>
      </c>
      <c r="B159" s="250"/>
      <c r="C159" s="250"/>
      <c r="D159" s="250"/>
      <c r="E159" s="251"/>
    </row>
    <row r="160" spans="1:5" ht="16.5" thickBot="1" x14ac:dyDescent="0.3">
      <c r="A160" s="164" t="s">
        <v>16</v>
      </c>
      <c r="B160" s="4" t="s">
        <v>3</v>
      </c>
      <c r="C160" s="4" t="s">
        <v>17</v>
      </c>
      <c r="D160" s="72" t="s">
        <v>146</v>
      </c>
      <c r="E160" s="174" t="s">
        <v>65</v>
      </c>
    </row>
    <row r="161" spans="1:5" x14ac:dyDescent="0.25">
      <c r="A161" s="162" t="str">
        <f>+'Producto Terminado'!A105</f>
        <v>Sofreir el cerdo</v>
      </c>
      <c r="B161" s="5" t="str">
        <f>+'Producto Terminado'!B105</f>
        <v>Minutos</v>
      </c>
      <c r="D161" s="77"/>
      <c r="E161" s="173">
        <f>+C161*D161</f>
        <v>0</v>
      </c>
    </row>
    <row r="162" spans="1:5" x14ac:dyDescent="0.25">
      <c r="A162" s="162" t="str">
        <f>+'Producto Terminado'!A106</f>
        <v>Fritar la papa</v>
      </c>
      <c r="B162" s="5" t="str">
        <f>+'Producto Terminado'!B106</f>
        <v>Minutos</v>
      </c>
      <c r="C162" s="5">
        <f>+'Producto Terminado'!C106</f>
        <v>7</v>
      </c>
      <c r="D162" s="77">
        <f>+'Costo Mano de Obra'!E$23</f>
        <v>182.42184782608697</v>
      </c>
      <c r="E162" s="173">
        <f t="shared" ref="E162:E166" si="20">+C162*D162</f>
        <v>1276.9529347826087</v>
      </c>
    </row>
    <row r="163" spans="1:5" x14ac:dyDescent="0.25">
      <c r="A163" s="162" t="str">
        <f>+'Producto Terminado'!A107</f>
        <v>Lavar y picar la lechuga</v>
      </c>
      <c r="B163" s="5" t="str">
        <f>+'Producto Terminado'!B107</f>
        <v>Minutos</v>
      </c>
      <c r="C163" s="5">
        <f>+'Producto Terminado'!C107</f>
        <v>2</v>
      </c>
      <c r="D163" s="77">
        <f>+'Costo Mano de Obra'!E$23</f>
        <v>182.42184782608697</v>
      </c>
      <c r="E163" s="173">
        <f t="shared" si="20"/>
        <v>364.84369565217395</v>
      </c>
    </row>
    <row r="164" spans="1:5" x14ac:dyDescent="0.25">
      <c r="A164" s="162" t="str">
        <f>+'Producto Terminado'!A108</f>
        <v>Asar la tortilla</v>
      </c>
      <c r="B164" s="5" t="str">
        <f>+'Producto Terminado'!B108</f>
        <v>Minutos</v>
      </c>
      <c r="C164" s="5">
        <f>+'Producto Terminado'!C108</f>
        <v>1</v>
      </c>
      <c r="D164" s="77">
        <f>+'Costo Mano de Obra'!E$23</f>
        <v>182.42184782608697</v>
      </c>
      <c r="E164" s="173">
        <f t="shared" si="20"/>
        <v>182.42184782608697</v>
      </c>
    </row>
    <row r="165" spans="1:5" x14ac:dyDescent="0.25">
      <c r="A165" s="162" t="str">
        <f>+'Producto Terminado'!A109</f>
        <v>Colocar las salsas a la tortilla</v>
      </c>
      <c r="B165" s="5" t="str">
        <f>+'Producto Terminado'!B109</f>
        <v>Minutos</v>
      </c>
      <c r="C165" s="5">
        <f>+'Producto Terminado'!C109</f>
        <v>0.5</v>
      </c>
      <c r="D165" s="77">
        <f>+'Costo Mano de Obra'!E$23</f>
        <v>182.42184782608697</v>
      </c>
      <c r="E165" s="173">
        <f t="shared" si="20"/>
        <v>91.210923913043487</v>
      </c>
    </row>
    <row r="166" spans="1:5" x14ac:dyDescent="0.25">
      <c r="A166" s="162" t="str">
        <f>+'Producto Terminado'!A110</f>
        <v>Colocar los demas ingredientes en la tortilla</v>
      </c>
      <c r="B166" s="5" t="str">
        <f>+'Producto Terminado'!B110</f>
        <v>Minutos</v>
      </c>
      <c r="C166" s="5">
        <f>+'Producto Terminado'!C110</f>
        <v>2</v>
      </c>
      <c r="D166" s="77">
        <f>+'Costo Mano de Obra'!E$23</f>
        <v>182.42184782608697</v>
      </c>
      <c r="E166" s="173">
        <f t="shared" si="20"/>
        <v>364.84369565217395</v>
      </c>
    </row>
    <row r="167" spans="1:5" ht="16.5" thickBot="1" x14ac:dyDescent="0.3">
      <c r="A167" s="243" t="s">
        <v>253</v>
      </c>
      <c r="B167" s="244"/>
      <c r="C167" s="14">
        <f>SUM(C161:C166)</f>
        <v>12.5</v>
      </c>
      <c r="D167" s="76">
        <f t="shared" ref="D167:E167" si="21">SUM(D161:D166)</f>
        <v>912.10923913043484</v>
      </c>
      <c r="E167" s="172">
        <f t="shared" si="21"/>
        <v>2280.273097826087</v>
      </c>
    </row>
    <row r="168" spans="1:5" ht="16.5" thickBot="1" x14ac:dyDescent="0.3"/>
    <row r="169" spans="1:5" ht="16.5" thickBot="1" x14ac:dyDescent="0.3">
      <c r="A169" s="249" t="s">
        <v>18</v>
      </c>
      <c r="B169" s="250"/>
      <c r="C169" s="250"/>
      <c r="D169" s="250"/>
      <c r="E169" s="251"/>
    </row>
    <row r="170" spans="1:5" ht="16.5" thickBot="1" x14ac:dyDescent="0.3">
      <c r="A170" s="164" t="s">
        <v>19</v>
      </c>
      <c r="B170" s="4" t="s">
        <v>3</v>
      </c>
      <c r="C170" s="4" t="s">
        <v>4</v>
      </c>
      <c r="D170" s="72" t="s">
        <v>146</v>
      </c>
      <c r="E170" s="174" t="s">
        <v>65</v>
      </c>
    </row>
    <row r="171" spans="1:5" x14ac:dyDescent="0.25">
      <c r="A171" s="159" t="str">
        <f>+'Producto Terminado'!A115</f>
        <v>Lamina de Aluminio</v>
      </c>
      <c r="B171" s="2" t="str">
        <f>+'Producto Terminado'!B115</f>
        <v>Cm</v>
      </c>
      <c r="C171" s="2">
        <f>+'Producto Terminado'!C115</f>
        <v>35</v>
      </c>
      <c r="D171" s="77">
        <f>+'Costo Materia Prima'!E$108</f>
        <v>5.375</v>
      </c>
      <c r="E171" s="173">
        <f>+C171*D171</f>
        <v>188.125</v>
      </c>
    </row>
    <row r="172" spans="1:5" x14ac:dyDescent="0.25">
      <c r="A172" s="159" t="s">
        <v>291</v>
      </c>
      <c r="B172" s="2" t="s">
        <v>21</v>
      </c>
      <c r="C172" s="2">
        <v>1</v>
      </c>
      <c r="D172" s="77">
        <f>+'Costos Indirectos '!D$12</f>
        <v>1360.8</v>
      </c>
      <c r="E172" s="173">
        <f t="shared" ref="E172:E173" si="22">+C172*D172</f>
        <v>1360.8</v>
      </c>
    </row>
    <row r="173" spans="1:5" x14ac:dyDescent="0.25">
      <c r="A173" s="159" t="s">
        <v>292</v>
      </c>
      <c r="B173" s="2" t="s">
        <v>21</v>
      </c>
      <c r="C173" s="2">
        <v>1</v>
      </c>
      <c r="D173" s="77">
        <f>+'Costos Indirectos '!F$12</f>
        <v>189.71207430340559</v>
      </c>
      <c r="E173" s="173">
        <f t="shared" si="22"/>
        <v>189.71207430340559</v>
      </c>
    </row>
    <row r="174" spans="1:5" ht="16.5" thickBot="1" x14ac:dyDescent="0.3">
      <c r="A174" s="243" t="s">
        <v>253</v>
      </c>
      <c r="B174" s="244"/>
      <c r="C174" s="9"/>
      <c r="D174" s="119">
        <f>SUM(D171:D173)</f>
        <v>1555.8870743034056</v>
      </c>
      <c r="E174" s="218">
        <f>SUM(E171:E173)</f>
        <v>1738.6370743034056</v>
      </c>
    </row>
    <row r="175" spans="1:5" ht="16.5" thickBot="1" x14ac:dyDescent="0.3"/>
    <row r="176" spans="1:5" ht="16.5" thickBot="1" x14ac:dyDescent="0.3">
      <c r="A176" s="249" t="s">
        <v>667</v>
      </c>
      <c r="B176" s="250"/>
      <c r="C176" s="250"/>
      <c r="D176" s="250"/>
      <c r="E176" s="251"/>
    </row>
    <row r="177" spans="1:6" ht="16.5" thickBot="1" x14ac:dyDescent="0.3">
      <c r="A177" s="164" t="s">
        <v>19</v>
      </c>
      <c r="B177" s="4" t="s">
        <v>3</v>
      </c>
      <c r="C177" s="4" t="s">
        <v>4</v>
      </c>
      <c r="D177" s="72" t="s">
        <v>146</v>
      </c>
      <c r="E177" s="174" t="s">
        <v>65</v>
      </c>
    </row>
    <row r="178" spans="1:6" x14ac:dyDescent="0.25">
      <c r="A178" s="159" t="s">
        <v>503</v>
      </c>
      <c r="B178" s="2" t="s">
        <v>209</v>
      </c>
      <c r="C178" s="2">
        <v>2</v>
      </c>
      <c r="D178" s="77">
        <f>+'Costo Mano de Obra'!E$23</f>
        <v>182.42184782608697</v>
      </c>
      <c r="E178" s="173">
        <f>+C178*D178</f>
        <v>364.84369565217395</v>
      </c>
    </row>
    <row r="179" spans="1:6" ht="16.5" thickBot="1" x14ac:dyDescent="0.3">
      <c r="A179" s="243" t="s">
        <v>147</v>
      </c>
      <c r="B179" s="244"/>
      <c r="C179" s="76"/>
      <c r="D179" s="76">
        <f>SUM(D178:D178)</f>
        <v>182.42184782608697</v>
      </c>
      <c r="E179" s="172">
        <f>SUM(E178:E178)</f>
        <v>364.84369565217395</v>
      </c>
    </row>
    <row r="181" spans="1:6" x14ac:dyDescent="0.25">
      <c r="A181" s="25" t="s">
        <v>246</v>
      </c>
      <c r="B181" s="99"/>
      <c r="C181" s="99"/>
      <c r="D181" s="99"/>
      <c r="E181" s="99"/>
      <c r="F181" s="99"/>
    </row>
    <row r="182" spans="1:6" ht="47.25" x14ac:dyDescent="0.25">
      <c r="A182" s="26" t="s">
        <v>64</v>
      </c>
      <c r="B182" s="78" t="s">
        <v>4</v>
      </c>
      <c r="C182" s="28" t="s">
        <v>2</v>
      </c>
      <c r="D182" s="26" t="s">
        <v>247</v>
      </c>
      <c r="E182" s="26" t="s">
        <v>248</v>
      </c>
      <c r="F182" s="28" t="s">
        <v>249</v>
      </c>
    </row>
    <row r="183" spans="1:6" x14ac:dyDescent="0.25">
      <c r="A183" s="26" t="str">
        <f>+A145</f>
        <v>WRAP DE CERDO BBQ</v>
      </c>
      <c r="B183" s="19">
        <v>1</v>
      </c>
      <c r="C183" s="27">
        <f>+E157</f>
        <v>9088.5830592458133</v>
      </c>
      <c r="D183" s="27">
        <f>+E167</f>
        <v>2280.273097826087</v>
      </c>
      <c r="E183" s="27">
        <f>+E174+E179</f>
        <v>2103.4807699555795</v>
      </c>
      <c r="F183" s="28">
        <f>+C183+D183+E183</f>
        <v>13472.336927027478</v>
      </c>
    </row>
    <row r="184" spans="1:6" ht="16.5" thickBot="1" x14ac:dyDescent="0.3">
      <c r="A184" s="29"/>
      <c r="B184" s="12"/>
      <c r="C184" s="30"/>
      <c r="D184" s="30"/>
      <c r="E184" s="30"/>
      <c r="F184" s="31"/>
    </row>
    <row r="185" spans="1:6" x14ac:dyDescent="0.25">
      <c r="A185" s="252" t="s">
        <v>523</v>
      </c>
      <c r="B185" s="253"/>
      <c r="C185" s="253"/>
      <c r="D185" s="253"/>
      <c r="E185" s="254"/>
    </row>
    <row r="186" spans="1:6" ht="16.5" thickBot="1" x14ac:dyDescent="0.3">
      <c r="A186" s="255" t="s">
        <v>1</v>
      </c>
      <c r="B186" s="256"/>
      <c r="C186" s="256"/>
      <c r="D186" s="256"/>
      <c r="E186" s="257"/>
    </row>
    <row r="187" spans="1:6" ht="16.5" thickBot="1" x14ac:dyDescent="0.3">
      <c r="A187" s="157" t="s">
        <v>2</v>
      </c>
      <c r="B187" s="1" t="s">
        <v>3</v>
      </c>
      <c r="C187" s="1" t="s">
        <v>4</v>
      </c>
      <c r="D187" s="72" t="s">
        <v>146</v>
      </c>
      <c r="E187" s="174" t="s">
        <v>65</v>
      </c>
    </row>
    <row r="188" spans="1:6" x14ac:dyDescent="0.25">
      <c r="A188" s="162" t="str">
        <f>+'Producto Terminado'!A121</f>
        <v>Tortilla</v>
      </c>
      <c r="B188" s="5" t="str">
        <f>+'Producto Terminado'!B121</f>
        <v xml:space="preserve">Unidad </v>
      </c>
      <c r="C188" s="5">
        <f>+'Producto Terminado'!C121</f>
        <v>1</v>
      </c>
      <c r="D188" s="77">
        <f>+'Costo Materia Prima'!E97</f>
        <v>2062.5</v>
      </c>
      <c r="E188" s="173">
        <f>+C188*D188</f>
        <v>2062.5</v>
      </c>
    </row>
    <row r="189" spans="1:6" x14ac:dyDescent="0.25">
      <c r="A189" s="162" t="str">
        <f>+'Producto Terminado'!A122</f>
        <v>Lechuga</v>
      </c>
      <c r="B189" s="5" t="str">
        <f>+'Producto Terminado'!B122</f>
        <v>Gramos</v>
      </c>
      <c r="C189" s="5">
        <f>+'Producto Terminado'!C122</f>
        <v>50</v>
      </c>
      <c r="D189" s="77">
        <f>+'Costo Materia Prima'!E7</f>
        <v>11.428571428571429</v>
      </c>
      <c r="E189" s="173">
        <f t="shared" ref="E189:E194" si="23">+C189*D189</f>
        <v>571.42857142857144</v>
      </c>
    </row>
    <row r="190" spans="1:6" x14ac:dyDescent="0.25">
      <c r="A190" s="162" t="str">
        <f>+'Producto Terminado'!A123</f>
        <v>Salsa Cesar</v>
      </c>
      <c r="B190" s="5" t="str">
        <f>+'Producto Terminado'!B123</f>
        <v>Gramos</v>
      </c>
      <c r="C190" s="5">
        <f>+'Producto Terminado'!C123</f>
        <v>70</v>
      </c>
      <c r="D190" s="77">
        <f>+'Costo Materia Prima'!E72</f>
        <v>27.378435517970402</v>
      </c>
      <c r="E190" s="173">
        <f t="shared" si="23"/>
        <v>1916.4904862579281</v>
      </c>
    </row>
    <row r="191" spans="1:6" x14ac:dyDescent="0.25">
      <c r="A191" s="162" t="str">
        <f>+'Producto Terminado'!A124</f>
        <v>Crotones</v>
      </c>
      <c r="B191" s="5" t="str">
        <f>+'Producto Terminado'!B124</f>
        <v>Gramos</v>
      </c>
      <c r="C191" s="5">
        <f>+'Producto Terminado'!C124</f>
        <v>20</v>
      </c>
      <c r="D191" s="77">
        <f>+'Costo Materia Prima'!E73</f>
        <v>33.200000000000003</v>
      </c>
      <c r="E191" s="173">
        <f t="shared" si="23"/>
        <v>664</v>
      </c>
    </row>
    <row r="192" spans="1:6" x14ac:dyDescent="0.25">
      <c r="A192" s="162" t="str">
        <f>+'Producto Terminado'!A125</f>
        <v>Tomate Cherry</v>
      </c>
      <c r="B192" s="5" t="str">
        <f>+'Producto Terminado'!B125</f>
        <v>Gramos</v>
      </c>
      <c r="C192" s="5">
        <f>+'Producto Terminado'!C125</f>
        <v>30</v>
      </c>
      <c r="D192" s="77">
        <f>+'Costo Materia Prima'!E13</f>
        <v>13</v>
      </c>
      <c r="E192" s="173">
        <f t="shared" si="23"/>
        <v>390</v>
      </c>
    </row>
    <row r="193" spans="1:5" x14ac:dyDescent="0.25">
      <c r="A193" s="162" t="str">
        <f>+'Producto Terminado'!A126</f>
        <v>Pollo</v>
      </c>
      <c r="B193" s="5" t="str">
        <f>+'Producto Terminado'!B126</f>
        <v>Gramos</v>
      </c>
      <c r="C193" s="5">
        <f>+'Producto Terminado'!C126</f>
        <v>130</v>
      </c>
      <c r="D193" s="77">
        <f>+'Costo Preparaciones Previas'!G247</f>
        <v>20.102323455461732</v>
      </c>
      <c r="E193" s="173">
        <f t="shared" si="23"/>
        <v>2613.3020492100254</v>
      </c>
    </row>
    <row r="194" spans="1:5" x14ac:dyDescent="0.25">
      <c r="A194" s="162" t="str">
        <f>+'Producto Terminado'!A127</f>
        <v>Parmesano</v>
      </c>
      <c r="B194" s="5" t="str">
        <f>+'Producto Terminado'!B127</f>
        <v>Gramos</v>
      </c>
      <c r="C194" s="5">
        <f>+'Producto Terminado'!C127</f>
        <v>40</v>
      </c>
      <c r="D194" s="77">
        <f>+'Costo Materia Prima'!E77</f>
        <v>31.96</v>
      </c>
      <c r="E194" s="173">
        <f t="shared" si="23"/>
        <v>1278.4000000000001</v>
      </c>
    </row>
    <row r="195" spans="1:5" ht="16.5" thickBot="1" x14ac:dyDescent="0.3">
      <c r="A195" s="243" t="s">
        <v>253</v>
      </c>
      <c r="B195" s="244"/>
      <c r="C195" s="76">
        <f>SUM(C188:C194)</f>
        <v>341</v>
      </c>
      <c r="D195" s="76">
        <f t="shared" ref="D195:E195" si="24">SUM(D188:D194)</f>
        <v>2199.5693304020037</v>
      </c>
      <c r="E195" s="172">
        <f t="shared" si="24"/>
        <v>9496.121106896524</v>
      </c>
    </row>
    <row r="196" spans="1:5" ht="16.5" thickBot="1" x14ac:dyDescent="0.3">
      <c r="B196" s="2"/>
      <c r="C196" s="45"/>
    </row>
    <row r="197" spans="1:5" ht="16.5" thickBot="1" x14ac:dyDescent="0.3">
      <c r="A197" s="249" t="s">
        <v>15</v>
      </c>
      <c r="B197" s="250"/>
      <c r="C197" s="250"/>
      <c r="D197" s="250"/>
      <c r="E197" s="251"/>
    </row>
    <row r="198" spans="1:5" ht="16.5" thickBot="1" x14ac:dyDescent="0.3">
      <c r="A198" s="164" t="s">
        <v>16</v>
      </c>
      <c r="B198" s="4" t="s">
        <v>3</v>
      </c>
      <c r="C198" s="4" t="s">
        <v>17</v>
      </c>
      <c r="D198" s="72" t="s">
        <v>146</v>
      </c>
      <c r="E198" s="174" t="s">
        <v>65</v>
      </c>
    </row>
    <row r="199" spans="1:5" x14ac:dyDescent="0.25">
      <c r="A199" s="162" t="str">
        <f>+'Producto Terminado'!A132</f>
        <v>Sofreir el pollo</v>
      </c>
      <c r="B199" s="5" t="str">
        <f>+'Producto Terminado'!B132</f>
        <v>Minutos</v>
      </c>
      <c r="D199" s="77"/>
      <c r="E199" s="173">
        <f>+C199*D199</f>
        <v>0</v>
      </c>
    </row>
    <row r="200" spans="1:5" x14ac:dyDescent="0.25">
      <c r="A200" s="162" t="str">
        <f>+'Producto Terminado'!A133</f>
        <v>Lavar y picar la lechuga junto con los tomates cherry</v>
      </c>
      <c r="B200" s="5" t="str">
        <f>+'Producto Terminado'!B133</f>
        <v>Minutos</v>
      </c>
      <c r="C200" s="5">
        <f>+'Producto Terminado'!C133</f>
        <v>2</v>
      </c>
      <c r="D200" s="77">
        <f>+'Costo Mano de Obra'!E$23</f>
        <v>182.42184782608697</v>
      </c>
      <c r="E200" s="173">
        <f t="shared" ref="E200:E205" si="25">+C200*D200</f>
        <v>364.84369565217395</v>
      </c>
    </row>
    <row r="201" spans="1:5" x14ac:dyDescent="0.25">
      <c r="A201" s="162" t="str">
        <f>+'Producto Terminado'!A134</f>
        <v>Asar la tortilla</v>
      </c>
      <c r="B201" s="5" t="str">
        <f>+'Producto Terminado'!B134</f>
        <v>Minutos</v>
      </c>
      <c r="C201" s="5">
        <f>+'Producto Terminado'!C134</f>
        <v>1</v>
      </c>
      <c r="D201" s="77">
        <f>+'Costo Mano de Obra'!E$23</f>
        <v>182.42184782608697</v>
      </c>
      <c r="E201" s="173">
        <f t="shared" si="25"/>
        <v>182.42184782608697</v>
      </c>
    </row>
    <row r="202" spans="1:5" x14ac:dyDescent="0.25">
      <c r="A202" s="162" t="str">
        <f>+'Producto Terminado'!A135</f>
        <v>Revolver (lechuga, tomate cherry, crotones, parmesano, y pollo junto con la salsa cesar)</v>
      </c>
      <c r="B202" s="5" t="str">
        <f>+'Producto Terminado'!B135</f>
        <v>Minutos</v>
      </c>
      <c r="C202" s="5">
        <f>+'Producto Terminado'!C135</f>
        <v>1</v>
      </c>
      <c r="D202" s="77">
        <f>+'Costo Mano de Obra'!E$23</f>
        <v>182.42184782608697</v>
      </c>
      <c r="E202" s="196">
        <f t="shared" si="25"/>
        <v>182.42184782608697</v>
      </c>
    </row>
    <row r="203" spans="1:5" x14ac:dyDescent="0.25">
      <c r="A203" s="162" t="str">
        <f>+'Producto Terminado'!A136</f>
        <v>Colocar las salsa a la tortilla</v>
      </c>
      <c r="B203" s="5" t="str">
        <f>+'Producto Terminado'!B136</f>
        <v>Minutos</v>
      </c>
      <c r="C203" s="5">
        <f>+'Producto Terminado'!C136</f>
        <v>0.5</v>
      </c>
      <c r="D203" s="77">
        <f>+'Costo Mano de Obra'!E$23</f>
        <v>182.42184782608697</v>
      </c>
      <c r="E203" s="173">
        <f t="shared" si="25"/>
        <v>91.210923913043487</v>
      </c>
    </row>
    <row r="204" spans="1:5" x14ac:dyDescent="0.25">
      <c r="A204" s="162" t="str">
        <f>+'Producto Terminado'!A137</f>
        <v>Colocar los  ingredientes en la tortilla</v>
      </c>
      <c r="B204" s="5" t="str">
        <f>+'Producto Terminado'!B137</f>
        <v>Minutos</v>
      </c>
      <c r="C204" s="5">
        <f>+'Producto Terminado'!C137</f>
        <v>2</v>
      </c>
      <c r="D204" s="77">
        <f>+'Costo Mano de Obra'!E$23</f>
        <v>182.42184782608697</v>
      </c>
      <c r="E204" s="173">
        <f t="shared" si="25"/>
        <v>364.84369565217395</v>
      </c>
    </row>
    <row r="205" spans="1:5" x14ac:dyDescent="0.25">
      <c r="A205" s="162" t="str">
        <f>+'Producto Terminado'!A138</f>
        <v xml:space="preserve">Envolver </v>
      </c>
      <c r="B205" s="5" t="str">
        <f>+'Producto Terminado'!B138</f>
        <v>Minutos</v>
      </c>
      <c r="C205" s="5">
        <f>+'Producto Terminado'!C138</f>
        <v>1</v>
      </c>
      <c r="D205" s="77">
        <f>+'Costo Mano de Obra'!E$23</f>
        <v>182.42184782608697</v>
      </c>
      <c r="E205" s="173">
        <f t="shared" si="25"/>
        <v>182.42184782608697</v>
      </c>
    </row>
    <row r="206" spans="1:5" ht="16.5" thickBot="1" x14ac:dyDescent="0.3">
      <c r="A206" s="243" t="s">
        <v>253</v>
      </c>
      <c r="B206" s="244"/>
      <c r="C206" s="14">
        <f>SUM(C199:C205)</f>
        <v>7.5</v>
      </c>
      <c r="D206" s="76">
        <f t="shared" ref="D206" si="26">SUM(D199:D205)</f>
        <v>1094.5310869565219</v>
      </c>
      <c r="E206" s="172">
        <f>SUM(E199:E205)</f>
        <v>1368.1638586956524</v>
      </c>
    </row>
    <row r="207" spans="1:5" ht="16.5" thickBot="1" x14ac:dyDescent="0.3"/>
    <row r="208" spans="1:5" ht="16.5" thickBot="1" x14ac:dyDescent="0.3">
      <c r="A208" s="249" t="s">
        <v>18</v>
      </c>
      <c r="B208" s="250"/>
      <c r="C208" s="250"/>
      <c r="D208" s="250"/>
      <c r="E208" s="251"/>
    </row>
    <row r="209" spans="1:6" ht="16.5" thickBot="1" x14ac:dyDescent="0.3">
      <c r="A209" s="164" t="s">
        <v>19</v>
      </c>
      <c r="B209" s="4" t="s">
        <v>3</v>
      </c>
      <c r="C209" s="4" t="s">
        <v>4</v>
      </c>
      <c r="D209" s="72" t="s">
        <v>146</v>
      </c>
      <c r="E209" s="174" t="s">
        <v>65</v>
      </c>
    </row>
    <row r="210" spans="1:6" x14ac:dyDescent="0.25">
      <c r="A210" s="159" t="s">
        <v>165</v>
      </c>
      <c r="B210" s="2" t="s">
        <v>166</v>
      </c>
      <c r="C210" s="3">
        <v>35</v>
      </c>
      <c r="D210" s="77">
        <f>+'Costo Materia Prima'!E$108</f>
        <v>5.375</v>
      </c>
      <c r="E210" s="173">
        <f>+C210*D210</f>
        <v>188.125</v>
      </c>
    </row>
    <row r="211" spans="1:6" x14ac:dyDescent="0.25">
      <c r="A211" s="159" t="s">
        <v>291</v>
      </c>
      <c r="B211" s="2" t="s">
        <v>21</v>
      </c>
      <c r="C211" s="2">
        <v>1</v>
      </c>
      <c r="D211" s="77">
        <f>+'Costos Indirectos '!D$7</f>
        <v>1080</v>
      </c>
      <c r="E211" s="173">
        <f t="shared" ref="E211:E212" si="27">+C211*D211</f>
        <v>1080</v>
      </c>
    </row>
    <row r="212" spans="1:6" x14ac:dyDescent="0.25">
      <c r="A212" s="159" t="s">
        <v>292</v>
      </c>
      <c r="B212" s="2" t="s">
        <v>21</v>
      </c>
      <c r="C212" s="2">
        <v>1</v>
      </c>
      <c r="D212" s="77">
        <f>+'Costos Indirectos '!F$10</f>
        <v>189.71207430340559</v>
      </c>
      <c r="E212" s="173">
        <f t="shared" si="27"/>
        <v>189.71207430340559</v>
      </c>
    </row>
    <row r="213" spans="1:6" ht="16.5" thickBot="1" x14ac:dyDescent="0.3">
      <c r="A213" s="243" t="s">
        <v>253</v>
      </c>
      <c r="B213" s="244"/>
      <c r="C213" s="9"/>
      <c r="D213" s="119">
        <f>SUM(D210:D212)</f>
        <v>1275.0870743034056</v>
      </c>
      <c r="E213" s="218">
        <f>SUM(E210:E212)</f>
        <v>1457.8370743034056</v>
      </c>
    </row>
    <row r="214" spans="1:6" ht="16.5" thickBot="1" x14ac:dyDescent="0.3">
      <c r="A214" s="2"/>
      <c r="B214" s="2"/>
      <c r="C214" s="3"/>
    </row>
    <row r="215" spans="1:6" ht="16.5" thickBot="1" x14ac:dyDescent="0.3">
      <c r="A215" s="249" t="s">
        <v>667</v>
      </c>
      <c r="B215" s="250"/>
      <c r="C215" s="250"/>
      <c r="D215" s="250"/>
      <c r="E215" s="251"/>
    </row>
    <row r="216" spans="1:6" ht="16.5" thickBot="1" x14ac:dyDescent="0.3">
      <c r="A216" s="164" t="s">
        <v>19</v>
      </c>
      <c r="B216" s="4" t="s">
        <v>3</v>
      </c>
      <c r="C216" s="4" t="s">
        <v>4</v>
      </c>
      <c r="D216" s="72" t="s">
        <v>146</v>
      </c>
      <c r="E216" s="174" t="s">
        <v>65</v>
      </c>
    </row>
    <row r="217" spans="1:6" x14ac:dyDescent="0.25">
      <c r="A217" s="159" t="s">
        <v>503</v>
      </c>
      <c r="B217" s="2" t="s">
        <v>209</v>
      </c>
      <c r="C217" s="2">
        <v>2</v>
      </c>
      <c r="D217" s="77">
        <f>+'Costo Mano de Obra'!E$23</f>
        <v>182.42184782608697</v>
      </c>
      <c r="E217" s="173">
        <f>+C217*D217</f>
        <v>364.84369565217395</v>
      </c>
    </row>
    <row r="218" spans="1:6" ht="16.5" thickBot="1" x14ac:dyDescent="0.3">
      <c r="A218" s="243" t="s">
        <v>147</v>
      </c>
      <c r="B218" s="244"/>
      <c r="C218" s="76"/>
      <c r="D218" s="76">
        <f>SUM(D217:D217)</f>
        <v>182.42184782608697</v>
      </c>
      <c r="E218" s="172">
        <f>SUM(E217:E217)</f>
        <v>364.84369565217395</v>
      </c>
    </row>
    <row r="220" spans="1:6" x14ac:dyDescent="0.25">
      <c r="A220" s="271" t="s">
        <v>246</v>
      </c>
      <c r="B220" s="272"/>
      <c r="C220" s="272"/>
      <c r="D220" s="272"/>
      <c r="E220" s="272"/>
      <c r="F220" s="272"/>
    </row>
    <row r="221" spans="1:6" ht="47.25" x14ac:dyDescent="0.25">
      <c r="A221" s="26" t="s">
        <v>64</v>
      </c>
      <c r="B221" s="78" t="s">
        <v>4</v>
      </c>
      <c r="C221" s="28" t="s">
        <v>2</v>
      </c>
      <c r="D221" s="26" t="s">
        <v>247</v>
      </c>
      <c r="E221" s="26" t="s">
        <v>248</v>
      </c>
      <c r="F221" s="28" t="s">
        <v>249</v>
      </c>
    </row>
    <row r="222" spans="1:6" x14ac:dyDescent="0.25">
      <c r="A222" s="26" t="str">
        <f>+A185</f>
        <v>WRAP CESAR</v>
      </c>
      <c r="B222" s="19">
        <v>1</v>
      </c>
      <c r="C222" s="27">
        <f>+E195</f>
        <v>9496.121106896524</v>
      </c>
      <c r="D222" s="27">
        <f>+E206</f>
        <v>1368.1638586956524</v>
      </c>
      <c r="E222" s="26">
        <f>+E213+E218</f>
        <v>1822.6807699555795</v>
      </c>
      <c r="F222" s="28">
        <f>+C222+D222+E222</f>
        <v>12686.965735547756</v>
      </c>
    </row>
    <row r="223" spans="1:6" ht="16.5" thickBot="1" x14ac:dyDescent="0.3"/>
    <row r="224" spans="1:6" x14ac:dyDescent="0.25">
      <c r="A224" s="252" t="s">
        <v>525</v>
      </c>
      <c r="B224" s="253"/>
      <c r="C224" s="253"/>
      <c r="D224" s="253"/>
      <c r="E224" s="254"/>
    </row>
    <row r="225" spans="1:5" ht="16.5" thickBot="1" x14ac:dyDescent="0.3">
      <c r="A225" s="255" t="s">
        <v>1</v>
      </c>
      <c r="B225" s="256"/>
      <c r="C225" s="256"/>
      <c r="D225" s="256"/>
      <c r="E225" s="257"/>
    </row>
    <row r="226" spans="1:5" ht="16.5" thickBot="1" x14ac:dyDescent="0.3">
      <c r="A226" s="157" t="s">
        <v>2</v>
      </c>
      <c r="B226" s="1" t="s">
        <v>3</v>
      </c>
      <c r="C226" s="1" t="s">
        <v>4</v>
      </c>
      <c r="D226" s="72" t="s">
        <v>146</v>
      </c>
      <c r="E226" s="174" t="s">
        <v>65</v>
      </c>
    </row>
    <row r="227" spans="1:5" x14ac:dyDescent="0.25">
      <c r="A227" s="162" t="str">
        <f>+'Producto Terminado'!A149</f>
        <v>Tortilla</v>
      </c>
      <c r="B227" s="5" t="str">
        <f>+'Producto Terminado'!B149</f>
        <v xml:space="preserve">Unidad </v>
      </c>
      <c r="C227" s="5">
        <f>+'Producto Terminado'!C149</f>
        <v>1</v>
      </c>
      <c r="D227" s="77">
        <f>+'Costo Materia Prima'!E97</f>
        <v>2062.5</v>
      </c>
      <c r="E227" s="173">
        <f>+C227*D227</f>
        <v>2062.5</v>
      </c>
    </row>
    <row r="228" spans="1:5" x14ac:dyDescent="0.25">
      <c r="A228" s="162" t="str">
        <f>+'Producto Terminado'!A150</f>
        <v>Lechuga</v>
      </c>
      <c r="B228" s="5" t="str">
        <f>+'Producto Terminado'!B150</f>
        <v>Gramos</v>
      </c>
      <c r="C228" s="5">
        <f>+'Producto Terminado'!C150</f>
        <v>50</v>
      </c>
      <c r="D228" s="77">
        <f>+'Costo Materia Prima'!E7</f>
        <v>11.428571428571429</v>
      </c>
      <c r="E228" s="173">
        <f t="shared" ref="E228:E237" si="28">+C228*D228</f>
        <v>571.42857142857144</v>
      </c>
    </row>
    <row r="229" spans="1:5" x14ac:dyDescent="0.25">
      <c r="A229" s="162" t="str">
        <f>+'Producto Terminado'!A151</f>
        <v>Salsa de Ajo</v>
      </c>
      <c r="B229" s="5" t="str">
        <f>+'Producto Terminado'!B151</f>
        <v>Gramos</v>
      </c>
      <c r="C229" s="5">
        <f>+'Producto Terminado'!C151</f>
        <v>10</v>
      </c>
      <c r="D229" s="77">
        <f>+'Costo Preparaciones Previas'!G58</f>
        <v>24.779135456135812</v>
      </c>
      <c r="E229" s="173">
        <f t="shared" si="28"/>
        <v>247.79135456135811</v>
      </c>
    </row>
    <row r="230" spans="1:5" x14ac:dyDescent="0.25">
      <c r="A230" s="162" t="str">
        <f>+'Producto Terminado'!A152</f>
        <v>Pechuga</v>
      </c>
      <c r="B230" s="5" t="str">
        <f>+'Producto Terminado'!B152</f>
        <v>Gramos</v>
      </c>
      <c r="C230" s="5">
        <f>+'Producto Terminado'!C152</f>
        <v>130</v>
      </c>
      <c r="D230" s="77">
        <f>+'Costo Preparaciones Previas'!G247</f>
        <v>20.102323455461732</v>
      </c>
      <c r="E230" s="173">
        <f t="shared" si="28"/>
        <v>2613.3020492100254</v>
      </c>
    </row>
    <row r="231" spans="1:5" x14ac:dyDescent="0.25">
      <c r="A231" s="162" t="str">
        <f>+'Producto Terminado'!A153</f>
        <v>Tostacos</v>
      </c>
      <c r="B231" s="5" t="str">
        <f>+'Producto Terminado'!B153</f>
        <v>Gramos</v>
      </c>
      <c r="C231" s="5">
        <f>+'Producto Terminado'!C153</f>
        <v>34</v>
      </c>
      <c r="D231" s="77">
        <f>+'Costo Materia Prima'!E148</f>
        <v>28.339849999999998</v>
      </c>
      <c r="E231" s="173">
        <f t="shared" si="28"/>
        <v>963.55489999999998</v>
      </c>
    </row>
    <row r="232" spans="1:5" x14ac:dyDescent="0.25">
      <c r="A232" s="162" t="str">
        <f>+'Producto Terminado'!A154</f>
        <v>Pico de Gallo</v>
      </c>
      <c r="B232" s="5" t="str">
        <f>+'Producto Terminado'!B154</f>
        <v>Gramos</v>
      </c>
      <c r="C232" s="5">
        <f>+'Producto Terminado'!C154</f>
        <v>60</v>
      </c>
      <c r="D232" s="77">
        <f>+'Costo Preparaciones Previas'!G90</f>
        <v>8.6320230390529922</v>
      </c>
      <c r="E232" s="173">
        <f t="shared" si="28"/>
        <v>517.92138234317952</v>
      </c>
    </row>
    <row r="233" spans="1:5" x14ac:dyDescent="0.25">
      <c r="A233" s="162" t="str">
        <f>+'Producto Terminado'!A155</f>
        <v>Guacamole</v>
      </c>
      <c r="B233" s="5" t="str">
        <f>+'Producto Terminado'!B155</f>
        <v>Gramos</v>
      </c>
      <c r="C233" s="5">
        <f>+'Producto Terminado'!C155</f>
        <v>60</v>
      </c>
      <c r="D233" s="77">
        <f>+'Costo Preparaciones Previas'!G144</f>
        <v>17.202874087288418</v>
      </c>
      <c r="E233" s="173">
        <f>+C233*D233</f>
        <v>1032.1724452373051</v>
      </c>
    </row>
    <row r="234" spans="1:5" x14ac:dyDescent="0.25">
      <c r="A234" s="162" t="str">
        <f>+'Producto Terminado'!A156</f>
        <v>Aji</v>
      </c>
      <c r="B234" s="5" t="str">
        <f>+'Producto Terminado'!B156</f>
        <v>Gramos</v>
      </c>
      <c r="C234" s="5">
        <f>+'Producto Terminado'!C156</f>
        <v>5</v>
      </c>
      <c r="D234" s="77">
        <f>+'Costo Preparaciones Previas'!G304</f>
        <v>15.006213069303154</v>
      </c>
      <c r="E234" s="173">
        <f t="shared" si="28"/>
        <v>75.031065346515774</v>
      </c>
    </row>
    <row r="235" spans="1:5" x14ac:dyDescent="0.25">
      <c r="A235" s="162" t="str">
        <f>+'Producto Terminado'!A157</f>
        <v>Queso Semisalado</v>
      </c>
      <c r="B235" s="5" t="str">
        <f>+'Producto Terminado'!B157</f>
        <v>Gramos</v>
      </c>
      <c r="C235" s="5">
        <f>+'Producto Terminado'!C157</f>
        <v>60</v>
      </c>
      <c r="D235" s="77">
        <f>+'Costo Materia Prima'!E142</f>
        <v>22</v>
      </c>
      <c r="E235" s="173">
        <f t="shared" si="28"/>
        <v>1320</v>
      </c>
    </row>
    <row r="236" spans="1:5" x14ac:dyDescent="0.25">
      <c r="A236" s="162" t="str">
        <f>+'Producto Terminado'!A158</f>
        <v>Maiz Tierno</v>
      </c>
      <c r="B236" s="5" t="str">
        <f>+'Producto Terminado'!B158</f>
        <v>Gramos</v>
      </c>
      <c r="C236" s="5">
        <f>+'Producto Terminado'!C158</f>
        <v>60</v>
      </c>
      <c r="D236" s="77">
        <f>+'Costo Preparaciones Previas'!G111</f>
        <v>13.43994838207956</v>
      </c>
      <c r="E236" s="173">
        <f t="shared" si="28"/>
        <v>806.3969029247736</v>
      </c>
    </row>
    <row r="237" spans="1:5" x14ac:dyDescent="0.25">
      <c r="A237" s="162" t="str">
        <f>+'Producto Terminado'!A159</f>
        <v>Suero Costeño</v>
      </c>
      <c r="B237" s="5" t="str">
        <f>+'Producto Terminado'!B159</f>
        <v>Gramos</v>
      </c>
      <c r="C237" s="5">
        <f>+'Producto Terminado'!C159</f>
        <v>20</v>
      </c>
      <c r="D237" s="77">
        <f>+'Costo Materia Prima'!E96</f>
        <v>15.05</v>
      </c>
      <c r="E237" s="173">
        <f t="shared" si="28"/>
        <v>301</v>
      </c>
    </row>
    <row r="238" spans="1:5" ht="16.5" thickBot="1" x14ac:dyDescent="0.3">
      <c r="A238" s="243" t="s">
        <v>253</v>
      </c>
      <c r="B238" s="244"/>
      <c r="C238" s="76">
        <f>SUM(C227:C237)</f>
        <v>490</v>
      </c>
      <c r="D238" s="76">
        <f t="shared" ref="D238:E238" si="29">SUM(D227:D237)</f>
        <v>2238.4809389178931</v>
      </c>
      <c r="E238" s="172">
        <f t="shared" si="29"/>
        <v>10511.09867105173</v>
      </c>
    </row>
    <row r="239" spans="1:5" ht="16.5" thickBot="1" x14ac:dyDescent="0.3">
      <c r="B239" s="2"/>
      <c r="C239" s="45"/>
    </row>
    <row r="240" spans="1:5" ht="16.5" thickBot="1" x14ac:dyDescent="0.3">
      <c r="A240" s="249" t="s">
        <v>15</v>
      </c>
      <c r="B240" s="250"/>
      <c r="C240" s="250"/>
      <c r="D240" s="250"/>
      <c r="E240" s="251"/>
    </row>
    <row r="241" spans="1:7" ht="16.5" thickBot="1" x14ac:dyDescent="0.3">
      <c r="A241" s="164" t="s">
        <v>16</v>
      </c>
      <c r="B241" s="4" t="s">
        <v>3</v>
      </c>
      <c r="C241" s="4" t="s">
        <v>17</v>
      </c>
      <c r="D241" s="72" t="s">
        <v>146</v>
      </c>
      <c r="E241" s="174" t="s">
        <v>65</v>
      </c>
    </row>
    <row r="242" spans="1:7" x14ac:dyDescent="0.25">
      <c r="A242" s="162" t="str">
        <f>+'Producto Terminado'!A164</f>
        <v>Sofreir el pollo</v>
      </c>
      <c r="B242" s="5" t="str">
        <f>+'Producto Terminado'!B164</f>
        <v>Minutos</v>
      </c>
      <c r="D242" s="77"/>
      <c r="E242" s="173">
        <f>+C242*D242</f>
        <v>0</v>
      </c>
    </row>
    <row r="243" spans="1:7" x14ac:dyDescent="0.25">
      <c r="A243" s="162" t="str">
        <f>+'Producto Terminado'!A165</f>
        <v xml:space="preserve">Lavar y picar la lechuga </v>
      </c>
      <c r="B243" s="5" t="str">
        <f>+'Producto Terminado'!B165</f>
        <v>Minutos</v>
      </c>
      <c r="C243" s="5">
        <f>+'Producto Terminado'!C165</f>
        <v>2</v>
      </c>
      <c r="D243" s="77">
        <f>+'Costo Mano de Obra'!E$23</f>
        <v>182.42184782608697</v>
      </c>
      <c r="E243" s="173">
        <f t="shared" ref="E243:E247" si="30">+C243*D243</f>
        <v>364.84369565217395</v>
      </c>
    </row>
    <row r="244" spans="1:7" x14ac:dyDescent="0.25">
      <c r="A244" s="162" t="str">
        <f>+'Producto Terminado'!A166</f>
        <v>Asar la tortilla</v>
      </c>
      <c r="B244" s="5" t="str">
        <f>+'Producto Terminado'!B166</f>
        <v>Minutos</v>
      </c>
      <c r="C244" s="5">
        <f>+'Producto Terminado'!C166</f>
        <v>1</v>
      </c>
      <c r="D244" s="77">
        <f>+'Costo Mano de Obra'!E$23</f>
        <v>182.42184782608697</v>
      </c>
      <c r="E244" s="173">
        <f t="shared" si="30"/>
        <v>182.42184782608697</v>
      </c>
    </row>
    <row r="245" spans="1:7" x14ac:dyDescent="0.25">
      <c r="A245" s="162" t="str">
        <f>+'Producto Terminado'!A167</f>
        <v>Colocar las salsa a la tortilla</v>
      </c>
      <c r="B245" s="5" t="str">
        <f>+'Producto Terminado'!B167</f>
        <v>Minutos</v>
      </c>
      <c r="C245" s="5">
        <f>+'Producto Terminado'!C167</f>
        <v>0.5</v>
      </c>
      <c r="D245" s="77">
        <f>+'Costo Mano de Obra'!E$23</f>
        <v>182.42184782608697</v>
      </c>
      <c r="E245" s="173">
        <f t="shared" si="30"/>
        <v>91.210923913043487</v>
      </c>
    </row>
    <row r="246" spans="1:7" x14ac:dyDescent="0.25">
      <c r="A246" s="162" t="str">
        <f>+'Producto Terminado'!A168</f>
        <v>Colocar los  ingredientes en la tortilla</v>
      </c>
      <c r="B246" s="5" t="str">
        <f>+'Producto Terminado'!B168</f>
        <v>Minutos</v>
      </c>
      <c r="C246" s="5">
        <f>+'Producto Terminado'!C168</f>
        <v>2</v>
      </c>
      <c r="D246" s="77">
        <f>+'Costo Mano de Obra'!E$23</f>
        <v>182.42184782608697</v>
      </c>
      <c r="E246" s="173">
        <f t="shared" si="30"/>
        <v>364.84369565217395</v>
      </c>
    </row>
    <row r="247" spans="1:7" x14ac:dyDescent="0.25">
      <c r="A247" s="162" t="str">
        <f>+'Producto Terminado'!A169</f>
        <v xml:space="preserve">Envolver </v>
      </c>
      <c r="B247" s="5" t="str">
        <f>+'Producto Terminado'!B169</f>
        <v>Minutos</v>
      </c>
      <c r="C247" s="5">
        <f>+'Producto Terminado'!C169</f>
        <v>1</v>
      </c>
      <c r="D247" s="77">
        <f>+'Costo Mano de Obra'!E$23</f>
        <v>182.42184782608697</v>
      </c>
      <c r="E247" s="173">
        <f t="shared" si="30"/>
        <v>182.42184782608697</v>
      </c>
    </row>
    <row r="248" spans="1:7" ht="16.5" thickBot="1" x14ac:dyDescent="0.3">
      <c r="A248" s="243" t="s">
        <v>253</v>
      </c>
      <c r="B248" s="244"/>
      <c r="C248" s="14">
        <f>SUM(C242:C247)</f>
        <v>6.5</v>
      </c>
      <c r="D248" s="76">
        <f t="shared" ref="D248:E248" si="31">SUM(D242:D247)</f>
        <v>912.10923913043484</v>
      </c>
      <c r="E248" s="172">
        <f t="shared" si="31"/>
        <v>1185.7420108695655</v>
      </c>
    </row>
    <row r="249" spans="1:7" ht="16.5" thickBot="1" x14ac:dyDescent="0.3"/>
    <row r="250" spans="1:7" ht="16.5" thickBot="1" x14ac:dyDescent="0.3">
      <c r="A250" s="249" t="s">
        <v>18</v>
      </c>
      <c r="B250" s="250"/>
      <c r="C250" s="250"/>
      <c r="D250" s="250"/>
      <c r="E250" s="251"/>
    </row>
    <row r="251" spans="1:7" ht="16.5" thickBot="1" x14ac:dyDescent="0.3">
      <c r="A251" s="164" t="s">
        <v>19</v>
      </c>
      <c r="B251" s="4" t="s">
        <v>3</v>
      </c>
      <c r="C251" s="4" t="s">
        <v>4</v>
      </c>
      <c r="D251" s="72" t="s">
        <v>146</v>
      </c>
      <c r="E251" s="174" t="s">
        <v>65</v>
      </c>
    </row>
    <row r="252" spans="1:7" x14ac:dyDescent="0.25">
      <c r="A252" s="159" t="str">
        <f>+'Producto Terminado'!A174</f>
        <v>Lamina de Aluminio</v>
      </c>
      <c r="B252" s="2" t="str">
        <f>+'Producto Terminado'!B174</f>
        <v>Cm</v>
      </c>
      <c r="C252" s="2">
        <f>+'Producto Terminado'!C174</f>
        <v>35</v>
      </c>
      <c r="D252" s="77">
        <f>+'Costo Materia Prima'!E$108</f>
        <v>5.375</v>
      </c>
      <c r="E252" s="173">
        <f>+C252*D252</f>
        <v>188.125</v>
      </c>
      <c r="G252" s="12"/>
    </row>
    <row r="253" spans="1:7" x14ac:dyDescent="0.25">
      <c r="A253" s="159" t="s">
        <v>291</v>
      </c>
      <c r="B253" s="2" t="s">
        <v>21</v>
      </c>
      <c r="C253" s="2">
        <v>1</v>
      </c>
      <c r="D253" s="77">
        <f>+'Costos Indirectos '!D$8</f>
        <v>1080</v>
      </c>
      <c r="E253" s="173">
        <f t="shared" ref="E253:E254" si="32">+C253*D253</f>
        <v>1080</v>
      </c>
    </row>
    <row r="254" spans="1:7" x14ac:dyDescent="0.25">
      <c r="A254" s="159" t="s">
        <v>292</v>
      </c>
      <c r="B254" s="2" t="s">
        <v>21</v>
      </c>
      <c r="C254" s="2">
        <v>1</v>
      </c>
      <c r="D254" s="77">
        <f>+'Costos Indirectos '!F$8</f>
        <v>189.71207430340559</v>
      </c>
      <c r="E254" s="173">
        <f t="shared" si="32"/>
        <v>189.71207430340559</v>
      </c>
    </row>
    <row r="255" spans="1:7" ht="16.5" thickBot="1" x14ac:dyDescent="0.3">
      <c r="A255" s="243" t="s">
        <v>253</v>
      </c>
      <c r="B255" s="244"/>
      <c r="C255" s="9"/>
      <c r="D255" s="119">
        <f>SUM(D252:D254)</f>
        <v>1275.0870743034056</v>
      </c>
      <c r="E255" s="218">
        <f>SUM(E252:E254)</f>
        <v>1457.8370743034056</v>
      </c>
    </row>
    <row r="256" spans="1:7" ht="16.5" thickBot="1" x14ac:dyDescent="0.3"/>
    <row r="257" spans="1:6" ht="16.5" thickBot="1" x14ac:dyDescent="0.3">
      <c r="A257" s="249" t="s">
        <v>667</v>
      </c>
      <c r="B257" s="250"/>
      <c r="C257" s="250"/>
      <c r="D257" s="250"/>
      <c r="E257" s="251"/>
    </row>
    <row r="258" spans="1:6" ht="16.5" thickBot="1" x14ac:dyDescent="0.3">
      <c r="A258" s="164" t="s">
        <v>19</v>
      </c>
      <c r="B258" s="4" t="s">
        <v>3</v>
      </c>
      <c r="C258" s="4" t="s">
        <v>4</v>
      </c>
      <c r="D258" s="72" t="s">
        <v>146</v>
      </c>
      <c r="E258" s="174" t="s">
        <v>65</v>
      </c>
    </row>
    <row r="259" spans="1:6" x14ac:dyDescent="0.25">
      <c r="A259" s="159" t="s">
        <v>503</v>
      </c>
      <c r="B259" s="2" t="s">
        <v>209</v>
      </c>
      <c r="C259" s="2">
        <v>2</v>
      </c>
      <c r="D259" s="77">
        <f>+'Costo Mano de Obra'!E$23</f>
        <v>182.42184782608697</v>
      </c>
      <c r="E259" s="173">
        <f>+C259*D259</f>
        <v>364.84369565217395</v>
      </c>
    </row>
    <row r="260" spans="1:6" ht="16.5" thickBot="1" x14ac:dyDescent="0.3">
      <c r="A260" s="243" t="s">
        <v>147</v>
      </c>
      <c r="B260" s="244"/>
      <c r="C260" s="76"/>
      <c r="D260" s="76">
        <f>SUM(D259:D259)</f>
        <v>182.42184782608697</v>
      </c>
      <c r="E260" s="172">
        <f>SUM(E259:E259)</f>
        <v>364.84369565217395</v>
      </c>
    </row>
    <row r="262" spans="1:6" x14ac:dyDescent="0.25">
      <c r="A262" s="271" t="s">
        <v>246</v>
      </c>
      <c r="B262" s="272"/>
      <c r="C262" s="272"/>
      <c r="D262" s="272"/>
      <c r="E262" s="272"/>
      <c r="F262" s="272"/>
    </row>
    <row r="263" spans="1:6" ht="47.25" x14ac:dyDescent="0.25">
      <c r="A263" s="26" t="s">
        <v>64</v>
      </c>
      <c r="B263" s="78" t="s">
        <v>4</v>
      </c>
      <c r="C263" s="28" t="s">
        <v>2</v>
      </c>
      <c r="D263" s="26" t="s">
        <v>247</v>
      </c>
      <c r="E263" s="26" t="s">
        <v>248</v>
      </c>
      <c r="F263" s="28" t="s">
        <v>249</v>
      </c>
    </row>
    <row r="264" spans="1:6" x14ac:dyDescent="0.25">
      <c r="A264" s="26" t="str">
        <f>+A224</f>
        <v>WRAP MEXICANO</v>
      </c>
      <c r="B264" s="19">
        <v>1</v>
      </c>
      <c r="C264" s="27">
        <f>+E238</f>
        <v>10511.09867105173</v>
      </c>
      <c r="D264" s="27">
        <f>+E248</f>
        <v>1185.7420108695655</v>
      </c>
      <c r="E264" s="27">
        <f>+E255+E260</f>
        <v>1822.6807699555795</v>
      </c>
      <c r="F264" s="28">
        <f>+C264+D264+E264</f>
        <v>13519.521451876875</v>
      </c>
    </row>
    <row r="265" spans="1:6" ht="16.5" thickBot="1" x14ac:dyDescent="0.3">
      <c r="A265" s="29"/>
      <c r="B265" s="12"/>
      <c r="C265" s="30"/>
      <c r="D265" s="30"/>
      <c r="E265" s="29"/>
      <c r="F265" s="31"/>
    </row>
    <row r="266" spans="1:6" x14ac:dyDescent="0.25">
      <c r="A266" s="252" t="s">
        <v>517</v>
      </c>
      <c r="B266" s="253"/>
      <c r="C266" s="253"/>
      <c r="D266" s="253"/>
      <c r="E266" s="254"/>
    </row>
    <row r="267" spans="1:6" ht="16.5" thickBot="1" x14ac:dyDescent="0.3">
      <c r="A267" s="255" t="s">
        <v>1</v>
      </c>
      <c r="B267" s="256"/>
      <c r="C267" s="256"/>
      <c r="D267" s="256"/>
      <c r="E267" s="257"/>
    </row>
    <row r="268" spans="1:6" ht="16.5" thickBot="1" x14ac:dyDescent="0.3">
      <c r="A268" s="157" t="s">
        <v>2</v>
      </c>
      <c r="B268" s="1" t="s">
        <v>3</v>
      </c>
      <c r="C268" s="1" t="s">
        <v>4</v>
      </c>
      <c r="D268" s="72" t="s">
        <v>146</v>
      </c>
      <c r="E268" s="174" t="s">
        <v>65</v>
      </c>
    </row>
    <row r="269" spans="1:6" x14ac:dyDescent="0.25">
      <c r="A269" s="159" t="str">
        <f>+'Producto Terminado'!A180</f>
        <v>Lechuga</v>
      </c>
      <c r="B269" s="2" t="str">
        <f>+'Producto Terminado'!B180</f>
        <v>Gramos</v>
      </c>
      <c r="C269" s="2">
        <f>+'Producto Terminado'!C180</f>
        <v>90</v>
      </c>
      <c r="D269" s="77">
        <f>+'Costo Materia Prima'!E7</f>
        <v>11.428571428571429</v>
      </c>
      <c r="E269" s="173">
        <f>+C269*D269</f>
        <v>1028.5714285714287</v>
      </c>
    </row>
    <row r="270" spans="1:6" x14ac:dyDescent="0.25">
      <c r="A270" s="159" t="str">
        <f>+'Producto Terminado'!A181</f>
        <v>Salsa de Ajo</v>
      </c>
      <c r="B270" s="2" t="str">
        <f>+'Producto Terminado'!B181</f>
        <v>Gramos</v>
      </c>
      <c r="C270" s="2">
        <f>+'Producto Terminado'!C181</f>
        <v>10</v>
      </c>
      <c r="D270" s="77">
        <f>+'Costo Preparaciones Previas'!G58</f>
        <v>24.779135456135812</v>
      </c>
      <c r="E270" s="173">
        <f t="shared" ref="E270:E278" si="33">+C270*D270</f>
        <v>247.79135456135811</v>
      </c>
    </row>
    <row r="271" spans="1:6" x14ac:dyDescent="0.25">
      <c r="A271" s="159" t="str">
        <f>+'Producto Terminado'!A182</f>
        <v>Pechuga</v>
      </c>
      <c r="B271" s="2" t="str">
        <f>+'Producto Terminado'!B182</f>
        <v>Gramos</v>
      </c>
      <c r="C271" s="2">
        <f>+'Producto Terminado'!C182</f>
        <v>130</v>
      </c>
      <c r="D271" s="77">
        <f>+'Costo Preparaciones Previas'!G247</f>
        <v>20.102323455461732</v>
      </c>
      <c r="E271" s="173">
        <f t="shared" si="33"/>
        <v>2613.3020492100254</v>
      </c>
    </row>
    <row r="272" spans="1:6" x14ac:dyDescent="0.25">
      <c r="A272" s="159" t="str">
        <f>+'Producto Terminado'!A183</f>
        <v>Tostacos</v>
      </c>
      <c r="B272" s="2" t="str">
        <f>+'Producto Terminado'!B183</f>
        <v>Gramos</v>
      </c>
      <c r="C272" s="2">
        <f>+'Producto Terminado'!C183</f>
        <v>34</v>
      </c>
      <c r="D272" s="77">
        <f>+'Costo Materia Prima'!E148</f>
        <v>28.339849999999998</v>
      </c>
      <c r="E272" s="173">
        <f t="shared" si="33"/>
        <v>963.55489999999998</v>
      </c>
    </row>
    <row r="273" spans="1:5" x14ac:dyDescent="0.25">
      <c r="A273" s="159" t="str">
        <f>+'Producto Terminado'!A184</f>
        <v>Pico de Gallo</v>
      </c>
      <c r="B273" s="2" t="str">
        <f>+'Producto Terminado'!B184</f>
        <v>Gramos</v>
      </c>
      <c r="C273" s="2">
        <f>+'Producto Terminado'!C184</f>
        <v>60</v>
      </c>
      <c r="D273" s="77">
        <f>+'Costo Preparaciones Previas'!G90</f>
        <v>8.6320230390529922</v>
      </c>
      <c r="E273" s="173">
        <f t="shared" si="33"/>
        <v>517.92138234317952</v>
      </c>
    </row>
    <row r="274" spans="1:5" x14ac:dyDescent="0.25">
      <c r="A274" s="159" t="str">
        <f>+'Producto Terminado'!A185</f>
        <v>Guacamole</v>
      </c>
      <c r="B274" s="2" t="str">
        <f>+'Producto Terminado'!B185</f>
        <v>Gramos</v>
      </c>
      <c r="C274" s="2">
        <f>+'Producto Terminado'!C185</f>
        <v>60</v>
      </c>
      <c r="D274" s="77">
        <f>+'Costo Preparaciones Previas'!G144</f>
        <v>17.202874087288418</v>
      </c>
      <c r="E274" s="173">
        <f t="shared" si="33"/>
        <v>1032.1724452373051</v>
      </c>
    </row>
    <row r="275" spans="1:5" x14ac:dyDescent="0.25">
      <c r="A275" s="159" t="str">
        <f>+'Producto Terminado'!A186</f>
        <v>Aji</v>
      </c>
      <c r="B275" s="2" t="str">
        <f>+'Producto Terminado'!B186</f>
        <v>Gramos</v>
      </c>
      <c r="C275" s="2">
        <f>+'Producto Terminado'!C186</f>
        <v>5</v>
      </c>
      <c r="D275" s="77">
        <f>+'Costo Preparaciones Previas'!G304</f>
        <v>15.006213069303154</v>
      </c>
      <c r="E275" s="173">
        <f t="shared" si="33"/>
        <v>75.031065346515774</v>
      </c>
    </row>
    <row r="276" spans="1:5" x14ac:dyDescent="0.25">
      <c r="A276" s="159" t="str">
        <f>+'Producto Terminado'!A187</f>
        <v>Queso Semisalado</v>
      </c>
      <c r="B276" s="2" t="str">
        <f>+'Producto Terminado'!B187</f>
        <v>Gramos</v>
      </c>
      <c r="C276" s="2">
        <f>+'Producto Terminado'!C187</f>
        <v>60</v>
      </c>
      <c r="D276" s="77">
        <f>+'Costo Materia Prima'!E142</f>
        <v>22</v>
      </c>
      <c r="E276" s="173">
        <f t="shared" si="33"/>
        <v>1320</v>
      </c>
    </row>
    <row r="277" spans="1:5" x14ac:dyDescent="0.25">
      <c r="A277" s="159" t="str">
        <f>+'Producto Terminado'!A188</f>
        <v>Maiz Tierno</v>
      </c>
      <c r="B277" s="2" t="str">
        <f>+'Producto Terminado'!B188</f>
        <v>Gramos</v>
      </c>
      <c r="C277" s="2">
        <f>+'Producto Terminado'!C188</f>
        <v>60</v>
      </c>
      <c r="D277" s="77">
        <f>+'Costo Preparaciones Previas'!G111</f>
        <v>13.43994838207956</v>
      </c>
      <c r="E277" s="173">
        <f t="shared" si="33"/>
        <v>806.3969029247736</v>
      </c>
    </row>
    <row r="278" spans="1:5" x14ac:dyDescent="0.25">
      <c r="A278" s="159" t="str">
        <f>+'Producto Terminado'!A189</f>
        <v>Suero Costeño</v>
      </c>
      <c r="B278" s="2" t="str">
        <f>+'Producto Terminado'!B189</f>
        <v>Gramos</v>
      </c>
      <c r="C278" s="2">
        <f>+'Producto Terminado'!C189</f>
        <v>20</v>
      </c>
      <c r="D278" s="77">
        <f>+'Costo Materia Prima'!E96</f>
        <v>15.05</v>
      </c>
      <c r="E278" s="173">
        <f t="shared" si="33"/>
        <v>301</v>
      </c>
    </row>
    <row r="279" spans="1:5" ht="16.5" thickBot="1" x14ac:dyDescent="0.3">
      <c r="A279" s="243" t="s">
        <v>253</v>
      </c>
      <c r="B279" s="244"/>
      <c r="C279" s="120">
        <f>SUM(C269:C278)</f>
        <v>529</v>
      </c>
      <c r="D279" s="120">
        <f>SUM(D269:D278)</f>
        <v>175.98093891789313</v>
      </c>
      <c r="E279" s="219">
        <f t="shared" ref="E279" si="34">SUM(E269:E278)</f>
        <v>8905.741528194585</v>
      </c>
    </row>
    <row r="280" spans="1:5" ht="16.5" thickBot="1" x14ac:dyDescent="0.3">
      <c r="B280" s="2"/>
      <c r="C280" s="45"/>
    </row>
    <row r="281" spans="1:5" ht="16.5" thickBot="1" x14ac:dyDescent="0.3">
      <c r="A281" s="249" t="s">
        <v>15</v>
      </c>
      <c r="B281" s="250"/>
      <c r="C281" s="250"/>
      <c r="D281" s="250"/>
      <c r="E281" s="251"/>
    </row>
    <row r="282" spans="1:5" ht="16.5" thickBot="1" x14ac:dyDescent="0.3">
      <c r="A282" s="164" t="s">
        <v>16</v>
      </c>
      <c r="B282" s="4" t="s">
        <v>3</v>
      </c>
      <c r="C282" s="4" t="s">
        <v>17</v>
      </c>
      <c r="D282" s="72" t="s">
        <v>146</v>
      </c>
      <c r="E282" s="174" t="s">
        <v>65</v>
      </c>
    </row>
    <row r="283" spans="1:5" x14ac:dyDescent="0.25">
      <c r="A283" s="162" t="str">
        <f>+'Producto Terminado'!A194</f>
        <v>Sofreir el pollo</v>
      </c>
      <c r="B283" s="5" t="str">
        <f>+'Producto Terminado'!B194</f>
        <v>Minutos</v>
      </c>
      <c r="C283" s="5">
        <f>+'Producto Terminado'!C194</f>
        <v>10</v>
      </c>
      <c r="D283" s="77">
        <f>+'Costo Mano de Obra'!E$23</f>
        <v>182.42184782608697</v>
      </c>
      <c r="E283" s="173">
        <f>+C283*D283</f>
        <v>1824.2184782608697</v>
      </c>
    </row>
    <row r="284" spans="1:5" x14ac:dyDescent="0.25">
      <c r="A284" s="162" t="str">
        <f>+'Producto Terminado'!A195</f>
        <v xml:space="preserve">Lavar y picar la lechuga </v>
      </c>
      <c r="B284" s="5" t="str">
        <f>+'Producto Terminado'!B195</f>
        <v>Minutos</v>
      </c>
      <c r="C284" s="5">
        <f>+'Producto Terminado'!C195</f>
        <v>2</v>
      </c>
      <c r="D284" s="77">
        <f>+'Costo Mano de Obra'!E$23</f>
        <v>182.42184782608697</v>
      </c>
      <c r="E284" s="173">
        <f t="shared" ref="E284:E285" si="35">+C284*D284</f>
        <v>364.84369565217395</v>
      </c>
    </row>
    <row r="285" spans="1:5" x14ac:dyDescent="0.25">
      <c r="A285" s="162" t="str">
        <f>+'Producto Terminado'!A196</f>
        <v>Colocar los  ingredientes en el plato</v>
      </c>
      <c r="B285" s="5" t="str">
        <f>+'Producto Terminado'!B196</f>
        <v>Minutos</v>
      </c>
      <c r="C285" s="5">
        <f>+'Producto Terminado'!C196</f>
        <v>2</v>
      </c>
      <c r="D285" s="77">
        <f>+'Costo Mano de Obra'!E$23</f>
        <v>182.42184782608697</v>
      </c>
      <c r="E285" s="173">
        <f t="shared" si="35"/>
        <v>364.84369565217395</v>
      </c>
    </row>
    <row r="286" spans="1:5" ht="16.5" thickBot="1" x14ac:dyDescent="0.3">
      <c r="A286" s="243" t="s">
        <v>253</v>
      </c>
      <c r="B286" s="244"/>
      <c r="C286" s="23">
        <f>SUM(C283:C285)</f>
        <v>14</v>
      </c>
      <c r="D286" s="95">
        <f t="shared" ref="D286" si="36">SUM(D283:D285)</f>
        <v>547.26554347826095</v>
      </c>
      <c r="E286" s="210">
        <f>SUM(E283:E285)</f>
        <v>2553.9058695652179</v>
      </c>
    </row>
    <row r="287" spans="1:5" ht="16.5" thickBot="1" x14ac:dyDescent="0.3"/>
    <row r="288" spans="1:5" ht="16.5" thickBot="1" x14ac:dyDescent="0.3">
      <c r="A288" s="249" t="s">
        <v>18</v>
      </c>
      <c r="B288" s="250"/>
      <c r="C288" s="250"/>
      <c r="D288" s="250"/>
      <c r="E288" s="251"/>
    </row>
    <row r="289" spans="1:7" ht="16.5" thickBot="1" x14ac:dyDescent="0.3">
      <c r="A289" s="164" t="s">
        <v>19</v>
      </c>
      <c r="B289" s="4" t="s">
        <v>3</v>
      </c>
      <c r="C289" s="4" t="s">
        <v>4</v>
      </c>
      <c r="D289" s="72" t="s">
        <v>146</v>
      </c>
      <c r="E289" s="174" t="s">
        <v>65</v>
      </c>
    </row>
    <row r="290" spans="1:7" x14ac:dyDescent="0.25">
      <c r="A290" s="159" t="s">
        <v>291</v>
      </c>
      <c r="B290" s="2" t="s">
        <v>21</v>
      </c>
      <c r="C290" s="2">
        <v>1</v>
      </c>
      <c r="D290" s="77">
        <f>+'Costos Indirectos '!D$9</f>
        <v>1583.9999999999998</v>
      </c>
      <c r="E290" s="173">
        <f>+C290*D290</f>
        <v>1583.9999999999998</v>
      </c>
      <c r="G290" s="12"/>
    </row>
    <row r="291" spans="1:7" x14ac:dyDescent="0.25">
      <c r="A291" s="159" t="s">
        <v>292</v>
      </c>
      <c r="B291" s="2" t="s">
        <v>21</v>
      </c>
      <c r="C291" s="2">
        <v>1</v>
      </c>
      <c r="D291" s="77">
        <f>+'Costos Indirectos '!F$9</f>
        <v>189.71207430340559</v>
      </c>
      <c r="E291" s="173">
        <f t="shared" ref="E291" si="37">+C291*D291</f>
        <v>189.71207430340559</v>
      </c>
    </row>
    <row r="292" spans="1:7" ht="16.5" thickBot="1" x14ac:dyDescent="0.3">
      <c r="A292" s="243" t="s">
        <v>253</v>
      </c>
      <c r="B292" s="244"/>
      <c r="C292" s="9"/>
      <c r="D292" s="119">
        <f>SUM(D290:D291)</f>
        <v>1773.7120743034054</v>
      </c>
      <c r="E292" s="218">
        <f>SUM(E290:E291)</f>
        <v>1773.7120743034054</v>
      </c>
    </row>
    <row r="293" spans="1:7" ht="16.5" thickBot="1" x14ac:dyDescent="0.3"/>
    <row r="294" spans="1:7" ht="16.5" thickBot="1" x14ac:dyDescent="0.3">
      <c r="A294" s="249" t="s">
        <v>667</v>
      </c>
      <c r="B294" s="250"/>
      <c r="C294" s="250"/>
      <c r="D294" s="250"/>
      <c r="E294" s="251"/>
    </row>
    <row r="295" spans="1:7" ht="16.5" thickBot="1" x14ac:dyDescent="0.3">
      <c r="A295" s="164" t="s">
        <v>19</v>
      </c>
      <c r="B295" s="4" t="s">
        <v>3</v>
      </c>
      <c r="C295" s="4" t="s">
        <v>4</v>
      </c>
      <c r="D295" s="72" t="s">
        <v>146</v>
      </c>
      <c r="E295" s="174" t="s">
        <v>65</v>
      </c>
    </row>
    <row r="296" spans="1:7" x14ac:dyDescent="0.25">
      <c r="A296" s="159" t="s">
        <v>503</v>
      </c>
      <c r="B296" s="2" t="s">
        <v>209</v>
      </c>
      <c r="C296" s="2">
        <v>2</v>
      </c>
      <c r="D296" s="77">
        <f>+'Costo Mano de Obra'!E$23</f>
        <v>182.42184782608697</v>
      </c>
      <c r="E296" s="173">
        <f>+C296*D296</f>
        <v>364.84369565217395</v>
      </c>
    </row>
    <row r="297" spans="1:7" ht="16.5" thickBot="1" x14ac:dyDescent="0.3">
      <c r="A297" s="243" t="s">
        <v>147</v>
      </c>
      <c r="B297" s="244"/>
      <c r="C297" s="76"/>
      <c r="D297" s="76">
        <f>SUM(D296:D296)</f>
        <v>182.42184782608697</v>
      </c>
      <c r="E297" s="172">
        <f>SUM(E296:E296)</f>
        <v>364.84369565217395</v>
      </c>
    </row>
    <row r="299" spans="1:7" x14ac:dyDescent="0.25">
      <c r="A299" s="271" t="s">
        <v>246</v>
      </c>
      <c r="B299" s="272"/>
      <c r="C299" s="272"/>
      <c r="D299" s="272"/>
      <c r="E299" s="272"/>
      <c r="F299" s="272"/>
    </row>
    <row r="300" spans="1:7" ht="47.25" x14ac:dyDescent="0.25">
      <c r="A300" s="26" t="s">
        <v>64</v>
      </c>
      <c r="B300" s="78" t="s">
        <v>4</v>
      </c>
      <c r="C300" s="28" t="s">
        <v>2</v>
      </c>
      <c r="D300" s="26" t="s">
        <v>247</v>
      </c>
      <c r="E300" s="26" t="s">
        <v>248</v>
      </c>
      <c r="F300" s="28" t="s">
        <v>249</v>
      </c>
    </row>
    <row r="301" spans="1:7" x14ac:dyDescent="0.25">
      <c r="A301" s="26" t="str">
        <f>+A266</f>
        <v>ENSALADA MEXICANA</v>
      </c>
      <c r="B301" s="19">
        <v>1</v>
      </c>
      <c r="C301" s="27">
        <f>+E279</f>
        <v>8905.741528194585</v>
      </c>
      <c r="D301" s="27">
        <f>+E286</f>
        <v>2553.9058695652179</v>
      </c>
      <c r="E301" s="26">
        <f>+E292+E297</f>
        <v>2138.5557699555793</v>
      </c>
      <c r="F301" s="28">
        <f>+C301+D301+E301</f>
        <v>13598.203167715383</v>
      </c>
    </row>
    <row r="302" spans="1:7" ht="16.5" thickBot="1" x14ac:dyDescent="0.3"/>
    <row r="303" spans="1:7" x14ac:dyDescent="0.25">
      <c r="A303" s="252" t="s">
        <v>624</v>
      </c>
      <c r="B303" s="253"/>
      <c r="C303" s="253"/>
      <c r="D303" s="253"/>
      <c r="E303" s="254"/>
    </row>
    <row r="304" spans="1:7" ht="16.5" thickBot="1" x14ac:dyDescent="0.3">
      <c r="A304" s="255" t="s">
        <v>1</v>
      </c>
      <c r="B304" s="256"/>
      <c r="C304" s="256"/>
      <c r="D304" s="256"/>
      <c r="E304" s="257"/>
    </row>
    <row r="305" spans="1:5" ht="16.5" thickBot="1" x14ac:dyDescent="0.3">
      <c r="A305" s="157" t="s">
        <v>2</v>
      </c>
      <c r="B305" s="1" t="s">
        <v>3</v>
      </c>
      <c r="C305" s="1" t="s">
        <v>4</v>
      </c>
      <c r="D305" s="72" t="s">
        <v>146</v>
      </c>
      <c r="E305" s="174" t="s">
        <v>65</v>
      </c>
    </row>
    <row r="306" spans="1:5" x14ac:dyDescent="0.25">
      <c r="A306" s="159" t="str">
        <f>+'Producto Terminado'!A203</f>
        <v>Lechuga</v>
      </c>
      <c r="B306" s="2" t="str">
        <f>+'Producto Terminado'!B203</f>
        <v>Gramos</v>
      </c>
      <c r="C306" s="2">
        <f>+'Producto Terminado'!C203</f>
        <v>90</v>
      </c>
      <c r="D306" s="77">
        <f>+'Costo Materia Prima'!E7</f>
        <v>11.428571428571429</v>
      </c>
      <c r="E306" s="173">
        <f>+C306*D306</f>
        <v>1028.5714285714287</v>
      </c>
    </row>
    <row r="307" spans="1:5" x14ac:dyDescent="0.25">
      <c r="A307" s="159" t="str">
        <f>+'Producto Terminado'!A204</f>
        <v>Salsa Cesar</v>
      </c>
      <c r="B307" s="2" t="str">
        <f>+'Producto Terminado'!B204</f>
        <v>Gramos</v>
      </c>
      <c r="C307" s="2">
        <f>+'Producto Terminado'!C204</f>
        <v>70</v>
      </c>
      <c r="D307" s="77">
        <f>+'Costo Materia Prima'!E72</f>
        <v>27.378435517970402</v>
      </c>
      <c r="E307" s="173">
        <f t="shared" ref="E307:E311" si="38">+C307*D307</f>
        <v>1916.4904862579281</v>
      </c>
    </row>
    <row r="308" spans="1:5" x14ac:dyDescent="0.25">
      <c r="A308" s="159" t="str">
        <f>+'Producto Terminado'!A205</f>
        <v>Crotones</v>
      </c>
      <c r="B308" s="2" t="str">
        <f>+'Producto Terminado'!B205</f>
        <v>Gramos</v>
      </c>
      <c r="C308" s="2">
        <f>+'Producto Terminado'!C205</f>
        <v>20</v>
      </c>
      <c r="D308" s="77">
        <f>+'Costo Materia Prima'!E73</f>
        <v>33.200000000000003</v>
      </c>
      <c r="E308" s="173">
        <f t="shared" si="38"/>
        <v>664</v>
      </c>
    </row>
    <row r="309" spans="1:5" x14ac:dyDescent="0.25">
      <c r="A309" s="159" t="str">
        <f>+'Producto Terminado'!A206</f>
        <v>Tomate Cherry</v>
      </c>
      <c r="B309" s="2" t="str">
        <f>+'Producto Terminado'!B206</f>
        <v>Gramos</v>
      </c>
      <c r="C309" s="2">
        <f>+'Producto Terminado'!C206</f>
        <v>30</v>
      </c>
      <c r="D309" s="77">
        <f>+'Costo Materia Prima'!E13</f>
        <v>13</v>
      </c>
      <c r="E309" s="173">
        <f t="shared" si="38"/>
        <v>390</v>
      </c>
    </row>
    <row r="310" spans="1:5" x14ac:dyDescent="0.25">
      <c r="A310" s="159" t="str">
        <f>+'Producto Terminado'!A207</f>
        <v>Pollo</v>
      </c>
      <c r="B310" s="2" t="str">
        <f>+'Producto Terminado'!B207</f>
        <v>Gramos</v>
      </c>
      <c r="C310" s="2">
        <f>+'Producto Terminado'!C207</f>
        <v>130</v>
      </c>
      <c r="D310" s="77">
        <f>+'Costo Preparaciones Previas'!G247</f>
        <v>20.102323455461732</v>
      </c>
      <c r="E310" s="173">
        <f t="shared" si="38"/>
        <v>2613.3020492100254</v>
      </c>
    </row>
    <row r="311" spans="1:5" x14ac:dyDescent="0.25">
      <c r="A311" s="159" t="str">
        <f>+'Producto Terminado'!A208</f>
        <v>Parmesano</v>
      </c>
      <c r="B311" s="2" t="str">
        <f>+'Producto Terminado'!B208</f>
        <v>Gramos</v>
      </c>
      <c r="C311" s="2">
        <f>+'Producto Terminado'!C208</f>
        <v>40</v>
      </c>
      <c r="D311" s="77">
        <f>+'Costo Materia Prima'!E77</f>
        <v>31.96</v>
      </c>
      <c r="E311" s="173">
        <f t="shared" si="38"/>
        <v>1278.4000000000001</v>
      </c>
    </row>
    <row r="312" spans="1:5" ht="16.5" thickBot="1" x14ac:dyDescent="0.3">
      <c r="A312" s="243" t="s">
        <v>253</v>
      </c>
      <c r="B312" s="244"/>
      <c r="C312" s="76">
        <f>SUM(C306:C311)</f>
        <v>380</v>
      </c>
      <c r="D312" s="76">
        <f t="shared" ref="D312:E312" si="39">SUM(D306:D311)</f>
        <v>137.06933040200357</v>
      </c>
      <c r="E312" s="172">
        <f t="shared" si="39"/>
        <v>7890.7639640393827</v>
      </c>
    </row>
    <row r="313" spans="1:5" ht="16.5" thickBot="1" x14ac:dyDescent="0.3">
      <c r="B313" s="2"/>
      <c r="C313" s="45"/>
    </row>
    <row r="314" spans="1:5" ht="16.5" thickBot="1" x14ac:dyDescent="0.3">
      <c r="A314" s="249" t="s">
        <v>15</v>
      </c>
      <c r="B314" s="250"/>
      <c r="C314" s="250"/>
      <c r="D314" s="250"/>
      <c r="E314" s="251"/>
    </row>
    <row r="315" spans="1:5" ht="16.5" thickBot="1" x14ac:dyDescent="0.3">
      <c r="A315" s="164" t="s">
        <v>16</v>
      </c>
      <c r="B315" s="4" t="s">
        <v>3</v>
      </c>
      <c r="C315" s="4" t="s">
        <v>17</v>
      </c>
      <c r="D315" s="72" t="s">
        <v>146</v>
      </c>
      <c r="E315" s="174" t="s">
        <v>65</v>
      </c>
    </row>
    <row r="316" spans="1:5" x14ac:dyDescent="0.25">
      <c r="A316" s="162" t="str">
        <f>+'Producto Terminado'!A213</f>
        <v>Sofreir el pollo</v>
      </c>
      <c r="B316" s="5" t="str">
        <f>+'Producto Terminado'!B213</f>
        <v>Minutos</v>
      </c>
      <c r="C316" s="5">
        <f>+'Producto Terminado'!C213</f>
        <v>10</v>
      </c>
      <c r="D316" s="77">
        <f>+'Costo Mano de Obra'!E$23</f>
        <v>182.42184782608697</v>
      </c>
      <c r="E316" s="173">
        <f>+C316*D316</f>
        <v>1824.2184782608697</v>
      </c>
    </row>
    <row r="317" spans="1:5" x14ac:dyDescent="0.25">
      <c r="A317" s="162" t="str">
        <f>+'Producto Terminado'!A214</f>
        <v>Lavar y picar la lechuga junto con los tomates cherry</v>
      </c>
      <c r="B317" s="5" t="str">
        <f>+'Producto Terminado'!B214</f>
        <v>Minutos</v>
      </c>
      <c r="C317" s="5">
        <f>+'Producto Terminado'!C214</f>
        <v>2</v>
      </c>
      <c r="D317" s="77">
        <f>+'Costo Mano de Obra'!E$23</f>
        <v>182.42184782608697</v>
      </c>
      <c r="E317" s="173">
        <f t="shared" ref="E317:E319" si="40">+C317*D317</f>
        <v>364.84369565217395</v>
      </c>
    </row>
    <row r="318" spans="1:5" x14ac:dyDescent="0.25">
      <c r="A318" s="162" t="str">
        <f>+'Producto Terminado'!A215</f>
        <v>Revolver (lechuga, tomate cherry, crotones, parmesano, y pollo junto con la salsa cesar)</v>
      </c>
      <c r="B318" s="5" t="str">
        <f>+'Producto Terminado'!B215</f>
        <v>Minutos</v>
      </c>
      <c r="C318" s="5">
        <f>+'Producto Terminado'!C215</f>
        <v>1</v>
      </c>
      <c r="D318" s="77">
        <f>+'Costo Mano de Obra'!E$23</f>
        <v>182.42184782608697</v>
      </c>
      <c r="E318" s="173">
        <f t="shared" si="40"/>
        <v>182.42184782608697</v>
      </c>
    </row>
    <row r="319" spans="1:5" x14ac:dyDescent="0.25">
      <c r="A319" s="162" t="str">
        <f>+'Producto Terminado'!A216</f>
        <v>Colocar los  ingredientes en el plato</v>
      </c>
      <c r="B319" s="5" t="str">
        <f>+'Producto Terminado'!B216</f>
        <v>Minutos</v>
      </c>
      <c r="C319" s="5">
        <f>+'Producto Terminado'!C216</f>
        <v>2</v>
      </c>
      <c r="D319" s="77">
        <f>+'Costo Mano de Obra'!E$23</f>
        <v>182.42184782608697</v>
      </c>
      <c r="E319" s="173">
        <f t="shared" si="40"/>
        <v>364.84369565217395</v>
      </c>
    </row>
    <row r="320" spans="1:5" ht="16.5" thickBot="1" x14ac:dyDescent="0.3">
      <c r="A320" s="243" t="s">
        <v>253</v>
      </c>
      <c r="B320" s="244"/>
      <c r="C320" s="14">
        <f>SUM(C316:C319)</f>
        <v>15</v>
      </c>
      <c r="D320" s="76">
        <f t="shared" ref="D320:E320" si="41">SUM(D316:D319)</f>
        <v>729.6873913043479</v>
      </c>
      <c r="E320" s="172">
        <f t="shared" si="41"/>
        <v>2736.3277173913048</v>
      </c>
    </row>
    <row r="321" spans="1:7" ht="16.5" thickBot="1" x14ac:dyDescent="0.3"/>
    <row r="322" spans="1:7" ht="16.5" thickBot="1" x14ac:dyDescent="0.3">
      <c r="A322" s="249" t="s">
        <v>18</v>
      </c>
      <c r="B322" s="250"/>
      <c r="C322" s="250"/>
      <c r="D322" s="250"/>
      <c r="E322" s="251"/>
    </row>
    <row r="323" spans="1:7" ht="16.5" thickBot="1" x14ac:dyDescent="0.3">
      <c r="A323" s="164" t="s">
        <v>19</v>
      </c>
      <c r="B323" s="4" t="s">
        <v>3</v>
      </c>
      <c r="C323" s="4" t="s">
        <v>4</v>
      </c>
      <c r="D323" s="72" t="s">
        <v>146</v>
      </c>
      <c r="E323" s="174" t="s">
        <v>65</v>
      </c>
    </row>
    <row r="324" spans="1:7" x14ac:dyDescent="0.25">
      <c r="A324" s="159" t="s">
        <v>291</v>
      </c>
      <c r="B324" s="2" t="s">
        <v>21</v>
      </c>
      <c r="C324" s="2">
        <v>1</v>
      </c>
      <c r="D324" s="77">
        <f>+'Costos Indirectos '!D$10</f>
        <v>1332</v>
      </c>
      <c r="E324" s="173">
        <f>+C324*D324</f>
        <v>1332</v>
      </c>
      <c r="G324" s="12"/>
    </row>
    <row r="325" spans="1:7" x14ac:dyDescent="0.25">
      <c r="A325" s="159" t="s">
        <v>292</v>
      </c>
      <c r="B325" s="2" t="s">
        <v>21</v>
      </c>
      <c r="C325" s="2">
        <v>1</v>
      </c>
      <c r="D325" s="77">
        <f>+'Costos Indirectos '!F$7</f>
        <v>189.71207430340556</v>
      </c>
      <c r="E325" s="173">
        <f t="shared" ref="E325" si="42">+C325*D325</f>
        <v>189.71207430340556</v>
      </c>
    </row>
    <row r="326" spans="1:7" ht="16.5" thickBot="1" x14ac:dyDescent="0.3">
      <c r="A326" s="243" t="s">
        <v>253</v>
      </c>
      <c r="B326" s="244"/>
      <c r="C326" s="9"/>
      <c r="D326" s="119">
        <f>SUM(D324:D325)</f>
        <v>1521.7120743034056</v>
      </c>
      <c r="E326" s="218">
        <f>SUM(E324:E325)</f>
        <v>1521.7120743034056</v>
      </c>
    </row>
    <row r="327" spans="1:7" ht="16.5" thickBot="1" x14ac:dyDescent="0.3"/>
    <row r="328" spans="1:7" ht="16.5" thickBot="1" x14ac:dyDescent="0.3">
      <c r="A328" s="249" t="s">
        <v>667</v>
      </c>
      <c r="B328" s="250"/>
      <c r="C328" s="250"/>
      <c r="D328" s="250"/>
      <c r="E328" s="251"/>
    </row>
    <row r="329" spans="1:7" ht="16.5" thickBot="1" x14ac:dyDescent="0.3">
      <c r="A329" s="164" t="s">
        <v>19</v>
      </c>
      <c r="B329" s="4" t="s">
        <v>3</v>
      </c>
      <c r="C329" s="4" t="s">
        <v>4</v>
      </c>
      <c r="D329" s="72" t="s">
        <v>146</v>
      </c>
      <c r="E329" s="174" t="s">
        <v>65</v>
      </c>
    </row>
    <row r="330" spans="1:7" x14ac:dyDescent="0.25">
      <c r="A330" s="159" t="s">
        <v>503</v>
      </c>
      <c r="B330" s="2" t="s">
        <v>209</v>
      </c>
      <c r="C330" s="2">
        <v>2</v>
      </c>
      <c r="D330" s="77">
        <f>+'Costo Mano de Obra'!E$23</f>
        <v>182.42184782608697</v>
      </c>
      <c r="E330" s="173">
        <f>+C330*D330</f>
        <v>364.84369565217395</v>
      </c>
    </row>
    <row r="331" spans="1:7" ht="16.5" thickBot="1" x14ac:dyDescent="0.3">
      <c r="A331" s="243" t="s">
        <v>147</v>
      </c>
      <c r="B331" s="244"/>
      <c r="C331" s="76"/>
      <c r="D331" s="76">
        <f>SUM(D330:D330)</f>
        <v>182.42184782608697</v>
      </c>
      <c r="E331" s="172">
        <f>SUM(E330:E330)</f>
        <v>364.84369565217395</v>
      </c>
    </row>
    <row r="333" spans="1:7" x14ac:dyDescent="0.25">
      <c r="A333" s="271" t="s">
        <v>246</v>
      </c>
      <c r="B333" s="272"/>
      <c r="C333" s="272"/>
      <c r="D333" s="272"/>
      <c r="E333" s="272"/>
      <c r="F333" s="272"/>
    </row>
    <row r="334" spans="1:7" ht="47.25" x14ac:dyDescent="0.25">
      <c r="A334" s="26" t="s">
        <v>64</v>
      </c>
      <c r="B334" s="78" t="s">
        <v>4</v>
      </c>
      <c r="C334" s="28" t="s">
        <v>2</v>
      </c>
      <c r="D334" s="26" t="s">
        <v>247</v>
      </c>
      <c r="E334" s="26" t="s">
        <v>248</v>
      </c>
      <c r="F334" s="28" t="s">
        <v>249</v>
      </c>
    </row>
    <row r="335" spans="1:7" x14ac:dyDescent="0.25">
      <c r="A335" s="26" t="str">
        <f>+A303</f>
        <v>ENSALADA CESAR</v>
      </c>
      <c r="B335" s="19">
        <v>1</v>
      </c>
      <c r="C335" s="27">
        <f>+E312</f>
        <v>7890.7639640393827</v>
      </c>
      <c r="D335" s="27">
        <f>+E320</f>
        <v>2736.3277173913048</v>
      </c>
      <c r="E335" s="26">
        <f>+E326+E331</f>
        <v>1886.5557699555795</v>
      </c>
      <c r="F335" s="28">
        <f>+C335+D335+E335</f>
        <v>12513.647451386267</v>
      </c>
    </row>
    <row r="336" spans="1:7" ht="16.5" thickBot="1" x14ac:dyDescent="0.3"/>
    <row r="337" spans="1:5" x14ac:dyDescent="0.25">
      <c r="A337" s="252" t="s">
        <v>516</v>
      </c>
      <c r="B337" s="253"/>
      <c r="C337" s="253"/>
      <c r="D337" s="253"/>
      <c r="E337" s="254"/>
    </row>
    <row r="338" spans="1:5" ht="16.5" thickBot="1" x14ac:dyDescent="0.3">
      <c r="A338" s="258" t="s">
        <v>1</v>
      </c>
      <c r="B338" s="259"/>
      <c r="C338" s="259"/>
      <c r="D338" s="259"/>
      <c r="E338" s="260"/>
    </row>
    <row r="339" spans="1:5" ht="16.5" thickBot="1" x14ac:dyDescent="0.3">
      <c r="A339" s="157" t="s">
        <v>2</v>
      </c>
      <c r="B339" s="1" t="s">
        <v>3</v>
      </c>
      <c r="C339" s="1" t="s">
        <v>4</v>
      </c>
      <c r="D339" s="72" t="s">
        <v>146</v>
      </c>
      <c r="E339" s="174" t="s">
        <v>65</v>
      </c>
    </row>
    <row r="340" spans="1:5" x14ac:dyDescent="0.25">
      <c r="A340" s="159" t="str">
        <f>+'Producto Terminado'!A223</f>
        <v>Lechuga</v>
      </c>
      <c r="B340" s="2" t="str">
        <f>+'Producto Terminado'!B223</f>
        <v>Gramos</v>
      </c>
      <c r="C340" s="2">
        <f>+'Producto Terminado'!C223</f>
        <v>20</v>
      </c>
      <c r="D340" s="77">
        <f>+'Costo Materia Prima'!E7</f>
        <v>11.428571428571429</v>
      </c>
      <c r="E340" s="173">
        <f>+C340*D340</f>
        <v>228.57142857142858</v>
      </c>
    </row>
    <row r="341" spans="1:5" x14ac:dyDescent="0.25">
      <c r="A341" s="159" t="str">
        <f>+'Producto Terminado'!A224</f>
        <v>Pasta Tornillo</v>
      </c>
      <c r="B341" s="2" t="str">
        <f>+'Producto Terminado'!B224</f>
        <v>Gramos</v>
      </c>
      <c r="C341" s="2">
        <f>+'Producto Terminado'!C224</f>
        <v>250</v>
      </c>
      <c r="D341" s="77">
        <f>+'Costo Preparaciones Previas'!G328</f>
        <v>16.308044021739128</v>
      </c>
      <c r="E341" s="173">
        <f t="shared" ref="E341:E346" si="43">+C341*D341</f>
        <v>4077.011005434782</v>
      </c>
    </row>
    <row r="342" spans="1:5" x14ac:dyDescent="0.25">
      <c r="A342" s="159" t="str">
        <f>+'Producto Terminado'!A225</f>
        <v>Aceitunas</v>
      </c>
      <c r="B342" s="2" t="str">
        <f>+'Producto Terminado'!B225</f>
        <v>Gramos</v>
      </c>
      <c r="C342" s="2">
        <f>+'Producto Terminado'!C225</f>
        <v>10</v>
      </c>
      <c r="D342" s="77">
        <f>+'Costo Materia Prima'!E86</f>
        <v>32.770000000000003</v>
      </c>
      <c r="E342" s="173">
        <f t="shared" si="43"/>
        <v>327.70000000000005</v>
      </c>
    </row>
    <row r="343" spans="1:5" x14ac:dyDescent="0.25">
      <c r="A343" s="159" t="str">
        <f>+'Producto Terminado'!A226</f>
        <v>Pollo</v>
      </c>
      <c r="B343" s="2" t="str">
        <f>+'Producto Terminado'!B226</f>
        <v>Gramos</v>
      </c>
      <c r="C343" s="2">
        <f>+'Producto Terminado'!C226</f>
        <v>130</v>
      </c>
      <c r="D343" s="77">
        <f>+'Costo Preparaciones Previas'!G247</f>
        <v>20.102323455461732</v>
      </c>
      <c r="E343" s="173">
        <f t="shared" si="43"/>
        <v>2613.3020492100254</v>
      </c>
    </row>
    <row r="344" spans="1:5" x14ac:dyDescent="0.25">
      <c r="A344" s="159" t="str">
        <f>+'Producto Terminado'!A227</f>
        <v>Parmesano</v>
      </c>
      <c r="B344" s="2" t="str">
        <f>+'Producto Terminado'!B227</f>
        <v>Gramos</v>
      </c>
      <c r="C344" s="2">
        <f>+'Producto Terminado'!C227</f>
        <v>50</v>
      </c>
      <c r="D344" s="77">
        <f>+'Costo Materia Prima'!E77</f>
        <v>31.96</v>
      </c>
      <c r="E344" s="173">
        <f t="shared" si="43"/>
        <v>1598</v>
      </c>
    </row>
    <row r="345" spans="1:5" x14ac:dyDescent="0.25">
      <c r="A345" s="159" t="str">
        <f>+'Producto Terminado'!A228</f>
        <v>Tomate Cherry</v>
      </c>
      <c r="B345" s="2" t="str">
        <f>+'Producto Terminado'!B228</f>
        <v>Gramos</v>
      </c>
      <c r="C345" s="2">
        <f>+'Producto Terminado'!C228</f>
        <v>30</v>
      </c>
      <c r="D345" s="77">
        <f>+'Costo Materia Prima'!E13</f>
        <v>13</v>
      </c>
      <c r="E345" s="173">
        <f t="shared" si="43"/>
        <v>390</v>
      </c>
    </row>
    <row r="346" spans="1:5" x14ac:dyDescent="0.25">
      <c r="A346" s="159" t="str">
        <f>+'Producto Terminado'!A229</f>
        <v>Salsa Italiana</v>
      </c>
      <c r="B346" s="2" t="str">
        <f>+'Producto Terminado'!B229</f>
        <v>Gramos</v>
      </c>
      <c r="C346" s="2">
        <f>+'Producto Terminado'!C229</f>
        <v>20</v>
      </c>
      <c r="D346" s="77">
        <f>+'Costo Materia Prima'!E98</f>
        <v>26.774193548387096</v>
      </c>
      <c r="E346" s="173">
        <f t="shared" si="43"/>
        <v>535.48387096774195</v>
      </c>
    </row>
    <row r="347" spans="1:5" ht="16.5" thickBot="1" x14ac:dyDescent="0.3">
      <c r="A347" s="243" t="s">
        <v>253</v>
      </c>
      <c r="B347" s="244"/>
      <c r="C347" s="76">
        <f>SUM(C340:C346)</f>
        <v>510</v>
      </c>
      <c r="D347" s="76">
        <f t="shared" ref="D347:E347" si="44">SUM(D340:D346)</f>
        <v>152.34313245415939</v>
      </c>
      <c r="E347" s="172">
        <f t="shared" si="44"/>
        <v>9770.068354183979</v>
      </c>
    </row>
    <row r="348" spans="1:5" x14ac:dyDescent="0.25">
      <c r="B348" s="2"/>
      <c r="C348" s="45"/>
    </row>
    <row r="349" spans="1:5" ht="16.5" thickBot="1" x14ac:dyDescent="0.3"/>
    <row r="350" spans="1:5" ht="16.5" thickBot="1" x14ac:dyDescent="0.3">
      <c r="A350" s="249" t="s">
        <v>15</v>
      </c>
      <c r="B350" s="250"/>
      <c r="C350" s="250"/>
      <c r="D350" s="250"/>
      <c r="E350" s="251"/>
    </row>
    <row r="351" spans="1:5" ht="16.5" thickBot="1" x14ac:dyDescent="0.3">
      <c r="A351" s="164" t="s">
        <v>16</v>
      </c>
      <c r="B351" s="4" t="s">
        <v>3</v>
      </c>
      <c r="C351" s="4" t="s">
        <v>17</v>
      </c>
      <c r="D351" s="72" t="s">
        <v>146</v>
      </c>
      <c r="E351" s="174" t="s">
        <v>65</v>
      </c>
    </row>
    <row r="352" spans="1:5" x14ac:dyDescent="0.25">
      <c r="A352" s="162" t="str">
        <f>+'Producto Terminado'!A235</f>
        <v>Sofreir el pollo</v>
      </c>
      <c r="B352" s="5" t="str">
        <f>+'Producto Terminado'!B235</f>
        <v>Minutos</v>
      </c>
      <c r="C352" s="5">
        <f>+'Producto Terminado'!C235</f>
        <v>10</v>
      </c>
      <c r="D352" s="77">
        <f>+'Costo Mano de Obra'!E$23</f>
        <v>182.42184782608697</v>
      </c>
      <c r="E352" s="173">
        <f>+C352*D352</f>
        <v>1824.2184782608697</v>
      </c>
    </row>
    <row r="353" spans="1:7" x14ac:dyDescent="0.25">
      <c r="A353" s="162" t="str">
        <f>+'Producto Terminado'!A236</f>
        <v>Lavar y picar la lechuga</v>
      </c>
      <c r="B353" s="5" t="str">
        <f>+'Producto Terminado'!B236</f>
        <v>Minutos</v>
      </c>
      <c r="C353" s="5">
        <f>+'Producto Terminado'!C236</f>
        <v>1</v>
      </c>
      <c r="D353" s="77">
        <f>+'Costo Mano de Obra'!E$23</f>
        <v>182.42184782608697</v>
      </c>
      <c r="E353" s="173">
        <f t="shared" ref="E353:E356" si="45">+C353*D353</f>
        <v>182.42184782608697</v>
      </c>
    </row>
    <row r="354" spans="1:7" x14ac:dyDescent="0.25">
      <c r="A354" s="162" t="str">
        <f>+'Producto Terminado'!A237</f>
        <v>Picar Aceitunas</v>
      </c>
      <c r="B354" s="5" t="str">
        <f>+'Producto Terminado'!B237</f>
        <v>Minutos</v>
      </c>
      <c r="C354" s="5">
        <f>+'Producto Terminado'!C237</f>
        <v>0.5</v>
      </c>
      <c r="D354" s="77">
        <f>+'Costo Mano de Obra'!E$23</f>
        <v>182.42184782608697</v>
      </c>
      <c r="E354" s="173">
        <f t="shared" si="45"/>
        <v>91.210923913043487</v>
      </c>
    </row>
    <row r="355" spans="1:7" x14ac:dyDescent="0.25">
      <c r="A355" s="162" t="str">
        <f>+'Producto Terminado'!A238</f>
        <v>Revolver la pasta con la salsa y el parmesano</v>
      </c>
      <c r="B355" s="5" t="str">
        <f>+'Producto Terminado'!B238</f>
        <v>Minutos</v>
      </c>
      <c r="C355" s="5">
        <f>+'Producto Terminado'!C238</f>
        <v>1</v>
      </c>
      <c r="D355" s="77">
        <f>+'Costo Mano de Obra'!E$23</f>
        <v>182.42184782608697</v>
      </c>
      <c r="E355" s="173">
        <f t="shared" si="45"/>
        <v>182.42184782608697</v>
      </c>
    </row>
    <row r="356" spans="1:7" x14ac:dyDescent="0.25">
      <c r="A356" s="162" t="str">
        <f>+'Producto Terminado'!A239</f>
        <v>Revolver todos los ingredientes y servir</v>
      </c>
      <c r="B356" s="5" t="str">
        <f>+'Producto Terminado'!B239</f>
        <v>Minutos</v>
      </c>
      <c r="C356" s="5">
        <f>+'Producto Terminado'!C239</f>
        <v>1</v>
      </c>
      <c r="D356" s="77">
        <f>+'Costo Mano de Obra'!E$23</f>
        <v>182.42184782608697</v>
      </c>
      <c r="E356" s="173">
        <f t="shared" si="45"/>
        <v>182.42184782608697</v>
      </c>
    </row>
    <row r="357" spans="1:7" ht="16.5" thickBot="1" x14ac:dyDescent="0.3">
      <c r="A357" s="243" t="s">
        <v>253</v>
      </c>
      <c r="B357" s="244"/>
      <c r="C357" s="14">
        <f>SUM(C352:C356)</f>
        <v>13.5</v>
      </c>
      <c r="D357" s="76">
        <f t="shared" ref="D357:E357" si="46">SUM(D352:D356)</f>
        <v>912.10923913043484</v>
      </c>
      <c r="E357" s="172">
        <f t="shared" si="46"/>
        <v>2462.6949456521738</v>
      </c>
    </row>
    <row r="358" spans="1:7" ht="16.5" thickBot="1" x14ac:dyDescent="0.3"/>
    <row r="359" spans="1:7" ht="16.5" thickBot="1" x14ac:dyDescent="0.3">
      <c r="A359" s="249" t="s">
        <v>18</v>
      </c>
      <c r="B359" s="250"/>
      <c r="C359" s="250"/>
      <c r="D359" s="250"/>
      <c r="E359" s="251"/>
    </row>
    <row r="360" spans="1:7" ht="16.5" thickBot="1" x14ac:dyDescent="0.3">
      <c r="A360" s="164" t="s">
        <v>19</v>
      </c>
      <c r="B360" s="4" t="s">
        <v>3</v>
      </c>
      <c r="C360" s="4" t="s">
        <v>4</v>
      </c>
      <c r="D360" s="72" t="s">
        <v>146</v>
      </c>
      <c r="E360" s="174" t="s">
        <v>65</v>
      </c>
    </row>
    <row r="361" spans="1:7" x14ac:dyDescent="0.25">
      <c r="A361" s="159" t="s">
        <v>291</v>
      </c>
      <c r="B361" s="2" t="s">
        <v>21</v>
      </c>
      <c r="C361" s="2">
        <v>1</v>
      </c>
      <c r="D361" s="77">
        <f>+'Costos Indirectos '!D$11</f>
        <v>1368</v>
      </c>
      <c r="E361" s="173">
        <f>+C361*D361</f>
        <v>1368</v>
      </c>
      <c r="G361" s="12"/>
    </row>
    <row r="362" spans="1:7" x14ac:dyDescent="0.25">
      <c r="A362" s="159" t="s">
        <v>292</v>
      </c>
      <c r="B362" s="2" t="s">
        <v>21</v>
      </c>
      <c r="C362" s="2">
        <v>1</v>
      </c>
      <c r="D362" s="77">
        <f>+'Costos Indirectos '!F$2</f>
        <v>189.71207430340559</v>
      </c>
      <c r="E362" s="173">
        <f t="shared" ref="E362" si="47">+C362*D362</f>
        <v>189.71207430340559</v>
      </c>
    </row>
    <row r="363" spans="1:7" ht="16.5" thickBot="1" x14ac:dyDescent="0.3">
      <c r="A363" s="243" t="s">
        <v>253</v>
      </c>
      <c r="B363" s="244"/>
      <c r="C363" s="9"/>
      <c r="D363" s="119">
        <f>SUM(D361:D362)</f>
        <v>1557.7120743034056</v>
      </c>
      <c r="E363" s="218">
        <f>SUM(E361:E362)</f>
        <v>1557.7120743034056</v>
      </c>
    </row>
    <row r="364" spans="1:7" ht="16.5" thickBot="1" x14ac:dyDescent="0.3">
      <c r="A364" s="2"/>
      <c r="B364" s="2"/>
      <c r="C364" s="3"/>
    </row>
    <row r="365" spans="1:7" ht="16.5" thickBot="1" x14ac:dyDescent="0.3">
      <c r="A365" s="249" t="s">
        <v>667</v>
      </c>
      <c r="B365" s="250"/>
      <c r="C365" s="250"/>
      <c r="D365" s="250"/>
      <c r="E365" s="251"/>
    </row>
    <row r="366" spans="1:7" ht="16.5" thickBot="1" x14ac:dyDescent="0.3">
      <c r="A366" s="164" t="s">
        <v>19</v>
      </c>
      <c r="B366" s="4" t="s">
        <v>3</v>
      </c>
      <c r="C366" s="4" t="s">
        <v>4</v>
      </c>
      <c r="D366" s="72" t="s">
        <v>146</v>
      </c>
      <c r="E366" s="174" t="s">
        <v>65</v>
      </c>
    </row>
    <row r="367" spans="1:7" x14ac:dyDescent="0.25">
      <c r="A367" s="159" t="s">
        <v>503</v>
      </c>
      <c r="B367" s="2" t="s">
        <v>209</v>
      </c>
      <c r="C367" s="2">
        <v>2</v>
      </c>
      <c r="D367" s="77">
        <f>+'Costo Mano de Obra'!E$23</f>
        <v>182.42184782608697</v>
      </c>
      <c r="E367" s="173">
        <f>+C367*D367</f>
        <v>364.84369565217395</v>
      </c>
    </row>
    <row r="368" spans="1:7" ht="16.5" thickBot="1" x14ac:dyDescent="0.3">
      <c r="A368" s="243" t="s">
        <v>147</v>
      </c>
      <c r="B368" s="244"/>
      <c r="C368" s="76"/>
      <c r="D368" s="76">
        <f>SUM(D367:D367)</f>
        <v>182.42184782608697</v>
      </c>
      <c r="E368" s="172">
        <f>SUM(E367:E367)</f>
        <v>364.84369565217395</v>
      </c>
    </row>
    <row r="370" spans="1:6" x14ac:dyDescent="0.25">
      <c r="A370" s="271" t="s">
        <v>246</v>
      </c>
      <c r="B370" s="272"/>
      <c r="C370" s="272"/>
      <c r="D370" s="272"/>
      <c r="E370" s="272"/>
      <c r="F370" s="272"/>
    </row>
    <row r="371" spans="1:6" ht="47.25" x14ac:dyDescent="0.25">
      <c r="A371" s="26" t="s">
        <v>64</v>
      </c>
      <c r="B371" s="78" t="s">
        <v>4</v>
      </c>
      <c r="C371" s="28" t="s">
        <v>2</v>
      </c>
      <c r="D371" s="26" t="s">
        <v>247</v>
      </c>
      <c r="E371" s="26" t="s">
        <v>248</v>
      </c>
      <c r="F371" s="28" t="s">
        <v>249</v>
      </c>
    </row>
    <row r="372" spans="1:6" x14ac:dyDescent="0.25">
      <c r="A372" s="26" t="str">
        <f>+A337</f>
        <v>ENSALADA ITALIANA</v>
      </c>
      <c r="B372" s="19">
        <v>1</v>
      </c>
      <c r="C372" s="27">
        <f>+E347</f>
        <v>9770.068354183979</v>
      </c>
      <c r="D372" s="27">
        <f>+E357</f>
        <v>2462.6949456521738</v>
      </c>
      <c r="E372" s="26">
        <f>+E363+E368</f>
        <v>1922.5557699555795</v>
      </c>
      <c r="F372" s="28">
        <f>+C372+D372+E372</f>
        <v>14155.319069791733</v>
      </c>
    </row>
    <row r="373" spans="1:6" ht="16.5" thickBot="1" x14ac:dyDescent="0.3"/>
    <row r="374" spans="1:6" x14ac:dyDescent="0.25">
      <c r="A374" s="252" t="s">
        <v>619</v>
      </c>
      <c r="B374" s="253"/>
      <c r="C374" s="253"/>
      <c r="D374" s="253"/>
      <c r="E374" s="254"/>
    </row>
    <row r="375" spans="1:6" ht="16.5" thickBot="1" x14ac:dyDescent="0.3">
      <c r="A375" s="255" t="s">
        <v>1</v>
      </c>
      <c r="B375" s="256"/>
      <c r="C375" s="256"/>
      <c r="D375" s="256"/>
      <c r="E375" s="257"/>
    </row>
    <row r="376" spans="1:6" ht="16.5" thickBot="1" x14ac:dyDescent="0.3">
      <c r="A376" s="157" t="s">
        <v>2</v>
      </c>
      <c r="B376" s="1" t="s">
        <v>3</v>
      </c>
      <c r="C376" s="1" t="s">
        <v>4</v>
      </c>
      <c r="D376" s="72" t="s">
        <v>146</v>
      </c>
      <c r="E376" s="174" t="s">
        <v>65</v>
      </c>
    </row>
    <row r="377" spans="1:6" x14ac:dyDescent="0.25">
      <c r="A377" s="162" t="str">
        <f>+'Producto Terminado'!A246</f>
        <v>Tortilla</v>
      </c>
      <c r="B377" s="5" t="str">
        <f>+'Producto Terminado'!B246</f>
        <v xml:space="preserve">Unidad </v>
      </c>
      <c r="C377" s="5">
        <f>+'Producto Terminado'!C246</f>
        <v>1</v>
      </c>
      <c r="D377" s="77">
        <f>+'Costo Materia Prima'!E97</f>
        <v>2062.5</v>
      </c>
      <c r="E377" s="173">
        <f>+C377*D377</f>
        <v>2062.5</v>
      </c>
    </row>
    <row r="378" spans="1:6" x14ac:dyDescent="0.25">
      <c r="A378" s="162" t="str">
        <f>+'Producto Terminado'!A247</f>
        <v>Lechuga</v>
      </c>
      <c r="B378" s="5" t="str">
        <f>+'Producto Terminado'!B247</f>
        <v>Gramos</v>
      </c>
      <c r="C378" s="5">
        <f>+'Producto Terminado'!C247</f>
        <v>50</v>
      </c>
      <c r="D378" s="77">
        <f>+'Costo Materia Prima'!E7</f>
        <v>11.428571428571429</v>
      </c>
      <c r="E378" s="173">
        <f t="shared" ref="E378:E387" si="48">+C378*D378</f>
        <v>571.42857142857144</v>
      </c>
    </row>
    <row r="379" spans="1:6" x14ac:dyDescent="0.25">
      <c r="A379" s="162" t="str">
        <f>+'Producto Terminado'!A248</f>
        <v>Salsa de Ajo</v>
      </c>
      <c r="B379" s="5" t="str">
        <f>+'Producto Terminado'!B248</f>
        <v>Gramos</v>
      </c>
      <c r="C379" s="5">
        <f>+'Producto Terminado'!C248</f>
        <v>10</v>
      </c>
      <c r="D379" s="77">
        <f>+'Costo Preparaciones Previas'!G58</f>
        <v>24.779135456135812</v>
      </c>
      <c r="E379" s="173">
        <f t="shared" si="48"/>
        <v>247.79135456135811</v>
      </c>
    </row>
    <row r="380" spans="1:6" x14ac:dyDescent="0.25">
      <c r="A380" s="162" t="str">
        <f>+'Producto Terminado'!A249</f>
        <v>carne desmechada</v>
      </c>
      <c r="B380" s="5" t="str">
        <f>+'Producto Terminado'!B249</f>
        <v>Gramos</v>
      </c>
      <c r="C380" s="5">
        <f>+'Producto Terminado'!C249</f>
        <v>130</v>
      </c>
      <c r="D380" s="77">
        <f>+'Costo Preparaciones Previas'!G220</f>
        <v>24.604996043903132</v>
      </c>
      <c r="E380" s="173">
        <f t="shared" si="48"/>
        <v>3198.6494857074072</v>
      </c>
    </row>
    <row r="381" spans="1:6" x14ac:dyDescent="0.25">
      <c r="A381" s="162" t="str">
        <f>+'Producto Terminado'!A250</f>
        <v>Tostacos</v>
      </c>
      <c r="B381" s="5" t="str">
        <f>+'Producto Terminado'!B250</f>
        <v>Gramos</v>
      </c>
      <c r="C381" s="5">
        <f>+'Producto Terminado'!C250</f>
        <v>34</v>
      </c>
      <c r="D381" s="77">
        <f>+'Costo Materia Prima'!E148</f>
        <v>28.339849999999998</v>
      </c>
      <c r="E381" s="173">
        <f t="shared" si="48"/>
        <v>963.55489999999998</v>
      </c>
    </row>
    <row r="382" spans="1:6" x14ac:dyDescent="0.25">
      <c r="A382" s="162" t="str">
        <f>+'Producto Terminado'!A251</f>
        <v>Pico de Gallo</v>
      </c>
      <c r="B382" s="5" t="str">
        <f>+'Producto Terminado'!B251</f>
        <v>Gramos</v>
      </c>
      <c r="C382" s="5">
        <f>+'Producto Terminado'!C251</f>
        <v>60</v>
      </c>
      <c r="D382" s="77">
        <f>+'Costo Preparaciones Previas'!G90</f>
        <v>8.6320230390529922</v>
      </c>
      <c r="E382" s="173">
        <f t="shared" si="48"/>
        <v>517.92138234317952</v>
      </c>
    </row>
    <row r="383" spans="1:6" x14ac:dyDescent="0.25">
      <c r="A383" s="162" t="str">
        <f>+'Producto Terminado'!A252</f>
        <v>Guacamole</v>
      </c>
      <c r="B383" s="5" t="str">
        <f>+'Producto Terminado'!B252</f>
        <v>Gramos</v>
      </c>
      <c r="C383" s="5">
        <f>+'Producto Terminado'!C252</f>
        <v>60</v>
      </c>
      <c r="D383" s="77">
        <f>+'Costo Preparaciones Previas'!G144</f>
        <v>17.202874087288418</v>
      </c>
      <c r="E383" s="173">
        <f t="shared" si="48"/>
        <v>1032.1724452373051</v>
      </c>
    </row>
    <row r="384" spans="1:6" x14ac:dyDescent="0.25">
      <c r="A384" s="162" t="str">
        <f>+'Producto Terminado'!A253</f>
        <v>Aji</v>
      </c>
      <c r="B384" s="5" t="str">
        <f>+'Producto Terminado'!B253</f>
        <v>Gramos</v>
      </c>
      <c r="C384" s="5">
        <f>+'Producto Terminado'!C253</f>
        <v>5</v>
      </c>
      <c r="D384" s="77">
        <f>+'Costo Preparaciones Previas'!G304</f>
        <v>15.006213069303154</v>
      </c>
      <c r="E384" s="173">
        <f t="shared" si="48"/>
        <v>75.031065346515774</v>
      </c>
    </row>
    <row r="385" spans="1:5" x14ac:dyDescent="0.25">
      <c r="A385" s="162" t="str">
        <f>+'Producto Terminado'!A254</f>
        <v>Queso Semisalado</v>
      </c>
      <c r="B385" s="5" t="str">
        <f>+'Producto Terminado'!B254</f>
        <v>Gramos</v>
      </c>
      <c r="C385" s="5">
        <f>+'Producto Terminado'!C254</f>
        <v>60</v>
      </c>
      <c r="D385" s="77">
        <f>+'Costo Materia Prima'!E142</f>
        <v>22</v>
      </c>
      <c r="E385" s="173">
        <f t="shared" si="48"/>
        <v>1320</v>
      </c>
    </row>
    <row r="386" spans="1:5" x14ac:dyDescent="0.25">
      <c r="A386" s="162" t="str">
        <f>+'Producto Terminado'!A255</f>
        <v>Maiz Tierno</v>
      </c>
      <c r="B386" s="5" t="str">
        <f>+'Producto Terminado'!B255</f>
        <v>Gramos</v>
      </c>
      <c r="C386" s="5">
        <f>+'Producto Terminado'!C255</f>
        <v>60</v>
      </c>
      <c r="D386" s="77">
        <f>+'Costo Preparaciones Previas'!G111</f>
        <v>13.43994838207956</v>
      </c>
      <c r="E386" s="173">
        <f t="shared" si="48"/>
        <v>806.3969029247736</v>
      </c>
    </row>
    <row r="387" spans="1:5" x14ac:dyDescent="0.25">
      <c r="A387" s="162" t="str">
        <f>+'Producto Terminado'!A256</f>
        <v>Suero Costeño</v>
      </c>
      <c r="B387" s="5" t="str">
        <f>+'Producto Terminado'!B256</f>
        <v>Gramos</v>
      </c>
      <c r="C387" s="5">
        <f>+'Producto Terminado'!C256</f>
        <v>20</v>
      </c>
      <c r="D387" s="77">
        <f>+'Costo Materia Prima'!E96</f>
        <v>15.05</v>
      </c>
      <c r="E387" s="173">
        <f t="shared" si="48"/>
        <v>301</v>
      </c>
    </row>
    <row r="388" spans="1:5" ht="16.5" thickBot="1" x14ac:dyDescent="0.3">
      <c r="A388" s="243" t="s">
        <v>253</v>
      </c>
      <c r="B388" s="244"/>
      <c r="C388" s="76">
        <f>SUM(C377:C387)</f>
        <v>490</v>
      </c>
      <c r="D388" s="76">
        <f t="shared" ref="D388:E388" si="49">SUM(D377:D387)</f>
        <v>2242.9836115063345</v>
      </c>
      <c r="E388" s="172">
        <f t="shared" si="49"/>
        <v>11096.446107549109</v>
      </c>
    </row>
    <row r="389" spans="1:5" ht="16.5" thickBot="1" x14ac:dyDescent="0.3">
      <c r="B389" s="2"/>
      <c r="C389" s="45"/>
      <c r="D389" s="5"/>
      <c r="E389" s="5"/>
    </row>
    <row r="390" spans="1:5" ht="16.5" thickBot="1" x14ac:dyDescent="0.3">
      <c r="A390" s="249" t="s">
        <v>15</v>
      </c>
      <c r="B390" s="250"/>
      <c r="C390" s="250"/>
      <c r="D390" s="250"/>
      <c r="E390" s="251"/>
    </row>
    <row r="391" spans="1:5" ht="16.5" thickBot="1" x14ac:dyDescent="0.3">
      <c r="A391" s="164" t="s">
        <v>16</v>
      </c>
      <c r="B391" s="4" t="s">
        <v>3</v>
      </c>
      <c r="C391" s="4" t="s">
        <v>17</v>
      </c>
      <c r="D391" s="72" t="s">
        <v>146</v>
      </c>
      <c r="E391" s="174" t="s">
        <v>65</v>
      </c>
    </row>
    <row r="392" spans="1:5" x14ac:dyDescent="0.25">
      <c r="A392" s="162" t="str">
        <f>+'Producto Terminado'!A261</f>
        <v>preparar la carne desmechada</v>
      </c>
      <c r="B392" s="5" t="str">
        <f>+'Producto Terminado'!B261</f>
        <v>Minutos</v>
      </c>
      <c r="C392" s="5">
        <f>+'Producto Terminado'!C261</f>
        <v>10</v>
      </c>
      <c r="D392" s="77">
        <f>+'Costo Mano de Obra'!E$11</f>
        <v>182.42184782608697</v>
      </c>
      <c r="E392" s="173">
        <f>+C392*D392</f>
        <v>1824.2184782608697</v>
      </c>
    </row>
    <row r="393" spans="1:5" x14ac:dyDescent="0.25">
      <c r="A393" s="162" t="str">
        <f>+'Producto Terminado'!A262</f>
        <v xml:space="preserve">Lavar y picar la lechuga </v>
      </c>
      <c r="B393" s="5" t="str">
        <f>+'Producto Terminado'!B262</f>
        <v>Minutos</v>
      </c>
      <c r="C393" s="5">
        <f>+'Producto Terminado'!C262</f>
        <v>2</v>
      </c>
      <c r="D393" s="77">
        <f>+'Costo Mano de Obra'!E$11</f>
        <v>182.42184782608697</v>
      </c>
      <c r="E393" s="173">
        <f t="shared" ref="E393:E397" si="50">+C393*D393</f>
        <v>364.84369565217395</v>
      </c>
    </row>
    <row r="394" spans="1:5" x14ac:dyDescent="0.25">
      <c r="A394" s="162" t="str">
        <f>+'Producto Terminado'!A263</f>
        <v>Asar la tortilla</v>
      </c>
      <c r="B394" s="5" t="str">
        <f>+'Producto Terminado'!B263</f>
        <v>Minutos</v>
      </c>
      <c r="C394" s="5">
        <f>+'Producto Terminado'!C263</f>
        <v>1</v>
      </c>
      <c r="D394" s="77">
        <f>+'Costo Mano de Obra'!E$11</f>
        <v>182.42184782608697</v>
      </c>
      <c r="E394" s="173">
        <f t="shared" si="50"/>
        <v>182.42184782608697</v>
      </c>
    </row>
    <row r="395" spans="1:5" x14ac:dyDescent="0.25">
      <c r="A395" s="162" t="str">
        <f>+'Producto Terminado'!A264</f>
        <v>Colocar las salsa a la tortilla</v>
      </c>
      <c r="B395" s="5" t="str">
        <f>+'Producto Terminado'!B264</f>
        <v>Minutos</v>
      </c>
      <c r="C395" s="5">
        <f>+'Producto Terminado'!C264</f>
        <v>0.5</v>
      </c>
      <c r="D395" s="77">
        <f>+'Costo Mano de Obra'!E$11</f>
        <v>182.42184782608697</v>
      </c>
      <c r="E395" s="173">
        <f t="shared" si="50"/>
        <v>91.210923913043487</v>
      </c>
    </row>
    <row r="396" spans="1:5" x14ac:dyDescent="0.25">
      <c r="A396" s="162" t="str">
        <f>+'Producto Terminado'!A265</f>
        <v>Colocar los  ingredientes en la tortilla</v>
      </c>
      <c r="B396" s="5" t="str">
        <f>+'Producto Terminado'!B265</f>
        <v>Minutos</v>
      </c>
      <c r="C396" s="5">
        <f>+'Producto Terminado'!C265</f>
        <v>2</v>
      </c>
      <c r="D396" s="77">
        <f>+'Costo Mano de Obra'!E$11</f>
        <v>182.42184782608697</v>
      </c>
      <c r="E396" s="173">
        <f t="shared" si="50"/>
        <v>364.84369565217395</v>
      </c>
    </row>
    <row r="397" spans="1:5" x14ac:dyDescent="0.25">
      <c r="A397" s="162" t="str">
        <f>+'Producto Terminado'!A266</f>
        <v xml:space="preserve">Envolver </v>
      </c>
      <c r="B397" s="5" t="str">
        <f>+'Producto Terminado'!B266</f>
        <v>Minutos</v>
      </c>
      <c r="C397" s="5">
        <f>+'Producto Terminado'!C266</f>
        <v>1</v>
      </c>
      <c r="D397" s="77">
        <f>+'Costo Mano de Obra'!E$11</f>
        <v>182.42184782608697</v>
      </c>
      <c r="E397" s="173">
        <f t="shared" si="50"/>
        <v>182.42184782608697</v>
      </c>
    </row>
    <row r="398" spans="1:5" ht="16.5" thickBot="1" x14ac:dyDescent="0.3">
      <c r="A398" s="243" t="s">
        <v>253</v>
      </c>
      <c r="B398" s="244"/>
      <c r="C398" s="14">
        <f>SUM(C392:C397)</f>
        <v>16.5</v>
      </c>
      <c r="D398" s="76">
        <f t="shared" ref="D398:E398" si="51">SUM(D392:D397)</f>
        <v>1094.5310869565219</v>
      </c>
      <c r="E398" s="172">
        <f t="shared" si="51"/>
        <v>3009.9604891304352</v>
      </c>
    </row>
    <row r="399" spans="1:5" ht="16.5" thickBot="1" x14ac:dyDescent="0.3">
      <c r="D399" s="5"/>
      <c r="E399" s="5"/>
    </row>
    <row r="400" spans="1:5" ht="16.5" thickBot="1" x14ac:dyDescent="0.3">
      <c r="A400" s="249" t="s">
        <v>18</v>
      </c>
      <c r="B400" s="250"/>
      <c r="C400" s="250"/>
      <c r="D400" s="250"/>
      <c r="E400" s="251"/>
    </row>
    <row r="401" spans="1:6" ht="16.5" thickBot="1" x14ac:dyDescent="0.3">
      <c r="A401" s="164" t="s">
        <v>19</v>
      </c>
      <c r="B401" s="4" t="s">
        <v>3</v>
      </c>
      <c r="C401" s="4" t="s">
        <v>4</v>
      </c>
      <c r="D401" s="72" t="s">
        <v>146</v>
      </c>
      <c r="E401" s="174" t="s">
        <v>65</v>
      </c>
    </row>
    <row r="402" spans="1:6" x14ac:dyDescent="0.25">
      <c r="A402" s="159" t="s">
        <v>165</v>
      </c>
      <c r="B402" s="2" t="s">
        <v>166</v>
      </c>
      <c r="C402" s="3">
        <v>35</v>
      </c>
      <c r="D402" s="77">
        <f>+'Costo Materia Prima'!E$108</f>
        <v>5.375</v>
      </c>
      <c r="E402" s="173">
        <f>+C402*D402</f>
        <v>188.125</v>
      </c>
    </row>
    <row r="403" spans="1:6" x14ac:dyDescent="0.25">
      <c r="A403" s="159" t="s">
        <v>343</v>
      </c>
      <c r="B403" s="2" t="s">
        <v>21</v>
      </c>
      <c r="C403" s="3">
        <v>1</v>
      </c>
      <c r="D403" s="77">
        <f>+'Costos Indirectos '!D15</f>
        <v>1360.8</v>
      </c>
      <c r="E403" s="173">
        <f>+C403*D403</f>
        <v>1360.8</v>
      </c>
    </row>
    <row r="404" spans="1:6" ht="16.5" thickBot="1" x14ac:dyDescent="0.3">
      <c r="A404" s="243" t="s">
        <v>253</v>
      </c>
      <c r="B404" s="244"/>
      <c r="C404" s="9"/>
      <c r="D404" s="119">
        <f>SUM(D402:D403)</f>
        <v>1366.175</v>
      </c>
      <c r="E404" s="218">
        <f>SUM(E402:E403)</f>
        <v>1548.925</v>
      </c>
    </row>
    <row r="405" spans="1:6" ht="16.5" thickBot="1" x14ac:dyDescent="0.3">
      <c r="A405" s="2"/>
      <c r="B405" s="2"/>
      <c r="C405" s="3"/>
      <c r="D405" s="5"/>
      <c r="E405" s="5"/>
    </row>
    <row r="406" spans="1:6" ht="16.5" thickBot="1" x14ac:dyDescent="0.3">
      <c r="A406" s="249" t="s">
        <v>667</v>
      </c>
      <c r="B406" s="250"/>
      <c r="C406" s="250"/>
      <c r="D406" s="250"/>
      <c r="E406" s="251"/>
    </row>
    <row r="407" spans="1:6" ht="16.5" thickBot="1" x14ac:dyDescent="0.3">
      <c r="A407" s="164" t="s">
        <v>19</v>
      </c>
      <c r="B407" s="4" t="s">
        <v>3</v>
      </c>
      <c r="C407" s="4" t="s">
        <v>4</v>
      </c>
      <c r="D407" s="72" t="s">
        <v>146</v>
      </c>
      <c r="E407" s="174" t="s">
        <v>65</v>
      </c>
    </row>
    <row r="408" spans="1:6" x14ac:dyDescent="0.25">
      <c r="A408" s="159" t="s">
        <v>503</v>
      </c>
      <c r="B408" s="2" t="s">
        <v>209</v>
      </c>
      <c r="C408" s="2">
        <v>2</v>
      </c>
      <c r="D408" s="77">
        <f>+'Costo Mano de Obra'!E$23</f>
        <v>182.42184782608697</v>
      </c>
      <c r="E408" s="173">
        <f>+C408*D408</f>
        <v>364.84369565217395</v>
      </c>
    </row>
    <row r="409" spans="1:6" ht="16.5" thickBot="1" x14ac:dyDescent="0.3">
      <c r="A409" s="243" t="s">
        <v>147</v>
      </c>
      <c r="B409" s="244"/>
      <c r="C409" s="76"/>
      <c r="D409" s="76">
        <f>SUM(D408:D408)</f>
        <v>182.42184782608697</v>
      </c>
      <c r="E409" s="172">
        <f>SUM(E408:E408)</f>
        <v>364.84369565217395</v>
      </c>
    </row>
    <row r="410" spans="1:6" x14ac:dyDescent="0.25">
      <c r="A410" s="8"/>
      <c r="B410" s="8"/>
      <c r="C410" s="77"/>
      <c r="D410" s="77"/>
      <c r="E410" s="77"/>
    </row>
    <row r="411" spans="1:6" x14ac:dyDescent="0.25">
      <c r="A411" s="271" t="s">
        <v>246</v>
      </c>
      <c r="B411" s="272"/>
      <c r="C411" s="272"/>
      <c r="D411" s="272"/>
      <c r="E411" s="272"/>
      <c r="F411" s="272"/>
    </row>
    <row r="412" spans="1:6" ht="47.25" x14ac:dyDescent="0.25">
      <c r="A412" s="26" t="s">
        <v>64</v>
      </c>
      <c r="B412" s="78" t="s">
        <v>4</v>
      </c>
      <c r="C412" s="28" t="s">
        <v>2</v>
      </c>
      <c r="D412" s="26" t="s">
        <v>247</v>
      </c>
      <c r="E412" s="26" t="s">
        <v>248</v>
      </c>
      <c r="F412" s="28" t="s">
        <v>249</v>
      </c>
    </row>
    <row r="413" spans="1:6" x14ac:dyDescent="0.25">
      <c r="A413" s="26" t="str">
        <f>+A374</f>
        <v>WRAP ROPA VIEJA</v>
      </c>
      <c r="B413" s="19">
        <v>1</v>
      </c>
      <c r="C413" s="27">
        <f>+E388</f>
        <v>11096.446107549109</v>
      </c>
      <c r="D413" s="27">
        <f>+E398</f>
        <v>3009.9604891304352</v>
      </c>
      <c r="E413" s="26">
        <f>+E404+E409</f>
        <v>1913.7686956521738</v>
      </c>
      <c r="F413" s="28">
        <f>+C413+D413+E413</f>
        <v>16020.175292331718</v>
      </c>
    </row>
    <row r="414" spans="1:6" ht="16.5" thickBot="1" x14ac:dyDescent="0.3">
      <c r="A414" s="29"/>
      <c r="B414" s="12"/>
      <c r="C414" s="30"/>
      <c r="D414" s="30"/>
      <c r="E414" s="29"/>
      <c r="F414" s="31"/>
    </row>
    <row r="415" spans="1:6" x14ac:dyDescent="0.25">
      <c r="A415" s="252" t="s">
        <v>456</v>
      </c>
      <c r="B415" s="253"/>
      <c r="C415" s="253"/>
      <c r="D415" s="253"/>
      <c r="E415" s="254"/>
    </row>
    <row r="416" spans="1:6" ht="16.5" thickBot="1" x14ac:dyDescent="0.3">
      <c r="A416" s="255" t="s">
        <v>1</v>
      </c>
      <c r="B416" s="256"/>
      <c r="C416" s="256"/>
      <c r="D416" s="256"/>
      <c r="E416" s="257"/>
    </row>
    <row r="417" spans="1:5" ht="16.5" thickBot="1" x14ac:dyDescent="0.3">
      <c r="A417" s="157" t="s">
        <v>2</v>
      </c>
      <c r="B417" s="1" t="s">
        <v>3</v>
      </c>
      <c r="C417" s="1" t="s">
        <v>4</v>
      </c>
      <c r="D417" s="72" t="s">
        <v>146</v>
      </c>
      <c r="E417" s="174" t="s">
        <v>65</v>
      </c>
    </row>
    <row r="418" spans="1:5" x14ac:dyDescent="0.25">
      <c r="A418" s="162" t="str">
        <f>+'Producto Terminado'!A1053</f>
        <v>piña</v>
      </c>
      <c r="B418" s="5" t="str">
        <f>+'Producto Terminado'!B1053</f>
        <v>Gramos</v>
      </c>
      <c r="C418" s="5">
        <f>+'Producto Terminado'!C1053</f>
        <v>120</v>
      </c>
      <c r="D418" s="5">
        <f>+'Costo Materia Prima'!E39</f>
        <v>4.4000000000000004</v>
      </c>
      <c r="E418" s="201">
        <f t="shared" ref="E418:E429" si="52">+C418*D418</f>
        <v>528</v>
      </c>
    </row>
    <row r="419" spans="1:5" x14ac:dyDescent="0.25">
      <c r="A419" s="162" t="str">
        <f>+'Producto Terminado'!A1054</f>
        <v>papaya</v>
      </c>
      <c r="B419" s="5" t="str">
        <f>+'Producto Terminado'!B1054</f>
        <v>Gramos</v>
      </c>
      <c r="C419" s="5">
        <f>+'Producto Terminado'!C1054</f>
        <v>100</v>
      </c>
      <c r="D419" s="5">
        <f>+'Costo Materia Prima'!E37</f>
        <v>2.2000000000000002</v>
      </c>
      <c r="E419" s="201">
        <f t="shared" si="52"/>
        <v>220.00000000000003</v>
      </c>
    </row>
    <row r="420" spans="1:5" x14ac:dyDescent="0.25">
      <c r="A420" s="162" t="str">
        <f>+'Producto Terminado'!A1055</f>
        <v>melon</v>
      </c>
      <c r="B420" s="5" t="str">
        <f>+'Producto Terminado'!B1055</f>
        <v>Gramos</v>
      </c>
      <c r="C420" s="5">
        <f>+'Producto Terminado'!C1055</f>
        <v>50</v>
      </c>
      <c r="D420" s="5">
        <f>+'Costo Materia Prima'!E34</f>
        <v>4.4000000000000004</v>
      </c>
      <c r="E420" s="201">
        <f t="shared" si="52"/>
        <v>220.00000000000003</v>
      </c>
    </row>
    <row r="421" spans="1:5" x14ac:dyDescent="0.25">
      <c r="A421" s="162" t="str">
        <f>+'Producto Terminado'!A1056</f>
        <v>manzana</v>
      </c>
      <c r="B421" s="5" t="str">
        <f>+'Producto Terminado'!B1056</f>
        <v>Gramos</v>
      </c>
      <c r="C421" s="5">
        <f>+'Producto Terminado'!C1056</f>
        <v>40</v>
      </c>
      <c r="D421" s="5">
        <f>+'Costo Materia Prima'!F31</f>
        <v>50</v>
      </c>
      <c r="E421" s="201">
        <f t="shared" si="52"/>
        <v>2000</v>
      </c>
    </row>
    <row r="422" spans="1:5" x14ac:dyDescent="0.25">
      <c r="A422" s="162" t="str">
        <f>+'Producto Terminado'!A1057</f>
        <v>kiwi</v>
      </c>
      <c r="B422" s="5" t="str">
        <f>+'Producto Terminado'!B1057</f>
        <v>Gramos</v>
      </c>
      <c r="C422" s="5">
        <f>+'Producto Terminado'!C1057</f>
        <v>60</v>
      </c>
      <c r="D422" s="5">
        <f>+'Costo Materia Prima'!E25</f>
        <v>14</v>
      </c>
      <c r="E422" s="201">
        <f t="shared" si="52"/>
        <v>840</v>
      </c>
    </row>
    <row r="423" spans="1:5" x14ac:dyDescent="0.25">
      <c r="A423" s="162" t="str">
        <f>+'Producto Terminado'!A1058</f>
        <v>banano</v>
      </c>
      <c r="B423" s="5" t="str">
        <f>+'Producto Terminado'!B1058</f>
        <v>Gramos</v>
      </c>
      <c r="C423" s="5">
        <f>+'Producto Terminado'!C1058</f>
        <v>60</v>
      </c>
      <c r="D423" s="5">
        <f>+'Costo Materia Prima'!E16</f>
        <v>3.6</v>
      </c>
      <c r="E423" s="201">
        <f t="shared" si="52"/>
        <v>216</v>
      </c>
    </row>
    <row r="424" spans="1:5" x14ac:dyDescent="0.25">
      <c r="A424" s="162" t="str">
        <f>+'Producto Terminado'!A1059</f>
        <v>mango</v>
      </c>
      <c r="B424" s="5" t="str">
        <f>+'Producto Terminado'!B1059</f>
        <v>Gramos</v>
      </c>
      <c r="C424" s="5">
        <f>+'Producto Terminado'!C1059</f>
        <v>80</v>
      </c>
      <c r="D424" s="5">
        <f>+'Costo Materia Prima'!E29</f>
        <v>4.4000000000000004</v>
      </c>
      <c r="E424" s="201">
        <f t="shared" si="52"/>
        <v>352</v>
      </c>
    </row>
    <row r="425" spans="1:5" x14ac:dyDescent="0.25">
      <c r="A425" s="162" t="str">
        <f>+'Producto Terminado'!A1060</f>
        <v>sandia</v>
      </c>
      <c r="B425" s="5" t="str">
        <f>+'Producto Terminado'!B1060</f>
        <v>Gramos</v>
      </c>
      <c r="C425" s="5">
        <f>+'Producto Terminado'!C1060</f>
        <v>90</v>
      </c>
      <c r="D425" s="5">
        <f>+'Costo Materia Prima'!E40</f>
        <v>2.2999999999999998</v>
      </c>
      <c r="E425" s="201">
        <f t="shared" si="52"/>
        <v>206.99999999999997</v>
      </c>
    </row>
    <row r="426" spans="1:5" x14ac:dyDescent="0.25">
      <c r="A426" s="162" t="str">
        <f>+'Producto Terminado'!A1061</f>
        <v>fresas</v>
      </c>
      <c r="B426" s="5" t="str">
        <f>+'Producto Terminado'!B1061</f>
        <v>Gramos</v>
      </c>
      <c r="C426" s="5">
        <f>+'Producto Terminado'!C1061</f>
        <v>60</v>
      </c>
      <c r="D426" s="5">
        <f>+'Costo Materia Prima'!E21</f>
        <v>13</v>
      </c>
      <c r="E426" s="201">
        <f t="shared" si="52"/>
        <v>780</v>
      </c>
    </row>
    <row r="427" spans="1:5" x14ac:dyDescent="0.25">
      <c r="A427" s="162" t="str">
        <f>+'Producto Terminado'!A1062</f>
        <v>queso semi salado</v>
      </c>
      <c r="B427" s="5" t="str">
        <f>+'Producto Terminado'!B1062</f>
        <v>Gramos</v>
      </c>
      <c r="C427" s="5">
        <f>+'Producto Terminado'!C1062</f>
        <v>50</v>
      </c>
      <c r="D427" s="5">
        <f>+'Costo Materia Prima'!E142</f>
        <v>22</v>
      </c>
      <c r="E427" s="201">
        <f t="shared" si="52"/>
        <v>1100</v>
      </c>
    </row>
    <row r="428" spans="1:5" x14ac:dyDescent="0.25">
      <c r="A428" s="162" t="str">
        <f>+'Producto Terminado'!A1063</f>
        <v>lechera</v>
      </c>
      <c r="B428" s="5" t="str">
        <f>+'Producto Terminado'!B1063</f>
        <v>Gramos</v>
      </c>
      <c r="C428" s="5">
        <f>+'Producto Terminado'!C1063</f>
        <v>10</v>
      </c>
      <c r="D428" s="77">
        <f>+'Costo Materia Prima'!E111</f>
        <v>24.25</v>
      </c>
      <c r="E428" s="173">
        <f t="shared" si="52"/>
        <v>242.5</v>
      </c>
    </row>
    <row r="429" spans="1:5" x14ac:dyDescent="0.25">
      <c r="A429" s="162" t="str">
        <f>+'Producto Terminado'!A1064</f>
        <v>granola</v>
      </c>
      <c r="B429" s="5" t="str">
        <f>+'Producto Terminado'!B1064</f>
        <v>Gramos</v>
      </c>
      <c r="C429" s="5">
        <f>+'Producto Terminado'!C1064</f>
        <v>30</v>
      </c>
      <c r="D429" s="77">
        <f>+'Costo Materia Prima'!E112</f>
        <v>15.5</v>
      </c>
      <c r="E429" s="173">
        <f t="shared" si="52"/>
        <v>465</v>
      </c>
    </row>
    <row r="430" spans="1:5" ht="16.5" thickBot="1" x14ac:dyDescent="0.3">
      <c r="A430" s="243" t="s">
        <v>253</v>
      </c>
      <c r="B430" s="244"/>
      <c r="C430" s="76">
        <f>SUM(C418:C429)</f>
        <v>750</v>
      </c>
      <c r="D430" s="76">
        <f>SUM(D418:D429)</f>
        <v>160.05000000000001</v>
      </c>
      <c r="E430" s="172">
        <f>SUM(E418:E429)</f>
        <v>7170.5</v>
      </c>
    </row>
    <row r="431" spans="1:5" ht="16.5" thickBot="1" x14ac:dyDescent="0.3">
      <c r="B431" s="2"/>
      <c r="C431" s="45"/>
      <c r="D431" s="5"/>
      <c r="E431" s="5"/>
    </row>
    <row r="432" spans="1:5" ht="16.5" thickBot="1" x14ac:dyDescent="0.3">
      <c r="A432" s="249" t="s">
        <v>15</v>
      </c>
      <c r="B432" s="250"/>
      <c r="C432" s="250"/>
      <c r="D432" s="250"/>
      <c r="E432" s="251"/>
    </row>
    <row r="433" spans="1:5" ht="16.5" thickBot="1" x14ac:dyDescent="0.3">
      <c r="A433" s="164" t="s">
        <v>16</v>
      </c>
      <c r="B433" s="4" t="s">
        <v>3</v>
      </c>
      <c r="C433" s="4" t="s">
        <v>17</v>
      </c>
      <c r="D433" s="72" t="s">
        <v>146</v>
      </c>
      <c r="E433" s="174" t="s">
        <v>65</v>
      </c>
    </row>
    <row r="434" spans="1:5" x14ac:dyDescent="0.25">
      <c r="A434" s="162" t="str">
        <f>+'Producto Terminado'!A1069</f>
        <v>se preparan todas las frutas y se lavan</v>
      </c>
      <c r="B434" s="5" t="str">
        <f>+'Producto Terminado'!B1069</f>
        <v>Minutos</v>
      </c>
      <c r="C434" s="5">
        <f>+'Producto Terminado'!C1069</f>
        <v>3</v>
      </c>
      <c r="D434" s="77">
        <f>+'Costo Mano de Obra'!E$11</f>
        <v>182.42184782608697</v>
      </c>
      <c r="E434" s="173">
        <f t="shared" ref="E434:E436" si="53">+C434*D434</f>
        <v>547.26554347826095</v>
      </c>
    </row>
    <row r="435" spans="1:5" x14ac:dyDescent="0.25">
      <c r="A435" s="162" t="str">
        <f>+'Producto Terminado'!A1070</f>
        <v>se cortan todas las frutas en trozos pequeños 1x1</v>
      </c>
      <c r="B435" s="5" t="str">
        <f>+'Producto Terminado'!B1070</f>
        <v>Minutos</v>
      </c>
      <c r="C435" s="5">
        <f>+'Producto Terminado'!C1070</f>
        <v>4</v>
      </c>
      <c r="D435" s="77">
        <f>+'Costo Mano de Obra'!E$11</f>
        <v>182.42184782608697</v>
      </c>
      <c r="E435" s="173">
        <f t="shared" si="53"/>
        <v>729.6873913043479</v>
      </c>
    </row>
    <row r="436" spans="1:5" x14ac:dyDescent="0.25">
      <c r="A436" s="162" t="str">
        <f>+'Producto Terminado'!A1071</f>
        <v>se arma el plato y se coloca los topping</v>
      </c>
      <c r="B436" s="5" t="str">
        <f>+'Producto Terminado'!B1071</f>
        <v>Minutos</v>
      </c>
      <c r="C436" s="5">
        <f>+'Producto Terminado'!C1071</f>
        <v>2</v>
      </c>
      <c r="D436" s="77">
        <f>+'Costo Mano de Obra'!E$11</f>
        <v>182.42184782608697</v>
      </c>
      <c r="E436" s="173">
        <f t="shared" si="53"/>
        <v>364.84369565217395</v>
      </c>
    </row>
    <row r="437" spans="1:5" ht="16.5" thickBot="1" x14ac:dyDescent="0.3">
      <c r="A437" s="243" t="s">
        <v>253</v>
      </c>
      <c r="B437" s="244"/>
      <c r="C437" s="14">
        <f>SUM(C434:C436)</f>
        <v>9</v>
      </c>
      <c r="D437" s="76">
        <f>SUM(D434:D436)</f>
        <v>547.26554347826095</v>
      </c>
      <c r="E437" s="172">
        <f>SUM(E434:E436)</f>
        <v>1641.7966304347826</v>
      </c>
    </row>
    <row r="438" spans="1:5" ht="16.5" thickBot="1" x14ac:dyDescent="0.3">
      <c r="D438" s="5"/>
      <c r="E438" s="5"/>
    </row>
    <row r="439" spans="1:5" ht="16.5" thickBot="1" x14ac:dyDescent="0.3">
      <c r="A439" s="249" t="s">
        <v>18</v>
      </c>
      <c r="B439" s="250"/>
      <c r="C439" s="250"/>
      <c r="D439" s="250"/>
      <c r="E439" s="251"/>
    </row>
    <row r="440" spans="1:5" x14ac:dyDescent="0.25">
      <c r="A440" s="159" t="s">
        <v>19</v>
      </c>
      <c r="B440" s="2" t="s">
        <v>3</v>
      </c>
      <c r="C440" s="2" t="s">
        <v>4</v>
      </c>
      <c r="D440" s="117" t="s">
        <v>146</v>
      </c>
      <c r="E440" s="214" t="s">
        <v>65</v>
      </c>
    </row>
    <row r="441" spans="1:5" ht="16.5" thickBot="1" x14ac:dyDescent="0.3">
      <c r="A441" s="164" t="s">
        <v>343</v>
      </c>
      <c r="B441" s="4" t="s">
        <v>21</v>
      </c>
      <c r="C441" s="121">
        <v>1</v>
      </c>
      <c r="D441" s="98">
        <f>+'Costos Indirectos '!D$37</f>
        <v>720</v>
      </c>
      <c r="E441" s="186">
        <f>+C441*D441</f>
        <v>720</v>
      </c>
    </row>
    <row r="442" spans="1:5" ht="16.5" thickBot="1" x14ac:dyDescent="0.3">
      <c r="A442" s="269" t="s">
        <v>253</v>
      </c>
      <c r="B442" s="270"/>
      <c r="C442" s="98">
        <f>SUM(C441:C441)</f>
        <v>1</v>
      </c>
      <c r="D442" s="98">
        <f>SUM(D441:D441)</f>
        <v>720</v>
      </c>
      <c r="E442" s="186">
        <f>SUM(E441:E441)</f>
        <v>720</v>
      </c>
    </row>
    <row r="443" spans="1:5" ht="16.5" thickBot="1" x14ac:dyDescent="0.3">
      <c r="A443" s="2"/>
      <c r="B443" s="2"/>
      <c r="C443" s="3"/>
      <c r="D443" s="5"/>
      <c r="E443" s="5"/>
    </row>
    <row r="444" spans="1:5" ht="16.5" thickBot="1" x14ac:dyDescent="0.3">
      <c r="A444" s="249" t="s">
        <v>667</v>
      </c>
      <c r="B444" s="250"/>
      <c r="C444" s="250"/>
      <c r="D444" s="250"/>
      <c r="E444" s="251"/>
    </row>
    <row r="445" spans="1:5" ht="16.5" thickBot="1" x14ac:dyDescent="0.3">
      <c r="A445" s="164" t="s">
        <v>19</v>
      </c>
      <c r="B445" s="4" t="s">
        <v>3</v>
      </c>
      <c r="C445" s="4" t="s">
        <v>4</v>
      </c>
      <c r="D445" s="72" t="s">
        <v>146</v>
      </c>
      <c r="E445" s="174" t="s">
        <v>65</v>
      </c>
    </row>
    <row r="446" spans="1:5" x14ac:dyDescent="0.25">
      <c r="A446" s="159" t="s">
        <v>503</v>
      </c>
      <c r="B446" s="2" t="s">
        <v>209</v>
      </c>
      <c r="C446" s="2">
        <v>2</v>
      </c>
      <c r="D446" s="77">
        <f>+'Costo Mano de Obra'!E$23</f>
        <v>182.42184782608697</v>
      </c>
      <c r="E446" s="173">
        <f>+C446*D446</f>
        <v>364.84369565217395</v>
      </c>
    </row>
    <row r="447" spans="1:5" ht="16.5" thickBot="1" x14ac:dyDescent="0.3">
      <c r="A447" s="243" t="s">
        <v>147</v>
      </c>
      <c r="B447" s="244"/>
      <c r="C447" s="76"/>
      <c r="D447" s="76">
        <f>SUM(D446:D446)</f>
        <v>182.42184782608697</v>
      </c>
      <c r="E447" s="172">
        <f>SUM(E446:E446)</f>
        <v>364.84369565217395</v>
      </c>
    </row>
    <row r="448" spans="1:5" x14ac:dyDescent="0.25">
      <c r="A448" s="8"/>
      <c r="B448" s="8"/>
      <c r="C448" s="77"/>
      <c r="D448" s="77"/>
      <c r="E448" s="77"/>
    </row>
    <row r="449" spans="1:6" x14ac:dyDescent="0.25">
      <c r="A449" s="271" t="s">
        <v>246</v>
      </c>
      <c r="B449" s="272"/>
      <c r="C449" s="272"/>
      <c r="D449" s="272"/>
      <c r="E449" s="272"/>
      <c r="F449" s="272"/>
    </row>
    <row r="450" spans="1:6" ht="47.25" x14ac:dyDescent="0.25">
      <c r="A450" s="26" t="s">
        <v>64</v>
      </c>
      <c r="B450" s="78" t="s">
        <v>4</v>
      </c>
      <c r="C450" s="28" t="s">
        <v>2</v>
      </c>
      <c r="D450" s="26" t="s">
        <v>247</v>
      </c>
      <c r="E450" s="26" t="s">
        <v>248</v>
      </c>
      <c r="F450" s="28" t="s">
        <v>249</v>
      </c>
    </row>
    <row r="451" spans="1:6" x14ac:dyDescent="0.25">
      <c r="A451" s="26" t="str">
        <f>+A415</f>
        <v>ENSALADA DE FRUTAS</v>
      </c>
      <c r="B451" s="19">
        <v>1</v>
      </c>
      <c r="C451" s="27">
        <f>+E430</f>
        <v>7170.5</v>
      </c>
      <c r="D451" s="27">
        <f>+E437</f>
        <v>1641.7966304347826</v>
      </c>
      <c r="E451" s="26">
        <f>+E442+E447</f>
        <v>1084.8436956521739</v>
      </c>
      <c r="F451" s="28">
        <f>+C451+D451+E451</f>
        <v>9897.1403260869574</v>
      </c>
    </row>
    <row r="452" spans="1:6" ht="16.5" thickBot="1" x14ac:dyDescent="0.3">
      <c r="A452" s="29"/>
      <c r="B452" s="12"/>
      <c r="C452" s="30"/>
      <c r="D452" s="30"/>
      <c r="E452" s="29"/>
      <c r="F452" s="31"/>
    </row>
    <row r="453" spans="1:6" x14ac:dyDescent="0.25">
      <c r="A453" s="252" t="s">
        <v>471</v>
      </c>
      <c r="B453" s="253"/>
      <c r="C453" s="253"/>
      <c r="D453" s="253"/>
      <c r="E453" s="254"/>
    </row>
    <row r="454" spans="1:6" ht="16.5" thickBot="1" x14ac:dyDescent="0.3">
      <c r="A454" s="255" t="s">
        <v>1</v>
      </c>
      <c r="B454" s="256"/>
      <c r="C454" s="256"/>
      <c r="D454" s="256"/>
      <c r="E454" s="257"/>
    </row>
    <row r="455" spans="1:6" ht="16.5" thickBot="1" x14ac:dyDescent="0.3">
      <c r="A455" s="157" t="s">
        <v>2</v>
      </c>
      <c r="B455" s="1" t="s">
        <v>3</v>
      </c>
      <c r="C455" s="1" t="s">
        <v>4</v>
      </c>
      <c r="D455" s="72" t="s">
        <v>146</v>
      </c>
      <c r="E455" s="174" t="s">
        <v>65</v>
      </c>
    </row>
    <row r="456" spans="1:6" x14ac:dyDescent="0.25">
      <c r="A456" s="159" t="str">
        <f>+'Producto Terminado'!A1078</f>
        <v>cualquier fruta disponible</v>
      </c>
      <c r="B456" s="2" t="str">
        <f>+'Producto Terminado'!B1078</f>
        <v>Gramos</v>
      </c>
      <c r="C456" s="2">
        <f>+'Producto Terminado'!C1078</f>
        <v>270</v>
      </c>
      <c r="D456" s="5">
        <f>+'Costo Materia Prima'!E$40</f>
        <v>2.2999999999999998</v>
      </c>
      <c r="E456" s="201">
        <f t="shared" ref="E456" si="54">+C456*D456</f>
        <v>621</v>
      </c>
    </row>
    <row r="457" spans="1:6" ht="16.5" thickBot="1" x14ac:dyDescent="0.3">
      <c r="A457" s="243" t="s">
        <v>253</v>
      </c>
      <c r="B457" s="244"/>
      <c r="C457" s="76">
        <f>SUM(C456)</f>
        <v>270</v>
      </c>
      <c r="D457" s="76">
        <f>SUM(D456)</f>
        <v>2.2999999999999998</v>
      </c>
      <c r="E457" s="172">
        <f>SUM(E456)</f>
        <v>621</v>
      </c>
    </row>
    <row r="458" spans="1:6" ht="16.5" thickBot="1" x14ac:dyDescent="0.3">
      <c r="B458" s="2"/>
      <c r="C458" s="45"/>
      <c r="D458" s="5"/>
      <c r="E458" s="5"/>
    </row>
    <row r="459" spans="1:6" ht="16.5" thickBot="1" x14ac:dyDescent="0.3">
      <c r="A459" s="249" t="s">
        <v>15</v>
      </c>
      <c r="B459" s="250"/>
      <c r="C459" s="250"/>
      <c r="D459" s="250"/>
      <c r="E459" s="251"/>
    </row>
    <row r="460" spans="1:6" ht="16.5" thickBot="1" x14ac:dyDescent="0.3">
      <c r="A460" s="164" t="s">
        <v>16</v>
      </c>
      <c r="B460" s="4" t="s">
        <v>3</v>
      </c>
      <c r="C460" s="4" t="s">
        <v>17</v>
      </c>
      <c r="D460" s="72" t="s">
        <v>146</v>
      </c>
      <c r="E460" s="174" t="s">
        <v>65</v>
      </c>
    </row>
    <row r="461" spans="1:6" x14ac:dyDescent="0.25">
      <c r="A461" s="162" t="str">
        <f>+'Producto Terminado'!A1084</f>
        <v>se prepara la fruta y se lava</v>
      </c>
      <c r="B461" s="5" t="str">
        <f>+'Producto Terminado'!B1084</f>
        <v>Minutos</v>
      </c>
      <c r="C461" s="5">
        <f>+'Producto Terminado'!C1084</f>
        <v>1</v>
      </c>
      <c r="D461" s="77">
        <f>+'Costo Mano de Obra'!E$11</f>
        <v>182.42184782608697</v>
      </c>
      <c r="E461" s="173">
        <f t="shared" ref="E461" si="55">+C461*D461</f>
        <v>182.42184782608697</v>
      </c>
    </row>
    <row r="462" spans="1:6" x14ac:dyDescent="0.25">
      <c r="A462" s="162" t="str">
        <f>+'Producto Terminado'!A1085</f>
        <v>se corta la fruta en trozos pequeños</v>
      </c>
      <c r="B462" s="5" t="str">
        <f>+'Producto Terminado'!B1085</f>
        <v>Minutos</v>
      </c>
      <c r="C462" s="5">
        <f>+'Producto Terminado'!C1085</f>
        <v>2</v>
      </c>
      <c r="D462" s="77">
        <f>+'Costo Mano de Obra'!E$11</f>
        <v>182.42184782608697</v>
      </c>
      <c r="E462" s="173">
        <f t="shared" ref="E462:E463" si="56">+C462*D462</f>
        <v>364.84369565217395</v>
      </c>
    </row>
    <row r="463" spans="1:6" x14ac:dyDescent="0.25">
      <c r="A463" s="162" t="str">
        <f>+'Producto Terminado'!A1086</f>
        <v xml:space="preserve">se arma el producto </v>
      </c>
      <c r="B463" s="5" t="str">
        <f>+'Producto Terminado'!B1086</f>
        <v>Minutos</v>
      </c>
      <c r="C463" s="5">
        <f>+'Producto Terminado'!C1086</f>
        <v>1</v>
      </c>
      <c r="D463" s="77">
        <f>+'Costo Mano de Obra'!E$11</f>
        <v>182.42184782608697</v>
      </c>
      <c r="E463" s="173">
        <f t="shared" si="56"/>
        <v>182.42184782608697</v>
      </c>
    </row>
    <row r="464" spans="1:6" ht="16.5" thickBot="1" x14ac:dyDescent="0.3">
      <c r="A464" s="243" t="s">
        <v>253</v>
      </c>
      <c r="B464" s="244"/>
      <c r="C464" s="14">
        <f>SUM(C461:C463)</f>
        <v>4</v>
      </c>
      <c r="D464" s="76">
        <f>SUM(D461:D463)</f>
        <v>547.26554347826095</v>
      </c>
      <c r="E464" s="172">
        <f>SUM(E461:E463)</f>
        <v>729.6873913043479</v>
      </c>
    </row>
    <row r="465" spans="1:6" ht="16.5" thickBot="1" x14ac:dyDescent="0.3">
      <c r="D465" s="5"/>
      <c r="E465" s="5"/>
    </row>
    <row r="466" spans="1:6" ht="16.5" thickBot="1" x14ac:dyDescent="0.3">
      <c r="A466" s="249" t="s">
        <v>18</v>
      </c>
      <c r="B466" s="250"/>
      <c r="C466" s="250"/>
      <c r="D466" s="250"/>
      <c r="E466" s="251"/>
    </row>
    <row r="467" spans="1:6" ht="16.5" thickBot="1" x14ac:dyDescent="0.3">
      <c r="A467" s="164" t="s">
        <v>19</v>
      </c>
      <c r="B467" s="4" t="s">
        <v>3</v>
      </c>
      <c r="C467" s="4" t="s">
        <v>4</v>
      </c>
      <c r="D467" s="72" t="s">
        <v>146</v>
      </c>
      <c r="E467" s="174" t="s">
        <v>65</v>
      </c>
    </row>
    <row r="468" spans="1:6" x14ac:dyDescent="0.25">
      <c r="A468" s="159" t="s">
        <v>507</v>
      </c>
      <c r="B468" s="2" t="s">
        <v>21</v>
      </c>
      <c r="C468" s="3">
        <v>1</v>
      </c>
      <c r="D468" s="77">
        <f>+'Costos Indirectos '!E$38</f>
        <v>250</v>
      </c>
      <c r="E468" s="173">
        <f t="shared" ref="E468:E469" si="57">+C468*D468</f>
        <v>250</v>
      </c>
    </row>
    <row r="469" spans="1:6" x14ac:dyDescent="0.25">
      <c r="A469" s="159" t="s">
        <v>343</v>
      </c>
      <c r="B469" s="2" t="s">
        <v>21</v>
      </c>
      <c r="C469" s="3">
        <v>1</v>
      </c>
      <c r="D469" s="77">
        <f>+'Costos Indirectos '!D$38</f>
        <v>316.79999999999995</v>
      </c>
      <c r="E469" s="173">
        <f t="shared" si="57"/>
        <v>316.79999999999995</v>
      </c>
    </row>
    <row r="470" spans="1:6" ht="16.5" thickBot="1" x14ac:dyDescent="0.3">
      <c r="A470" s="243" t="s">
        <v>253</v>
      </c>
      <c r="B470" s="244"/>
      <c r="C470" s="76"/>
      <c r="D470" s="76">
        <f>SUM(D468:D469)</f>
        <v>566.79999999999995</v>
      </c>
      <c r="E470" s="172">
        <f>SUM(E468:E469)</f>
        <v>566.79999999999995</v>
      </c>
    </row>
    <row r="471" spans="1:6" ht="16.5" thickBot="1" x14ac:dyDescent="0.3">
      <c r="D471" s="5"/>
      <c r="E471" s="5"/>
    </row>
    <row r="472" spans="1:6" ht="16.5" thickBot="1" x14ac:dyDescent="0.3">
      <c r="A472" s="249" t="s">
        <v>667</v>
      </c>
      <c r="B472" s="250"/>
      <c r="C472" s="250"/>
      <c r="D472" s="250"/>
      <c r="E472" s="251"/>
    </row>
    <row r="473" spans="1:6" ht="16.5" thickBot="1" x14ac:dyDescent="0.3">
      <c r="A473" s="164" t="s">
        <v>19</v>
      </c>
      <c r="B473" s="4" t="s">
        <v>3</v>
      </c>
      <c r="C473" s="4" t="s">
        <v>4</v>
      </c>
      <c r="D473" s="72" t="s">
        <v>146</v>
      </c>
      <c r="E473" s="174" t="s">
        <v>65</v>
      </c>
    </row>
    <row r="474" spans="1:6" x14ac:dyDescent="0.25">
      <c r="A474" s="159" t="s">
        <v>503</v>
      </c>
      <c r="B474" s="2" t="s">
        <v>209</v>
      </c>
      <c r="C474" s="2">
        <v>2</v>
      </c>
      <c r="D474" s="77">
        <f>+'Costo Mano de Obra'!E$23</f>
        <v>182.42184782608697</v>
      </c>
      <c r="E474" s="173">
        <f>+C474*D474</f>
        <v>364.84369565217395</v>
      </c>
    </row>
    <row r="475" spans="1:6" ht="16.5" thickBot="1" x14ac:dyDescent="0.3">
      <c r="A475" s="243" t="s">
        <v>147</v>
      </c>
      <c r="B475" s="244"/>
      <c r="C475" s="76"/>
      <c r="D475" s="76">
        <f>SUM(D474:D474)</f>
        <v>182.42184782608697</v>
      </c>
      <c r="E475" s="172">
        <f>SUM(E474:E474)</f>
        <v>364.84369565217395</v>
      </c>
    </row>
    <row r="476" spans="1:6" x14ac:dyDescent="0.25">
      <c r="A476" s="8"/>
      <c r="B476" s="8"/>
      <c r="C476" s="77"/>
      <c r="D476" s="77"/>
      <c r="E476" s="77"/>
    </row>
    <row r="477" spans="1:6" x14ac:dyDescent="0.25">
      <c r="A477" s="271" t="s">
        <v>246</v>
      </c>
      <c r="B477" s="272"/>
      <c r="C477" s="272"/>
      <c r="D477" s="272"/>
      <c r="E477" s="272"/>
      <c r="F477" s="272"/>
    </row>
    <row r="478" spans="1:6" ht="47.25" x14ac:dyDescent="0.25">
      <c r="A478" s="26" t="s">
        <v>64</v>
      </c>
      <c r="B478" s="78" t="s">
        <v>4</v>
      </c>
      <c r="C478" s="28" t="s">
        <v>2</v>
      </c>
      <c r="D478" s="26" t="s">
        <v>247</v>
      </c>
      <c r="E478" s="26" t="s">
        <v>248</v>
      </c>
      <c r="F478" s="28" t="s">
        <v>249</v>
      </c>
    </row>
    <row r="479" spans="1:6" x14ac:dyDescent="0.25">
      <c r="A479" s="26" t="str">
        <f>+A453</f>
        <v>PICADO DE FRUTAS</v>
      </c>
      <c r="B479" s="19">
        <v>1</v>
      </c>
      <c r="C479" s="27">
        <f>+E457</f>
        <v>621</v>
      </c>
      <c r="D479" s="27">
        <f>+E464</f>
        <v>729.6873913043479</v>
      </c>
      <c r="E479" s="26">
        <f>+E470+E475</f>
        <v>931.64369565217385</v>
      </c>
      <c r="F479" s="28">
        <f>+C479+D479+E479</f>
        <v>2282.3310869565216</v>
      </c>
    </row>
    <row r="480" spans="1:6" ht="16.5" thickBot="1" x14ac:dyDescent="0.3">
      <c r="A480" s="29"/>
      <c r="B480" s="12"/>
      <c r="C480" s="30"/>
      <c r="D480" s="30"/>
      <c r="E480" s="29"/>
      <c r="F480" s="31"/>
    </row>
    <row r="481" spans="1:5" x14ac:dyDescent="0.25">
      <c r="A481" s="252" t="s">
        <v>476</v>
      </c>
      <c r="B481" s="253"/>
      <c r="C481" s="253"/>
      <c r="D481" s="253"/>
      <c r="E481" s="254"/>
    </row>
    <row r="482" spans="1:5" ht="16.5" thickBot="1" x14ac:dyDescent="0.3">
      <c r="A482" s="255" t="s">
        <v>1</v>
      </c>
      <c r="B482" s="256"/>
      <c r="C482" s="256"/>
      <c r="D482" s="256"/>
      <c r="E482" s="257"/>
    </row>
    <row r="483" spans="1:5" ht="16.5" thickBot="1" x14ac:dyDescent="0.3">
      <c r="A483" s="157" t="s">
        <v>2</v>
      </c>
      <c r="B483" s="1" t="s">
        <v>3</v>
      </c>
      <c r="C483" s="1" t="s">
        <v>4</v>
      </c>
      <c r="D483" s="72" t="s">
        <v>146</v>
      </c>
      <c r="E483" s="174" t="s">
        <v>65</v>
      </c>
    </row>
    <row r="484" spans="1:5" x14ac:dyDescent="0.25">
      <c r="A484" s="159" t="str">
        <f>+'Producto Terminado'!A1096</f>
        <v>fresas</v>
      </c>
      <c r="B484" s="2" t="str">
        <f>+'Producto Terminado'!B1096</f>
        <v>Gramos</v>
      </c>
      <c r="C484" s="2">
        <f>+'Producto Terminado'!C1096</f>
        <v>115</v>
      </c>
      <c r="D484" s="77">
        <f>+'Costo Materia Prima'!E21</f>
        <v>13</v>
      </c>
      <c r="E484" s="173">
        <f t="shared" ref="E484:E485" si="58">+C484*D484</f>
        <v>1495</v>
      </c>
    </row>
    <row r="485" spans="1:5" x14ac:dyDescent="0.25">
      <c r="A485" s="159" t="str">
        <f>+'Producto Terminado'!A1097</f>
        <v>crema chantilly</v>
      </c>
      <c r="B485" s="2" t="str">
        <f>+'Producto Terminado'!B1097</f>
        <v>Gramos</v>
      </c>
      <c r="C485" s="2">
        <f>+'Producto Terminado'!C1097</f>
        <v>180</v>
      </c>
      <c r="D485" s="77">
        <f>+'Costo Preparaciones Previas'!G511</f>
        <v>22.996089250656254</v>
      </c>
      <c r="E485" s="173">
        <f t="shared" si="58"/>
        <v>4139.2960651181256</v>
      </c>
    </row>
    <row r="486" spans="1:5" ht="16.5" thickBot="1" x14ac:dyDescent="0.3">
      <c r="A486" s="243" t="s">
        <v>253</v>
      </c>
      <c r="B486" s="244"/>
      <c r="C486" s="76">
        <f>SUM(C484:C485)</f>
        <v>295</v>
      </c>
      <c r="D486" s="76">
        <f>SUM(D484:D485)</f>
        <v>35.996089250656254</v>
      </c>
      <c r="E486" s="172">
        <f>SUM(E484:E485)</f>
        <v>5634.2960651181256</v>
      </c>
    </row>
    <row r="487" spans="1:5" ht="16.5" thickBot="1" x14ac:dyDescent="0.3">
      <c r="B487" s="2"/>
      <c r="C487" s="45"/>
      <c r="D487" s="5"/>
      <c r="E487" s="5"/>
    </row>
    <row r="488" spans="1:5" ht="16.5" thickBot="1" x14ac:dyDescent="0.3">
      <c r="A488" s="249" t="s">
        <v>15</v>
      </c>
      <c r="B488" s="250"/>
      <c r="C488" s="250"/>
      <c r="D488" s="250"/>
      <c r="E488" s="251"/>
    </row>
    <row r="489" spans="1:5" ht="16.5" thickBot="1" x14ac:dyDescent="0.3">
      <c r="A489" s="164" t="s">
        <v>16</v>
      </c>
      <c r="B489" s="4" t="s">
        <v>3</v>
      </c>
      <c r="C489" s="4" t="s">
        <v>17</v>
      </c>
      <c r="D489" s="72" t="s">
        <v>146</v>
      </c>
      <c r="E489" s="174" t="s">
        <v>65</v>
      </c>
    </row>
    <row r="490" spans="1:5" x14ac:dyDescent="0.25">
      <c r="A490" s="162" t="str">
        <f>+'Producto Terminado'!A1103</f>
        <v>se alistan las fresas y se lavan</v>
      </c>
      <c r="B490" s="5" t="str">
        <f>+'Producto Terminado'!B1103</f>
        <v>Minutos</v>
      </c>
      <c r="C490" s="5">
        <f>+'Producto Terminado'!C1103</f>
        <v>5</v>
      </c>
      <c r="D490" s="77">
        <f>+'Costo Mano de Obra'!E$11</f>
        <v>182.42184782608697</v>
      </c>
      <c r="E490" s="173">
        <f t="shared" ref="E490:E492" si="59">+C490*D490</f>
        <v>912.10923913043484</v>
      </c>
    </row>
    <row r="491" spans="1:5" x14ac:dyDescent="0.25">
      <c r="A491" s="162" t="str">
        <f>+'Producto Terminado'!A1104</f>
        <v xml:space="preserve">lse cortan a la mitad </v>
      </c>
      <c r="B491" s="5" t="str">
        <f>+'Producto Terminado'!B1104</f>
        <v>Minutos</v>
      </c>
      <c r="C491" s="5">
        <f>+'Producto Terminado'!C1104</f>
        <v>2</v>
      </c>
      <c r="D491" s="77">
        <f>+'Costo Mano de Obra'!E$11</f>
        <v>182.42184782608697</v>
      </c>
      <c r="E491" s="173">
        <f t="shared" si="59"/>
        <v>364.84369565217395</v>
      </c>
    </row>
    <row r="492" spans="1:5" x14ac:dyDescent="0.25">
      <c r="A492" s="162" t="str">
        <f>+'Producto Terminado'!A1105</f>
        <v>se coloca en el vaso de base chantilly</v>
      </c>
      <c r="B492" s="5" t="str">
        <f>+'Producto Terminado'!B1105</f>
        <v>Minutos</v>
      </c>
      <c r="C492" s="5">
        <f>+'Producto Terminado'!C1105</f>
        <v>2</v>
      </c>
      <c r="D492" s="77">
        <f>+'Costo Mano de Obra'!E$11</f>
        <v>182.42184782608697</v>
      </c>
      <c r="E492" s="173">
        <f t="shared" si="59"/>
        <v>364.84369565217395</v>
      </c>
    </row>
    <row r="493" spans="1:5" ht="16.5" thickBot="1" x14ac:dyDescent="0.3">
      <c r="A493" s="243" t="s">
        <v>253</v>
      </c>
      <c r="B493" s="244"/>
      <c r="C493" s="14">
        <f>SUM(C490:C492)</f>
        <v>9</v>
      </c>
      <c r="D493" s="76">
        <f>SUM(D490:D492)</f>
        <v>547.26554347826095</v>
      </c>
      <c r="E493" s="172">
        <f>SUM(E490:E492)</f>
        <v>1641.7966304347826</v>
      </c>
    </row>
    <row r="494" spans="1:5" ht="16.5" thickBot="1" x14ac:dyDescent="0.3">
      <c r="D494" s="5"/>
      <c r="E494" s="5"/>
    </row>
    <row r="495" spans="1:5" ht="16.5" thickBot="1" x14ac:dyDescent="0.3">
      <c r="A495" s="249" t="s">
        <v>18</v>
      </c>
      <c r="B495" s="250"/>
      <c r="C495" s="250"/>
      <c r="D495" s="250"/>
      <c r="E495" s="251"/>
    </row>
    <row r="496" spans="1:5" ht="16.5" thickBot="1" x14ac:dyDescent="0.3">
      <c r="A496" s="164" t="s">
        <v>19</v>
      </c>
      <c r="B496" s="4" t="s">
        <v>3</v>
      </c>
      <c r="C496" s="4" t="s">
        <v>4</v>
      </c>
      <c r="D496" s="72" t="s">
        <v>146</v>
      </c>
      <c r="E496" s="174" t="s">
        <v>65</v>
      </c>
    </row>
    <row r="497" spans="1:6" x14ac:dyDescent="0.25">
      <c r="A497" s="159" t="s">
        <v>507</v>
      </c>
      <c r="B497" s="2" t="s">
        <v>21</v>
      </c>
      <c r="C497" s="3">
        <v>1</v>
      </c>
      <c r="D497" s="77">
        <f>+'Costos Indirectos '!E$40</f>
        <v>250</v>
      </c>
      <c r="E497" s="173">
        <f t="shared" ref="E497:E498" si="60">+C497*D497</f>
        <v>250</v>
      </c>
    </row>
    <row r="498" spans="1:6" x14ac:dyDescent="0.25">
      <c r="A498" s="159" t="s">
        <v>343</v>
      </c>
      <c r="B498" s="2" t="s">
        <v>21</v>
      </c>
      <c r="C498" s="3">
        <v>1</v>
      </c>
      <c r="D498" s="77">
        <f>+'Costos Indirectos '!D$40</f>
        <v>467.99999999999994</v>
      </c>
      <c r="E498" s="173">
        <f t="shared" si="60"/>
        <v>467.99999999999994</v>
      </c>
    </row>
    <row r="499" spans="1:6" ht="16.5" thickBot="1" x14ac:dyDescent="0.3">
      <c r="A499" s="243" t="s">
        <v>253</v>
      </c>
      <c r="B499" s="244"/>
      <c r="C499" s="14"/>
      <c r="D499" s="76">
        <f>SUM(D497:D498)</f>
        <v>718</v>
      </c>
      <c r="E499" s="172">
        <f>SUM(E497:E498)</f>
        <v>718</v>
      </c>
    </row>
    <row r="500" spans="1:6" ht="16.5" thickBot="1" x14ac:dyDescent="0.3">
      <c r="A500" s="11"/>
      <c r="B500" s="11"/>
      <c r="C500" s="39"/>
      <c r="D500" s="98"/>
      <c r="E500" s="98"/>
    </row>
    <row r="501" spans="1:6" ht="16.5" thickBot="1" x14ac:dyDescent="0.3">
      <c r="A501" s="249" t="s">
        <v>667</v>
      </c>
      <c r="B501" s="250"/>
      <c r="C501" s="250"/>
      <c r="D501" s="250"/>
      <c r="E501" s="251"/>
    </row>
    <row r="502" spans="1:6" ht="16.5" thickBot="1" x14ac:dyDescent="0.3">
      <c r="A502" s="164" t="s">
        <v>19</v>
      </c>
      <c r="B502" s="4" t="s">
        <v>3</v>
      </c>
      <c r="C502" s="4" t="s">
        <v>4</v>
      </c>
      <c r="D502" s="72" t="s">
        <v>146</v>
      </c>
      <c r="E502" s="174" t="s">
        <v>65</v>
      </c>
    </row>
    <row r="503" spans="1:6" x14ac:dyDescent="0.25">
      <c r="A503" s="159" t="s">
        <v>503</v>
      </c>
      <c r="B503" s="2" t="s">
        <v>209</v>
      </c>
      <c r="C503" s="2">
        <v>2</v>
      </c>
      <c r="D503" s="77">
        <f>+'Costo Mano de Obra'!E$23</f>
        <v>182.42184782608697</v>
      </c>
      <c r="E503" s="173">
        <f>+C503*D503</f>
        <v>364.84369565217395</v>
      </c>
    </row>
    <row r="504" spans="1:6" ht="16.5" thickBot="1" x14ac:dyDescent="0.3">
      <c r="A504" s="243" t="s">
        <v>147</v>
      </c>
      <c r="B504" s="244"/>
      <c r="C504" s="76"/>
      <c r="D504" s="76">
        <f>SUM(D503:D503)</f>
        <v>182.42184782608697</v>
      </c>
      <c r="E504" s="172">
        <f>SUM(E503:E503)</f>
        <v>364.84369565217395</v>
      </c>
    </row>
    <row r="505" spans="1:6" x14ac:dyDescent="0.25">
      <c r="A505" s="8"/>
      <c r="B505" s="8"/>
      <c r="C505" s="77"/>
      <c r="D505" s="77"/>
      <c r="E505" s="77"/>
    </row>
    <row r="506" spans="1:6" x14ac:dyDescent="0.25">
      <c r="A506" s="271" t="s">
        <v>246</v>
      </c>
      <c r="B506" s="272"/>
      <c r="C506" s="272"/>
      <c r="D506" s="272"/>
      <c r="E506" s="272"/>
      <c r="F506" s="272"/>
    </row>
    <row r="507" spans="1:6" ht="47.25" x14ac:dyDescent="0.25">
      <c r="A507" s="26" t="s">
        <v>64</v>
      </c>
      <c r="B507" s="78" t="s">
        <v>4</v>
      </c>
      <c r="C507" s="28" t="s">
        <v>2</v>
      </c>
      <c r="D507" s="26" t="s">
        <v>247</v>
      </c>
      <c r="E507" s="26" t="s">
        <v>248</v>
      </c>
      <c r="F507" s="28" t="s">
        <v>249</v>
      </c>
    </row>
    <row r="508" spans="1:6" x14ac:dyDescent="0.25">
      <c r="A508" s="26" t="str">
        <f>+A481</f>
        <v>FRESAS CON CREMA</v>
      </c>
      <c r="B508" s="19">
        <v>1</v>
      </c>
      <c r="C508" s="27">
        <f>+E486</f>
        <v>5634.2960651181256</v>
      </c>
      <c r="D508" s="27">
        <f>+E493</f>
        <v>1641.7966304347826</v>
      </c>
      <c r="E508" s="26">
        <f>+E499+E504</f>
        <v>1082.8436956521739</v>
      </c>
      <c r="F508" s="28">
        <f>+C508+D508+E508</f>
        <v>8358.9363912050831</v>
      </c>
    </row>
    <row r="509" spans="1:6" ht="16.5" thickBot="1" x14ac:dyDescent="0.3">
      <c r="A509" s="29"/>
      <c r="B509" s="12"/>
      <c r="C509" s="30"/>
      <c r="D509" s="30"/>
      <c r="E509" s="29"/>
      <c r="F509" s="31"/>
    </row>
    <row r="510" spans="1:6" x14ac:dyDescent="0.25">
      <c r="A510" s="252" t="s">
        <v>506</v>
      </c>
      <c r="B510" s="253"/>
      <c r="C510" s="253"/>
      <c r="D510" s="253"/>
      <c r="E510" s="254"/>
    </row>
    <row r="511" spans="1:6" ht="16.5" thickBot="1" x14ac:dyDescent="0.3">
      <c r="A511" s="255" t="s">
        <v>1</v>
      </c>
      <c r="B511" s="256"/>
      <c r="C511" s="256"/>
      <c r="D511" s="256"/>
      <c r="E511" s="257"/>
    </row>
    <row r="512" spans="1:6" ht="16.5" thickBot="1" x14ac:dyDescent="0.3">
      <c r="A512" s="157" t="s">
        <v>2</v>
      </c>
      <c r="B512" s="1" t="s">
        <v>3</v>
      </c>
      <c r="C512" s="1" t="s">
        <v>4</v>
      </c>
      <c r="D512" s="72" t="s">
        <v>146</v>
      </c>
      <c r="E512" s="174" t="s">
        <v>65</v>
      </c>
    </row>
    <row r="513" spans="1:5" x14ac:dyDescent="0.25">
      <c r="A513" s="159" t="str">
        <f>+'Producto Terminado'!A1115</f>
        <v>Mango</v>
      </c>
      <c r="B513" s="2" t="str">
        <f>+'Producto Terminado'!B1115</f>
        <v>Gramos</v>
      </c>
      <c r="C513" s="2">
        <f>+'Producto Terminado'!C1115</f>
        <v>275</v>
      </c>
      <c r="D513" s="77">
        <f>+'Costo Materia Prima'!E30</f>
        <v>4.4000000000000004</v>
      </c>
      <c r="E513" s="173">
        <f>+C513*D513</f>
        <v>1210</v>
      </c>
    </row>
    <row r="514" spans="1:5" x14ac:dyDescent="0.25">
      <c r="A514" s="159" t="str">
        <f>+'Producto Terminado'!A1116</f>
        <v>Sal</v>
      </c>
      <c r="B514" s="2" t="str">
        <f>+'Producto Terminado'!B1116</f>
        <v>Gramos</v>
      </c>
      <c r="C514" s="2">
        <f>+'Producto Terminado'!C1116</f>
        <v>1</v>
      </c>
      <c r="D514" s="77">
        <f>+'Costo Materia Prima'!E100</f>
        <v>1.95</v>
      </c>
      <c r="E514" s="173">
        <f t="shared" ref="E514:E515" si="61">+C514*D514</f>
        <v>1.95</v>
      </c>
    </row>
    <row r="515" spans="1:5" x14ac:dyDescent="0.25">
      <c r="A515" s="159" t="str">
        <f>+'Producto Terminado'!A1117</f>
        <v>Pimienta</v>
      </c>
      <c r="B515" s="2" t="str">
        <f>+'Producto Terminado'!B1117</f>
        <v>Gramos</v>
      </c>
      <c r="C515" s="2">
        <f>+'Producto Terminado'!C1117</f>
        <v>0.5</v>
      </c>
      <c r="D515" s="77">
        <f>+'Costo Materia Prima'!E102</f>
        <v>115.96375581472255</v>
      </c>
      <c r="E515" s="173">
        <f t="shared" si="61"/>
        <v>57.981877907361273</v>
      </c>
    </row>
    <row r="516" spans="1:5" ht="16.5" thickBot="1" x14ac:dyDescent="0.3">
      <c r="A516" s="243" t="s">
        <v>253</v>
      </c>
      <c r="B516" s="244"/>
      <c r="C516" s="76">
        <f>SUM(C513:C514)</f>
        <v>276</v>
      </c>
      <c r="D516" s="76">
        <f t="shared" ref="D516:E516" si="62">SUM(D513:D514)</f>
        <v>6.3500000000000005</v>
      </c>
      <c r="E516" s="172">
        <f t="shared" si="62"/>
        <v>1211.95</v>
      </c>
    </row>
    <row r="517" spans="1:5" ht="16.5" thickBot="1" x14ac:dyDescent="0.3">
      <c r="B517" s="2"/>
      <c r="C517" s="45"/>
      <c r="D517" s="5"/>
      <c r="E517" s="5"/>
    </row>
    <row r="518" spans="1:5" ht="16.5" thickBot="1" x14ac:dyDescent="0.3">
      <c r="A518" s="249" t="s">
        <v>15</v>
      </c>
      <c r="B518" s="250"/>
      <c r="C518" s="250"/>
      <c r="D518" s="250"/>
      <c r="E518" s="251"/>
    </row>
    <row r="519" spans="1:5" ht="16.5" thickBot="1" x14ac:dyDescent="0.3">
      <c r="A519" s="164" t="s">
        <v>16</v>
      </c>
      <c r="B519" s="4" t="s">
        <v>3</v>
      </c>
      <c r="C519" s="4" t="s">
        <v>17</v>
      </c>
      <c r="D519" s="72" t="s">
        <v>146</v>
      </c>
      <c r="E519" s="174" t="s">
        <v>65</v>
      </c>
    </row>
    <row r="520" spans="1:5" x14ac:dyDescent="0.25">
      <c r="A520" s="162" t="s">
        <v>478</v>
      </c>
      <c r="B520" s="5" t="s">
        <v>209</v>
      </c>
      <c r="C520" s="5">
        <v>5</v>
      </c>
      <c r="D520" s="77">
        <f>+'Costo Mano de Obra'!E$11</f>
        <v>182.42184782608697</v>
      </c>
      <c r="E520" s="173">
        <f>+C520*D520</f>
        <v>912.10923913043484</v>
      </c>
    </row>
    <row r="521" spans="1:5" x14ac:dyDescent="0.25">
      <c r="A521" s="162" t="s">
        <v>479</v>
      </c>
      <c r="B521" s="5" t="s">
        <v>209</v>
      </c>
      <c r="C521" s="5">
        <v>2</v>
      </c>
      <c r="D521" s="77">
        <f>+'Costo Mano de Obra'!E$11</f>
        <v>182.42184782608697</v>
      </c>
      <c r="E521" s="173">
        <f t="shared" ref="E521:E523" si="63">+C521*D521</f>
        <v>364.84369565217395</v>
      </c>
    </row>
    <row r="522" spans="1:5" x14ac:dyDescent="0.25">
      <c r="A522" s="162" t="s">
        <v>480</v>
      </c>
      <c r="B522" s="5" t="s">
        <v>209</v>
      </c>
      <c r="C522" s="5">
        <v>2</v>
      </c>
      <c r="D522" s="77">
        <f>+'Costo Mano de Obra'!E$11</f>
        <v>182.42184782608697</v>
      </c>
      <c r="E522" s="173">
        <f t="shared" si="63"/>
        <v>364.84369565217395</v>
      </c>
    </row>
    <row r="523" spans="1:5" ht="16.5" thickBot="1" x14ac:dyDescent="0.3">
      <c r="A523" s="243" t="s">
        <v>253</v>
      </c>
      <c r="B523" s="244"/>
      <c r="C523" s="14">
        <f>SUM(C520:C522)</f>
        <v>9</v>
      </c>
      <c r="D523" s="76">
        <f>+'Costo Mano de Obra'!E$11</f>
        <v>182.42184782608697</v>
      </c>
      <c r="E523" s="172">
        <f t="shared" si="63"/>
        <v>1641.7966304347829</v>
      </c>
    </row>
    <row r="524" spans="1:5" ht="16.5" thickBot="1" x14ac:dyDescent="0.3">
      <c r="D524" s="5"/>
      <c r="E524" s="5"/>
    </row>
    <row r="525" spans="1:5" ht="16.5" thickBot="1" x14ac:dyDescent="0.3">
      <c r="A525" s="249" t="s">
        <v>18</v>
      </c>
      <c r="B525" s="250"/>
      <c r="C525" s="250"/>
      <c r="D525" s="250"/>
      <c r="E525" s="251"/>
    </row>
    <row r="526" spans="1:5" ht="16.5" thickBot="1" x14ac:dyDescent="0.3">
      <c r="A526" s="164" t="s">
        <v>19</v>
      </c>
      <c r="B526" s="4" t="s">
        <v>3</v>
      </c>
      <c r="C526" s="4" t="s">
        <v>4</v>
      </c>
      <c r="D526" s="72" t="s">
        <v>146</v>
      </c>
      <c r="E526" s="174" t="s">
        <v>65</v>
      </c>
    </row>
    <row r="527" spans="1:5" x14ac:dyDescent="0.25">
      <c r="A527" s="159" t="s">
        <v>507</v>
      </c>
      <c r="B527" s="2" t="s">
        <v>21</v>
      </c>
      <c r="C527" s="3">
        <v>1</v>
      </c>
      <c r="D527" s="77">
        <f>+'Costos Indirectos '!E39</f>
        <v>250</v>
      </c>
      <c r="E527" s="173">
        <f t="shared" ref="E527:E528" si="64">+C527*D527</f>
        <v>250</v>
      </c>
    </row>
    <row r="528" spans="1:5" x14ac:dyDescent="0.25">
      <c r="A528" s="159" t="s">
        <v>343</v>
      </c>
      <c r="B528" s="2" t="s">
        <v>21</v>
      </c>
      <c r="C528" s="3">
        <v>1</v>
      </c>
      <c r="D528" s="77">
        <f>+'Costos Indirectos '!D40</f>
        <v>467.99999999999994</v>
      </c>
      <c r="E528" s="173">
        <f t="shared" si="64"/>
        <v>467.99999999999994</v>
      </c>
    </row>
    <row r="529" spans="1:6" ht="16.5" thickBot="1" x14ac:dyDescent="0.3">
      <c r="A529" s="243" t="s">
        <v>253</v>
      </c>
      <c r="B529" s="244"/>
      <c r="C529" s="14"/>
      <c r="D529" s="76">
        <f>SUM(D527:D528)</f>
        <v>718</v>
      </c>
      <c r="E529" s="172">
        <f>SUM(E527:E528)</f>
        <v>718</v>
      </c>
    </row>
    <row r="530" spans="1:6" ht="16.5" thickBot="1" x14ac:dyDescent="0.3">
      <c r="D530" s="5"/>
      <c r="E530" s="5"/>
    </row>
    <row r="531" spans="1:6" ht="16.5" thickBot="1" x14ac:dyDescent="0.3">
      <c r="A531" s="249" t="s">
        <v>667</v>
      </c>
      <c r="B531" s="250"/>
      <c r="C531" s="250"/>
      <c r="D531" s="250"/>
      <c r="E531" s="251"/>
    </row>
    <row r="532" spans="1:6" ht="16.5" thickBot="1" x14ac:dyDescent="0.3">
      <c r="A532" s="164" t="s">
        <v>19</v>
      </c>
      <c r="B532" s="4" t="s">
        <v>3</v>
      </c>
      <c r="C532" s="4" t="s">
        <v>4</v>
      </c>
      <c r="D532" s="72" t="s">
        <v>146</v>
      </c>
      <c r="E532" s="174" t="s">
        <v>65</v>
      </c>
    </row>
    <row r="533" spans="1:6" x14ac:dyDescent="0.25">
      <c r="A533" s="159" t="s">
        <v>503</v>
      </c>
      <c r="B533" s="2" t="s">
        <v>209</v>
      </c>
      <c r="C533" s="2">
        <v>2</v>
      </c>
      <c r="D533" s="77">
        <f>+'Costo Mano de Obra'!E$23</f>
        <v>182.42184782608697</v>
      </c>
      <c r="E533" s="173">
        <f>+C533*D533</f>
        <v>364.84369565217395</v>
      </c>
    </row>
    <row r="534" spans="1:6" ht="16.5" thickBot="1" x14ac:dyDescent="0.3">
      <c r="A534" s="243" t="s">
        <v>147</v>
      </c>
      <c r="B534" s="244"/>
      <c r="C534" s="76"/>
      <c r="D534" s="76">
        <f>SUM(D533:D533)</f>
        <v>182.42184782608697</v>
      </c>
      <c r="E534" s="172">
        <f>SUM(E533:E533)</f>
        <v>364.84369565217395</v>
      </c>
    </row>
    <row r="535" spans="1:6" x14ac:dyDescent="0.25">
      <c r="A535" s="8"/>
      <c r="B535" s="8"/>
      <c r="C535" s="77"/>
      <c r="D535" s="77"/>
      <c r="E535" s="77"/>
    </row>
    <row r="536" spans="1:6" x14ac:dyDescent="0.25">
      <c r="A536" s="271" t="s">
        <v>246</v>
      </c>
      <c r="B536" s="272"/>
      <c r="C536" s="272"/>
      <c r="D536" s="272"/>
      <c r="E536" s="272"/>
      <c r="F536" s="272"/>
    </row>
    <row r="537" spans="1:6" ht="47.25" x14ac:dyDescent="0.25">
      <c r="A537" s="26" t="s">
        <v>64</v>
      </c>
      <c r="B537" s="78" t="s">
        <v>4</v>
      </c>
      <c r="C537" s="28" t="s">
        <v>2</v>
      </c>
      <c r="D537" s="26" t="s">
        <v>247</v>
      </c>
      <c r="E537" s="26" t="s">
        <v>248</v>
      </c>
      <c r="F537" s="28" t="s">
        <v>249</v>
      </c>
    </row>
    <row r="538" spans="1:6" x14ac:dyDescent="0.25">
      <c r="A538" s="26" t="str">
        <f>+A510</f>
        <v>MANGO BICHE</v>
      </c>
      <c r="B538" s="19">
        <v>1</v>
      </c>
      <c r="C538" s="27">
        <f>+E516</f>
        <v>1211.95</v>
      </c>
      <c r="D538" s="27">
        <f>+E523</f>
        <v>1641.7966304347829</v>
      </c>
      <c r="E538" s="26">
        <f>+E529+E534</f>
        <v>1082.8436956521739</v>
      </c>
      <c r="F538" s="28">
        <f>+C538+D538+E538</f>
        <v>3936.5903260869563</v>
      </c>
    </row>
    <row r="539" spans="1:6" ht="16.5" thickBot="1" x14ac:dyDescent="0.3">
      <c r="A539" s="29"/>
      <c r="B539" s="12"/>
      <c r="C539" s="30"/>
      <c r="D539" s="30"/>
      <c r="E539" s="29"/>
      <c r="F539" s="31"/>
    </row>
    <row r="540" spans="1:6" x14ac:dyDescent="0.25">
      <c r="A540" s="252" t="s">
        <v>561</v>
      </c>
      <c r="B540" s="253"/>
      <c r="C540" s="253"/>
      <c r="D540" s="253"/>
      <c r="E540" s="254"/>
    </row>
    <row r="541" spans="1:6" ht="16.5" thickBot="1" x14ac:dyDescent="0.3">
      <c r="A541" s="255" t="s">
        <v>1</v>
      </c>
      <c r="B541" s="256"/>
      <c r="C541" s="256"/>
      <c r="D541" s="256"/>
      <c r="E541" s="257"/>
    </row>
    <row r="542" spans="1:6" ht="16.5" thickBot="1" x14ac:dyDescent="0.3">
      <c r="A542" s="157" t="s">
        <v>2</v>
      </c>
      <c r="B542" s="1" t="s">
        <v>3</v>
      </c>
      <c r="C542" s="1" t="s">
        <v>4</v>
      </c>
      <c r="D542" s="72" t="s">
        <v>146</v>
      </c>
      <c r="E542" s="174" t="s">
        <v>65</v>
      </c>
    </row>
    <row r="543" spans="1:6" x14ac:dyDescent="0.25">
      <c r="A543" s="162" t="s">
        <v>551</v>
      </c>
      <c r="B543" s="2" t="s">
        <v>6</v>
      </c>
      <c r="C543" s="220">
        <v>180</v>
      </c>
      <c r="D543" s="5">
        <f>+'Costo Materia Prima'!E32</f>
        <v>8.75</v>
      </c>
      <c r="E543" s="201">
        <f>+C543*D543</f>
        <v>1575</v>
      </c>
    </row>
    <row r="544" spans="1:6" x14ac:dyDescent="0.25">
      <c r="A544" s="162" t="s">
        <v>552</v>
      </c>
      <c r="B544" s="2" t="s">
        <v>6</v>
      </c>
      <c r="C544" s="220">
        <v>180</v>
      </c>
      <c r="D544" s="5">
        <f>+'Costo Materia Prima'!E31</f>
        <v>8.5</v>
      </c>
      <c r="E544" s="201">
        <f t="shared" ref="E544:E552" si="65">+C544*D544</f>
        <v>1530</v>
      </c>
    </row>
    <row r="545" spans="1:5" x14ac:dyDescent="0.25">
      <c r="A545" s="162" t="s">
        <v>553</v>
      </c>
      <c r="B545" s="2" t="s">
        <v>6</v>
      </c>
      <c r="C545" s="220">
        <v>500</v>
      </c>
      <c r="D545" s="5">
        <f>+'Costo Materia Prima'!E37</f>
        <v>2.2000000000000002</v>
      </c>
      <c r="E545" s="201">
        <f t="shared" si="65"/>
        <v>1100</v>
      </c>
    </row>
    <row r="546" spans="1:5" x14ac:dyDescent="0.25">
      <c r="A546" s="162" t="s">
        <v>554</v>
      </c>
      <c r="B546" s="2" t="s">
        <v>6</v>
      </c>
      <c r="C546" s="220">
        <v>150</v>
      </c>
      <c r="D546" s="5">
        <f>+'Costo Materia Prima'!E21</f>
        <v>13</v>
      </c>
      <c r="E546" s="201">
        <f t="shared" si="65"/>
        <v>1950</v>
      </c>
    </row>
    <row r="547" spans="1:5" x14ac:dyDescent="0.25">
      <c r="A547" s="162" t="s">
        <v>555</v>
      </c>
      <c r="B547" s="2" t="s">
        <v>6</v>
      </c>
      <c r="C547" s="220">
        <v>600</v>
      </c>
      <c r="D547" s="5">
        <f>+'Costo Materia Prima'!E16</f>
        <v>3.6</v>
      </c>
      <c r="E547" s="201">
        <f t="shared" si="65"/>
        <v>2160</v>
      </c>
    </row>
    <row r="548" spans="1:5" x14ac:dyDescent="0.25">
      <c r="A548" s="162" t="s">
        <v>556</v>
      </c>
      <c r="B548" s="2" t="s">
        <v>6</v>
      </c>
      <c r="C548" s="220">
        <v>350</v>
      </c>
      <c r="D548" s="5">
        <f>+'Costo Materia Prima'!E39</f>
        <v>4.4000000000000004</v>
      </c>
      <c r="E548" s="201">
        <f t="shared" si="65"/>
        <v>1540.0000000000002</v>
      </c>
    </row>
    <row r="549" spans="1:5" x14ac:dyDescent="0.25">
      <c r="A549" s="162" t="s">
        <v>557</v>
      </c>
      <c r="B549" s="2" t="s">
        <v>6</v>
      </c>
      <c r="C549" s="220">
        <v>200</v>
      </c>
      <c r="D549" s="5">
        <f>+'Costo Materia Prima'!E29</f>
        <v>4.4000000000000004</v>
      </c>
      <c r="E549" s="201">
        <f t="shared" si="65"/>
        <v>880.00000000000011</v>
      </c>
    </row>
    <row r="550" spans="1:5" x14ac:dyDescent="0.25">
      <c r="A550" s="162" t="s">
        <v>558</v>
      </c>
      <c r="B550" s="2" t="s">
        <v>6</v>
      </c>
      <c r="C550" s="220">
        <v>700</v>
      </c>
      <c r="D550" s="5">
        <f>+'Costo Materia Prima'!E40</f>
        <v>2.2999999999999998</v>
      </c>
      <c r="E550" s="201">
        <f t="shared" si="65"/>
        <v>1609.9999999999998</v>
      </c>
    </row>
    <row r="551" spans="1:5" x14ac:dyDescent="0.25">
      <c r="A551" s="162" t="s">
        <v>559</v>
      </c>
      <c r="B551" s="2" t="s">
        <v>6</v>
      </c>
      <c r="C551" s="220">
        <v>36</v>
      </c>
      <c r="D551" s="5">
        <f>+'Costo Materia Prima'!E114</f>
        <v>53.125</v>
      </c>
      <c r="E551" s="201">
        <f t="shared" si="65"/>
        <v>1912.5</v>
      </c>
    </row>
    <row r="552" spans="1:5" x14ac:dyDescent="0.25">
      <c r="A552" s="162" t="s">
        <v>560</v>
      </c>
      <c r="B552" s="2" t="s">
        <v>562</v>
      </c>
      <c r="C552" s="220">
        <v>4.5</v>
      </c>
      <c r="D552" s="5">
        <v>0</v>
      </c>
      <c r="E552" s="201">
        <f t="shared" si="65"/>
        <v>0</v>
      </c>
    </row>
    <row r="553" spans="1:5" ht="16.5" thickBot="1" x14ac:dyDescent="0.3">
      <c r="A553" s="243" t="s">
        <v>253</v>
      </c>
      <c r="B553" s="244"/>
      <c r="C553" s="76">
        <f>SUM(C543:C552)</f>
        <v>2900.5</v>
      </c>
      <c r="D553" s="76">
        <f t="shared" ref="D553:E553" si="66">SUM(D543:D552)</f>
        <v>100.27500000000001</v>
      </c>
      <c r="E553" s="172">
        <f t="shared" si="66"/>
        <v>14257.5</v>
      </c>
    </row>
    <row r="554" spans="1:5" ht="16.5" thickBot="1" x14ac:dyDescent="0.3">
      <c r="B554" s="2"/>
      <c r="C554" s="45"/>
      <c r="D554" s="5"/>
      <c r="E554" s="5"/>
    </row>
    <row r="555" spans="1:5" ht="16.5" thickBot="1" x14ac:dyDescent="0.3">
      <c r="A555" s="249" t="s">
        <v>15</v>
      </c>
      <c r="B555" s="250"/>
      <c r="C555" s="250"/>
      <c r="D555" s="250"/>
      <c r="E555" s="251"/>
    </row>
    <row r="556" spans="1:5" ht="16.5" thickBot="1" x14ac:dyDescent="0.3">
      <c r="A556" s="164" t="s">
        <v>16</v>
      </c>
      <c r="B556" s="4" t="s">
        <v>3</v>
      </c>
      <c r="C556" s="4" t="s">
        <v>17</v>
      </c>
      <c r="D556" s="72" t="s">
        <v>146</v>
      </c>
      <c r="E556" s="174" t="s">
        <v>65</v>
      </c>
    </row>
    <row r="557" spans="1:5" x14ac:dyDescent="0.25">
      <c r="A557" s="162" t="s">
        <v>563</v>
      </c>
      <c r="B557" s="5" t="s">
        <v>209</v>
      </c>
      <c r="C557" s="5">
        <v>5</v>
      </c>
      <c r="D557" s="77">
        <f>+'Costo Mano de Obra'!E$11</f>
        <v>182.42184782608697</v>
      </c>
      <c r="E557" s="173">
        <f>+C557*D557</f>
        <v>912.10923913043484</v>
      </c>
    </row>
    <row r="558" spans="1:5" x14ac:dyDescent="0.25">
      <c r="A558" s="162" t="s">
        <v>564</v>
      </c>
      <c r="B558" s="5" t="s">
        <v>209</v>
      </c>
      <c r="C558" s="5">
        <v>15</v>
      </c>
      <c r="D558" s="77">
        <f>+'Costo Mano de Obra'!E$11</f>
        <v>182.42184782608697</v>
      </c>
      <c r="E558" s="173">
        <f t="shared" ref="E558:E559" si="67">+C558*D558</f>
        <v>2736.3277173913048</v>
      </c>
    </row>
    <row r="559" spans="1:5" x14ac:dyDescent="0.25">
      <c r="A559" s="162" t="s">
        <v>565</v>
      </c>
      <c r="B559" s="5" t="s">
        <v>209</v>
      </c>
      <c r="C559" s="5">
        <v>2</v>
      </c>
      <c r="D559" s="77">
        <f>+'Costo Mano de Obra'!E$11</f>
        <v>182.42184782608697</v>
      </c>
      <c r="E559" s="173">
        <f t="shared" si="67"/>
        <v>364.84369565217395</v>
      </c>
    </row>
    <row r="560" spans="1:5" ht="16.5" thickBot="1" x14ac:dyDescent="0.3">
      <c r="A560" s="243" t="s">
        <v>253</v>
      </c>
      <c r="B560" s="244"/>
      <c r="C560" s="14">
        <f>SUM(C557:C559)</f>
        <v>22</v>
      </c>
      <c r="D560" s="76">
        <f t="shared" ref="D560:E560" si="68">SUM(D557:D559)</f>
        <v>547.26554347826095</v>
      </c>
      <c r="E560" s="172">
        <f t="shared" si="68"/>
        <v>4013.2806521739135</v>
      </c>
    </row>
    <row r="561" spans="1:6" ht="16.5" thickBot="1" x14ac:dyDescent="0.3">
      <c r="D561" s="5"/>
      <c r="E561" s="5"/>
    </row>
    <row r="562" spans="1:6" ht="16.5" thickBot="1" x14ac:dyDescent="0.3">
      <c r="A562" s="249" t="s">
        <v>18</v>
      </c>
      <c r="B562" s="250"/>
      <c r="C562" s="250"/>
      <c r="D562" s="250"/>
      <c r="E562" s="251"/>
    </row>
    <row r="563" spans="1:6" ht="16.5" thickBot="1" x14ac:dyDescent="0.3">
      <c r="A563" s="164" t="s">
        <v>19</v>
      </c>
      <c r="B563" s="4" t="s">
        <v>3</v>
      </c>
      <c r="C563" s="4" t="s">
        <v>4</v>
      </c>
      <c r="D563" s="72" t="s">
        <v>146</v>
      </c>
      <c r="E563" s="174" t="s">
        <v>65</v>
      </c>
    </row>
    <row r="564" spans="1:6" x14ac:dyDescent="0.25">
      <c r="A564" s="159" t="s">
        <v>651</v>
      </c>
      <c r="B564" s="2" t="s">
        <v>21</v>
      </c>
      <c r="C564" s="2">
        <v>1</v>
      </c>
      <c r="D564" s="77">
        <f>+'Costos Indirectos '!E42</f>
        <v>25</v>
      </c>
      <c r="E564" s="173">
        <f t="shared" ref="E564:E565" si="69">+C564*D564</f>
        <v>25</v>
      </c>
    </row>
    <row r="565" spans="1:6" x14ac:dyDescent="0.25">
      <c r="A565" s="159" t="s">
        <v>343</v>
      </c>
      <c r="B565" s="2" t="s">
        <v>21</v>
      </c>
      <c r="C565" s="3">
        <v>1</v>
      </c>
      <c r="D565" s="77">
        <f>+'Costos Indirectos '!D42</f>
        <v>467.99999999999994</v>
      </c>
      <c r="E565" s="173">
        <f t="shared" si="69"/>
        <v>467.99999999999994</v>
      </c>
    </row>
    <row r="566" spans="1:6" ht="16.5" thickBot="1" x14ac:dyDescent="0.3">
      <c r="A566" s="243" t="s">
        <v>253</v>
      </c>
      <c r="B566" s="244"/>
      <c r="C566" s="14"/>
      <c r="D566" s="76">
        <f>SUM(D563:D565)</f>
        <v>492.99999999999994</v>
      </c>
      <c r="E566" s="172">
        <f>SUM(E563:E565)</f>
        <v>492.99999999999994</v>
      </c>
    </row>
    <row r="567" spans="1:6" ht="16.5" thickBot="1" x14ac:dyDescent="0.3">
      <c r="A567" s="8"/>
      <c r="B567" s="8"/>
      <c r="D567" s="77"/>
      <c r="E567" s="77"/>
    </row>
    <row r="568" spans="1:6" ht="16.5" thickBot="1" x14ac:dyDescent="0.3">
      <c r="A568" s="249" t="s">
        <v>667</v>
      </c>
      <c r="B568" s="250"/>
      <c r="C568" s="250"/>
      <c r="D568" s="250"/>
      <c r="E568" s="251"/>
    </row>
    <row r="569" spans="1:6" ht="16.5" thickBot="1" x14ac:dyDescent="0.3">
      <c r="A569" s="164" t="s">
        <v>19</v>
      </c>
      <c r="B569" s="4" t="s">
        <v>3</v>
      </c>
      <c r="C569" s="4" t="s">
        <v>4</v>
      </c>
      <c r="D569" s="72" t="s">
        <v>146</v>
      </c>
      <c r="E569" s="174" t="s">
        <v>65</v>
      </c>
    </row>
    <row r="570" spans="1:6" x14ac:dyDescent="0.25">
      <c r="A570" s="159" t="s">
        <v>503</v>
      </c>
      <c r="B570" s="2" t="s">
        <v>209</v>
      </c>
      <c r="C570" s="2">
        <v>2</v>
      </c>
      <c r="D570" s="77">
        <f>+'Costo Mano de Obra'!E$23</f>
        <v>182.42184782608697</v>
      </c>
      <c r="E570" s="173">
        <f>+C570*D570</f>
        <v>364.84369565217395</v>
      </c>
    </row>
    <row r="571" spans="1:6" ht="16.5" thickBot="1" x14ac:dyDescent="0.3">
      <c r="A571" s="243" t="s">
        <v>147</v>
      </c>
      <c r="B571" s="244"/>
      <c r="C571" s="76"/>
      <c r="D571" s="76">
        <f>SUM(D570:D570)</f>
        <v>182.42184782608697</v>
      </c>
      <c r="E571" s="172">
        <f>SUM(E570:E570)</f>
        <v>364.84369565217395</v>
      </c>
    </row>
    <row r="572" spans="1:6" x14ac:dyDescent="0.25">
      <c r="A572" s="8"/>
      <c r="B572" s="8"/>
      <c r="C572" s="77"/>
      <c r="D572" s="77"/>
      <c r="E572" s="77"/>
    </row>
    <row r="573" spans="1:6" x14ac:dyDescent="0.25">
      <c r="A573" s="271" t="s">
        <v>246</v>
      </c>
      <c r="B573" s="272"/>
      <c r="C573" s="272"/>
      <c r="D573" s="272"/>
      <c r="E573" s="272"/>
      <c r="F573" s="272"/>
    </row>
    <row r="574" spans="1:6" ht="47.25" x14ac:dyDescent="0.25">
      <c r="A574" s="26" t="s">
        <v>64</v>
      </c>
      <c r="B574" s="78" t="s">
        <v>4</v>
      </c>
      <c r="C574" s="28" t="s">
        <v>2</v>
      </c>
      <c r="D574" s="26" t="s">
        <v>247</v>
      </c>
      <c r="E574" s="26" t="s">
        <v>248</v>
      </c>
      <c r="F574" s="28" t="s">
        <v>249</v>
      </c>
    </row>
    <row r="575" spans="1:6" x14ac:dyDescent="0.25">
      <c r="A575" s="26" t="str">
        <f>+A540</f>
        <v>SALPICON</v>
      </c>
      <c r="B575" s="19">
        <v>1</v>
      </c>
      <c r="C575" s="27">
        <f>+E552</f>
        <v>0</v>
      </c>
      <c r="D575" s="27">
        <f>+E559</f>
        <v>364.84369565217395</v>
      </c>
      <c r="E575" s="26">
        <f>+E566+E571</f>
        <v>857.84369565217389</v>
      </c>
      <c r="F575" s="28">
        <f>+C575+D575+E575</f>
        <v>1222.6873913043478</v>
      </c>
    </row>
    <row r="576" spans="1:6" ht="16.5" thickBot="1" x14ac:dyDescent="0.3">
      <c r="A576" s="29"/>
      <c r="B576" s="12"/>
      <c r="C576" s="30"/>
      <c r="D576" s="30"/>
      <c r="E576" s="29"/>
      <c r="F576" s="31"/>
    </row>
    <row r="577" spans="1:5" x14ac:dyDescent="0.25">
      <c r="A577" s="252" t="s">
        <v>598</v>
      </c>
      <c r="B577" s="253"/>
      <c r="C577" s="253"/>
      <c r="D577" s="253"/>
      <c r="E577" s="254"/>
    </row>
    <row r="578" spans="1:5" ht="16.5" thickBot="1" x14ac:dyDescent="0.3">
      <c r="A578" s="255" t="s">
        <v>1</v>
      </c>
      <c r="B578" s="256"/>
      <c r="C578" s="256"/>
      <c r="D578" s="256"/>
      <c r="E578" s="257"/>
    </row>
    <row r="579" spans="1:5" ht="16.5" thickBot="1" x14ac:dyDescent="0.3">
      <c r="A579" s="157" t="s">
        <v>2</v>
      </c>
      <c r="B579" s="1" t="s">
        <v>3</v>
      </c>
      <c r="C579" s="1" t="s">
        <v>4</v>
      </c>
      <c r="D579" s="72" t="s">
        <v>146</v>
      </c>
      <c r="E579" s="174" t="s">
        <v>65</v>
      </c>
    </row>
    <row r="580" spans="1:5" x14ac:dyDescent="0.25">
      <c r="A580" s="162" t="str">
        <f>+'Producto Terminado'!A1162</f>
        <v>Pan Tajado</v>
      </c>
      <c r="B580" s="5" t="str">
        <f>+'Producto Terminado'!B1162</f>
        <v>Unidad</v>
      </c>
      <c r="C580" s="5">
        <f>+'Producto Terminado'!C1162</f>
        <v>2</v>
      </c>
      <c r="D580" s="77">
        <f>+'Costo Materia Prima'!E136</f>
        <v>295</v>
      </c>
      <c r="E580" s="173">
        <f>+C580*D580</f>
        <v>590</v>
      </c>
    </row>
    <row r="581" spans="1:5" x14ac:dyDescent="0.25">
      <c r="A581" s="162" t="str">
        <f>+'Producto Terminado'!A1163</f>
        <v>Jamon</v>
      </c>
      <c r="B581" s="5" t="str">
        <f>+'Producto Terminado'!B1163</f>
        <v>Unidad</v>
      </c>
      <c r="C581" s="5">
        <f>+'Producto Terminado'!C1163</f>
        <v>1</v>
      </c>
      <c r="D581" s="77">
        <f>+'Costo Materia Prima'!E135</f>
        <v>808.5</v>
      </c>
      <c r="E581" s="173">
        <f t="shared" ref="E581:E584" si="70">+C581*D581</f>
        <v>808.5</v>
      </c>
    </row>
    <row r="582" spans="1:5" x14ac:dyDescent="0.25">
      <c r="A582" s="162" t="str">
        <f>+'Producto Terminado'!A1164</f>
        <v>Queso</v>
      </c>
      <c r="B582" s="5" t="str">
        <f>+'Producto Terminado'!B1164</f>
        <v>Unidad</v>
      </c>
      <c r="C582" s="5">
        <f>+'Producto Terminado'!C1164</f>
        <v>1</v>
      </c>
      <c r="D582" s="77">
        <f>+'Costo Materia Prima'!E144</f>
        <v>11.2</v>
      </c>
      <c r="E582" s="173">
        <f t="shared" si="70"/>
        <v>11.2</v>
      </c>
    </row>
    <row r="583" spans="1:5" x14ac:dyDescent="0.25">
      <c r="A583" s="162" t="str">
        <f>+'Producto Terminado'!A1165</f>
        <v>Lechuga</v>
      </c>
      <c r="B583" s="5" t="str">
        <f>+'Producto Terminado'!B1165</f>
        <v>Gramos</v>
      </c>
      <c r="C583" s="5">
        <f>+'Producto Terminado'!C1165</f>
        <v>3</v>
      </c>
      <c r="D583" s="77">
        <f>+'Costo Materia Prima'!E7</f>
        <v>11.428571428571429</v>
      </c>
      <c r="E583" s="173">
        <f t="shared" si="70"/>
        <v>34.285714285714285</v>
      </c>
    </row>
    <row r="584" spans="1:5" x14ac:dyDescent="0.25">
      <c r="A584" s="162" t="str">
        <f>+'Producto Terminado'!A1166</f>
        <v>Tomate</v>
      </c>
      <c r="B584" s="5" t="str">
        <f>+'Producto Terminado'!B1166</f>
        <v>Gramos</v>
      </c>
      <c r="C584" s="5">
        <f>+'Producto Terminado'!C1166</f>
        <v>10</v>
      </c>
      <c r="D584" s="77">
        <f>+'Costo Materia Prima'!E12</f>
        <v>3.5</v>
      </c>
      <c r="E584" s="173">
        <f t="shared" si="70"/>
        <v>35</v>
      </c>
    </row>
    <row r="585" spans="1:5" ht="16.5" thickBot="1" x14ac:dyDescent="0.3">
      <c r="A585" s="243" t="s">
        <v>253</v>
      </c>
      <c r="B585" s="244"/>
      <c r="C585" s="76">
        <f>SUM(C580:C584)</f>
        <v>17</v>
      </c>
      <c r="D585" s="76">
        <f>SUM(D580:D584)</f>
        <v>1129.6285714285714</v>
      </c>
      <c r="E585" s="172">
        <f>SUM(E580:E584)</f>
        <v>1478.9857142857143</v>
      </c>
    </row>
    <row r="586" spans="1:5" ht="16.5" thickBot="1" x14ac:dyDescent="0.3">
      <c r="B586" s="2"/>
      <c r="C586" s="45"/>
      <c r="D586" s="5"/>
      <c r="E586" s="5"/>
    </row>
    <row r="587" spans="1:5" ht="16.5" thickBot="1" x14ac:dyDescent="0.3">
      <c r="A587" s="249" t="s">
        <v>15</v>
      </c>
      <c r="B587" s="250"/>
      <c r="C587" s="250"/>
      <c r="D587" s="250"/>
      <c r="E587" s="251"/>
    </row>
    <row r="588" spans="1:5" ht="16.5" thickBot="1" x14ac:dyDescent="0.3">
      <c r="A588" s="164" t="s">
        <v>16</v>
      </c>
      <c r="B588" s="4" t="s">
        <v>3</v>
      </c>
      <c r="C588" s="4" t="s">
        <v>17</v>
      </c>
      <c r="D588" s="72" t="s">
        <v>146</v>
      </c>
      <c r="E588" s="174" t="s">
        <v>65</v>
      </c>
    </row>
    <row r="589" spans="1:5" x14ac:dyDescent="0.25">
      <c r="A589" s="162" t="str">
        <f>+'Producto Terminado'!A1172</f>
        <v>Alistar ingredientes</v>
      </c>
      <c r="B589" s="5" t="s">
        <v>209</v>
      </c>
      <c r="C589" s="5">
        <f>+'Producto Terminado'!C1162</f>
        <v>2</v>
      </c>
      <c r="D589" s="77">
        <f>+'Costo Mano de Obra'!E$11</f>
        <v>182.42184782608697</v>
      </c>
      <c r="E589" s="173">
        <f>+C589*D589</f>
        <v>364.84369565217395</v>
      </c>
    </row>
    <row r="590" spans="1:5" x14ac:dyDescent="0.25">
      <c r="A590" s="162" t="str">
        <f>+'Producto Terminado'!A1173</f>
        <v>Armar producto</v>
      </c>
      <c r="B590" s="5" t="s">
        <v>209</v>
      </c>
      <c r="C590" s="5">
        <f>+'Producto Terminado'!C1163</f>
        <v>1</v>
      </c>
      <c r="D590" s="77">
        <f>+'Costo Mano de Obra'!E$11</f>
        <v>182.42184782608697</v>
      </c>
      <c r="E590" s="173">
        <f t="shared" ref="E590" si="71">+C590*D590</f>
        <v>182.42184782608697</v>
      </c>
    </row>
    <row r="591" spans="1:5" ht="16.5" thickBot="1" x14ac:dyDescent="0.3">
      <c r="A591" s="243" t="s">
        <v>253</v>
      </c>
      <c r="B591" s="244"/>
      <c r="C591" s="14">
        <f>SUM(C589:C590)</f>
        <v>3</v>
      </c>
      <c r="D591" s="76">
        <f>SUM(D589:D590)</f>
        <v>364.84369565217395</v>
      </c>
      <c r="E591" s="172">
        <f>SUM(E589:E590)</f>
        <v>547.26554347826095</v>
      </c>
    </row>
    <row r="592" spans="1:5" ht="16.5" thickBot="1" x14ac:dyDescent="0.3">
      <c r="D592" s="5"/>
      <c r="E592" s="5"/>
    </row>
    <row r="593" spans="1:6" ht="16.5" thickBot="1" x14ac:dyDescent="0.3">
      <c r="A593" s="249" t="s">
        <v>18</v>
      </c>
      <c r="B593" s="250"/>
      <c r="C593" s="250"/>
      <c r="D593" s="250"/>
      <c r="E593" s="251"/>
    </row>
    <row r="594" spans="1:6" ht="16.5" thickBot="1" x14ac:dyDescent="0.3">
      <c r="A594" s="164" t="s">
        <v>19</v>
      </c>
      <c r="B594" s="4" t="s">
        <v>3</v>
      </c>
      <c r="C594" s="4" t="s">
        <v>4</v>
      </c>
      <c r="D594" s="72" t="s">
        <v>146</v>
      </c>
      <c r="E594" s="174" t="s">
        <v>65</v>
      </c>
    </row>
    <row r="595" spans="1:6" x14ac:dyDescent="0.25">
      <c r="A595" s="159" t="s">
        <v>343</v>
      </c>
      <c r="B595" s="2" t="s">
        <v>21</v>
      </c>
      <c r="C595" s="3">
        <v>1</v>
      </c>
      <c r="D595" s="77">
        <f>+'Costos Indirectos '!D41</f>
        <v>360</v>
      </c>
      <c r="E595" s="173">
        <f t="shared" ref="E595" si="72">+C595*D595</f>
        <v>360</v>
      </c>
    </row>
    <row r="596" spans="1:6" ht="16.5" thickBot="1" x14ac:dyDescent="0.3">
      <c r="A596" s="243" t="s">
        <v>253</v>
      </c>
      <c r="B596" s="244"/>
      <c r="C596" s="14"/>
      <c r="D596" s="76">
        <f>SUM(D594:D595)</f>
        <v>360</v>
      </c>
      <c r="E596" s="172">
        <f>SUM(E594:E595)</f>
        <v>360</v>
      </c>
    </row>
    <row r="597" spans="1:6" ht="16.5" thickBot="1" x14ac:dyDescent="0.3"/>
    <row r="598" spans="1:6" ht="16.5" thickBot="1" x14ac:dyDescent="0.3">
      <c r="A598" s="249" t="s">
        <v>667</v>
      </c>
      <c r="B598" s="250"/>
      <c r="C598" s="250"/>
      <c r="D598" s="250"/>
      <c r="E598" s="251"/>
    </row>
    <row r="599" spans="1:6" ht="16.5" thickBot="1" x14ac:dyDescent="0.3">
      <c r="A599" s="164" t="s">
        <v>19</v>
      </c>
      <c r="B599" s="4" t="s">
        <v>3</v>
      </c>
      <c r="C599" s="4" t="s">
        <v>4</v>
      </c>
      <c r="D599" s="72" t="s">
        <v>146</v>
      </c>
      <c r="E599" s="174" t="s">
        <v>65</v>
      </c>
    </row>
    <row r="600" spans="1:6" ht="16.5" thickBot="1" x14ac:dyDescent="0.3">
      <c r="A600" s="164" t="s">
        <v>503</v>
      </c>
      <c r="B600" s="4" t="s">
        <v>209</v>
      </c>
      <c r="C600" s="4">
        <v>2</v>
      </c>
      <c r="D600" s="98">
        <f>+'Costo Mano de Obra'!E$23</f>
        <v>182.42184782608697</v>
      </c>
      <c r="E600" s="186">
        <f>+C600*D600</f>
        <v>364.84369565217395</v>
      </c>
    </row>
    <row r="601" spans="1:6" ht="16.5" thickBot="1" x14ac:dyDescent="0.3">
      <c r="A601" s="270" t="s">
        <v>147</v>
      </c>
      <c r="B601" s="270"/>
      <c r="C601" s="98"/>
      <c r="D601" s="98">
        <f>SUM(D600:D600)</f>
        <v>182.42184782608697</v>
      </c>
      <c r="E601" s="98">
        <f>SUM(E600:E600)</f>
        <v>364.84369565217395</v>
      </c>
    </row>
    <row r="602" spans="1:6" x14ac:dyDescent="0.25">
      <c r="A602" s="8"/>
      <c r="B602" s="8"/>
      <c r="C602" s="77"/>
      <c r="D602" s="77"/>
      <c r="E602" s="77"/>
    </row>
    <row r="603" spans="1:6" x14ac:dyDescent="0.25">
      <c r="A603" s="271" t="s">
        <v>246</v>
      </c>
      <c r="B603" s="272"/>
      <c r="C603" s="272"/>
      <c r="D603" s="272"/>
      <c r="E603" s="272"/>
      <c r="F603" s="272"/>
    </row>
    <row r="604" spans="1:6" ht="47.25" x14ac:dyDescent="0.25">
      <c r="A604" s="26" t="s">
        <v>64</v>
      </c>
      <c r="B604" s="78" t="s">
        <v>4</v>
      </c>
      <c r="C604" s="28" t="s">
        <v>2</v>
      </c>
      <c r="D604" s="26" t="s">
        <v>247</v>
      </c>
      <c r="E604" s="26" t="s">
        <v>248</v>
      </c>
      <c r="F604" s="28" t="s">
        <v>249</v>
      </c>
    </row>
    <row r="605" spans="1:6" x14ac:dyDescent="0.25">
      <c r="A605" s="26" t="str">
        <f>+A577</f>
        <v xml:space="preserve">SANDWICH CLASICO </v>
      </c>
      <c r="B605" s="19">
        <v>1</v>
      </c>
      <c r="C605" s="27">
        <f>+E585</f>
        <v>1478.9857142857143</v>
      </c>
      <c r="D605" s="27">
        <f>+E591</f>
        <v>547.26554347826095</v>
      </c>
      <c r="E605" s="26">
        <f>+E596+E601</f>
        <v>724.84369565217389</v>
      </c>
      <c r="F605" s="28">
        <f>+C605+D605+E605</f>
        <v>2751.0949534161491</v>
      </c>
    </row>
    <row r="606" spans="1:6" x14ac:dyDescent="0.25">
      <c r="A606" s="29"/>
      <c r="B606" s="12"/>
      <c r="C606" s="30"/>
      <c r="D606" s="30"/>
      <c r="E606" s="29"/>
      <c r="F606" s="31"/>
    </row>
  </sheetData>
  <sheetProtection formatCells="0" formatColumns="0" formatRows="0" insertColumns="0" insertRows="0" insertHyperlinks="0" deleteColumns="0" deleteRows="0" sort="0" autoFilter="0" pivotTables="0"/>
  <mergeCells count="168">
    <mergeCell ref="A562:E562"/>
    <mergeCell ref="A96:E96"/>
    <mergeCell ref="A107:F107"/>
    <mergeCell ref="A141:F141"/>
    <mergeCell ref="A145:E145"/>
    <mergeCell ref="A146:E146"/>
    <mergeCell ref="A157:B157"/>
    <mergeCell ref="A159:E159"/>
    <mergeCell ref="A111:E111"/>
    <mergeCell ref="A112:E112"/>
    <mergeCell ref="A262:F262"/>
    <mergeCell ref="A120:B120"/>
    <mergeCell ref="A122:E122"/>
    <mergeCell ref="A128:B128"/>
    <mergeCell ref="A130:E130"/>
    <mergeCell ref="A248:B248"/>
    <mergeCell ref="A250:E250"/>
    <mergeCell ref="A167:B167"/>
    <mergeCell ref="A169:E169"/>
    <mergeCell ref="A185:E185"/>
    <mergeCell ref="A186:E186"/>
    <mergeCell ref="A286:B286"/>
    <mergeCell ref="A288:E288"/>
    <mergeCell ref="A179:B179"/>
    <mergeCell ref="A1:E1"/>
    <mergeCell ref="A2:E2"/>
    <mergeCell ref="A13:B13"/>
    <mergeCell ref="A15:E15"/>
    <mergeCell ref="A26:B26"/>
    <mergeCell ref="A34:E34"/>
    <mergeCell ref="A86:B86"/>
    <mergeCell ref="A88:E88"/>
    <mergeCell ref="A94:B94"/>
    <mergeCell ref="A60:B60"/>
    <mergeCell ref="A62:E62"/>
    <mergeCell ref="A73:F73"/>
    <mergeCell ref="A77:E77"/>
    <mergeCell ref="A78:E78"/>
    <mergeCell ref="A37:B37"/>
    <mergeCell ref="A39:F39"/>
    <mergeCell ref="A43:E43"/>
    <mergeCell ref="A44:E44"/>
    <mergeCell ref="A52:B52"/>
    <mergeCell ref="A54:E54"/>
    <mergeCell ref="A28:E28"/>
    <mergeCell ref="A32:B32"/>
    <mergeCell ref="A68:E68"/>
    <mergeCell ref="A71:B71"/>
    <mergeCell ref="A215:E215"/>
    <mergeCell ref="A218:B218"/>
    <mergeCell ref="A257:E257"/>
    <mergeCell ref="A260:B260"/>
    <mergeCell ref="A195:B195"/>
    <mergeCell ref="A197:E197"/>
    <mergeCell ref="A206:B206"/>
    <mergeCell ref="A208:E208"/>
    <mergeCell ref="A220:F220"/>
    <mergeCell ref="A224:E224"/>
    <mergeCell ref="A225:E225"/>
    <mergeCell ref="A238:B238"/>
    <mergeCell ref="A240:E240"/>
    <mergeCell ref="A299:F299"/>
    <mergeCell ref="A303:E303"/>
    <mergeCell ref="A304:E304"/>
    <mergeCell ref="A326:B326"/>
    <mergeCell ref="A292:B292"/>
    <mergeCell ref="A266:E266"/>
    <mergeCell ref="A267:E267"/>
    <mergeCell ref="A279:B279"/>
    <mergeCell ref="A281:E281"/>
    <mergeCell ref="A294:E294"/>
    <mergeCell ref="A297:B297"/>
    <mergeCell ref="A357:B357"/>
    <mergeCell ref="A359:E359"/>
    <mergeCell ref="A312:B312"/>
    <mergeCell ref="A314:E314"/>
    <mergeCell ref="A320:B320"/>
    <mergeCell ref="A322:E322"/>
    <mergeCell ref="A333:F333"/>
    <mergeCell ref="A347:B347"/>
    <mergeCell ref="A350:E350"/>
    <mergeCell ref="A328:E328"/>
    <mergeCell ref="A331:B331"/>
    <mergeCell ref="A375:E375"/>
    <mergeCell ref="A493:B493"/>
    <mergeCell ref="A482:E482"/>
    <mergeCell ref="A488:E488"/>
    <mergeCell ref="A495:E495"/>
    <mergeCell ref="A457:B457"/>
    <mergeCell ref="A464:B464"/>
    <mergeCell ref="A477:F477"/>
    <mergeCell ref="A459:E459"/>
    <mergeCell ref="A466:E466"/>
    <mergeCell ref="A470:B470"/>
    <mergeCell ref="A481:E481"/>
    <mergeCell ref="A475:B475"/>
    <mergeCell ref="A100:B100"/>
    <mergeCell ref="A134:B134"/>
    <mergeCell ref="A174:B174"/>
    <mergeCell ref="A213:B213"/>
    <mergeCell ref="A255:B255"/>
    <mergeCell ref="A363:B363"/>
    <mergeCell ref="A404:B404"/>
    <mergeCell ref="A486:B486"/>
    <mergeCell ref="A442:B442"/>
    <mergeCell ref="A449:F449"/>
    <mergeCell ref="A439:E439"/>
    <mergeCell ref="A453:E453"/>
    <mergeCell ref="A454:E454"/>
    <mergeCell ref="A430:B430"/>
    <mergeCell ref="A437:B437"/>
    <mergeCell ref="A415:E415"/>
    <mergeCell ref="A416:E416"/>
    <mergeCell ref="A432:E432"/>
    <mergeCell ref="A337:E337"/>
    <mergeCell ref="A338:E338"/>
    <mergeCell ref="A398:B398"/>
    <mergeCell ref="A400:E400"/>
    <mergeCell ref="A411:F411"/>
    <mergeCell ref="A370:F370"/>
    <mergeCell ref="A102:E102"/>
    <mergeCell ref="A105:B105"/>
    <mergeCell ref="A136:E136"/>
    <mergeCell ref="A139:B139"/>
    <mergeCell ref="A176:E176"/>
    <mergeCell ref="A603:F603"/>
    <mergeCell ref="A593:E593"/>
    <mergeCell ref="A577:E577"/>
    <mergeCell ref="A578:E578"/>
    <mergeCell ref="A585:B585"/>
    <mergeCell ref="A587:E587"/>
    <mergeCell ref="A591:B591"/>
    <mergeCell ref="A596:B596"/>
    <mergeCell ref="A573:F573"/>
    <mergeCell ref="A518:E518"/>
    <mergeCell ref="A525:E525"/>
    <mergeCell ref="A523:B523"/>
    <mergeCell ref="A510:E510"/>
    <mergeCell ref="A511:E511"/>
    <mergeCell ref="A529:B529"/>
    <mergeCell ref="A536:F536"/>
    <mergeCell ref="A566:B566"/>
    <mergeCell ref="A501:E501"/>
    <mergeCell ref="A504:B504"/>
    <mergeCell ref="A531:E531"/>
    <mergeCell ref="A534:B534"/>
    <mergeCell ref="A568:E568"/>
    <mergeCell ref="A571:B571"/>
    <mergeCell ref="A598:E598"/>
    <mergeCell ref="A601:B601"/>
    <mergeCell ref="A365:E365"/>
    <mergeCell ref="A368:B368"/>
    <mergeCell ref="A406:E406"/>
    <mergeCell ref="A409:B409"/>
    <mergeCell ref="A444:E444"/>
    <mergeCell ref="A447:B447"/>
    <mergeCell ref="A472:E472"/>
    <mergeCell ref="A553:B553"/>
    <mergeCell ref="A560:B560"/>
    <mergeCell ref="A540:E540"/>
    <mergeCell ref="A541:E541"/>
    <mergeCell ref="A555:E555"/>
    <mergeCell ref="A506:F506"/>
    <mergeCell ref="A516:B516"/>
    <mergeCell ref="A499:B499"/>
    <mergeCell ref="A374:E374"/>
    <mergeCell ref="A388:B388"/>
    <mergeCell ref="A390:E390"/>
  </mergeCells>
  <hyperlinks>
    <hyperlink ref="H1" location="'Menu Navegación'!A1" display="Menú" xr:uid="{9140B65C-EA0A-49DA-B661-D35ABC9C894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CCC36-C342-4C87-9C13-D3664EF8D473}">
  <dimension ref="A1:H1476"/>
  <sheetViews>
    <sheetView topLeftCell="A1103" workbookViewId="0">
      <selection sqref="A1:E1"/>
    </sheetView>
  </sheetViews>
  <sheetFormatPr baseColWidth="10" defaultColWidth="11.42578125" defaultRowHeight="15.75" x14ac:dyDescent="0.25"/>
  <cols>
    <col min="1" max="1" width="78.5703125" style="5" bestFit="1" customWidth="1"/>
    <col min="2" max="2" width="17.5703125" style="5" bestFit="1" customWidth="1"/>
    <col min="3" max="3" width="13.7109375" style="5" bestFit="1" customWidth="1"/>
    <col min="4" max="4" width="15.28515625" style="45" bestFit="1" customWidth="1"/>
    <col min="5" max="5" width="14.140625" style="45" bestFit="1" customWidth="1"/>
    <col min="6" max="6" width="11.5703125" style="5" bestFit="1" customWidth="1"/>
    <col min="7" max="10" width="11.42578125" style="5"/>
    <col min="11" max="11" width="13" style="5" bestFit="1" customWidth="1"/>
    <col min="12" max="16384" width="11.42578125" style="5"/>
  </cols>
  <sheetData>
    <row r="1" spans="1:8" x14ac:dyDescent="0.25">
      <c r="A1" s="252" t="s">
        <v>655</v>
      </c>
      <c r="B1" s="253"/>
      <c r="C1" s="253"/>
      <c r="D1" s="253"/>
      <c r="E1" s="254"/>
      <c r="H1" s="149" t="s">
        <v>738</v>
      </c>
    </row>
    <row r="2" spans="1:8" ht="16.5" thickBot="1" x14ac:dyDescent="0.3">
      <c r="A2" s="255" t="s">
        <v>1</v>
      </c>
      <c r="B2" s="256"/>
      <c r="C2" s="256"/>
      <c r="D2" s="256"/>
      <c r="E2" s="257"/>
    </row>
    <row r="3" spans="1:8" ht="16.5" thickBot="1" x14ac:dyDescent="0.3">
      <c r="A3" s="157" t="s">
        <v>2</v>
      </c>
      <c r="B3" s="1" t="s">
        <v>3</v>
      </c>
      <c r="C3" s="1" t="s">
        <v>4</v>
      </c>
      <c r="D3" s="72" t="s">
        <v>146</v>
      </c>
      <c r="E3" s="174" t="s">
        <v>65</v>
      </c>
    </row>
    <row r="4" spans="1:8" x14ac:dyDescent="0.25">
      <c r="A4" s="159" t="str">
        <f>+'Producto Terminado'!A4</f>
        <v>Doritos</v>
      </c>
      <c r="B4" s="2" t="str">
        <f>+'Producto Terminado'!B4</f>
        <v>Unidad</v>
      </c>
      <c r="C4" s="2">
        <f>+'Producto Terminado'!C4</f>
        <v>1</v>
      </c>
      <c r="D4" s="77">
        <f>+'Costo Materia Prima'!E147</f>
        <v>1896.86</v>
      </c>
      <c r="E4" s="173">
        <f>+C4*D4</f>
        <v>1896.86</v>
      </c>
    </row>
    <row r="5" spans="1:8" x14ac:dyDescent="0.25">
      <c r="A5" s="159" t="str">
        <f>+'Producto Terminado'!A5</f>
        <v>Carne Molida</v>
      </c>
      <c r="B5" s="2" t="str">
        <f>+'Producto Terminado'!B5</f>
        <v>Gramos</v>
      </c>
      <c r="C5" s="2">
        <f>+'Producto Terminado'!C5</f>
        <v>35</v>
      </c>
      <c r="D5" s="77">
        <f>+'Costo Preparaciones Previas'!G193</f>
        <v>22.316389068859905</v>
      </c>
      <c r="E5" s="173">
        <f t="shared" ref="E5:E12" si="0">+C5*D5</f>
        <v>781.07361741009663</v>
      </c>
    </row>
    <row r="6" spans="1:8" x14ac:dyDescent="0.25">
      <c r="A6" s="159" t="str">
        <f>+'Producto Terminado'!A6</f>
        <v>Frijol Rojo</v>
      </c>
      <c r="B6" s="2" t="str">
        <f>+'Producto Terminado'!B6</f>
        <v>Gramos</v>
      </c>
      <c r="C6" s="2">
        <f>+'Producto Terminado'!C6</f>
        <v>45</v>
      </c>
      <c r="D6" s="77">
        <f>+'Costo Materia Prima'!E74</f>
        <v>18.678160919540232</v>
      </c>
      <c r="E6" s="173">
        <f t="shared" si="0"/>
        <v>840.51724137931046</v>
      </c>
    </row>
    <row r="7" spans="1:8" x14ac:dyDescent="0.25">
      <c r="A7" s="159" t="str">
        <f>+'Producto Terminado'!A7</f>
        <v>Pico de Gallo</v>
      </c>
      <c r="B7" s="2" t="str">
        <f>+'Producto Terminado'!B7</f>
        <v>Gramos</v>
      </c>
      <c r="C7" s="2">
        <f>+'Producto Terminado'!C7</f>
        <v>50</v>
      </c>
      <c r="D7" s="77">
        <f>+'Costo Preparaciones Previas'!G90</f>
        <v>8.6320230390529922</v>
      </c>
      <c r="E7" s="173">
        <f t="shared" si="0"/>
        <v>431.60115195264962</v>
      </c>
    </row>
    <row r="8" spans="1:8" x14ac:dyDescent="0.25">
      <c r="A8" s="159" t="str">
        <f>+'Producto Terminado'!A8</f>
        <v>Guacamole</v>
      </c>
      <c r="B8" s="2" t="str">
        <f>+'Producto Terminado'!B8</f>
        <v>Gramos</v>
      </c>
      <c r="C8" s="2">
        <f>+'Producto Terminado'!C8</f>
        <v>50</v>
      </c>
      <c r="D8" s="77">
        <f>+'Costo Preparaciones Previas'!G144</f>
        <v>17.202874087288418</v>
      </c>
      <c r="E8" s="173">
        <f t="shared" si="0"/>
        <v>860.14370436442084</v>
      </c>
    </row>
    <row r="9" spans="1:8" x14ac:dyDescent="0.25">
      <c r="A9" s="159" t="str">
        <f>+'Producto Terminado'!A9</f>
        <v>Aji</v>
      </c>
      <c r="B9" s="2" t="str">
        <f>+'Producto Terminado'!B9</f>
        <v>Gramos</v>
      </c>
      <c r="C9" s="2">
        <f>+'Producto Terminado'!C9</f>
        <v>5</v>
      </c>
      <c r="D9" s="77">
        <f>+'Costo Preparaciones Previas'!G304</f>
        <v>15.006213069303154</v>
      </c>
      <c r="E9" s="173">
        <f t="shared" si="0"/>
        <v>75.031065346515774</v>
      </c>
    </row>
    <row r="10" spans="1:8" x14ac:dyDescent="0.25">
      <c r="A10" s="159" t="str">
        <f>+'Producto Terminado'!A10</f>
        <v>Maiz Tierno</v>
      </c>
      <c r="B10" s="2" t="str">
        <f>+'Producto Terminado'!B10</f>
        <v>Gramos</v>
      </c>
      <c r="C10" s="2">
        <f>+'Producto Terminado'!C10</f>
        <v>45</v>
      </c>
      <c r="D10" s="77">
        <f>+'Costo Preparaciones Previas'!G111</f>
        <v>13.43994838207956</v>
      </c>
      <c r="E10" s="173">
        <f t="shared" si="0"/>
        <v>604.79767719358017</v>
      </c>
    </row>
    <row r="11" spans="1:8" x14ac:dyDescent="0.25">
      <c r="A11" s="159" t="str">
        <f>+'Producto Terminado'!A11</f>
        <v>Suero Costeño</v>
      </c>
      <c r="B11" s="2" t="str">
        <f>+'Producto Terminado'!B11</f>
        <v>Gramos</v>
      </c>
      <c r="C11" s="2">
        <f>+'Producto Terminado'!C11</f>
        <v>8</v>
      </c>
      <c r="D11" s="77">
        <f>+'Costo Materia Prima'!E96</f>
        <v>15.05</v>
      </c>
      <c r="E11" s="173">
        <f t="shared" si="0"/>
        <v>120.4</v>
      </c>
    </row>
    <row r="12" spans="1:8" x14ac:dyDescent="0.25">
      <c r="A12" s="159" t="str">
        <f>+'Producto Terminado'!A12</f>
        <v>Queso Semisalado</v>
      </c>
      <c r="B12" s="2" t="str">
        <f>+'Producto Terminado'!B12</f>
        <v>Gramos</v>
      </c>
      <c r="C12" s="2">
        <f>+'Producto Terminado'!C12</f>
        <v>25</v>
      </c>
      <c r="D12" s="77">
        <f>+'Costo Materia Prima'!E142</f>
        <v>22</v>
      </c>
      <c r="E12" s="173">
        <f t="shared" si="0"/>
        <v>550</v>
      </c>
    </row>
    <row r="13" spans="1:8" ht="16.5" thickBot="1" x14ac:dyDescent="0.3">
      <c r="A13" s="243" t="s">
        <v>253</v>
      </c>
      <c r="B13" s="244"/>
      <c r="C13" s="73">
        <f>SUM(C4:C12)</f>
        <v>264</v>
      </c>
      <c r="D13" s="73">
        <f t="shared" ref="D13" si="1">SUM(D4:D12)</f>
        <v>2029.1856085661241</v>
      </c>
      <c r="E13" s="189">
        <f>SUM(E4:E12)</f>
        <v>6160.4244576465726</v>
      </c>
    </row>
    <row r="14" spans="1:8" ht="16.5" thickBot="1" x14ac:dyDescent="0.3"/>
    <row r="15" spans="1:8" ht="16.5" thickBot="1" x14ac:dyDescent="0.3">
      <c r="A15" s="249" t="s">
        <v>15</v>
      </c>
      <c r="B15" s="250"/>
      <c r="C15" s="250"/>
      <c r="D15" s="250"/>
      <c r="E15" s="251"/>
    </row>
    <row r="16" spans="1:8" ht="16.5" thickBot="1" x14ac:dyDescent="0.3">
      <c r="A16" s="164" t="s">
        <v>16</v>
      </c>
      <c r="B16" s="4" t="s">
        <v>3</v>
      </c>
      <c r="C16" s="4" t="s">
        <v>17</v>
      </c>
      <c r="D16" s="72" t="s">
        <v>146</v>
      </c>
      <c r="E16" s="174" t="s">
        <v>65</v>
      </c>
    </row>
    <row r="17" spans="1:5" x14ac:dyDescent="0.25">
      <c r="A17" s="162" t="str">
        <f>+'Producto Terminado'!A17</f>
        <v>Destapar el paquete de doritos</v>
      </c>
      <c r="B17" s="5" t="str">
        <f>+'Producto Terminado'!B17</f>
        <v>Minutos</v>
      </c>
      <c r="C17" s="5">
        <f>+'Producto Terminado'!C17</f>
        <v>0.5</v>
      </c>
      <c r="D17" s="77">
        <f>+'Costo Mano de Obra'!E$23</f>
        <v>182.42184782608697</v>
      </c>
      <c r="E17" s="173">
        <f t="shared" ref="E17:E25" si="2">+C17*D17</f>
        <v>91.210923913043487</v>
      </c>
    </row>
    <row r="18" spans="1:5" x14ac:dyDescent="0.25">
      <c r="A18" s="162" t="str">
        <f>+'Producto Terminado'!A18</f>
        <v>Agregar Pico de gallo</v>
      </c>
      <c r="B18" s="5" t="str">
        <f>+'Producto Terminado'!B18</f>
        <v>Minutos</v>
      </c>
      <c r="C18" s="5">
        <f>+'Producto Terminado'!C18</f>
        <v>0.5</v>
      </c>
      <c r="D18" s="77">
        <f>+'Costo Mano de Obra'!E$23</f>
        <v>182.42184782608697</v>
      </c>
      <c r="E18" s="173">
        <f t="shared" si="2"/>
        <v>91.210923913043487</v>
      </c>
    </row>
    <row r="19" spans="1:5" x14ac:dyDescent="0.25">
      <c r="A19" s="162" t="str">
        <f>+'Producto Terminado'!A19</f>
        <v>Agregar carne molida</v>
      </c>
      <c r="B19" s="5" t="str">
        <f>+'Producto Terminado'!B19</f>
        <v>Minutos</v>
      </c>
      <c r="C19" s="5">
        <f>+'Producto Terminado'!C19</f>
        <v>0.5</v>
      </c>
      <c r="D19" s="77">
        <f>+'Costo Mano de Obra'!E$23</f>
        <v>182.42184782608697</v>
      </c>
      <c r="E19" s="173">
        <f t="shared" si="2"/>
        <v>91.210923913043487</v>
      </c>
    </row>
    <row r="20" spans="1:5" x14ac:dyDescent="0.25">
      <c r="A20" s="162" t="str">
        <f>+'Producto Terminado'!A20</f>
        <v>Agregar frijol</v>
      </c>
      <c r="B20" s="5" t="str">
        <f>+'Producto Terminado'!B20</f>
        <v>Minutos</v>
      </c>
      <c r="C20" s="5">
        <f>+'Producto Terminado'!C20</f>
        <v>0.5</v>
      </c>
      <c r="D20" s="77">
        <f>+'Costo Mano de Obra'!E$23</f>
        <v>182.42184782608697</v>
      </c>
      <c r="E20" s="173">
        <f t="shared" si="2"/>
        <v>91.210923913043487</v>
      </c>
    </row>
    <row r="21" spans="1:5" x14ac:dyDescent="0.25">
      <c r="A21" s="162" t="str">
        <f>+'Producto Terminado'!A21</f>
        <v>Agregar guacamole</v>
      </c>
      <c r="B21" s="5" t="str">
        <f>+'Producto Terminado'!B21</f>
        <v>Minutos</v>
      </c>
      <c r="C21" s="5">
        <f>+'Producto Terminado'!C21</f>
        <v>0.5</v>
      </c>
      <c r="D21" s="77">
        <f>+'Costo Mano de Obra'!E$23</f>
        <v>182.42184782608697</v>
      </c>
      <c r="E21" s="173">
        <f t="shared" si="2"/>
        <v>91.210923913043487</v>
      </c>
    </row>
    <row r="22" spans="1:5" x14ac:dyDescent="0.25">
      <c r="A22" s="162" t="str">
        <f>+'Producto Terminado'!A22</f>
        <v>Agregar aji</v>
      </c>
      <c r="B22" s="5" t="str">
        <f>+'Producto Terminado'!B22</f>
        <v>Minutos</v>
      </c>
      <c r="C22" s="5">
        <f>+'Producto Terminado'!C22</f>
        <v>0.5</v>
      </c>
      <c r="D22" s="77">
        <f>+'Costo Mano de Obra'!E$23</f>
        <v>182.42184782608697</v>
      </c>
      <c r="E22" s="173">
        <f t="shared" si="2"/>
        <v>91.210923913043487</v>
      </c>
    </row>
    <row r="23" spans="1:5" x14ac:dyDescent="0.25">
      <c r="A23" s="162" t="str">
        <f>+'Producto Terminado'!A23</f>
        <v>Agregar maiz tierno</v>
      </c>
      <c r="B23" s="5" t="str">
        <f>+'Producto Terminado'!B23</f>
        <v>Minutos</v>
      </c>
      <c r="C23" s="5">
        <f>+'Producto Terminado'!C23</f>
        <v>0.5</v>
      </c>
      <c r="D23" s="77">
        <f>+'Costo Mano de Obra'!E$23</f>
        <v>182.42184782608697</v>
      </c>
      <c r="E23" s="173">
        <f t="shared" si="2"/>
        <v>91.210923913043487</v>
      </c>
    </row>
    <row r="24" spans="1:5" x14ac:dyDescent="0.25">
      <c r="A24" s="162" t="str">
        <f>+'Producto Terminado'!A24</f>
        <v>Agregar suero costeño</v>
      </c>
      <c r="B24" s="5" t="str">
        <f>+'Producto Terminado'!B24</f>
        <v>Minutos</v>
      </c>
      <c r="C24" s="5">
        <f>+'Producto Terminado'!C24</f>
        <v>0.5</v>
      </c>
      <c r="D24" s="77">
        <f>+'Costo Mano de Obra'!E$23</f>
        <v>182.42184782608697</v>
      </c>
      <c r="E24" s="173">
        <f t="shared" si="2"/>
        <v>91.210923913043487</v>
      </c>
    </row>
    <row r="25" spans="1:5" x14ac:dyDescent="0.25">
      <c r="A25" s="162" t="str">
        <f>+'Producto Terminado'!A25</f>
        <v>Agregar queso semisalado</v>
      </c>
      <c r="B25" s="5" t="str">
        <f>+'Producto Terminado'!B25</f>
        <v>Minutos</v>
      </c>
      <c r="C25" s="5">
        <f>+'Producto Terminado'!C25</f>
        <v>0.5</v>
      </c>
      <c r="D25" s="77">
        <f>+'Costo Mano de Obra'!E$23</f>
        <v>182.42184782608697</v>
      </c>
      <c r="E25" s="173">
        <f t="shared" si="2"/>
        <v>91.210923913043487</v>
      </c>
    </row>
    <row r="26" spans="1:5" ht="16.5" thickBot="1" x14ac:dyDescent="0.3">
      <c r="A26" s="243" t="s">
        <v>147</v>
      </c>
      <c r="B26" s="244"/>
      <c r="C26" s="22">
        <f>SUM(C17:C25)</f>
        <v>4.5</v>
      </c>
      <c r="D26" s="73">
        <f t="shared" ref="D26:E26" si="3">SUM(D17:D25)</f>
        <v>1641.7966304347831</v>
      </c>
      <c r="E26" s="189">
        <f t="shared" si="3"/>
        <v>820.89831521739154</v>
      </c>
    </row>
    <row r="27" spans="1:5" ht="16.5" thickBot="1" x14ac:dyDescent="0.3"/>
    <row r="28" spans="1:5" ht="16.5" thickBot="1" x14ac:dyDescent="0.3">
      <c r="A28" s="249" t="s">
        <v>18</v>
      </c>
      <c r="B28" s="250"/>
      <c r="C28" s="250"/>
      <c r="D28" s="250"/>
      <c r="E28" s="251"/>
    </row>
    <row r="29" spans="1:5" ht="16.5" thickBot="1" x14ac:dyDescent="0.3">
      <c r="A29" s="164" t="s">
        <v>19</v>
      </c>
      <c r="B29" s="4" t="s">
        <v>3</v>
      </c>
      <c r="C29" s="4" t="s">
        <v>4</v>
      </c>
      <c r="D29" s="72" t="s">
        <v>146</v>
      </c>
      <c r="E29" s="174" t="s">
        <v>65</v>
      </c>
    </row>
    <row r="30" spans="1:5" x14ac:dyDescent="0.25">
      <c r="A30" s="159" t="s">
        <v>291</v>
      </c>
      <c r="B30" s="2" t="s">
        <v>21</v>
      </c>
      <c r="C30" s="2">
        <v>1</v>
      </c>
      <c r="D30" s="77">
        <f>+'Costos Indirectos '!D$2</f>
        <v>892.8</v>
      </c>
      <c r="E30" s="173">
        <f>+C30*D30</f>
        <v>892.8</v>
      </c>
    </row>
    <row r="31" spans="1:5" x14ac:dyDescent="0.25">
      <c r="A31" s="159" t="s">
        <v>292</v>
      </c>
      <c r="B31" s="2" t="s">
        <v>21</v>
      </c>
      <c r="C31" s="2">
        <v>1</v>
      </c>
      <c r="D31" s="77">
        <f>+'Costos Indirectos '!F$2</f>
        <v>189.71207430340559</v>
      </c>
      <c r="E31" s="173">
        <f t="shared" ref="E31" si="4">+C31*D31</f>
        <v>189.71207430340559</v>
      </c>
    </row>
    <row r="32" spans="1:5" ht="16.5" thickBot="1" x14ac:dyDescent="0.3">
      <c r="A32" s="243" t="s">
        <v>253</v>
      </c>
      <c r="B32" s="244"/>
      <c r="C32" s="9"/>
      <c r="D32" s="76">
        <f>SUM(D30:D31)</f>
        <v>1082.5120743034056</v>
      </c>
      <c r="E32" s="172">
        <f>SUM(E30:E31)</f>
        <v>1082.5120743034056</v>
      </c>
    </row>
    <row r="33" spans="1:6" ht="16.5" thickBot="1" x14ac:dyDescent="0.3">
      <c r="A33" s="2"/>
      <c r="B33" s="2"/>
      <c r="C33" s="2"/>
    </row>
    <row r="34" spans="1:6" ht="16.5" thickBot="1" x14ac:dyDescent="0.3">
      <c r="A34" s="249" t="s">
        <v>667</v>
      </c>
      <c r="B34" s="250"/>
      <c r="C34" s="250"/>
      <c r="D34" s="250"/>
      <c r="E34" s="251"/>
    </row>
    <row r="35" spans="1:6" ht="16.5" thickBot="1" x14ac:dyDescent="0.3">
      <c r="A35" s="164" t="s">
        <v>19</v>
      </c>
      <c r="B35" s="4" t="s">
        <v>3</v>
      </c>
      <c r="C35" s="4" t="s">
        <v>4</v>
      </c>
      <c r="D35" s="72" t="s">
        <v>146</v>
      </c>
      <c r="E35" s="174" t="s">
        <v>65</v>
      </c>
    </row>
    <row r="36" spans="1:6" x14ac:dyDescent="0.25">
      <c r="A36" s="159" t="s">
        <v>503</v>
      </c>
      <c r="B36" s="2" t="s">
        <v>209</v>
      </c>
      <c r="C36" s="2">
        <v>2</v>
      </c>
      <c r="D36" s="77">
        <f>+'Costo Mano de Obra'!E$23</f>
        <v>182.42184782608697</v>
      </c>
      <c r="E36" s="173">
        <f>+C36*D36</f>
        <v>364.84369565217395</v>
      </c>
    </row>
    <row r="37" spans="1:6" ht="16.5" thickBot="1" x14ac:dyDescent="0.3">
      <c r="A37" s="243" t="s">
        <v>147</v>
      </c>
      <c r="B37" s="244"/>
      <c r="C37" s="76"/>
      <c r="D37" s="76">
        <f>SUM(D36:D36)</f>
        <v>182.42184782608697</v>
      </c>
      <c r="E37" s="172">
        <f>SUM(E36:E36)</f>
        <v>364.84369565217395</v>
      </c>
    </row>
    <row r="38" spans="1:6" x14ac:dyDescent="0.25">
      <c r="A38" s="8"/>
      <c r="B38" s="8"/>
      <c r="C38" s="77"/>
      <c r="D38" s="77"/>
      <c r="E38" s="77"/>
    </row>
    <row r="39" spans="1:6" x14ac:dyDescent="0.25">
      <c r="A39" s="271" t="s">
        <v>246</v>
      </c>
      <c r="B39" s="272"/>
      <c r="C39" s="272"/>
      <c r="D39" s="272"/>
      <c r="E39" s="272"/>
      <c r="F39" s="272"/>
    </row>
    <row r="40" spans="1:6" ht="47.25" x14ac:dyDescent="0.25">
      <c r="A40" s="26" t="s">
        <v>64</v>
      </c>
      <c r="B40" s="78" t="s">
        <v>4</v>
      </c>
      <c r="C40" s="28" t="s">
        <v>2</v>
      </c>
      <c r="D40" s="26" t="s">
        <v>247</v>
      </c>
      <c r="E40" s="26" t="s">
        <v>248</v>
      </c>
      <c r="F40" s="28" t="s">
        <v>249</v>
      </c>
    </row>
    <row r="41" spans="1:6" x14ac:dyDescent="0.25">
      <c r="A41" s="26" t="str">
        <f>+A1</f>
        <v>DORILOCOS</v>
      </c>
      <c r="B41" s="19">
        <v>1</v>
      </c>
      <c r="C41" s="27">
        <f>+E13</f>
        <v>6160.4244576465726</v>
      </c>
      <c r="D41" s="27">
        <f>+E26</f>
        <v>820.89831521739154</v>
      </c>
      <c r="E41" s="27">
        <f>+E32+E37</f>
        <v>1447.3557699555795</v>
      </c>
      <c r="F41" s="28">
        <f>+C41+D41+E41</f>
        <v>8428.6785428195435</v>
      </c>
    </row>
    <row r="42" spans="1:6" ht="16.5" thickBot="1" x14ac:dyDescent="0.3">
      <c r="A42" s="29"/>
      <c r="B42" s="12"/>
      <c r="C42" s="30"/>
      <c r="D42" s="30"/>
      <c r="E42" s="30"/>
      <c r="F42" s="31"/>
    </row>
    <row r="43" spans="1:6" x14ac:dyDescent="0.25">
      <c r="A43" s="252" t="s">
        <v>656</v>
      </c>
      <c r="B43" s="253"/>
      <c r="C43" s="253"/>
      <c r="D43" s="253"/>
      <c r="E43" s="254"/>
    </row>
    <row r="44" spans="1:6" ht="16.5" thickBot="1" x14ac:dyDescent="0.3">
      <c r="A44" s="255" t="s">
        <v>1</v>
      </c>
      <c r="B44" s="256"/>
      <c r="C44" s="256"/>
      <c r="D44" s="256"/>
      <c r="E44" s="257"/>
    </row>
    <row r="45" spans="1:6" ht="16.5" thickBot="1" x14ac:dyDescent="0.3">
      <c r="A45" s="157" t="s">
        <v>2</v>
      </c>
      <c r="B45" s="1" t="s">
        <v>3</v>
      </c>
      <c r="C45" s="1" t="s">
        <v>4</v>
      </c>
      <c r="D45" s="72" t="s">
        <v>146</v>
      </c>
      <c r="E45" s="174" t="s">
        <v>65</v>
      </c>
    </row>
    <row r="46" spans="1:6" x14ac:dyDescent="0.25">
      <c r="A46" s="159" t="str">
        <f>+'Producto Terminado'!A31</f>
        <v>Lechuga</v>
      </c>
      <c r="B46" s="2" t="str">
        <f>+'Producto Terminado'!B31</f>
        <v>Gramos</v>
      </c>
      <c r="C46" s="2">
        <f>+'Producto Terminado'!C31</f>
        <v>15</v>
      </c>
      <c r="D46" s="77">
        <f>+'Costo Materia Prima'!E7</f>
        <v>11.428571428571429</v>
      </c>
      <c r="E46" s="173">
        <f>+C46*D46</f>
        <v>171.42857142857144</v>
      </c>
    </row>
    <row r="47" spans="1:6" x14ac:dyDescent="0.25">
      <c r="A47" s="159" t="str">
        <f>+'Producto Terminado'!A32</f>
        <v>Tomate</v>
      </c>
      <c r="B47" s="2" t="str">
        <f>+'Producto Terminado'!B32</f>
        <v>Gramos</v>
      </c>
      <c r="C47" s="2">
        <f>+'Producto Terminado'!C32</f>
        <v>30</v>
      </c>
      <c r="D47" s="77">
        <f>+'Costo Materia Prima'!E12</f>
        <v>3.5</v>
      </c>
      <c r="E47" s="173">
        <f t="shared" ref="E47:E51" si="5">+C47*D47</f>
        <v>105</v>
      </c>
    </row>
    <row r="48" spans="1:6" x14ac:dyDescent="0.25">
      <c r="A48" s="159" t="str">
        <f>+'Producto Terminado'!A33</f>
        <v>Jamon de cerdo</v>
      </c>
      <c r="B48" s="2" t="str">
        <f>+'Producto Terminado'!B33</f>
        <v xml:space="preserve">Unidad </v>
      </c>
      <c r="C48" s="2">
        <f>+'Producto Terminado'!C33</f>
        <v>1</v>
      </c>
      <c r="D48" s="77">
        <f>+'Costo Materia Prima'!E152</f>
        <v>1787.5474999999999</v>
      </c>
      <c r="E48" s="173">
        <f t="shared" si="5"/>
        <v>1787.5474999999999</v>
      </c>
    </row>
    <row r="49" spans="1:5" x14ac:dyDescent="0.25">
      <c r="A49" s="159" t="str">
        <f>+'Producto Terminado'!A34</f>
        <v>Laminas de queso</v>
      </c>
      <c r="B49" s="2" t="str">
        <f>+'Producto Terminado'!B34</f>
        <v>Gramos</v>
      </c>
      <c r="C49" s="2">
        <f>+'Producto Terminado'!C34</f>
        <v>50</v>
      </c>
      <c r="D49" s="77">
        <f>+'Costo Materia Prima'!E144</f>
        <v>11.2</v>
      </c>
      <c r="E49" s="173">
        <f t="shared" si="5"/>
        <v>560</v>
      </c>
    </row>
    <row r="50" spans="1:5" x14ac:dyDescent="0.25">
      <c r="A50" s="159" t="str">
        <f>+'Producto Terminado'!A35</f>
        <v>Salsa Tartara</v>
      </c>
      <c r="B50" s="2" t="str">
        <f>+'Producto Terminado'!B35</f>
        <v>Gramos</v>
      </c>
      <c r="C50" s="2">
        <f>+'Producto Terminado'!C35</f>
        <v>30</v>
      </c>
      <c r="D50" s="77">
        <f>+'Costo Preparaciones Previas'!G31</f>
        <v>12.759117496461988</v>
      </c>
      <c r="E50" s="173">
        <f t="shared" si="5"/>
        <v>382.77352489385964</v>
      </c>
    </row>
    <row r="51" spans="1:5" x14ac:dyDescent="0.25">
      <c r="A51" s="159" t="str">
        <f>+'Producto Terminado'!A36</f>
        <v>Pan Sandwich</v>
      </c>
      <c r="B51" s="2" t="str">
        <f>+'Producto Terminado'!B36</f>
        <v>Unidad</v>
      </c>
      <c r="C51" s="2">
        <f>+'Producto Terminado'!C36</f>
        <v>1</v>
      </c>
      <c r="D51" s="77">
        <f>+'Costo Materia Prima'!E159</f>
        <v>1300</v>
      </c>
      <c r="E51" s="173">
        <f t="shared" si="5"/>
        <v>1300</v>
      </c>
    </row>
    <row r="52" spans="1:5" ht="16.5" thickBot="1" x14ac:dyDescent="0.3">
      <c r="A52" s="243" t="s">
        <v>253</v>
      </c>
      <c r="B52" s="244"/>
      <c r="C52" s="73">
        <f>SUM(C46:C51)</f>
        <v>127</v>
      </c>
      <c r="D52" s="73">
        <f>SUM(D46:D51)</f>
        <v>3126.4351889250333</v>
      </c>
      <c r="E52" s="189">
        <f>SUM(E46:E51)</f>
        <v>4306.749596322431</v>
      </c>
    </row>
    <row r="53" spans="1:5" ht="16.5" thickBot="1" x14ac:dyDescent="0.3">
      <c r="B53" s="2"/>
      <c r="C53" s="45"/>
    </row>
    <row r="54" spans="1:5" ht="16.5" thickBot="1" x14ac:dyDescent="0.3">
      <c r="A54" s="249" t="s">
        <v>15</v>
      </c>
      <c r="B54" s="250"/>
      <c r="C54" s="250"/>
      <c r="D54" s="250"/>
      <c r="E54" s="251"/>
    </row>
    <row r="55" spans="1:5" ht="16.5" thickBot="1" x14ac:dyDescent="0.3">
      <c r="A55" s="164" t="s">
        <v>16</v>
      </c>
      <c r="B55" s="4" t="s">
        <v>3</v>
      </c>
      <c r="C55" s="4" t="s">
        <v>17</v>
      </c>
      <c r="D55" s="72" t="s">
        <v>146</v>
      </c>
      <c r="E55" s="174" t="s">
        <v>65</v>
      </c>
    </row>
    <row r="56" spans="1:5" x14ac:dyDescent="0.25">
      <c r="A56" s="159" t="str">
        <f>+'Producto Terminado'!A41</f>
        <v>Lavar los vegetales</v>
      </c>
      <c r="B56" s="2" t="str">
        <f>+'Producto Terminado'!B41</f>
        <v>Minutos</v>
      </c>
      <c r="C56" s="2">
        <f>+'Producto Terminado'!C41</f>
        <v>1</v>
      </c>
      <c r="D56" s="77">
        <f>+'Costo Mano de Obra'!E$23</f>
        <v>182.42184782608697</v>
      </c>
      <c r="E56" s="173">
        <f>+C56*D56</f>
        <v>182.42184782608697</v>
      </c>
    </row>
    <row r="57" spans="1:5" x14ac:dyDescent="0.25">
      <c r="A57" s="159" t="str">
        <f>+'Producto Terminado'!A42</f>
        <v>Tajadear el tomate</v>
      </c>
      <c r="B57" s="2" t="str">
        <f>+'Producto Terminado'!B42</f>
        <v>Minutos</v>
      </c>
      <c r="C57" s="2">
        <f>+'Producto Terminado'!C42</f>
        <v>1</v>
      </c>
      <c r="D57" s="77">
        <f>+'Costo Mano de Obra'!E$23</f>
        <v>182.42184782608697</v>
      </c>
      <c r="E57" s="173">
        <f t="shared" ref="E57:E59" si="6">+C57*D57</f>
        <v>182.42184782608697</v>
      </c>
    </row>
    <row r="58" spans="1:5" x14ac:dyDescent="0.25">
      <c r="A58" s="159" t="str">
        <f>+'Producto Terminado'!A43</f>
        <v>Colocar la salsa al pan</v>
      </c>
      <c r="B58" s="2" t="str">
        <f>+'Producto Terminado'!B43</f>
        <v>Minutos</v>
      </c>
      <c r="C58" s="2">
        <f>+'Producto Terminado'!C43</f>
        <v>1</v>
      </c>
      <c r="D58" s="77">
        <f>+'Costo Mano de Obra'!E$23</f>
        <v>182.42184782608697</v>
      </c>
      <c r="E58" s="173">
        <f t="shared" si="6"/>
        <v>182.42184782608697</v>
      </c>
    </row>
    <row r="59" spans="1:5" x14ac:dyDescent="0.25">
      <c r="A59" s="159" t="str">
        <f>+'Producto Terminado'!A44</f>
        <v>Colocar todos los ingredientes en el pan</v>
      </c>
      <c r="B59" s="2" t="str">
        <f>+'Producto Terminado'!B44</f>
        <v>Minutos</v>
      </c>
      <c r="C59" s="2">
        <f>+'Producto Terminado'!C44</f>
        <v>1</v>
      </c>
      <c r="D59" s="77">
        <f>+'Costo Mano de Obra'!E$23</f>
        <v>182.42184782608697</v>
      </c>
      <c r="E59" s="173">
        <f t="shared" si="6"/>
        <v>182.42184782608697</v>
      </c>
    </row>
    <row r="60" spans="1:5" ht="16.5" thickBot="1" x14ac:dyDescent="0.3">
      <c r="A60" s="243" t="s">
        <v>147</v>
      </c>
      <c r="B60" s="244"/>
      <c r="C60" s="22">
        <f>SUM(C56:C59)</f>
        <v>4</v>
      </c>
      <c r="D60" s="73">
        <f t="shared" ref="D60:E60" si="7">SUM(D56:D59)</f>
        <v>729.6873913043479</v>
      </c>
      <c r="E60" s="189">
        <f t="shared" si="7"/>
        <v>729.6873913043479</v>
      </c>
    </row>
    <row r="61" spans="1:5" ht="16.5" thickBot="1" x14ac:dyDescent="0.3"/>
    <row r="62" spans="1:5" ht="16.5" thickBot="1" x14ac:dyDescent="0.3">
      <c r="A62" s="249" t="s">
        <v>18</v>
      </c>
      <c r="B62" s="250"/>
      <c r="C62" s="250"/>
      <c r="D62" s="250"/>
      <c r="E62" s="251"/>
    </row>
    <row r="63" spans="1:5" ht="16.5" thickBot="1" x14ac:dyDescent="0.3">
      <c r="A63" s="164" t="s">
        <v>19</v>
      </c>
      <c r="B63" s="4" t="s">
        <v>3</v>
      </c>
      <c r="C63" s="4" t="s">
        <v>4</v>
      </c>
      <c r="D63" s="72" t="s">
        <v>146</v>
      </c>
      <c r="E63" s="174" t="s">
        <v>65</v>
      </c>
    </row>
    <row r="64" spans="1:5" x14ac:dyDescent="0.25">
      <c r="A64" s="159" t="s">
        <v>291</v>
      </c>
      <c r="B64" s="2" t="s">
        <v>21</v>
      </c>
      <c r="C64" s="2">
        <v>1</v>
      </c>
      <c r="D64" s="77">
        <f>+'Costos Indirectos '!D$3</f>
        <v>863.99999999999989</v>
      </c>
      <c r="E64" s="173">
        <f>+C64*D64</f>
        <v>863.99999999999989</v>
      </c>
    </row>
    <row r="65" spans="1:6" x14ac:dyDescent="0.25">
      <c r="A65" s="159" t="s">
        <v>292</v>
      </c>
      <c r="B65" s="2" t="s">
        <v>21</v>
      </c>
      <c r="C65" s="2">
        <v>1</v>
      </c>
      <c r="D65" s="77">
        <v>0</v>
      </c>
      <c r="E65" s="173">
        <f t="shared" ref="E65" si="8">+C65*D65</f>
        <v>0</v>
      </c>
    </row>
    <row r="66" spans="1:6" ht="16.5" thickBot="1" x14ac:dyDescent="0.3">
      <c r="A66" s="243" t="s">
        <v>253</v>
      </c>
      <c r="B66" s="244"/>
      <c r="C66" s="9"/>
      <c r="D66" s="76">
        <f>SUM(D64:D65)</f>
        <v>863.99999999999989</v>
      </c>
      <c r="E66" s="172">
        <f>SUM(E64:E65)</f>
        <v>863.99999999999989</v>
      </c>
    </row>
    <row r="67" spans="1:6" ht="16.5" thickBot="1" x14ac:dyDescent="0.3"/>
    <row r="68" spans="1:6" ht="16.5" thickBot="1" x14ac:dyDescent="0.3">
      <c r="A68" s="249" t="s">
        <v>667</v>
      </c>
      <c r="B68" s="250"/>
      <c r="C68" s="250"/>
      <c r="D68" s="250"/>
      <c r="E68" s="251"/>
    </row>
    <row r="69" spans="1:6" ht="16.5" thickBot="1" x14ac:dyDescent="0.3">
      <c r="A69" s="164" t="s">
        <v>19</v>
      </c>
      <c r="B69" s="4" t="s">
        <v>3</v>
      </c>
      <c r="C69" s="4" t="s">
        <v>4</v>
      </c>
      <c r="D69" s="72" t="s">
        <v>146</v>
      </c>
      <c r="E69" s="174" t="s">
        <v>65</v>
      </c>
    </row>
    <row r="70" spans="1:6" x14ac:dyDescent="0.25">
      <c r="A70" s="159" t="s">
        <v>503</v>
      </c>
      <c r="B70" s="2" t="s">
        <v>209</v>
      </c>
      <c r="C70" s="2">
        <v>2</v>
      </c>
      <c r="D70" s="77">
        <f>+'Costo Mano de Obra'!E$23</f>
        <v>182.42184782608697</v>
      </c>
      <c r="E70" s="173">
        <f>+C70*D70</f>
        <v>364.84369565217395</v>
      </c>
    </row>
    <row r="71" spans="1:6" ht="16.5" thickBot="1" x14ac:dyDescent="0.3">
      <c r="A71" s="243" t="s">
        <v>147</v>
      </c>
      <c r="B71" s="244"/>
      <c r="C71" s="76"/>
      <c r="D71" s="76">
        <f>SUM(D70:D70)</f>
        <v>182.42184782608697</v>
      </c>
      <c r="E71" s="172">
        <f>SUM(E70:E70)</f>
        <v>364.84369565217395</v>
      </c>
    </row>
    <row r="72" spans="1:6" x14ac:dyDescent="0.25">
      <c r="A72" s="2"/>
      <c r="B72" s="2"/>
      <c r="C72" s="2"/>
    </row>
    <row r="73" spans="1:6" x14ac:dyDescent="0.25">
      <c r="A73" s="271" t="s">
        <v>246</v>
      </c>
      <c r="B73" s="272"/>
      <c r="C73" s="272"/>
      <c r="D73" s="272"/>
      <c r="E73" s="272"/>
      <c r="F73" s="272"/>
    </row>
    <row r="74" spans="1:6" ht="47.25" x14ac:dyDescent="0.25">
      <c r="A74" s="26" t="s">
        <v>64</v>
      </c>
      <c r="B74" s="78" t="s">
        <v>4</v>
      </c>
      <c r="C74" s="28" t="s">
        <v>2</v>
      </c>
      <c r="D74" s="26" t="s">
        <v>247</v>
      </c>
      <c r="E74" s="26" t="s">
        <v>248</v>
      </c>
      <c r="F74" s="28" t="s">
        <v>249</v>
      </c>
    </row>
    <row r="75" spans="1:6" x14ac:dyDescent="0.25">
      <c r="A75" s="26" t="str">
        <f>+A43</f>
        <v>SANDWICH DE PIERNA DE CERDO</v>
      </c>
      <c r="B75" s="19">
        <v>1</v>
      </c>
      <c r="C75" s="27">
        <f>+E52</f>
        <v>4306.749596322431</v>
      </c>
      <c r="D75" s="27">
        <f>+E60</f>
        <v>729.6873913043479</v>
      </c>
      <c r="E75" s="27">
        <f>+E66+E71</f>
        <v>1228.8436956521739</v>
      </c>
      <c r="F75" s="28">
        <f>+C75+D75+E75</f>
        <v>6265.2806832789529</v>
      </c>
    </row>
    <row r="76" spans="1:6" ht="16.5" thickBot="1" x14ac:dyDescent="0.3">
      <c r="A76" s="124"/>
      <c r="B76" s="12"/>
      <c r="C76" s="30"/>
      <c r="D76" s="30"/>
      <c r="E76" s="30"/>
      <c r="F76" s="31"/>
    </row>
    <row r="77" spans="1:6" x14ac:dyDescent="0.25">
      <c r="A77" s="252" t="s">
        <v>657</v>
      </c>
      <c r="B77" s="253"/>
      <c r="C77" s="253"/>
      <c r="D77" s="253"/>
      <c r="E77" s="254"/>
    </row>
    <row r="78" spans="1:6" ht="16.5" thickBot="1" x14ac:dyDescent="0.3">
      <c r="A78" s="255" t="s">
        <v>1</v>
      </c>
      <c r="B78" s="256"/>
      <c r="C78" s="256"/>
      <c r="D78" s="256"/>
      <c r="E78" s="257"/>
    </row>
    <row r="79" spans="1:6" ht="16.5" thickBot="1" x14ac:dyDescent="0.3">
      <c r="A79" s="157" t="s">
        <v>2</v>
      </c>
      <c r="B79" s="1" t="s">
        <v>3</v>
      </c>
      <c r="C79" s="1" t="s">
        <v>4</v>
      </c>
      <c r="D79" s="72" t="s">
        <v>146</v>
      </c>
      <c r="E79" s="174" t="s">
        <v>65</v>
      </c>
    </row>
    <row r="80" spans="1:6" x14ac:dyDescent="0.25">
      <c r="A80" s="162" t="str">
        <f>+'Producto Terminado'!A51</f>
        <v>Pan Sandwich</v>
      </c>
      <c r="B80" s="5" t="str">
        <f>+'Producto Terminado'!B51</f>
        <v>Unidad</v>
      </c>
      <c r="C80" s="5">
        <f>+'Producto Terminado'!C51</f>
        <v>1</v>
      </c>
      <c r="D80" s="77">
        <f>+'Costo Materia Prima'!E159</f>
        <v>1300</v>
      </c>
      <c r="E80" s="173">
        <f>+C80*D80</f>
        <v>1300</v>
      </c>
    </row>
    <row r="81" spans="1:5" x14ac:dyDescent="0.25">
      <c r="A81" s="162" t="str">
        <f>+'Producto Terminado'!A52</f>
        <v>Lechuga</v>
      </c>
      <c r="B81" s="5" t="str">
        <f>+'Producto Terminado'!B52</f>
        <v>Gramos</v>
      </c>
      <c r="C81" s="5">
        <f>+'Producto Terminado'!C52</f>
        <v>15</v>
      </c>
      <c r="D81" s="77">
        <f>+'Costo Materia Prima'!E7</f>
        <v>11.428571428571429</v>
      </c>
      <c r="E81" s="173">
        <f t="shared" ref="E81:E85" si="9">+C81*D81</f>
        <v>171.42857142857144</v>
      </c>
    </row>
    <row r="82" spans="1:5" x14ac:dyDescent="0.25">
      <c r="A82" s="162" t="str">
        <f>+'Producto Terminado'!A53</f>
        <v>Cebolla Encurtida</v>
      </c>
      <c r="B82" s="5" t="str">
        <f>+'Producto Terminado'!B53</f>
        <v>Gramos</v>
      </c>
      <c r="C82" s="5">
        <f>+'Producto Terminado'!C53</f>
        <v>15</v>
      </c>
      <c r="D82" s="77">
        <f>+'Costo Preparaciones Previas'!G169</f>
        <v>7.7732204019714226</v>
      </c>
      <c r="E82" s="173">
        <f t="shared" si="9"/>
        <v>116.59830602957133</v>
      </c>
    </row>
    <row r="83" spans="1:5" x14ac:dyDescent="0.25">
      <c r="A83" s="162" t="str">
        <f>+'Producto Terminado'!A54</f>
        <v>Cerdo BBQ</v>
      </c>
      <c r="B83" s="5" t="str">
        <f>+'Producto Terminado'!B54</f>
        <v>Gramos</v>
      </c>
      <c r="C83" s="5">
        <f>+'Producto Terminado'!C54</f>
        <v>100</v>
      </c>
      <c r="D83" s="77">
        <f>+'Costo Preparaciones Previas'!G220</f>
        <v>24.604996043903132</v>
      </c>
      <c r="E83" s="173">
        <f t="shared" si="9"/>
        <v>2460.4996043903134</v>
      </c>
    </row>
    <row r="84" spans="1:5" x14ac:dyDescent="0.25">
      <c r="A84" s="162" t="str">
        <f>+'Producto Terminado'!A55</f>
        <v>Queso Cheddar</v>
      </c>
      <c r="B84" s="5" t="str">
        <f>+'Producto Terminado'!B55</f>
        <v>Gramos</v>
      </c>
      <c r="C84" s="5">
        <f>+'Producto Terminado'!C55</f>
        <v>30</v>
      </c>
      <c r="D84" s="77">
        <f>+'Costo Materia Prima'!E79</f>
        <v>19.964664310954063</v>
      </c>
      <c r="E84" s="173">
        <f t="shared" si="9"/>
        <v>598.93992932862193</v>
      </c>
    </row>
    <row r="85" spans="1:5" x14ac:dyDescent="0.25">
      <c r="A85" s="162" t="str">
        <f>+'Producto Terminado'!A56</f>
        <v>Salsa BBQ</v>
      </c>
      <c r="B85" s="5" t="str">
        <f>+'Producto Terminado'!B56</f>
        <v>Gramos</v>
      </c>
      <c r="C85" s="5">
        <f>+'Producto Terminado'!C56</f>
        <v>45</v>
      </c>
      <c r="D85" s="77">
        <f>+'Costo Materia Prima'!E105</f>
        <v>19.390909090909091</v>
      </c>
      <c r="E85" s="173">
        <f t="shared" si="9"/>
        <v>872.59090909090912</v>
      </c>
    </row>
    <row r="86" spans="1:5" ht="16.5" thickBot="1" x14ac:dyDescent="0.3">
      <c r="A86" s="243" t="s">
        <v>253</v>
      </c>
      <c r="B86" s="244"/>
      <c r="C86" s="73">
        <f>SUM(C80:C85)</f>
        <v>206</v>
      </c>
      <c r="D86" s="73">
        <f t="shared" ref="D86" si="10">SUM(D80:D85)</f>
        <v>1383.1623612763092</v>
      </c>
      <c r="E86" s="189">
        <f>SUM(E80:E85)</f>
        <v>5520.0573202679871</v>
      </c>
    </row>
    <row r="87" spans="1:5" ht="16.5" thickBot="1" x14ac:dyDescent="0.3">
      <c r="B87" s="2"/>
      <c r="C87" s="45"/>
    </row>
    <row r="88" spans="1:5" ht="16.5" thickBot="1" x14ac:dyDescent="0.3">
      <c r="A88" s="249" t="s">
        <v>15</v>
      </c>
      <c r="B88" s="250"/>
      <c r="C88" s="250"/>
      <c r="D88" s="250"/>
      <c r="E88" s="251"/>
    </row>
    <row r="89" spans="1:5" ht="16.5" thickBot="1" x14ac:dyDescent="0.3">
      <c r="A89" s="164" t="s">
        <v>16</v>
      </c>
      <c r="B89" s="4" t="s">
        <v>3</v>
      </c>
      <c r="C89" s="4" t="s">
        <v>17</v>
      </c>
      <c r="D89" s="72" t="s">
        <v>146</v>
      </c>
      <c r="E89" s="174" t="s">
        <v>65</v>
      </c>
    </row>
    <row r="90" spans="1:5" x14ac:dyDescent="0.25">
      <c r="A90" s="162" t="str">
        <f>+'Producto Terminado'!A61</f>
        <v>Sofreir el cerdo</v>
      </c>
      <c r="B90" s="5" t="str">
        <f>+'Producto Terminado'!B61</f>
        <v>Minutos</v>
      </c>
      <c r="C90" s="5">
        <f>+'Producto Terminado'!C61</f>
        <v>10</v>
      </c>
      <c r="D90" s="77">
        <f>+'Costo Mano de Obra'!E$23</f>
        <v>182.42184782608697</v>
      </c>
      <c r="E90" s="173">
        <f>+C90*D90</f>
        <v>1824.2184782608697</v>
      </c>
    </row>
    <row r="91" spans="1:5" x14ac:dyDescent="0.25">
      <c r="A91" s="162" t="str">
        <f>+'Producto Terminado'!A62</f>
        <v>Lavar la lechuga</v>
      </c>
      <c r="B91" s="5" t="str">
        <f>+'Producto Terminado'!B62</f>
        <v>Minutos</v>
      </c>
      <c r="C91" s="5">
        <f>+'Producto Terminado'!C62</f>
        <v>1</v>
      </c>
      <c r="D91" s="77">
        <f>+'Costo Mano de Obra'!E$23</f>
        <v>182.42184782608697</v>
      </c>
      <c r="E91" s="173">
        <f t="shared" ref="E91:E93" si="11">+C91*D91</f>
        <v>182.42184782608697</v>
      </c>
    </row>
    <row r="92" spans="1:5" x14ac:dyDescent="0.25">
      <c r="A92" s="162" t="str">
        <f>+'Producto Terminado'!A63</f>
        <v>Colocar la salsa al pan</v>
      </c>
      <c r="B92" s="5" t="str">
        <f>+'Producto Terminado'!B63</f>
        <v>Minutos</v>
      </c>
      <c r="C92" s="5">
        <f>+'Producto Terminado'!C63</f>
        <v>1</v>
      </c>
      <c r="D92" s="77">
        <f>+'Costo Mano de Obra'!E$23</f>
        <v>182.42184782608697</v>
      </c>
      <c r="E92" s="173">
        <f t="shared" si="11"/>
        <v>182.42184782608697</v>
      </c>
    </row>
    <row r="93" spans="1:5" x14ac:dyDescent="0.25">
      <c r="A93" s="162" t="str">
        <f>+'Producto Terminado'!A64</f>
        <v>Colocar todos los ingredientes en el pan</v>
      </c>
      <c r="B93" s="5" t="str">
        <f>+'Producto Terminado'!B64</f>
        <v>Minutos</v>
      </c>
      <c r="C93" s="5">
        <f>+'Producto Terminado'!C64</f>
        <v>1</v>
      </c>
      <c r="D93" s="77">
        <f>+'Costo Mano de Obra'!E$23</f>
        <v>182.42184782608697</v>
      </c>
      <c r="E93" s="173">
        <f t="shared" si="11"/>
        <v>182.42184782608697</v>
      </c>
    </row>
    <row r="94" spans="1:5" ht="16.5" thickBot="1" x14ac:dyDescent="0.3">
      <c r="A94" s="243" t="s">
        <v>253</v>
      </c>
      <c r="B94" s="244"/>
      <c r="C94" s="14">
        <f>SUM(C90:C93)</f>
        <v>13</v>
      </c>
      <c r="D94" s="76">
        <f t="shared" ref="D94:E94" si="12">SUM(D90:D93)</f>
        <v>729.6873913043479</v>
      </c>
      <c r="E94" s="172">
        <f t="shared" si="12"/>
        <v>2371.4840217391306</v>
      </c>
    </row>
    <row r="95" spans="1:5" ht="16.5" thickBot="1" x14ac:dyDescent="0.3"/>
    <row r="96" spans="1:5" ht="16.5" thickBot="1" x14ac:dyDescent="0.3">
      <c r="A96" s="249" t="s">
        <v>18</v>
      </c>
      <c r="B96" s="250"/>
      <c r="C96" s="250"/>
      <c r="D96" s="250"/>
      <c r="E96" s="251"/>
    </row>
    <row r="97" spans="1:6" ht="16.5" thickBot="1" x14ac:dyDescent="0.3">
      <c r="A97" s="164" t="s">
        <v>19</v>
      </c>
      <c r="B97" s="4" t="s">
        <v>3</v>
      </c>
      <c r="C97" s="4" t="s">
        <v>4</v>
      </c>
      <c r="D97" s="72" t="s">
        <v>146</v>
      </c>
      <c r="E97" s="174" t="s">
        <v>65</v>
      </c>
    </row>
    <row r="98" spans="1:6" x14ac:dyDescent="0.25">
      <c r="A98" s="159" t="s">
        <v>291</v>
      </c>
      <c r="B98" s="2" t="s">
        <v>21</v>
      </c>
      <c r="C98" s="2">
        <v>1</v>
      </c>
      <c r="D98" s="77">
        <f>+'Costos Indirectos '!D$4</f>
        <v>971.99999999999989</v>
      </c>
      <c r="E98" s="173">
        <f>+C98*D98</f>
        <v>971.99999999999989</v>
      </c>
    </row>
    <row r="99" spans="1:6" x14ac:dyDescent="0.25">
      <c r="A99" s="159" t="s">
        <v>292</v>
      </c>
      <c r="B99" s="2" t="s">
        <v>21</v>
      </c>
      <c r="C99" s="2">
        <v>1</v>
      </c>
      <c r="D99" s="77">
        <f>+'Costos Indirectos '!F$4</f>
        <v>189.71207430340559</v>
      </c>
      <c r="E99" s="173">
        <f t="shared" ref="E99" si="13">+C99*D99</f>
        <v>189.71207430340559</v>
      </c>
    </row>
    <row r="100" spans="1:6" ht="16.5" thickBot="1" x14ac:dyDescent="0.3">
      <c r="A100" s="243" t="s">
        <v>253</v>
      </c>
      <c r="B100" s="244"/>
      <c r="C100" s="9"/>
      <c r="D100" s="76">
        <f>SUM(D98:D99)</f>
        <v>1161.7120743034054</v>
      </c>
      <c r="E100" s="172">
        <f>SUM(E98:E99)</f>
        <v>1161.7120743034054</v>
      </c>
    </row>
    <row r="101" spans="1:6" ht="16.5" thickBot="1" x14ac:dyDescent="0.3"/>
    <row r="102" spans="1:6" ht="16.5" thickBot="1" x14ac:dyDescent="0.3">
      <c r="A102" s="249" t="s">
        <v>667</v>
      </c>
      <c r="B102" s="250"/>
      <c r="C102" s="250"/>
      <c r="D102" s="250"/>
      <c r="E102" s="251"/>
    </row>
    <row r="103" spans="1:6" ht="16.5" thickBot="1" x14ac:dyDescent="0.3">
      <c r="A103" s="164" t="s">
        <v>19</v>
      </c>
      <c r="B103" s="4" t="s">
        <v>3</v>
      </c>
      <c r="C103" s="4" t="s">
        <v>4</v>
      </c>
      <c r="D103" s="72" t="s">
        <v>146</v>
      </c>
      <c r="E103" s="174" t="s">
        <v>65</v>
      </c>
    </row>
    <row r="104" spans="1:6" x14ac:dyDescent="0.25">
      <c r="A104" s="159" t="s">
        <v>503</v>
      </c>
      <c r="B104" s="2" t="s">
        <v>209</v>
      </c>
      <c r="C104" s="2">
        <v>2</v>
      </c>
      <c r="D104" s="77">
        <f>+'Costo Mano de Obra'!E$23</f>
        <v>182.42184782608697</v>
      </c>
      <c r="E104" s="173">
        <f>+C104*D104</f>
        <v>364.84369565217395</v>
      </c>
    </row>
    <row r="105" spans="1:6" ht="16.5" thickBot="1" x14ac:dyDescent="0.3">
      <c r="A105" s="243" t="s">
        <v>147</v>
      </c>
      <c r="B105" s="244"/>
      <c r="C105" s="76"/>
      <c r="D105" s="76">
        <f>SUM(D104:D104)</f>
        <v>182.42184782608697</v>
      </c>
      <c r="E105" s="172">
        <f>SUM(E104:E104)</f>
        <v>364.84369565217395</v>
      </c>
    </row>
    <row r="106" spans="1:6" x14ac:dyDescent="0.25">
      <c r="A106" s="2"/>
      <c r="B106" s="2"/>
      <c r="C106" s="2"/>
    </row>
    <row r="107" spans="1:6" x14ac:dyDescent="0.25">
      <c r="A107" s="271" t="s">
        <v>246</v>
      </c>
      <c r="B107" s="272"/>
      <c r="C107" s="272"/>
      <c r="D107" s="272"/>
      <c r="E107" s="272"/>
      <c r="F107" s="272"/>
    </row>
    <row r="108" spans="1:6" ht="47.25" x14ac:dyDescent="0.25">
      <c r="A108" s="26" t="s">
        <v>64</v>
      </c>
      <c r="B108" s="78" t="s">
        <v>4</v>
      </c>
      <c r="C108" s="28" t="s">
        <v>2</v>
      </c>
      <c r="D108" s="26" t="s">
        <v>247</v>
      </c>
      <c r="E108" s="26" t="s">
        <v>248</v>
      </c>
      <c r="F108" s="28" t="s">
        <v>249</v>
      </c>
    </row>
    <row r="109" spans="1:6" x14ac:dyDescent="0.25">
      <c r="A109" s="26" t="str">
        <f>+A77</f>
        <v>SANDWICH DE CERDO BBQ</v>
      </c>
      <c r="B109" s="19">
        <v>1</v>
      </c>
      <c r="C109" s="27">
        <f>+E86</f>
        <v>5520.0573202679871</v>
      </c>
      <c r="D109" s="27">
        <f>+E94</f>
        <v>2371.4840217391306</v>
      </c>
      <c r="E109" s="27">
        <f>+E100+E105</f>
        <v>1526.5557699555793</v>
      </c>
      <c r="F109" s="28">
        <f>+C109+D109+E109</f>
        <v>9418.0971119626975</v>
      </c>
    </row>
    <row r="110" spans="1:6" ht="16.5" thickBot="1" x14ac:dyDescent="0.3"/>
    <row r="111" spans="1:6" x14ac:dyDescent="0.25">
      <c r="A111" s="252" t="s">
        <v>658</v>
      </c>
      <c r="B111" s="253"/>
      <c r="C111" s="253"/>
      <c r="D111" s="253"/>
      <c r="E111" s="254"/>
    </row>
    <row r="112" spans="1:6" ht="16.5" thickBot="1" x14ac:dyDescent="0.3">
      <c r="A112" s="255" t="s">
        <v>1</v>
      </c>
      <c r="B112" s="256"/>
      <c r="C112" s="256"/>
      <c r="D112" s="256"/>
      <c r="E112" s="257"/>
    </row>
    <row r="113" spans="1:5" ht="16.5" thickBot="1" x14ac:dyDescent="0.3">
      <c r="A113" s="157" t="s">
        <v>2</v>
      </c>
      <c r="B113" s="1" t="s">
        <v>3</v>
      </c>
      <c r="C113" s="1" t="s">
        <v>4</v>
      </c>
      <c r="D113" s="72" t="s">
        <v>146</v>
      </c>
      <c r="E113" s="174" t="s">
        <v>65</v>
      </c>
    </row>
    <row r="114" spans="1:5" x14ac:dyDescent="0.25">
      <c r="A114" s="162" t="str">
        <f>+'Producto Terminado'!A71</f>
        <v>Pan Sandwich</v>
      </c>
      <c r="B114" s="5" t="str">
        <f>+'Producto Terminado'!B71</f>
        <v>Unidad</v>
      </c>
      <c r="C114" s="5">
        <f>+'Producto Terminado'!C71</f>
        <v>1</v>
      </c>
      <c r="D114" s="77">
        <f>+'Costo Materia Prima'!E159</f>
        <v>1300</v>
      </c>
      <c r="E114" s="173">
        <f>+C114*D114</f>
        <v>1300</v>
      </c>
    </row>
    <row r="115" spans="1:5" x14ac:dyDescent="0.25">
      <c r="A115" s="162" t="str">
        <f>+'Producto Terminado'!A72</f>
        <v>Lechuga</v>
      </c>
      <c r="B115" s="5" t="str">
        <f>+'Producto Terminado'!B72</f>
        <v>Gramos</v>
      </c>
      <c r="C115" s="5">
        <f>+'Producto Terminado'!C72</f>
        <v>15</v>
      </c>
      <c r="D115" s="77">
        <f>+'Costo Materia Prima'!E7</f>
        <v>11.428571428571429</v>
      </c>
      <c r="E115" s="173">
        <f t="shared" ref="E115:E119" si="14">+C115*D115</f>
        <v>171.42857142857144</v>
      </c>
    </row>
    <row r="116" spans="1:5" x14ac:dyDescent="0.25">
      <c r="A116" s="162" t="str">
        <f>+'Producto Terminado'!A73</f>
        <v>Pollo desmechado</v>
      </c>
      <c r="B116" s="5" t="str">
        <f>+'Producto Terminado'!B73</f>
        <v>Gramos</v>
      </c>
      <c r="C116" s="5">
        <f>+'Producto Terminado'!C73</f>
        <v>90</v>
      </c>
      <c r="D116" s="77">
        <f>+'Costo Preparaciones Previas'!G280</f>
        <v>39.201139896305605</v>
      </c>
      <c r="E116" s="173">
        <f t="shared" si="14"/>
        <v>3528.1025906675045</v>
      </c>
    </row>
    <row r="117" spans="1:5" x14ac:dyDescent="0.25">
      <c r="A117" s="162" t="str">
        <f>+'Producto Terminado'!A74</f>
        <v>Laminas de Queso</v>
      </c>
      <c r="B117" s="5" t="str">
        <f>+'Producto Terminado'!B74</f>
        <v>Gramos</v>
      </c>
      <c r="C117" s="5">
        <f>+'Producto Terminado'!C74</f>
        <v>50</v>
      </c>
      <c r="D117" s="77">
        <f>+'Costo Materia Prima'!E144</f>
        <v>11.2</v>
      </c>
      <c r="E117" s="173">
        <f t="shared" si="14"/>
        <v>560</v>
      </c>
    </row>
    <row r="118" spans="1:5" x14ac:dyDescent="0.25">
      <c r="A118" s="162" t="str">
        <f>+'Producto Terminado'!A75</f>
        <v>Salsa Tartara</v>
      </c>
      <c r="B118" s="5" t="str">
        <f>+'Producto Terminado'!B75</f>
        <v>Gramos</v>
      </c>
      <c r="C118" s="5">
        <f>+'Producto Terminado'!C75</f>
        <v>30</v>
      </c>
      <c r="D118" s="77">
        <f>+'Costo Preparaciones Previas'!G31</f>
        <v>12.759117496461988</v>
      </c>
      <c r="E118" s="173">
        <f t="shared" si="14"/>
        <v>382.77352489385964</v>
      </c>
    </row>
    <row r="119" spans="1:5" x14ac:dyDescent="0.25">
      <c r="A119" s="162" t="str">
        <f>+'Producto Terminado'!A76</f>
        <v>Tomate</v>
      </c>
      <c r="B119" s="5" t="str">
        <f>+'Producto Terminado'!B76</f>
        <v>Gramos</v>
      </c>
      <c r="C119" s="5">
        <f>+'Producto Terminado'!C76</f>
        <v>30</v>
      </c>
      <c r="D119" s="77">
        <f>+'Costo Materia Prima'!E12</f>
        <v>3.5</v>
      </c>
      <c r="E119" s="173">
        <f t="shared" si="14"/>
        <v>105</v>
      </c>
    </row>
    <row r="120" spans="1:5" ht="16.5" thickBot="1" x14ac:dyDescent="0.3">
      <c r="A120" s="243" t="s">
        <v>253</v>
      </c>
      <c r="B120" s="244"/>
      <c r="C120" s="76">
        <f>SUM(C114:C119)</f>
        <v>216</v>
      </c>
      <c r="D120" s="76">
        <f t="shared" ref="D120:E120" si="15">SUM(D114:D119)</f>
        <v>1378.0888288213391</v>
      </c>
      <c r="E120" s="172">
        <f t="shared" si="15"/>
        <v>6047.3046869899363</v>
      </c>
    </row>
    <row r="121" spans="1:5" ht="16.5" thickBot="1" x14ac:dyDescent="0.3">
      <c r="B121" s="2"/>
      <c r="C121" s="45"/>
    </row>
    <row r="122" spans="1:5" ht="16.5" thickBot="1" x14ac:dyDescent="0.3">
      <c r="A122" s="249" t="s">
        <v>15</v>
      </c>
      <c r="B122" s="250"/>
      <c r="C122" s="250"/>
      <c r="D122" s="250"/>
      <c r="E122" s="251"/>
    </row>
    <row r="123" spans="1:5" ht="16.5" thickBot="1" x14ac:dyDescent="0.3">
      <c r="A123" s="164" t="s">
        <v>16</v>
      </c>
      <c r="B123" s="4" t="s">
        <v>3</v>
      </c>
      <c r="C123" s="4" t="s">
        <v>17</v>
      </c>
      <c r="D123" s="72" t="s">
        <v>146</v>
      </c>
      <c r="E123" s="174" t="s">
        <v>65</v>
      </c>
    </row>
    <row r="124" spans="1:5" x14ac:dyDescent="0.25">
      <c r="A124" s="159" t="str">
        <f>+'Producto Terminado'!A81</f>
        <v>Lavar los vegetales</v>
      </c>
      <c r="B124" s="2" t="str">
        <f>+'Producto Terminado'!B81</f>
        <v>Minutos</v>
      </c>
      <c r="C124" s="2">
        <f>+'Producto Terminado'!C81</f>
        <v>1</v>
      </c>
      <c r="D124" s="77">
        <f>+'Costo Mano de Obra'!E$23</f>
        <v>182.42184782608697</v>
      </c>
      <c r="E124" s="173">
        <f>+C124*D124</f>
        <v>182.42184782608697</v>
      </c>
    </row>
    <row r="125" spans="1:5" x14ac:dyDescent="0.25">
      <c r="A125" s="159" t="str">
        <f>+'Producto Terminado'!A82</f>
        <v>Tajadear el tomate</v>
      </c>
      <c r="B125" s="2" t="str">
        <f>+'Producto Terminado'!B82</f>
        <v>Minutos</v>
      </c>
      <c r="C125" s="2">
        <f>+'Producto Terminado'!C82</f>
        <v>1</v>
      </c>
      <c r="D125" s="77">
        <f>+'Costo Mano de Obra'!E$23</f>
        <v>182.42184782608697</v>
      </c>
      <c r="E125" s="173">
        <f t="shared" ref="E125:E127" si="16">+C125*D125</f>
        <v>182.42184782608697</v>
      </c>
    </row>
    <row r="126" spans="1:5" x14ac:dyDescent="0.25">
      <c r="A126" s="159" t="str">
        <f>+'Producto Terminado'!A83</f>
        <v>Colocar la salsa al pan</v>
      </c>
      <c r="B126" s="2" t="str">
        <f>+'Producto Terminado'!B83</f>
        <v>Minutos</v>
      </c>
      <c r="C126" s="2">
        <f>+'Producto Terminado'!C83</f>
        <v>1</v>
      </c>
      <c r="D126" s="77">
        <f>+'Costo Mano de Obra'!E$23</f>
        <v>182.42184782608697</v>
      </c>
      <c r="E126" s="173">
        <f t="shared" si="16"/>
        <v>182.42184782608697</v>
      </c>
    </row>
    <row r="127" spans="1:5" x14ac:dyDescent="0.25">
      <c r="A127" s="159" t="str">
        <f>+'Producto Terminado'!A84</f>
        <v>Colocar todos los ingredientes en el pan</v>
      </c>
      <c r="B127" s="2" t="str">
        <f>+'Producto Terminado'!B84</f>
        <v>Minutos</v>
      </c>
      <c r="C127" s="2">
        <f>+'Producto Terminado'!C84</f>
        <v>1</v>
      </c>
      <c r="D127" s="77">
        <f>+'Costo Mano de Obra'!E$23</f>
        <v>182.42184782608697</v>
      </c>
      <c r="E127" s="173">
        <f t="shared" si="16"/>
        <v>182.42184782608697</v>
      </c>
    </row>
    <row r="128" spans="1:5" ht="16.5" thickBot="1" x14ac:dyDescent="0.3">
      <c r="A128" s="243" t="s">
        <v>253</v>
      </c>
      <c r="B128" s="244"/>
      <c r="C128" s="76">
        <f>SUM(C124:C127)</f>
        <v>4</v>
      </c>
      <c r="D128" s="76">
        <f t="shared" ref="D128:E128" si="17">SUM(D124:D127)</f>
        <v>729.6873913043479</v>
      </c>
      <c r="E128" s="172">
        <f t="shared" si="17"/>
        <v>729.6873913043479</v>
      </c>
    </row>
    <row r="129" spans="1:6" ht="16.5" thickBot="1" x14ac:dyDescent="0.3"/>
    <row r="130" spans="1:6" ht="16.5" thickBot="1" x14ac:dyDescent="0.3">
      <c r="A130" s="249" t="s">
        <v>18</v>
      </c>
      <c r="B130" s="250"/>
      <c r="C130" s="250"/>
      <c r="D130" s="250"/>
      <c r="E130" s="251"/>
    </row>
    <row r="131" spans="1:6" ht="16.5" thickBot="1" x14ac:dyDescent="0.3">
      <c r="A131" s="164" t="s">
        <v>19</v>
      </c>
      <c r="B131" s="4" t="s">
        <v>3</v>
      </c>
      <c r="C131" s="4" t="s">
        <v>4</v>
      </c>
      <c r="D131" s="72" t="s">
        <v>146</v>
      </c>
      <c r="E131" s="174" t="s">
        <v>65</v>
      </c>
    </row>
    <row r="132" spans="1:6" x14ac:dyDescent="0.25">
      <c r="A132" s="159" t="s">
        <v>291</v>
      </c>
      <c r="B132" s="2" t="s">
        <v>21</v>
      </c>
      <c r="C132" s="2">
        <v>1</v>
      </c>
      <c r="D132" s="77">
        <f>+'Costos Indirectos '!D$5</f>
        <v>971.99999999999989</v>
      </c>
      <c r="E132" s="173">
        <f t="shared" ref="E132:E133" si="18">+C132*D132</f>
        <v>971.99999999999989</v>
      </c>
    </row>
    <row r="133" spans="1:6" x14ac:dyDescent="0.25">
      <c r="A133" s="159" t="s">
        <v>292</v>
      </c>
      <c r="B133" s="2" t="s">
        <v>21</v>
      </c>
      <c r="C133" s="2">
        <v>1</v>
      </c>
      <c r="D133" s="77">
        <f>+'Costos Indirectos '!F$5</f>
        <v>189.71207430340559</v>
      </c>
      <c r="E133" s="173">
        <f t="shared" si="18"/>
        <v>189.71207430340559</v>
      </c>
    </row>
    <row r="134" spans="1:6" ht="16.5" thickBot="1" x14ac:dyDescent="0.3">
      <c r="A134" s="243" t="s">
        <v>253</v>
      </c>
      <c r="B134" s="244"/>
      <c r="C134" s="9"/>
      <c r="D134" s="76">
        <f>SUM(D132:D133)</f>
        <v>1161.7120743034054</v>
      </c>
      <c r="E134" s="172">
        <f>SUM(E132:E133)</f>
        <v>1161.7120743034054</v>
      </c>
    </row>
    <row r="135" spans="1:6" ht="16.5" thickBot="1" x14ac:dyDescent="0.3"/>
    <row r="136" spans="1:6" ht="16.5" thickBot="1" x14ac:dyDescent="0.3">
      <c r="A136" s="249" t="s">
        <v>667</v>
      </c>
      <c r="B136" s="250"/>
      <c r="C136" s="250"/>
      <c r="D136" s="250"/>
      <c r="E136" s="251"/>
    </row>
    <row r="137" spans="1:6" ht="16.5" thickBot="1" x14ac:dyDescent="0.3">
      <c r="A137" s="164" t="s">
        <v>19</v>
      </c>
      <c r="B137" s="4" t="s">
        <v>3</v>
      </c>
      <c r="C137" s="4" t="s">
        <v>4</v>
      </c>
      <c r="D137" s="72" t="s">
        <v>146</v>
      </c>
      <c r="E137" s="174" t="s">
        <v>65</v>
      </c>
    </row>
    <row r="138" spans="1:6" x14ac:dyDescent="0.25">
      <c r="A138" s="159" t="s">
        <v>503</v>
      </c>
      <c r="B138" s="2" t="s">
        <v>209</v>
      </c>
      <c r="C138" s="2">
        <v>2</v>
      </c>
      <c r="D138" s="77">
        <f>+'Costo Mano de Obra'!E$23</f>
        <v>182.42184782608697</v>
      </c>
      <c r="E138" s="173">
        <f>+C138*D138</f>
        <v>364.84369565217395</v>
      </c>
    </row>
    <row r="139" spans="1:6" ht="16.5" thickBot="1" x14ac:dyDescent="0.3">
      <c r="A139" s="243" t="s">
        <v>147</v>
      </c>
      <c r="B139" s="244"/>
      <c r="C139" s="76"/>
      <c r="D139" s="76">
        <f>SUM(D138:D138)</f>
        <v>182.42184782608697</v>
      </c>
      <c r="E139" s="172">
        <f>SUM(E138:E138)</f>
        <v>364.84369565217395</v>
      </c>
    </row>
    <row r="140" spans="1:6" x14ac:dyDescent="0.25">
      <c r="A140" s="2"/>
      <c r="B140" s="2"/>
      <c r="C140" s="2"/>
    </row>
    <row r="141" spans="1:6" x14ac:dyDescent="0.25">
      <c r="A141" s="271" t="s">
        <v>246</v>
      </c>
      <c r="B141" s="272"/>
      <c r="C141" s="272"/>
      <c r="D141" s="272"/>
      <c r="E141" s="272"/>
      <c r="F141" s="272"/>
    </row>
    <row r="142" spans="1:6" ht="47.25" x14ac:dyDescent="0.25">
      <c r="A142" s="26" t="s">
        <v>64</v>
      </c>
      <c r="B142" s="78" t="s">
        <v>4</v>
      </c>
      <c r="C142" s="28" t="s">
        <v>2</v>
      </c>
      <c r="D142" s="26" t="s">
        <v>247</v>
      </c>
      <c r="E142" s="26" t="s">
        <v>248</v>
      </c>
      <c r="F142" s="28" t="s">
        <v>249</v>
      </c>
    </row>
    <row r="143" spans="1:6" x14ac:dyDescent="0.25">
      <c r="A143" s="26" t="str">
        <f>+A111</f>
        <v>SANDWICH DE POLLO</v>
      </c>
      <c r="B143" s="19">
        <v>1</v>
      </c>
      <c r="C143" s="27">
        <f>+E120</f>
        <v>6047.3046869899363</v>
      </c>
      <c r="D143" s="27">
        <f>+E128</f>
        <v>729.6873913043479</v>
      </c>
      <c r="E143" s="27">
        <f>+E134+E139</f>
        <v>1526.5557699555793</v>
      </c>
      <c r="F143" s="28">
        <f>+C143+D143+E143</f>
        <v>8303.5478482498638</v>
      </c>
    </row>
    <row r="144" spans="1:6" ht="16.5" thickBot="1" x14ac:dyDescent="0.3">
      <c r="A144" s="29"/>
      <c r="B144" s="12"/>
      <c r="C144" s="30"/>
      <c r="D144" s="30"/>
      <c r="E144" s="30"/>
      <c r="F144" s="31"/>
    </row>
    <row r="145" spans="1:5" x14ac:dyDescent="0.25">
      <c r="A145" s="252" t="s">
        <v>676</v>
      </c>
      <c r="B145" s="253"/>
      <c r="C145" s="253"/>
      <c r="D145" s="253"/>
      <c r="E145" s="254"/>
    </row>
    <row r="146" spans="1:5" ht="16.5" thickBot="1" x14ac:dyDescent="0.3">
      <c r="A146" s="255" t="s">
        <v>1</v>
      </c>
      <c r="B146" s="256"/>
      <c r="C146" s="256"/>
      <c r="D146" s="256"/>
      <c r="E146" s="257"/>
    </row>
    <row r="147" spans="1:5" ht="16.5" thickBot="1" x14ac:dyDescent="0.3">
      <c r="A147" s="157" t="s">
        <v>2</v>
      </c>
      <c r="B147" s="1" t="s">
        <v>3</v>
      </c>
      <c r="C147" s="1" t="s">
        <v>4</v>
      </c>
      <c r="D147" s="72" t="s">
        <v>146</v>
      </c>
      <c r="E147" s="174" t="s">
        <v>65</v>
      </c>
    </row>
    <row r="148" spans="1:5" x14ac:dyDescent="0.25">
      <c r="A148" s="162" t="str">
        <f>+'Producto Terminado'!A91</f>
        <v>Tortilla</v>
      </c>
      <c r="B148" s="5" t="str">
        <f>+'Producto Terminado'!B91</f>
        <v xml:space="preserve">Unidad </v>
      </c>
      <c r="C148" s="5">
        <f>+'Producto Terminado'!C91</f>
        <v>1</v>
      </c>
      <c r="D148" s="77">
        <f>+'Costo Materia Prima'!E97</f>
        <v>2062.5</v>
      </c>
      <c r="E148" s="173">
        <f>+C148*D148</f>
        <v>2062.5</v>
      </c>
    </row>
    <row r="149" spans="1:5" x14ac:dyDescent="0.25">
      <c r="A149" s="162" t="str">
        <f>+'Producto Terminado'!A92</f>
        <v>Lechuga</v>
      </c>
      <c r="B149" s="5" t="str">
        <f>+'Producto Terminado'!B92</f>
        <v>Gramos</v>
      </c>
      <c r="C149" s="5">
        <f>+'Producto Terminado'!C92</f>
        <v>50</v>
      </c>
      <c r="D149" s="77">
        <f>+'Costo Materia Prima'!E7</f>
        <v>11.428571428571429</v>
      </c>
      <c r="E149" s="173">
        <f t="shared" ref="E149:E157" si="19">+C149*D149</f>
        <v>571.42857142857144</v>
      </c>
    </row>
    <row r="150" spans="1:5" x14ac:dyDescent="0.25">
      <c r="A150" s="162" t="str">
        <f>+'Producto Terminado'!A93</f>
        <v>Carne de Cerdo</v>
      </c>
      <c r="B150" s="5" t="str">
        <f>+'Producto Terminado'!B93</f>
        <v>Gramos</v>
      </c>
      <c r="C150" s="5">
        <f>+'Producto Terminado'!C93</f>
        <v>100</v>
      </c>
      <c r="D150" s="77">
        <f>+'Costo Preparaciones Previas'!G220</f>
        <v>24.604996043903132</v>
      </c>
      <c r="E150" s="173">
        <f t="shared" si="19"/>
        <v>2460.4996043903134</v>
      </c>
    </row>
    <row r="151" spans="1:5" x14ac:dyDescent="0.25">
      <c r="A151" s="162" t="str">
        <f>+'Producto Terminado'!A94</f>
        <v>Salsa BBQ</v>
      </c>
      <c r="B151" s="5" t="str">
        <f>+'Producto Terminado'!B94</f>
        <v>Gramos</v>
      </c>
      <c r="C151" s="5">
        <f>+'Producto Terminado'!C94</f>
        <v>45</v>
      </c>
      <c r="D151" s="77">
        <f>+'Costo Materia Prima'!E105</f>
        <v>19.390909090909091</v>
      </c>
      <c r="E151" s="173">
        <f t="shared" si="19"/>
        <v>872.59090909090912</v>
      </c>
    </row>
    <row r="152" spans="1:5" x14ac:dyDescent="0.25">
      <c r="A152" s="162" t="str">
        <f>+'Producto Terminado'!A95</f>
        <v>Cebolla Encurtida</v>
      </c>
      <c r="B152" s="5" t="str">
        <f>+'Producto Terminado'!B95</f>
        <v>Gramos</v>
      </c>
      <c r="C152" s="5">
        <f>+'Producto Terminado'!C95</f>
        <v>15</v>
      </c>
      <c r="D152" s="77">
        <f>+'Costo Preparaciones Previas'!G169</f>
        <v>7.7732204019714226</v>
      </c>
      <c r="E152" s="173">
        <f t="shared" si="19"/>
        <v>116.59830602957133</v>
      </c>
    </row>
    <row r="153" spans="1:5" x14ac:dyDescent="0.25">
      <c r="A153" s="162" t="str">
        <f>+'Producto Terminado'!A96</f>
        <v>Maiz Tierno</v>
      </c>
      <c r="B153" s="5" t="str">
        <f>+'Producto Terminado'!B96</f>
        <v>Gramos</v>
      </c>
      <c r="C153" s="5">
        <f>+'Producto Terminado'!C96</f>
        <v>70</v>
      </c>
      <c r="D153" s="77">
        <f>+'Costo Preparaciones Previas'!G111</f>
        <v>13.43994838207956</v>
      </c>
      <c r="E153" s="173">
        <f t="shared" si="19"/>
        <v>940.79638674556918</v>
      </c>
    </row>
    <row r="154" spans="1:5" x14ac:dyDescent="0.25">
      <c r="A154" s="162" t="str">
        <f>+'Producto Terminado'!A97</f>
        <v>Queso Semisalado</v>
      </c>
      <c r="B154" s="5" t="str">
        <f>+'Producto Terminado'!B97</f>
        <v>Gramos</v>
      </c>
      <c r="C154" s="5">
        <f>+'Producto Terminado'!C97</f>
        <v>35</v>
      </c>
      <c r="D154" s="77">
        <f>+'Costo Materia Prima'!E142</f>
        <v>22</v>
      </c>
      <c r="E154" s="173">
        <f t="shared" si="19"/>
        <v>770</v>
      </c>
    </row>
    <row r="155" spans="1:5" x14ac:dyDescent="0.25">
      <c r="A155" s="162" t="str">
        <f>+'Producto Terminado'!A98</f>
        <v>Queso Cheddar</v>
      </c>
      <c r="B155" s="5" t="str">
        <f>+'Producto Terminado'!B98</f>
        <v>Gramos</v>
      </c>
      <c r="C155" s="5">
        <f>+'Producto Terminado'!C98</f>
        <v>40</v>
      </c>
      <c r="D155" s="77">
        <f>+'Costo Materia Prima'!E79</f>
        <v>19.964664310954063</v>
      </c>
      <c r="E155" s="173">
        <f t="shared" si="19"/>
        <v>798.58657243816253</v>
      </c>
    </row>
    <row r="156" spans="1:5" x14ac:dyDescent="0.25">
      <c r="A156" s="162" t="str">
        <f>+'Producto Terminado'!A$99</f>
        <v>Papa a la Francesa</v>
      </c>
      <c r="B156" s="5" t="str">
        <f>+'Producto Terminado'!B$99</f>
        <v>Gramos</v>
      </c>
      <c r="C156" s="5">
        <f>+'Producto Terminado'!C$99</f>
        <v>100</v>
      </c>
      <c r="D156" s="77">
        <f>+'Costo Materia Prima'!E$165</f>
        <v>9.2248800000000006</v>
      </c>
      <c r="E156" s="173">
        <f t="shared" si="19"/>
        <v>922.48800000000006</v>
      </c>
    </row>
    <row r="157" spans="1:5" x14ac:dyDescent="0.25">
      <c r="A157" s="162" t="str">
        <f>+'Producto Terminado'!A100</f>
        <v>Salsa de Ajo</v>
      </c>
      <c r="B157" s="5" t="str">
        <f>+'Producto Terminado'!B100</f>
        <v>Gramos</v>
      </c>
      <c r="C157" s="5">
        <f>+'Producto Terminado'!C100</f>
        <v>20</v>
      </c>
      <c r="D157" s="77">
        <f>+'Costo Preparaciones Previas'!G58</f>
        <v>24.779135456135812</v>
      </c>
      <c r="E157" s="173">
        <f t="shared" si="19"/>
        <v>495.58270912271621</v>
      </c>
    </row>
    <row r="158" spans="1:5" ht="16.5" thickBot="1" x14ac:dyDescent="0.3">
      <c r="A158" s="243" t="s">
        <v>253</v>
      </c>
      <c r="B158" s="244"/>
      <c r="C158" s="76">
        <f>SUM(C148:C157)</f>
        <v>476</v>
      </c>
      <c r="D158" s="76">
        <f>SUM(D148:D157)</f>
        <v>2215.1063251145247</v>
      </c>
      <c r="E158" s="172">
        <f>SUM(E148:E157)</f>
        <v>10011.071059245813</v>
      </c>
    </row>
    <row r="159" spans="1:5" ht="16.5" thickBot="1" x14ac:dyDescent="0.3"/>
    <row r="160" spans="1:5" ht="16.5" thickBot="1" x14ac:dyDescent="0.3">
      <c r="A160" s="249" t="s">
        <v>15</v>
      </c>
      <c r="B160" s="250"/>
      <c r="C160" s="250"/>
      <c r="D160" s="250"/>
      <c r="E160" s="251"/>
    </row>
    <row r="161" spans="1:5" ht="16.5" thickBot="1" x14ac:dyDescent="0.3">
      <c r="A161" s="164" t="s">
        <v>16</v>
      </c>
      <c r="B161" s="4" t="s">
        <v>3</v>
      </c>
      <c r="C161" s="4" t="s">
        <v>17</v>
      </c>
      <c r="D161" s="72" t="s">
        <v>146</v>
      </c>
      <c r="E161" s="174" t="s">
        <v>65</v>
      </c>
    </row>
    <row r="162" spans="1:5" x14ac:dyDescent="0.25">
      <c r="A162" s="162" t="str">
        <f>+'Producto Terminado'!A105</f>
        <v>Sofreir el cerdo</v>
      </c>
      <c r="B162" s="5" t="str">
        <f>+'Producto Terminado'!B105</f>
        <v>Minutos</v>
      </c>
      <c r="D162" s="77"/>
      <c r="E162" s="173">
        <f>+C162*D162</f>
        <v>0</v>
      </c>
    </row>
    <row r="163" spans="1:5" x14ac:dyDescent="0.25">
      <c r="A163" s="162" t="str">
        <f>+'Producto Terminado'!A106</f>
        <v>Fritar la papa</v>
      </c>
      <c r="B163" s="5" t="str">
        <f>+'Producto Terminado'!B106</f>
        <v>Minutos</v>
      </c>
      <c r="C163" s="5">
        <f>+'Producto Terminado'!C106</f>
        <v>7</v>
      </c>
      <c r="D163" s="77">
        <f>+'Costo Mano de Obra'!E$23</f>
        <v>182.42184782608697</v>
      </c>
      <c r="E163" s="173">
        <f t="shared" ref="E163:E167" si="20">+C163*D163</f>
        <v>1276.9529347826087</v>
      </c>
    </row>
    <row r="164" spans="1:5" x14ac:dyDescent="0.25">
      <c r="A164" s="162" t="str">
        <f>+'Producto Terminado'!A107</f>
        <v>Lavar y picar la lechuga</v>
      </c>
      <c r="B164" s="5" t="str">
        <f>+'Producto Terminado'!B107</f>
        <v>Minutos</v>
      </c>
      <c r="C164" s="5">
        <f>+'Producto Terminado'!C107</f>
        <v>2</v>
      </c>
      <c r="D164" s="77">
        <f>+'Costo Mano de Obra'!E$23</f>
        <v>182.42184782608697</v>
      </c>
      <c r="E164" s="173">
        <f t="shared" si="20"/>
        <v>364.84369565217395</v>
      </c>
    </row>
    <row r="165" spans="1:5" x14ac:dyDescent="0.25">
      <c r="A165" s="162" t="str">
        <f>+'Producto Terminado'!A108</f>
        <v>Asar la tortilla</v>
      </c>
      <c r="B165" s="5" t="str">
        <f>+'Producto Terminado'!B108</f>
        <v>Minutos</v>
      </c>
      <c r="C165" s="5">
        <f>+'Producto Terminado'!C108</f>
        <v>1</v>
      </c>
      <c r="D165" s="77">
        <f>+'Costo Mano de Obra'!E$23</f>
        <v>182.42184782608697</v>
      </c>
      <c r="E165" s="173">
        <f t="shared" si="20"/>
        <v>182.42184782608697</v>
      </c>
    </row>
    <row r="166" spans="1:5" x14ac:dyDescent="0.25">
      <c r="A166" s="162" t="str">
        <f>+'Producto Terminado'!A109</f>
        <v>Colocar las salsas a la tortilla</v>
      </c>
      <c r="B166" s="5" t="str">
        <f>+'Producto Terminado'!B109</f>
        <v>Minutos</v>
      </c>
      <c r="C166" s="5">
        <f>+'Producto Terminado'!C109</f>
        <v>0.5</v>
      </c>
      <c r="D166" s="77">
        <f>+'Costo Mano de Obra'!E$23</f>
        <v>182.42184782608697</v>
      </c>
      <c r="E166" s="173">
        <f t="shared" si="20"/>
        <v>91.210923913043487</v>
      </c>
    </row>
    <row r="167" spans="1:5" x14ac:dyDescent="0.25">
      <c r="A167" s="162" t="str">
        <f>+'Producto Terminado'!A110</f>
        <v>Colocar los demas ingredientes en la tortilla</v>
      </c>
      <c r="B167" s="5" t="str">
        <f>+'Producto Terminado'!B110</f>
        <v>Minutos</v>
      </c>
      <c r="C167" s="5">
        <f>+'Producto Terminado'!C110</f>
        <v>2</v>
      </c>
      <c r="D167" s="77">
        <f>+'Costo Mano de Obra'!E$23</f>
        <v>182.42184782608697</v>
      </c>
      <c r="E167" s="173">
        <f t="shared" si="20"/>
        <v>364.84369565217395</v>
      </c>
    </row>
    <row r="168" spans="1:5" ht="16.5" thickBot="1" x14ac:dyDescent="0.3">
      <c r="A168" s="243" t="s">
        <v>253</v>
      </c>
      <c r="B168" s="244"/>
      <c r="C168" s="14">
        <f>SUM(C162:C167)</f>
        <v>12.5</v>
      </c>
      <c r="D168" s="76">
        <f t="shared" ref="D168:E168" si="21">SUM(D162:D167)</f>
        <v>912.10923913043484</v>
      </c>
      <c r="E168" s="172">
        <f t="shared" si="21"/>
        <v>2280.273097826087</v>
      </c>
    </row>
    <row r="169" spans="1:5" ht="16.5" thickBot="1" x14ac:dyDescent="0.3"/>
    <row r="170" spans="1:5" ht="16.5" thickBot="1" x14ac:dyDescent="0.3">
      <c r="A170" s="249" t="s">
        <v>18</v>
      </c>
      <c r="B170" s="250"/>
      <c r="C170" s="250"/>
      <c r="D170" s="250"/>
      <c r="E170" s="251"/>
    </row>
    <row r="171" spans="1:5" ht="16.5" thickBot="1" x14ac:dyDescent="0.3">
      <c r="A171" s="164" t="s">
        <v>19</v>
      </c>
      <c r="B171" s="4" t="s">
        <v>3</v>
      </c>
      <c r="C171" s="4" t="s">
        <v>4</v>
      </c>
      <c r="D171" s="72" t="s">
        <v>146</v>
      </c>
      <c r="E171" s="174" t="s">
        <v>65</v>
      </c>
    </row>
    <row r="172" spans="1:5" x14ac:dyDescent="0.25">
      <c r="A172" s="159" t="str">
        <f>+'Producto Terminado'!A115</f>
        <v>Lamina de Aluminio</v>
      </c>
      <c r="B172" s="2" t="str">
        <f>+'Producto Terminado'!B115</f>
        <v>Cm</v>
      </c>
      <c r="C172" s="2">
        <f>+'Producto Terminado'!C115</f>
        <v>35</v>
      </c>
      <c r="D172" s="77">
        <f>+'Costo Materia Prima'!E$108</f>
        <v>5.375</v>
      </c>
      <c r="E172" s="173">
        <f>+C172*D172</f>
        <v>188.125</v>
      </c>
    </row>
    <row r="173" spans="1:5" x14ac:dyDescent="0.25">
      <c r="A173" s="159" t="s">
        <v>291</v>
      </c>
      <c r="B173" s="2" t="s">
        <v>21</v>
      </c>
      <c r="C173" s="2">
        <v>1</v>
      </c>
      <c r="D173" s="77">
        <f>+'Costos Indirectos '!D$12</f>
        <v>1360.8</v>
      </c>
      <c r="E173" s="173">
        <f t="shared" ref="E173:E174" si="22">+C173*D173</f>
        <v>1360.8</v>
      </c>
    </row>
    <row r="174" spans="1:5" x14ac:dyDescent="0.25">
      <c r="A174" s="159" t="s">
        <v>292</v>
      </c>
      <c r="B174" s="2" t="s">
        <v>21</v>
      </c>
      <c r="C174" s="2">
        <v>1</v>
      </c>
      <c r="D174" s="77">
        <f>+'Costos Indirectos '!F$12</f>
        <v>189.71207430340559</v>
      </c>
      <c r="E174" s="173">
        <f t="shared" si="22"/>
        <v>189.71207430340559</v>
      </c>
    </row>
    <row r="175" spans="1:5" ht="16.5" thickBot="1" x14ac:dyDescent="0.3">
      <c r="A175" s="243" t="s">
        <v>253</v>
      </c>
      <c r="B175" s="244"/>
      <c r="C175" s="9"/>
      <c r="D175" s="119">
        <f>SUM(D172:D174)</f>
        <v>1555.8870743034056</v>
      </c>
      <c r="E175" s="218">
        <f>SUM(E172:E174)</f>
        <v>1738.6370743034056</v>
      </c>
    </row>
    <row r="176" spans="1:5" ht="16.5" thickBot="1" x14ac:dyDescent="0.3"/>
    <row r="177" spans="1:6" ht="16.5" thickBot="1" x14ac:dyDescent="0.3">
      <c r="A177" s="249" t="s">
        <v>667</v>
      </c>
      <c r="B177" s="250"/>
      <c r="C177" s="250"/>
      <c r="D177" s="250"/>
      <c r="E177" s="251"/>
    </row>
    <row r="178" spans="1:6" ht="16.5" thickBot="1" x14ac:dyDescent="0.3">
      <c r="A178" s="164" t="s">
        <v>19</v>
      </c>
      <c r="B178" s="4" t="s">
        <v>3</v>
      </c>
      <c r="C178" s="4" t="s">
        <v>4</v>
      </c>
      <c r="D178" s="72" t="s">
        <v>146</v>
      </c>
      <c r="E178" s="174" t="s">
        <v>65</v>
      </c>
    </row>
    <row r="179" spans="1:6" x14ac:dyDescent="0.25">
      <c r="A179" s="159" t="s">
        <v>503</v>
      </c>
      <c r="B179" s="2" t="s">
        <v>209</v>
      </c>
      <c r="C179" s="2">
        <v>2</v>
      </c>
      <c r="D179" s="77">
        <f>+'Costo Mano de Obra'!E$23</f>
        <v>182.42184782608697</v>
      </c>
      <c r="E179" s="173">
        <f>+C179*D179</f>
        <v>364.84369565217395</v>
      </c>
    </row>
    <row r="180" spans="1:6" ht="16.5" thickBot="1" x14ac:dyDescent="0.3">
      <c r="A180" s="243" t="s">
        <v>147</v>
      </c>
      <c r="B180" s="244"/>
      <c r="C180" s="76"/>
      <c r="D180" s="76">
        <f>SUM(D179:D179)</f>
        <v>182.42184782608697</v>
      </c>
      <c r="E180" s="172">
        <f>SUM(E179:E179)</f>
        <v>364.84369565217395</v>
      </c>
    </row>
    <row r="181" spans="1:6" x14ac:dyDescent="0.25">
      <c r="A181" s="2"/>
      <c r="B181" s="2"/>
      <c r="C181" s="2"/>
    </row>
    <row r="182" spans="1:6" x14ac:dyDescent="0.25">
      <c r="A182" s="271" t="s">
        <v>246</v>
      </c>
      <c r="B182" s="272"/>
      <c r="C182" s="272"/>
      <c r="D182" s="272"/>
      <c r="E182" s="272"/>
      <c r="F182" s="272"/>
    </row>
    <row r="183" spans="1:6" ht="47.25" x14ac:dyDescent="0.25">
      <c r="A183" s="26" t="s">
        <v>64</v>
      </c>
      <c r="B183" s="78" t="s">
        <v>4</v>
      </c>
      <c r="C183" s="28" t="s">
        <v>2</v>
      </c>
      <c r="D183" s="26" t="s">
        <v>247</v>
      </c>
      <c r="E183" s="26" t="s">
        <v>248</v>
      </c>
      <c r="F183" s="28" t="s">
        <v>249</v>
      </c>
    </row>
    <row r="184" spans="1:6" x14ac:dyDescent="0.25">
      <c r="A184" s="26" t="str">
        <f>+A145</f>
        <v>WRAP DE CERDO BBQ +PAPA</v>
      </c>
      <c r="B184" s="19">
        <v>1</v>
      </c>
      <c r="C184" s="27">
        <f>+E158</f>
        <v>10011.071059245813</v>
      </c>
      <c r="D184" s="27">
        <f>+E168</f>
        <v>2280.273097826087</v>
      </c>
      <c r="E184" s="27">
        <f>+E175+E180</f>
        <v>2103.4807699555795</v>
      </c>
      <c r="F184" s="28">
        <f>+C184+D184+E184</f>
        <v>14394.824927027479</v>
      </c>
    </row>
    <row r="185" spans="1:6" ht="16.5" thickBot="1" x14ac:dyDescent="0.3">
      <c r="A185" s="29"/>
      <c r="B185" s="12"/>
      <c r="C185" s="30"/>
      <c r="D185" s="30"/>
      <c r="E185" s="30"/>
      <c r="F185" s="31"/>
    </row>
    <row r="186" spans="1:6" x14ac:dyDescent="0.25">
      <c r="A186" s="252" t="s">
        <v>662</v>
      </c>
      <c r="B186" s="253"/>
      <c r="C186" s="253"/>
      <c r="D186" s="253"/>
      <c r="E186" s="254"/>
    </row>
    <row r="187" spans="1:6" ht="16.5" thickBot="1" x14ac:dyDescent="0.3">
      <c r="A187" s="255" t="s">
        <v>1</v>
      </c>
      <c r="B187" s="256"/>
      <c r="C187" s="256"/>
      <c r="D187" s="256"/>
      <c r="E187" s="257"/>
    </row>
    <row r="188" spans="1:6" ht="16.5" thickBot="1" x14ac:dyDescent="0.3">
      <c r="A188" s="157" t="s">
        <v>2</v>
      </c>
      <c r="B188" s="1" t="s">
        <v>3</v>
      </c>
      <c r="C188" s="1" t="s">
        <v>4</v>
      </c>
      <c r="D188" s="72" t="s">
        <v>146</v>
      </c>
      <c r="E188" s="174" t="s">
        <v>65</v>
      </c>
    </row>
    <row r="189" spans="1:6" x14ac:dyDescent="0.25">
      <c r="A189" s="162" t="str">
        <f>+'Producto Terminado'!A121</f>
        <v>Tortilla</v>
      </c>
      <c r="B189" s="5" t="str">
        <f>+'Producto Terminado'!B121</f>
        <v xml:space="preserve">Unidad </v>
      </c>
      <c r="C189" s="5">
        <f>+'Producto Terminado'!C121</f>
        <v>1</v>
      </c>
      <c r="D189" s="77">
        <f>+'Costo Materia Prima'!E97</f>
        <v>2062.5</v>
      </c>
      <c r="E189" s="173">
        <f>+C189*D189</f>
        <v>2062.5</v>
      </c>
    </row>
    <row r="190" spans="1:6" x14ac:dyDescent="0.25">
      <c r="A190" s="162" t="str">
        <f>+'Producto Terminado'!A122</f>
        <v>Lechuga</v>
      </c>
      <c r="B190" s="5" t="str">
        <f>+'Producto Terminado'!B122</f>
        <v>Gramos</v>
      </c>
      <c r="C190" s="5">
        <f>+'Producto Terminado'!C122</f>
        <v>50</v>
      </c>
      <c r="D190" s="77">
        <f>+'Costo Materia Prima'!E7</f>
        <v>11.428571428571429</v>
      </c>
      <c r="E190" s="173">
        <f t="shared" ref="E190:E196" si="23">+C190*D190</f>
        <v>571.42857142857144</v>
      </c>
    </row>
    <row r="191" spans="1:6" x14ac:dyDescent="0.25">
      <c r="A191" s="162" t="str">
        <f>+'Producto Terminado'!A123</f>
        <v>Salsa Cesar</v>
      </c>
      <c r="B191" s="5" t="str">
        <f>+'Producto Terminado'!B123</f>
        <v>Gramos</v>
      </c>
      <c r="C191" s="5">
        <f>+'Producto Terminado'!C123</f>
        <v>70</v>
      </c>
      <c r="D191" s="77">
        <f>+'Costo Materia Prima'!E72</f>
        <v>27.378435517970402</v>
      </c>
      <c r="E191" s="173">
        <f t="shared" si="23"/>
        <v>1916.4904862579281</v>
      </c>
    </row>
    <row r="192" spans="1:6" x14ac:dyDescent="0.25">
      <c r="A192" s="162" t="str">
        <f>+'Producto Terminado'!A124</f>
        <v>Crotones</v>
      </c>
      <c r="B192" s="5" t="str">
        <f>+'Producto Terminado'!B124</f>
        <v>Gramos</v>
      </c>
      <c r="C192" s="5">
        <f>+'Producto Terminado'!C124</f>
        <v>20</v>
      </c>
      <c r="D192" s="77">
        <f>+'Costo Materia Prima'!E73</f>
        <v>33.200000000000003</v>
      </c>
      <c r="E192" s="173">
        <f t="shared" si="23"/>
        <v>664</v>
      </c>
    </row>
    <row r="193" spans="1:5" x14ac:dyDescent="0.25">
      <c r="A193" s="162" t="str">
        <f>+'Producto Terminado'!A125</f>
        <v>Tomate Cherry</v>
      </c>
      <c r="B193" s="5" t="str">
        <f>+'Producto Terminado'!B125</f>
        <v>Gramos</v>
      </c>
      <c r="C193" s="5">
        <f>+'Producto Terminado'!C125</f>
        <v>30</v>
      </c>
      <c r="D193" s="77">
        <f>+'Costo Materia Prima'!E13</f>
        <v>13</v>
      </c>
      <c r="E193" s="173">
        <f t="shared" si="23"/>
        <v>390</v>
      </c>
    </row>
    <row r="194" spans="1:5" x14ac:dyDescent="0.25">
      <c r="A194" s="162" t="str">
        <f>+'Producto Terminado'!A126</f>
        <v>Pollo</v>
      </c>
      <c r="B194" s="5" t="str">
        <f>+'Producto Terminado'!B126</f>
        <v>Gramos</v>
      </c>
      <c r="C194" s="5">
        <f>+'Producto Terminado'!C126</f>
        <v>130</v>
      </c>
      <c r="D194" s="77">
        <f>+'Costo Preparaciones Previas'!G247</f>
        <v>20.102323455461732</v>
      </c>
      <c r="E194" s="173">
        <f t="shared" si="23"/>
        <v>2613.3020492100254</v>
      </c>
    </row>
    <row r="195" spans="1:5" x14ac:dyDescent="0.25">
      <c r="A195" s="162" t="str">
        <f>+'Producto Terminado'!A$99</f>
        <v>Papa a la Francesa</v>
      </c>
      <c r="B195" s="5" t="str">
        <f>+'Producto Terminado'!B$99</f>
        <v>Gramos</v>
      </c>
      <c r="C195" s="5">
        <f>+'Producto Terminado'!C$99</f>
        <v>100</v>
      </c>
      <c r="D195" s="77">
        <f>+'Costo Materia Prima'!E$165</f>
        <v>9.2248800000000006</v>
      </c>
      <c r="E195" s="173">
        <f t="shared" si="23"/>
        <v>922.48800000000006</v>
      </c>
    </row>
    <row r="196" spans="1:5" x14ac:dyDescent="0.25">
      <c r="A196" s="162" t="str">
        <f>+'Producto Terminado'!A127</f>
        <v>Parmesano</v>
      </c>
      <c r="B196" s="5" t="str">
        <f>+'Producto Terminado'!B127</f>
        <v>Gramos</v>
      </c>
      <c r="C196" s="5">
        <f>+'Producto Terminado'!C127</f>
        <v>40</v>
      </c>
      <c r="D196" s="77">
        <f>+'Costo Materia Prima'!E77</f>
        <v>31.96</v>
      </c>
      <c r="E196" s="173">
        <f t="shared" si="23"/>
        <v>1278.4000000000001</v>
      </c>
    </row>
    <row r="197" spans="1:5" ht="16.5" thickBot="1" x14ac:dyDescent="0.3">
      <c r="A197" s="243" t="s">
        <v>253</v>
      </c>
      <c r="B197" s="244"/>
      <c r="C197" s="76">
        <f>SUM(C189:C196)</f>
        <v>441</v>
      </c>
      <c r="D197" s="76">
        <f>SUM(D189:D196)</f>
        <v>2208.794210402004</v>
      </c>
      <c r="E197" s="172">
        <f>SUM(E189:E196)</f>
        <v>10418.609106896523</v>
      </c>
    </row>
    <row r="198" spans="1:5" ht="16.5" thickBot="1" x14ac:dyDescent="0.3">
      <c r="B198" s="2"/>
      <c r="C198" s="45"/>
    </row>
    <row r="199" spans="1:5" ht="16.5" thickBot="1" x14ac:dyDescent="0.3">
      <c r="A199" s="249" t="s">
        <v>15</v>
      </c>
      <c r="B199" s="250"/>
      <c r="C199" s="250"/>
      <c r="D199" s="250"/>
      <c r="E199" s="251"/>
    </row>
    <row r="200" spans="1:5" ht="16.5" thickBot="1" x14ac:dyDescent="0.3">
      <c r="A200" s="164" t="s">
        <v>16</v>
      </c>
      <c r="B200" s="4" t="s">
        <v>3</v>
      </c>
      <c r="C200" s="4" t="s">
        <v>17</v>
      </c>
      <c r="D200" s="72" t="s">
        <v>146</v>
      </c>
      <c r="E200" s="174" t="s">
        <v>65</v>
      </c>
    </row>
    <row r="201" spans="1:5" x14ac:dyDescent="0.25">
      <c r="A201" s="162" t="str">
        <f>+'Producto Terminado'!A132</f>
        <v>Sofreir el pollo</v>
      </c>
      <c r="B201" s="5" t="str">
        <f>+'Producto Terminado'!B132</f>
        <v>Minutos</v>
      </c>
      <c r="D201" s="77"/>
      <c r="E201" s="173">
        <f>+C201*D201</f>
        <v>0</v>
      </c>
    </row>
    <row r="202" spans="1:5" x14ac:dyDescent="0.25">
      <c r="A202" s="162" t="str">
        <f>+'Producto Terminado'!A133</f>
        <v>Lavar y picar la lechuga junto con los tomates cherry</v>
      </c>
      <c r="B202" s="5" t="str">
        <f>+'Producto Terminado'!B133</f>
        <v>Minutos</v>
      </c>
      <c r="C202" s="5">
        <f>+'Producto Terminado'!C133</f>
        <v>2</v>
      </c>
      <c r="D202" s="77">
        <f>+'Costo Mano de Obra'!E$23</f>
        <v>182.42184782608697</v>
      </c>
      <c r="E202" s="173">
        <f t="shared" ref="E202:E207" si="24">+C202*D202</f>
        <v>364.84369565217395</v>
      </c>
    </row>
    <row r="203" spans="1:5" x14ac:dyDescent="0.25">
      <c r="A203" s="162" t="str">
        <f>+'Producto Terminado'!A134</f>
        <v>Asar la tortilla</v>
      </c>
      <c r="B203" s="5" t="str">
        <f>+'Producto Terminado'!B134</f>
        <v>Minutos</v>
      </c>
      <c r="C203" s="5">
        <f>+'Producto Terminado'!C134</f>
        <v>1</v>
      </c>
      <c r="D203" s="77">
        <f>+'Costo Mano de Obra'!E$23</f>
        <v>182.42184782608697</v>
      </c>
      <c r="E203" s="173">
        <f t="shared" si="24"/>
        <v>182.42184782608697</v>
      </c>
    </row>
    <row r="204" spans="1:5" x14ac:dyDescent="0.25">
      <c r="A204" s="162" t="str">
        <f>+'Producto Terminado'!A135</f>
        <v>Revolver (lechuga, tomate cherry, crotones, parmesano, y pollo junto con la salsa cesar)</v>
      </c>
      <c r="B204" s="5" t="str">
        <f>+'Producto Terminado'!B135</f>
        <v>Minutos</v>
      </c>
      <c r="C204" s="5">
        <f>+'Producto Terminado'!C135</f>
        <v>1</v>
      </c>
      <c r="D204" s="77">
        <f>+'Costo Mano de Obra'!E$23</f>
        <v>182.42184782608697</v>
      </c>
      <c r="E204" s="196">
        <f t="shared" si="24"/>
        <v>182.42184782608697</v>
      </c>
    </row>
    <row r="205" spans="1:5" x14ac:dyDescent="0.25">
      <c r="A205" s="162" t="str">
        <f>+'Producto Terminado'!A136</f>
        <v>Colocar las salsa a la tortilla</v>
      </c>
      <c r="B205" s="5" t="str">
        <f>+'Producto Terminado'!B136</f>
        <v>Minutos</v>
      </c>
      <c r="C205" s="5">
        <f>+'Producto Terminado'!C136</f>
        <v>0.5</v>
      </c>
      <c r="D205" s="77">
        <f>+'Costo Mano de Obra'!E$23</f>
        <v>182.42184782608697</v>
      </c>
      <c r="E205" s="173">
        <f t="shared" si="24"/>
        <v>91.210923913043487</v>
      </c>
    </row>
    <row r="206" spans="1:5" x14ac:dyDescent="0.25">
      <c r="A206" s="162" t="str">
        <f>+'Producto Terminado'!A137</f>
        <v>Colocar los  ingredientes en la tortilla</v>
      </c>
      <c r="B206" s="5" t="str">
        <f>+'Producto Terminado'!B137</f>
        <v>Minutos</v>
      </c>
      <c r="C206" s="5">
        <f>+'Producto Terminado'!C137</f>
        <v>2</v>
      </c>
      <c r="D206" s="77">
        <f>+'Costo Mano de Obra'!E$23</f>
        <v>182.42184782608697</v>
      </c>
      <c r="E206" s="173">
        <f t="shared" si="24"/>
        <v>364.84369565217395</v>
      </c>
    </row>
    <row r="207" spans="1:5" x14ac:dyDescent="0.25">
      <c r="A207" s="162" t="str">
        <f>+'Producto Terminado'!A138</f>
        <v xml:space="preserve">Envolver </v>
      </c>
      <c r="B207" s="5" t="str">
        <f>+'Producto Terminado'!B138</f>
        <v>Minutos</v>
      </c>
      <c r="C207" s="5">
        <f>+'Producto Terminado'!C138</f>
        <v>1</v>
      </c>
      <c r="D207" s="77">
        <f>+'Costo Mano de Obra'!E$23</f>
        <v>182.42184782608697</v>
      </c>
      <c r="E207" s="173">
        <f t="shared" si="24"/>
        <v>182.42184782608697</v>
      </c>
    </row>
    <row r="208" spans="1:5" ht="16.5" thickBot="1" x14ac:dyDescent="0.3">
      <c r="A208" s="243" t="s">
        <v>253</v>
      </c>
      <c r="B208" s="244"/>
      <c r="C208" s="14">
        <f>SUM(C201:C207)</f>
        <v>7.5</v>
      </c>
      <c r="D208" s="76">
        <f t="shared" ref="D208:E208" si="25">SUM(D201:D207)</f>
        <v>1094.5310869565219</v>
      </c>
      <c r="E208" s="172">
        <f t="shared" si="25"/>
        <v>1368.1638586956524</v>
      </c>
    </row>
    <row r="209" spans="1:6" ht="16.5" thickBot="1" x14ac:dyDescent="0.3"/>
    <row r="210" spans="1:6" ht="16.5" thickBot="1" x14ac:dyDescent="0.3">
      <c r="A210" s="249" t="s">
        <v>18</v>
      </c>
      <c r="B210" s="250"/>
      <c r="C210" s="250"/>
      <c r="D210" s="250"/>
      <c r="E210" s="251"/>
    </row>
    <row r="211" spans="1:6" ht="16.5" thickBot="1" x14ac:dyDescent="0.3">
      <c r="A211" s="164" t="s">
        <v>19</v>
      </c>
      <c r="B211" s="4" t="s">
        <v>3</v>
      </c>
      <c r="C211" s="4" t="s">
        <v>4</v>
      </c>
      <c r="D211" s="72" t="s">
        <v>146</v>
      </c>
      <c r="E211" s="174" t="s">
        <v>65</v>
      </c>
    </row>
    <row r="212" spans="1:6" x14ac:dyDescent="0.25">
      <c r="A212" s="159" t="s">
        <v>165</v>
      </c>
      <c r="B212" s="2" t="s">
        <v>166</v>
      </c>
      <c r="C212" s="3">
        <v>35</v>
      </c>
      <c r="D212" s="77">
        <f>+'Costo Materia Prima'!E$108</f>
        <v>5.375</v>
      </c>
      <c r="E212" s="173">
        <f>+C212*D212</f>
        <v>188.125</v>
      </c>
    </row>
    <row r="213" spans="1:6" x14ac:dyDescent="0.25">
      <c r="A213" s="159" t="s">
        <v>291</v>
      </c>
      <c r="B213" s="2" t="s">
        <v>21</v>
      </c>
      <c r="C213" s="2">
        <v>1</v>
      </c>
      <c r="D213" s="77">
        <f>+'Costos Indirectos '!D$7</f>
        <v>1080</v>
      </c>
      <c r="E213" s="173">
        <f t="shared" ref="E213:E214" si="26">+C213*D213</f>
        <v>1080</v>
      </c>
    </row>
    <row r="214" spans="1:6" x14ac:dyDescent="0.25">
      <c r="A214" s="159" t="s">
        <v>292</v>
      </c>
      <c r="B214" s="2" t="s">
        <v>21</v>
      </c>
      <c r="C214" s="2">
        <v>1</v>
      </c>
      <c r="D214" s="77">
        <f>+'Costos Indirectos '!F$10</f>
        <v>189.71207430340559</v>
      </c>
      <c r="E214" s="173">
        <f t="shared" si="26"/>
        <v>189.71207430340559</v>
      </c>
    </row>
    <row r="215" spans="1:6" ht="16.5" thickBot="1" x14ac:dyDescent="0.3">
      <c r="A215" s="243" t="s">
        <v>253</v>
      </c>
      <c r="B215" s="244"/>
      <c r="C215" s="9"/>
      <c r="D215" s="119">
        <f>SUM(D212:D214)</f>
        <v>1275.0870743034056</v>
      </c>
      <c r="E215" s="218">
        <f>SUM(E212:E214)</f>
        <v>1457.8370743034056</v>
      </c>
    </row>
    <row r="216" spans="1:6" ht="16.5" thickBot="1" x14ac:dyDescent="0.3">
      <c r="A216" s="2"/>
      <c r="B216" s="2"/>
      <c r="C216" s="3"/>
    </row>
    <row r="217" spans="1:6" ht="16.5" thickBot="1" x14ac:dyDescent="0.3">
      <c r="A217" s="249" t="s">
        <v>667</v>
      </c>
      <c r="B217" s="250"/>
      <c r="C217" s="250"/>
      <c r="D217" s="250"/>
      <c r="E217" s="251"/>
    </row>
    <row r="218" spans="1:6" ht="16.5" thickBot="1" x14ac:dyDescent="0.3">
      <c r="A218" s="164" t="s">
        <v>19</v>
      </c>
      <c r="B218" s="4" t="s">
        <v>3</v>
      </c>
      <c r="C218" s="4" t="s">
        <v>4</v>
      </c>
      <c r="D218" s="72" t="s">
        <v>146</v>
      </c>
      <c r="E218" s="174" t="s">
        <v>65</v>
      </c>
    </row>
    <row r="219" spans="1:6" x14ac:dyDescent="0.25">
      <c r="A219" s="159" t="s">
        <v>503</v>
      </c>
      <c r="B219" s="2" t="s">
        <v>209</v>
      </c>
      <c r="C219" s="2">
        <v>2</v>
      </c>
      <c r="D219" s="77">
        <f>+'Costo Mano de Obra'!E$23</f>
        <v>182.42184782608697</v>
      </c>
      <c r="E219" s="173">
        <f>+C219*D219</f>
        <v>364.84369565217395</v>
      </c>
    </row>
    <row r="220" spans="1:6" ht="16.5" thickBot="1" x14ac:dyDescent="0.3">
      <c r="A220" s="243" t="s">
        <v>147</v>
      </c>
      <c r="B220" s="244"/>
      <c r="C220" s="76"/>
      <c r="D220" s="76">
        <f>SUM(D219:D219)</f>
        <v>182.42184782608697</v>
      </c>
      <c r="E220" s="172">
        <f>SUM(E219:E219)</f>
        <v>364.84369565217395</v>
      </c>
    </row>
    <row r="221" spans="1:6" x14ac:dyDescent="0.25">
      <c r="A221" s="2"/>
      <c r="B221" s="2"/>
      <c r="C221" s="2"/>
    </row>
    <row r="222" spans="1:6" x14ac:dyDescent="0.25">
      <c r="A222" s="271" t="s">
        <v>246</v>
      </c>
      <c r="B222" s="272"/>
      <c r="C222" s="272"/>
      <c r="D222" s="272"/>
      <c r="E222" s="272"/>
      <c r="F222" s="272"/>
    </row>
    <row r="223" spans="1:6" ht="47.25" x14ac:dyDescent="0.25">
      <c r="A223" s="26" t="s">
        <v>64</v>
      </c>
      <c r="B223" s="78" t="s">
        <v>4</v>
      </c>
      <c r="C223" s="28" t="s">
        <v>2</v>
      </c>
      <c r="D223" s="26" t="s">
        <v>247</v>
      </c>
      <c r="E223" s="26" t="s">
        <v>248</v>
      </c>
      <c r="F223" s="28" t="s">
        <v>249</v>
      </c>
    </row>
    <row r="224" spans="1:6" x14ac:dyDescent="0.25">
      <c r="A224" s="26" t="str">
        <f>+A186</f>
        <v>WRAP CESAR + PAPA</v>
      </c>
      <c r="B224" s="19">
        <v>1</v>
      </c>
      <c r="C224" s="27">
        <f>+E197</f>
        <v>10418.609106896523</v>
      </c>
      <c r="D224" s="27">
        <f>+E208</f>
        <v>1368.1638586956524</v>
      </c>
      <c r="E224" s="26">
        <f>+E215+E220</f>
        <v>1822.6807699555795</v>
      </c>
      <c r="F224" s="28">
        <f>+C224+D224+E224</f>
        <v>13609.453735547755</v>
      </c>
    </row>
    <row r="225" spans="1:5" ht="16.5" thickBot="1" x14ac:dyDescent="0.3"/>
    <row r="226" spans="1:5" x14ac:dyDescent="0.25">
      <c r="A226" s="252" t="s">
        <v>663</v>
      </c>
      <c r="B226" s="253"/>
      <c r="C226" s="253"/>
      <c r="D226" s="253"/>
      <c r="E226" s="254"/>
    </row>
    <row r="227" spans="1:5" ht="16.5" thickBot="1" x14ac:dyDescent="0.3">
      <c r="A227" s="255" t="s">
        <v>1</v>
      </c>
      <c r="B227" s="256"/>
      <c r="C227" s="256"/>
      <c r="D227" s="256"/>
      <c r="E227" s="257"/>
    </row>
    <row r="228" spans="1:5" ht="16.5" thickBot="1" x14ac:dyDescent="0.3">
      <c r="A228" s="157" t="s">
        <v>2</v>
      </c>
      <c r="B228" s="1" t="s">
        <v>3</v>
      </c>
      <c r="C228" s="1" t="s">
        <v>4</v>
      </c>
      <c r="D228" s="72" t="s">
        <v>146</v>
      </c>
      <c r="E228" s="174" t="s">
        <v>65</v>
      </c>
    </row>
    <row r="229" spans="1:5" x14ac:dyDescent="0.25">
      <c r="A229" s="162" t="str">
        <f>+'Producto Terminado'!A149</f>
        <v>Tortilla</v>
      </c>
      <c r="B229" s="5" t="str">
        <f>+'Producto Terminado'!B149</f>
        <v xml:space="preserve">Unidad </v>
      </c>
      <c r="C229" s="5">
        <f>+'Producto Terminado'!C149</f>
        <v>1</v>
      </c>
      <c r="D229" s="77">
        <f>+'Costo Materia Prima'!E97</f>
        <v>2062.5</v>
      </c>
      <c r="E229" s="173">
        <f>+C229*D229</f>
        <v>2062.5</v>
      </c>
    </row>
    <row r="230" spans="1:5" x14ac:dyDescent="0.25">
      <c r="A230" s="162" t="str">
        <f>+'Producto Terminado'!A150</f>
        <v>Lechuga</v>
      </c>
      <c r="B230" s="5" t="str">
        <f>+'Producto Terminado'!B150</f>
        <v>Gramos</v>
      </c>
      <c r="C230" s="5">
        <f>+'Producto Terminado'!C150</f>
        <v>50</v>
      </c>
      <c r="D230" s="77">
        <f>+'Costo Materia Prima'!E7</f>
        <v>11.428571428571429</v>
      </c>
      <c r="E230" s="173">
        <f t="shared" ref="E230:E240" si="27">+C230*D230</f>
        <v>571.42857142857144</v>
      </c>
    </row>
    <row r="231" spans="1:5" x14ac:dyDescent="0.25">
      <c r="A231" s="162" t="str">
        <f>+'Producto Terminado'!A151</f>
        <v>Salsa de Ajo</v>
      </c>
      <c r="B231" s="5" t="str">
        <f>+'Producto Terminado'!B151</f>
        <v>Gramos</v>
      </c>
      <c r="C231" s="5">
        <f>+'Producto Terminado'!C151</f>
        <v>10</v>
      </c>
      <c r="D231" s="77">
        <f>+'Costo Preparaciones Previas'!G58</f>
        <v>24.779135456135812</v>
      </c>
      <c r="E231" s="173">
        <f t="shared" si="27"/>
        <v>247.79135456135811</v>
      </c>
    </row>
    <row r="232" spans="1:5" x14ac:dyDescent="0.25">
      <c r="A232" s="162" t="str">
        <f>+'Producto Terminado'!A152</f>
        <v>Pechuga</v>
      </c>
      <c r="B232" s="5" t="str">
        <f>+'Producto Terminado'!B152</f>
        <v>Gramos</v>
      </c>
      <c r="C232" s="5">
        <f>+'Producto Terminado'!C152</f>
        <v>130</v>
      </c>
      <c r="D232" s="77">
        <f>+'Costo Preparaciones Previas'!G247</f>
        <v>20.102323455461732</v>
      </c>
      <c r="E232" s="173">
        <f t="shared" si="27"/>
        <v>2613.3020492100254</v>
      </c>
    </row>
    <row r="233" spans="1:5" x14ac:dyDescent="0.25">
      <c r="A233" s="162" t="str">
        <f>+'Producto Terminado'!A153</f>
        <v>Tostacos</v>
      </c>
      <c r="B233" s="5" t="str">
        <f>+'Producto Terminado'!B153</f>
        <v>Gramos</v>
      </c>
      <c r="C233" s="5">
        <f>+'Producto Terminado'!C153</f>
        <v>34</v>
      </c>
      <c r="D233" s="77">
        <f>+'Costo Materia Prima'!E148</f>
        <v>28.339849999999998</v>
      </c>
      <c r="E233" s="173">
        <f t="shared" si="27"/>
        <v>963.55489999999998</v>
      </c>
    </row>
    <row r="234" spans="1:5" x14ac:dyDescent="0.25">
      <c r="A234" s="162" t="str">
        <f>+'Producto Terminado'!A154</f>
        <v>Pico de Gallo</v>
      </c>
      <c r="B234" s="5" t="str">
        <f>+'Producto Terminado'!B154</f>
        <v>Gramos</v>
      </c>
      <c r="C234" s="5">
        <f>+'Producto Terminado'!C154</f>
        <v>60</v>
      </c>
      <c r="D234" s="77">
        <f>+'Costo Preparaciones Previas'!G90</f>
        <v>8.6320230390529922</v>
      </c>
      <c r="E234" s="173">
        <f t="shared" si="27"/>
        <v>517.92138234317952</v>
      </c>
    </row>
    <row r="235" spans="1:5" x14ac:dyDescent="0.25">
      <c r="A235" s="162" t="str">
        <f>+'Producto Terminado'!A155</f>
        <v>Guacamole</v>
      </c>
      <c r="B235" s="5" t="str">
        <f>+'Producto Terminado'!B155</f>
        <v>Gramos</v>
      </c>
      <c r="C235" s="5">
        <f>+'Producto Terminado'!C155</f>
        <v>60</v>
      </c>
      <c r="D235" s="77">
        <f>+'Costo Preparaciones Previas'!G144</f>
        <v>17.202874087288418</v>
      </c>
      <c r="E235" s="173">
        <f t="shared" si="27"/>
        <v>1032.1724452373051</v>
      </c>
    </row>
    <row r="236" spans="1:5" x14ac:dyDescent="0.25">
      <c r="A236" s="162" t="str">
        <f>+'Producto Terminado'!A156</f>
        <v>Aji</v>
      </c>
      <c r="B236" s="5" t="str">
        <f>+'Producto Terminado'!B156</f>
        <v>Gramos</v>
      </c>
      <c r="C236" s="5">
        <f>+'Producto Terminado'!C156</f>
        <v>5</v>
      </c>
      <c r="D236" s="77">
        <f>+'Costo Preparaciones Previas'!G304</f>
        <v>15.006213069303154</v>
      </c>
      <c r="E236" s="173">
        <f t="shared" si="27"/>
        <v>75.031065346515774</v>
      </c>
    </row>
    <row r="237" spans="1:5" x14ac:dyDescent="0.25">
      <c r="A237" s="162" t="str">
        <f>+'Producto Terminado'!A157</f>
        <v>Queso Semisalado</v>
      </c>
      <c r="B237" s="5" t="str">
        <f>+'Producto Terminado'!B157</f>
        <v>Gramos</v>
      </c>
      <c r="C237" s="5">
        <f>+'Producto Terminado'!C157</f>
        <v>60</v>
      </c>
      <c r="D237" s="77">
        <f>+'Costo Materia Prima'!E142</f>
        <v>22</v>
      </c>
      <c r="E237" s="173">
        <f t="shared" si="27"/>
        <v>1320</v>
      </c>
    </row>
    <row r="238" spans="1:5" x14ac:dyDescent="0.25">
      <c r="A238" s="162" t="str">
        <f>+'Producto Terminado'!A158</f>
        <v>Maiz Tierno</v>
      </c>
      <c r="B238" s="5" t="str">
        <f>+'Producto Terminado'!B158</f>
        <v>Gramos</v>
      </c>
      <c r="C238" s="5">
        <f>+'Producto Terminado'!C158</f>
        <v>60</v>
      </c>
      <c r="D238" s="77">
        <f>+'Costo Preparaciones Previas'!G111</f>
        <v>13.43994838207956</v>
      </c>
      <c r="E238" s="173">
        <f t="shared" si="27"/>
        <v>806.3969029247736</v>
      </c>
    </row>
    <row r="239" spans="1:5" x14ac:dyDescent="0.25">
      <c r="A239" s="162" t="str">
        <f>+'Producto Terminado'!A$99</f>
        <v>Papa a la Francesa</v>
      </c>
      <c r="B239" s="5" t="str">
        <f>+'Producto Terminado'!B$99</f>
        <v>Gramos</v>
      </c>
      <c r="C239" s="5">
        <f>+'Producto Terminado'!C$99</f>
        <v>100</v>
      </c>
      <c r="D239" s="77">
        <f>+'Costo Materia Prima'!E$165</f>
        <v>9.2248800000000006</v>
      </c>
      <c r="E239" s="173">
        <f t="shared" si="27"/>
        <v>922.48800000000006</v>
      </c>
    </row>
    <row r="240" spans="1:5" x14ac:dyDescent="0.25">
      <c r="A240" s="162" t="str">
        <f>+'Producto Terminado'!A159</f>
        <v>Suero Costeño</v>
      </c>
      <c r="B240" s="5" t="str">
        <f>+'Producto Terminado'!B159</f>
        <v>Gramos</v>
      </c>
      <c r="C240" s="5">
        <f>+'Producto Terminado'!C159</f>
        <v>20</v>
      </c>
      <c r="D240" s="77">
        <f>+'Costo Materia Prima'!E96</f>
        <v>15.05</v>
      </c>
      <c r="E240" s="173">
        <f t="shared" si="27"/>
        <v>301</v>
      </c>
    </row>
    <row r="241" spans="1:7" ht="16.5" thickBot="1" x14ac:dyDescent="0.3">
      <c r="A241" s="243" t="s">
        <v>253</v>
      </c>
      <c r="B241" s="244"/>
      <c r="C241" s="76">
        <f>SUM(C229:C240)</f>
        <v>590</v>
      </c>
      <c r="D241" s="76">
        <f t="shared" ref="D241" si="28">SUM(D229:D240)</f>
        <v>2247.7058189178933</v>
      </c>
      <c r="E241" s="172">
        <f>SUM(E229:E240)</f>
        <v>11433.586671051729</v>
      </c>
    </row>
    <row r="242" spans="1:7" ht="16.5" thickBot="1" x14ac:dyDescent="0.3">
      <c r="B242" s="2"/>
      <c r="C242" s="45"/>
    </row>
    <row r="243" spans="1:7" ht="16.5" thickBot="1" x14ac:dyDescent="0.3">
      <c r="A243" s="249" t="s">
        <v>15</v>
      </c>
      <c r="B243" s="250"/>
      <c r="C243" s="250"/>
      <c r="D243" s="250"/>
      <c r="E243" s="251"/>
    </row>
    <row r="244" spans="1:7" ht="16.5" thickBot="1" x14ac:dyDescent="0.3">
      <c r="A244" s="164" t="s">
        <v>16</v>
      </c>
      <c r="B244" s="4" t="s">
        <v>3</v>
      </c>
      <c r="C244" s="4" t="s">
        <v>17</v>
      </c>
      <c r="D244" s="72" t="s">
        <v>146</v>
      </c>
      <c r="E244" s="174" t="s">
        <v>65</v>
      </c>
    </row>
    <row r="245" spans="1:7" x14ac:dyDescent="0.25">
      <c r="A245" s="162" t="str">
        <f>+'Producto Terminado'!A164</f>
        <v>Sofreir el pollo</v>
      </c>
      <c r="B245" s="5" t="str">
        <f>+'Producto Terminado'!B164</f>
        <v>Minutos</v>
      </c>
      <c r="D245" s="77"/>
      <c r="E245" s="173">
        <f>+C245*D245</f>
        <v>0</v>
      </c>
    </row>
    <row r="246" spans="1:7" x14ac:dyDescent="0.25">
      <c r="A246" s="162" t="str">
        <f>+'Producto Terminado'!A165</f>
        <v xml:space="preserve">Lavar y picar la lechuga </v>
      </c>
      <c r="B246" s="5" t="str">
        <f>+'Producto Terminado'!B165</f>
        <v>Minutos</v>
      </c>
      <c r="C246" s="5">
        <f>+'Producto Terminado'!C165</f>
        <v>2</v>
      </c>
      <c r="D246" s="77">
        <f>+'Costo Mano de Obra'!E$23</f>
        <v>182.42184782608697</v>
      </c>
      <c r="E246" s="173">
        <f t="shared" ref="E246:E250" si="29">+C246*D246</f>
        <v>364.84369565217395</v>
      </c>
    </row>
    <row r="247" spans="1:7" x14ac:dyDescent="0.25">
      <c r="A247" s="162" t="str">
        <f>+'Producto Terminado'!A166</f>
        <v>Asar la tortilla</v>
      </c>
      <c r="B247" s="5" t="str">
        <f>+'Producto Terminado'!B166</f>
        <v>Minutos</v>
      </c>
      <c r="C247" s="5">
        <f>+'Producto Terminado'!C166</f>
        <v>1</v>
      </c>
      <c r="D247" s="77">
        <f>+'Costo Mano de Obra'!E$23</f>
        <v>182.42184782608697</v>
      </c>
      <c r="E247" s="173">
        <f t="shared" si="29"/>
        <v>182.42184782608697</v>
      </c>
    </row>
    <row r="248" spans="1:7" x14ac:dyDescent="0.25">
      <c r="A248" s="162" t="str">
        <f>+'Producto Terminado'!A167</f>
        <v>Colocar las salsa a la tortilla</v>
      </c>
      <c r="B248" s="5" t="str">
        <f>+'Producto Terminado'!B167</f>
        <v>Minutos</v>
      </c>
      <c r="C248" s="5">
        <f>+'Producto Terminado'!C167</f>
        <v>0.5</v>
      </c>
      <c r="D248" s="77">
        <f>+'Costo Mano de Obra'!E$23</f>
        <v>182.42184782608697</v>
      </c>
      <c r="E248" s="173">
        <f t="shared" si="29"/>
        <v>91.210923913043487</v>
      </c>
    </row>
    <row r="249" spans="1:7" x14ac:dyDescent="0.25">
      <c r="A249" s="162" t="str">
        <f>+'Producto Terminado'!A168</f>
        <v>Colocar los  ingredientes en la tortilla</v>
      </c>
      <c r="B249" s="5" t="str">
        <f>+'Producto Terminado'!B168</f>
        <v>Minutos</v>
      </c>
      <c r="C249" s="5">
        <f>+'Producto Terminado'!C168</f>
        <v>2</v>
      </c>
      <c r="D249" s="77">
        <f>+'Costo Mano de Obra'!E$23</f>
        <v>182.42184782608697</v>
      </c>
      <c r="E249" s="173">
        <f t="shared" si="29"/>
        <v>364.84369565217395</v>
      </c>
    </row>
    <row r="250" spans="1:7" x14ac:dyDescent="0.25">
      <c r="A250" s="162" t="str">
        <f>+'Producto Terminado'!A169</f>
        <v xml:space="preserve">Envolver </v>
      </c>
      <c r="B250" s="5" t="str">
        <f>+'Producto Terminado'!B169</f>
        <v>Minutos</v>
      </c>
      <c r="C250" s="5">
        <f>+'Producto Terminado'!C169</f>
        <v>1</v>
      </c>
      <c r="D250" s="77">
        <f>+'Costo Mano de Obra'!E$23</f>
        <v>182.42184782608697</v>
      </c>
      <c r="E250" s="173">
        <f t="shared" si="29"/>
        <v>182.42184782608697</v>
      </c>
    </row>
    <row r="251" spans="1:7" ht="16.5" thickBot="1" x14ac:dyDescent="0.3">
      <c r="A251" s="243" t="s">
        <v>253</v>
      </c>
      <c r="B251" s="244"/>
      <c r="C251" s="14">
        <f>SUM(C245:C250)</f>
        <v>6.5</v>
      </c>
      <c r="D251" s="76">
        <f t="shared" ref="D251:E251" si="30">SUM(D245:D250)</f>
        <v>912.10923913043484</v>
      </c>
      <c r="E251" s="172">
        <f t="shared" si="30"/>
        <v>1185.7420108695655</v>
      </c>
    </row>
    <row r="252" spans="1:7" ht="16.5" thickBot="1" x14ac:dyDescent="0.3"/>
    <row r="253" spans="1:7" ht="16.5" thickBot="1" x14ac:dyDescent="0.3">
      <c r="A253" s="249" t="s">
        <v>18</v>
      </c>
      <c r="B253" s="250"/>
      <c r="C253" s="250"/>
      <c r="D253" s="250"/>
      <c r="E253" s="251"/>
    </row>
    <row r="254" spans="1:7" ht="16.5" thickBot="1" x14ac:dyDescent="0.3">
      <c r="A254" s="164" t="s">
        <v>19</v>
      </c>
      <c r="B254" s="4" t="s">
        <v>3</v>
      </c>
      <c r="C254" s="4" t="s">
        <v>4</v>
      </c>
      <c r="D254" s="72" t="s">
        <v>146</v>
      </c>
      <c r="E254" s="174" t="s">
        <v>65</v>
      </c>
    </row>
    <row r="255" spans="1:7" x14ac:dyDescent="0.25">
      <c r="A255" s="159" t="str">
        <f>+'Producto Terminado'!A174</f>
        <v>Lamina de Aluminio</v>
      </c>
      <c r="B255" s="2" t="str">
        <f>+'Producto Terminado'!B174</f>
        <v>Cm</v>
      </c>
      <c r="C255" s="2">
        <f>+'Producto Terminado'!C174</f>
        <v>35</v>
      </c>
      <c r="D255" s="77">
        <f>+'Costo Materia Prima'!E$108</f>
        <v>5.375</v>
      </c>
      <c r="E255" s="173">
        <f>+C255*D255</f>
        <v>188.125</v>
      </c>
      <c r="G255" s="12"/>
    </row>
    <row r="256" spans="1:7" x14ac:dyDescent="0.25">
      <c r="A256" s="159" t="s">
        <v>503</v>
      </c>
      <c r="B256" s="2" t="s">
        <v>21</v>
      </c>
      <c r="C256" s="2">
        <v>2</v>
      </c>
      <c r="D256" s="77">
        <f>+'Costo Mano de Obra'!E$23</f>
        <v>182.42184782608697</v>
      </c>
      <c r="E256" s="173">
        <f t="shared" ref="E256:E258" si="31">+C256*D256</f>
        <v>364.84369565217395</v>
      </c>
    </row>
    <row r="257" spans="1:6" x14ac:dyDescent="0.25">
      <c r="A257" s="159" t="s">
        <v>291</v>
      </c>
      <c r="B257" s="2" t="s">
        <v>21</v>
      </c>
      <c r="C257" s="2">
        <v>1</v>
      </c>
      <c r="D257" s="77">
        <f>+'Costos Indirectos '!D$8</f>
        <v>1080</v>
      </c>
      <c r="E257" s="173">
        <f t="shared" si="31"/>
        <v>1080</v>
      </c>
    </row>
    <row r="258" spans="1:6" x14ac:dyDescent="0.25">
      <c r="A258" s="159" t="s">
        <v>292</v>
      </c>
      <c r="B258" s="2" t="s">
        <v>21</v>
      </c>
      <c r="C258" s="2">
        <v>1</v>
      </c>
      <c r="D258" s="77">
        <f>+'Costos Indirectos '!F$8</f>
        <v>189.71207430340559</v>
      </c>
      <c r="E258" s="173">
        <f t="shared" si="31"/>
        <v>189.71207430340559</v>
      </c>
    </row>
    <row r="259" spans="1:6" ht="16.5" thickBot="1" x14ac:dyDescent="0.3">
      <c r="A259" s="243" t="s">
        <v>253</v>
      </c>
      <c r="B259" s="244"/>
      <c r="C259" s="9"/>
      <c r="D259" s="119">
        <f>SUM(D255:D258)</f>
        <v>1457.5089221294927</v>
      </c>
      <c r="E259" s="218">
        <f>SUM(E255:E258)</f>
        <v>1822.6807699555795</v>
      </c>
    </row>
    <row r="260" spans="1:6" ht="16.5" thickBot="1" x14ac:dyDescent="0.3"/>
    <row r="261" spans="1:6" ht="16.5" thickBot="1" x14ac:dyDescent="0.3">
      <c r="A261" s="249" t="s">
        <v>667</v>
      </c>
      <c r="B261" s="250"/>
      <c r="C261" s="250"/>
      <c r="D261" s="250"/>
      <c r="E261" s="251"/>
    </row>
    <row r="262" spans="1:6" ht="16.5" thickBot="1" x14ac:dyDescent="0.3">
      <c r="A262" s="164" t="s">
        <v>19</v>
      </c>
      <c r="B262" s="4" t="s">
        <v>3</v>
      </c>
      <c r="C262" s="4" t="s">
        <v>4</v>
      </c>
      <c r="D262" s="72" t="s">
        <v>146</v>
      </c>
      <c r="E262" s="174" t="s">
        <v>65</v>
      </c>
    </row>
    <row r="263" spans="1:6" x14ac:dyDescent="0.25">
      <c r="A263" s="159" t="s">
        <v>503</v>
      </c>
      <c r="B263" s="2" t="s">
        <v>209</v>
      </c>
      <c r="C263" s="2">
        <v>2</v>
      </c>
      <c r="D263" s="77">
        <f>+'Costo Mano de Obra'!E$23</f>
        <v>182.42184782608697</v>
      </c>
      <c r="E263" s="173">
        <f>+C263*D263</f>
        <v>364.84369565217395</v>
      </c>
    </row>
    <row r="264" spans="1:6" ht="16.5" thickBot="1" x14ac:dyDescent="0.3">
      <c r="A264" s="243" t="s">
        <v>147</v>
      </c>
      <c r="B264" s="244"/>
      <c r="C264" s="76"/>
      <c r="D264" s="76">
        <f>SUM(D263:D263)</f>
        <v>182.42184782608697</v>
      </c>
      <c r="E264" s="172">
        <f>SUM(E263:E263)</f>
        <v>364.84369565217395</v>
      </c>
    </row>
    <row r="265" spans="1:6" x14ac:dyDescent="0.25">
      <c r="A265" s="2"/>
      <c r="B265" s="2"/>
      <c r="C265" s="2"/>
    </row>
    <row r="266" spans="1:6" x14ac:dyDescent="0.25">
      <c r="A266" s="271" t="s">
        <v>246</v>
      </c>
      <c r="B266" s="272"/>
      <c r="C266" s="272"/>
      <c r="D266" s="272"/>
      <c r="E266" s="272"/>
      <c r="F266" s="272"/>
    </row>
    <row r="267" spans="1:6" ht="47.25" x14ac:dyDescent="0.25">
      <c r="A267" s="26" t="s">
        <v>64</v>
      </c>
      <c r="B267" s="78" t="s">
        <v>4</v>
      </c>
      <c r="C267" s="28" t="s">
        <v>2</v>
      </c>
      <c r="D267" s="26" t="s">
        <v>247</v>
      </c>
      <c r="E267" s="26" t="s">
        <v>248</v>
      </c>
      <c r="F267" s="28" t="s">
        <v>249</v>
      </c>
    </row>
    <row r="268" spans="1:6" x14ac:dyDescent="0.25">
      <c r="A268" s="26" t="str">
        <f>+A226</f>
        <v>WRAP MEXICANO + PAPA</v>
      </c>
      <c r="B268" s="19">
        <v>1</v>
      </c>
      <c r="C268" s="27">
        <f>+E241</f>
        <v>11433.586671051729</v>
      </c>
      <c r="D268" s="27">
        <f>+E251</f>
        <v>1185.7420108695655</v>
      </c>
      <c r="E268" s="27">
        <f>+E259+E264</f>
        <v>2187.5244656077534</v>
      </c>
      <c r="F268" s="28">
        <f>+C268+D268+E268</f>
        <v>14806.853147529049</v>
      </c>
    </row>
    <row r="269" spans="1:6" ht="16.5" thickBot="1" x14ac:dyDescent="0.3">
      <c r="A269" s="29"/>
      <c r="B269" s="12"/>
      <c r="C269" s="30"/>
      <c r="D269" s="30"/>
      <c r="E269" s="29"/>
      <c r="F269" s="31"/>
    </row>
    <row r="270" spans="1:6" x14ac:dyDescent="0.25">
      <c r="A270" s="252" t="s">
        <v>517</v>
      </c>
      <c r="B270" s="253"/>
      <c r="C270" s="253"/>
      <c r="D270" s="253"/>
      <c r="E270" s="254"/>
    </row>
    <row r="271" spans="1:6" ht="16.5" thickBot="1" x14ac:dyDescent="0.3">
      <c r="A271" s="255" t="s">
        <v>1</v>
      </c>
      <c r="B271" s="256"/>
      <c r="C271" s="256"/>
      <c r="D271" s="256"/>
      <c r="E271" s="257"/>
    </row>
    <row r="272" spans="1:6" ht="16.5" thickBot="1" x14ac:dyDescent="0.3">
      <c r="A272" s="157" t="s">
        <v>2</v>
      </c>
      <c r="B272" s="1" t="s">
        <v>3</v>
      </c>
      <c r="C272" s="1" t="s">
        <v>4</v>
      </c>
      <c r="D272" s="72" t="s">
        <v>146</v>
      </c>
      <c r="E272" s="174" t="s">
        <v>65</v>
      </c>
    </row>
    <row r="273" spans="1:5" x14ac:dyDescent="0.25">
      <c r="A273" s="159" t="str">
        <f>+'Producto Terminado'!A180</f>
        <v>Lechuga</v>
      </c>
      <c r="B273" s="2" t="str">
        <f>+'Producto Terminado'!B180</f>
        <v>Gramos</v>
      </c>
      <c r="C273" s="2">
        <f>+'Producto Terminado'!C180</f>
        <v>90</v>
      </c>
      <c r="D273" s="77">
        <f>+'Costo Materia Prima'!E7</f>
        <v>11.428571428571429</v>
      </c>
      <c r="E273" s="173">
        <f>+C273*D273</f>
        <v>1028.5714285714287</v>
      </c>
    </row>
    <row r="274" spans="1:5" x14ac:dyDescent="0.25">
      <c r="A274" s="159" t="str">
        <f>+'Producto Terminado'!A181</f>
        <v>Salsa de Ajo</v>
      </c>
      <c r="B274" s="2" t="str">
        <f>+'Producto Terminado'!B181</f>
        <v>Gramos</v>
      </c>
      <c r="C274" s="2">
        <f>+'Producto Terminado'!C181</f>
        <v>10</v>
      </c>
      <c r="D274" s="77">
        <f>+'Costo Preparaciones Previas'!G58</f>
        <v>24.779135456135812</v>
      </c>
      <c r="E274" s="173">
        <f t="shared" ref="E274:E282" si="32">+C274*D274</f>
        <v>247.79135456135811</v>
      </c>
    </row>
    <row r="275" spans="1:5" x14ac:dyDescent="0.25">
      <c r="A275" s="159" t="str">
        <f>+'Producto Terminado'!A182</f>
        <v>Pechuga</v>
      </c>
      <c r="B275" s="2" t="str">
        <f>+'Producto Terminado'!B182</f>
        <v>Gramos</v>
      </c>
      <c r="C275" s="2">
        <f>+'Producto Terminado'!C182</f>
        <v>130</v>
      </c>
      <c r="D275" s="77">
        <f>+'Costo Preparaciones Previas'!G247</f>
        <v>20.102323455461732</v>
      </c>
      <c r="E275" s="173">
        <f t="shared" si="32"/>
        <v>2613.3020492100254</v>
      </c>
    </row>
    <row r="276" spans="1:5" x14ac:dyDescent="0.25">
      <c r="A276" s="159" t="str">
        <f>+'Producto Terminado'!A183</f>
        <v>Tostacos</v>
      </c>
      <c r="B276" s="2" t="str">
        <f>+'Producto Terminado'!B183</f>
        <v>Gramos</v>
      </c>
      <c r="C276" s="2">
        <f>+'Producto Terminado'!C183</f>
        <v>34</v>
      </c>
      <c r="D276" s="77">
        <f>+'Costo Materia Prima'!E148</f>
        <v>28.339849999999998</v>
      </c>
      <c r="E276" s="173">
        <f t="shared" si="32"/>
        <v>963.55489999999998</v>
      </c>
    </row>
    <row r="277" spans="1:5" x14ac:dyDescent="0.25">
      <c r="A277" s="159" t="str">
        <f>+'Producto Terminado'!A184</f>
        <v>Pico de Gallo</v>
      </c>
      <c r="B277" s="2" t="str">
        <f>+'Producto Terminado'!B184</f>
        <v>Gramos</v>
      </c>
      <c r="C277" s="2">
        <f>+'Producto Terminado'!C184</f>
        <v>60</v>
      </c>
      <c r="D277" s="77">
        <f>+'Costo Preparaciones Previas'!G90</f>
        <v>8.6320230390529922</v>
      </c>
      <c r="E277" s="173">
        <f t="shared" si="32"/>
        <v>517.92138234317952</v>
      </c>
    </row>
    <row r="278" spans="1:5" x14ac:dyDescent="0.25">
      <c r="A278" s="159" t="str">
        <f>+'Producto Terminado'!A185</f>
        <v>Guacamole</v>
      </c>
      <c r="B278" s="2" t="str">
        <f>+'Producto Terminado'!B185</f>
        <v>Gramos</v>
      </c>
      <c r="C278" s="2">
        <f>+'Producto Terminado'!C185</f>
        <v>60</v>
      </c>
      <c r="D278" s="77">
        <f>+'Costo Preparaciones Previas'!G144</f>
        <v>17.202874087288418</v>
      </c>
      <c r="E278" s="173">
        <f t="shared" si="32"/>
        <v>1032.1724452373051</v>
      </c>
    </row>
    <row r="279" spans="1:5" x14ac:dyDescent="0.25">
      <c r="A279" s="159" t="str">
        <f>+'Producto Terminado'!A186</f>
        <v>Aji</v>
      </c>
      <c r="B279" s="2" t="str">
        <f>+'Producto Terminado'!B186</f>
        <v>Gramos</v>
      </c>
      <c r="C279" s="2">
        <f>+'Producto Terminado'!C186</f>
        <v>5</v>
      </c>
      <c r="D279" s="77">
        <f>+'Costo Preparaciones Previas'!G304</f>
        <v>15.006213069303154</v>
      </c>
      <c r="E279" s="173">
        <f t="shared" si="32"/>
        <v>75.031065346515774</v>
      </c>
    </row>
    <row r="280" spans="1:5" x14ac:dyDescent="0.25">
      <c r="A280" s="159" t="str">
        <f>+'Producto Terminado'!A187</f>
        <v>Queso Semisalado</v>
      </c>
      <c r="B280" s="2" t="str">
        <f>+'Producto Terminado'!B187</f>
        <v>Gramos</v>
      </c>
      <c r="C280" s="2">
        <f>+'Producto Terminado'!C187</f>
        <v>60</v>
      </c>
      <c r="D280" s="77">
        <f>+'Costo Materia Prima'!E142</f>
        <v>22</v>
      </c>
      <c r="E280" s="173">
        <f t="shared" si="32"/>
        <v>1320</v>
      </c>
    </row>
    <row r="281" spans="1:5" x14ac:dyDescent="0.25">
      <c r="A281" s="159" t="str">
        <f>+'Producto Terminado'!A188</f>
        <v>Maiz Tierno</v>
      </c>
      <c r="B281" s="2" t="str">
        <f>+'Producto Terminado'!B188</f>
        <v>Gramos</v>
      </c>
      <c r="C281" s="2">
        <f>+'Producto Terminado'!C188</f>
        <v>60</v>
      </c>
      <c r="D281" s="77">
        <f>+'Costo Preparaciones Previas'!G111</f>
        <v>13.43994838207956</v>
      </c>
      <c r="E281" s="173">
        <f t="shared" si="32"/>
        <v>806.3969029247736</v>
      </c>
    </row>
    <row r="282" spans="1:5" x14ac:dyDescent="0.25">
      <c r="A282" s="159" t="str">
        <f>+'Producto Terminado'!A189</f>
        <v>Suero Costeño</v>
      </c>
      <c r="B282" s="2" t="str">
        <f>+'Producto Terminado'!B189</f>
        <v>Gramos</v>
      </c>
      <c r="C282" s="2">
        <f>+'Producto Terminado'!C189</f>
        <v>20</v>
      </c>
      <c r="D282" s="77">
        <f>+'Costo Materia Prima'!E96</f>
        <v>15.05</v>
      </c>
      <c r="E282" s="173">
        <f t="shared" si="32"/>
        <v>301</v>
      </c>
    </row>
    <row r="283" spans="1:5" ht="16.5" thickBot="1" x14ac:dyDescent="0.3">
      <c r="A283" s="243" t="s">
        <v>253</v>
      </c>
      <c r="B283" s="244"/>
      <c r="C283" s="120">
        <f>SUM(C273:C282)</f>
        <v>529</v>
      </c>
      <c r="D283" s="120">
        <f t="shared" ref="D283:E283" si="33">SUM(D273:D282)</f>
        <v>175.98093891789313</v>
      </c>
      <c r="E283" s="219">
        <f t="shared" si="33"/>
        <v>8905.741528194585</v>
      </c>
    </row>
    <row r="284" spans="1:5" ht="16.5" thickBot="1" x14ac:dyDescent="0.3">
      <c r="B284" s="2"/>
      <c r="C284" s="45"/>
    </row>
    <row r="285" spans="1:5" ht="16.5" thickBot="1" x14ac:dyDescent="0.3">
      <c r="A285" s="249" t="s">
        <v>15</v>
      </c>
      <c r="B285" s="250"/>
      <c r="C285" s="250"/>
      <c r="D285" s="250"/>
      <c r="E285" s="251"/>
    </row>
    <row r="286" spans="1:5" ht="16.5" thickBot="1" x14ac:dyDescent="0.3">
      <c r="A286" s="164" t="s">
        <v>16</v>
      </c>
      <c r="B286" s="4" t="s">
        <v>3</v>
      </c>
      <c r="C286" s="4" t="s">
        <v>17</v>
      </c>
      <c r="D286" s="72" t="s">
        <v>146</v>
      </c>
      <c r="E286" s="174" t="s">
        <v>65</v>
      </c>
    </row>
    <row r="287" spans="1:5" x14ac:dyDescent="0.25">
      <c r="A287" s="162" t="str">
        <f>+'Producto Terminado'!A194</f>
        <v>Sofreir el pollo</v>
      </c>
      <c r="B287" s="5" t="str">
        <f>+'Producto Terminado'!B194</f>
        <v>Minutos</v>
      </c>
      <c r="C287" s="5">
        <f>+'Producto Terminado'!C194</f>
        <v>10</v>
      </c>
      <c r="D287" s="77">
        <f>+'Costo Mano de Obra'!E$23</f>
        <v>182.42184782608697</v>
      </c>
      <c r="E287" s="173">
        <f>+C287*D287</f>
        <v>1824.2184782608697</v>
      </c>
    </row>
    <row r="288" spans="1:5" x14ac:dyDescent="0.25">
      <c r="A288" s="162" t="str">
        <f>+'Producto Terminado'!A195</f>
        <v xml:space="preserve">Lavar y picar la lechuga </v>
      </c>
      <c r="B288" s="5" t="str">
        <f>+'Producto Terminado'!B195</f>
        <v>Minutos</v>
      </c>
      <c r="C288" s="5">
        <f>+'Producto Terminado'!C195</f>
        <v>2</v>
      </c>
      <c r="D288" s="77">
        <f>+'Costo Mano de Obra'!E$23</f>
        <v>182.42184782608697</v>
      </c>
      <c r="E288" s="173">
        <f t="shared" ref="E288:E289" si="34">+C288*D288</f>
        <v>364.84369565217395</v>
      </c>
    </row>
    <row r="289" spans="1:7" x14ac:dyDescent="0.25">
      <c r="A289" s="162" t="str">
        <f>+'Producto Terminado'!A196</f>
        <v>Colocar los  ingredientes en el plato</v>
      </c>
      <c r="B289" s="5" t="str">
        <f>+'Producto Terminado'!B196</f>
        <v>Minutos</v>
      </c>
      <c r="C289" s="5">
        <f>+'Producto Terminado'!C196</f>
        <v>2</v>
      </c>
      <c r="D289" s="77">
        <f>+'Costo Mano de Obra'!E$23</f>
        <v>182.42184782608697</v>
      </c>
      <c r="E289" s="173">
        <f t="shared" si="34"/>
        <v>364.84369565217395</v>
      </c>
    </row>
    <row r="290" spans="1:7" ht="16.5" thickBot="1" x14ac:dyDescent="0.3">
      <c r="A290" s="243" t="s">
        <v>253</v>
      </c>
      <c r="B290" s="244"/>
      <c r="C290" s="23">
        <f>SUM(C287:C289)</f>
        <v>14</v>
      </c>
      <c r="D290" s="95">
        <f t="shared" ref="D290" si="35">SUM(D287:D289)</f>
        <v>547.26554347826095</v>
      </c>
      <c r="E290" s="210">
        <f>SUM(E287:E289)</f>
        <v>2553.9058695652179</v>
      </c>
    </row>
    <row r="291" spans="1:7" ht="16.5" thickBot="1" x14ac:dyDescent="0.3"/>
    <row r="292" spans="1:7" ht="16.5" thickBot="1" x14ac:dyDescent="0.3">
      <c r="A292" s="249" t="s">
        <v>18</v>
      </c>
      <c r="B292" s="250"/>
      <c r="C292" s="250"/>
      <c r="D292" s="250"/>
      <c r="E292" s="251"/>
    </row>
    <row r="293" spans="1:7" ht="16.5" thickBot="1" x14ac:dyDescent="0.3">
      <c r="A293" s="164" t="s">
        <v>19</v>
      </c>
      <c r="B293" s="4" t="s">
        <v>3</v>
      </c>
      <c r="C293" s="4" t="s">
        <v>4</v>
      </c>
      <c r="D293" s="72" t="s">
        <v>146</v>
      </c>
      <c r="E293" s="174" t="s">
        <v>65</v>
      </c>
    </row>
    <row r="294" spans="1:7" x14ac:dyDescent="0.25">
      <c r="A294" s="159" t="s">
        <v>291</v>
      </c>
      <c r="B294" s="2" t="s">
        <v>21</v>
      </c>
      <c r="C294" s="2">
        <v>1</v>
      </c>
      <c r="D294" s="77">
        <f>+'Costos Indirectos '!D$9</f>
        <v>1583.9999999999998</v>
      </c>
      <c r="E294" s="173">
        <f>+C294*D294</f>
        <v>1583.9999999999998</v>
      </c>
      <c r="G294" s="12"/>
    </row>
    <row r="295" spans="1:7" x14ac:dyDescent="0.25">
      <c r="A295" s="159" t="s">
        <v>292</v>
      </c>
      <c r="B295" s="2" t="s">
        <v>21</v>
      </c>
      <c r="C295" s="2">
        <v>1</v>
      </c>
      <c r="D295" s="77">
        <f>+'Costos Indirectos '!F$9</f>
        <v>189.71207430340559</v>
      </c>
      <c r="E295" s="173">
        <f t="shared" ref="E295" si="36">+C295*D295</f>
        <v>189.71207430340559</v>
      </c>
    </row>
    <row r="296" spans="1:7" ht="16.5" thickBot="1" x14ac:dyDescent="0.3">
      <c r="A296" s="243" t="s">
        <v>253</v>
      </c>
      <c r="B296" s="244"/>
      <c r="C296" s="9"/>
      <c r="D296" s="119">
        <f>SUM(D294:D295)</f>
        <v>1773.7120743034054</v>
      </c>
      <c r="E296" s="218">
        <f>SUM(E294:E295)</f>
        <v>1773.7120743034054</v>
      </c>
    </row>
    <row r="297" spans="1:7" ht="16.5" thickBot="1" x14ac:dyDescent="0.3"/>
    <row r="298" spans="1:7" ht="16.5" thickBot="1" x14ac:dyDescent="0.3">
      <c r="A298" s="249" t="s">
        <v>667</v>
      </c>
      <c r="B298" s="250"/>
      <c r="C298" s="250"/>
      <c r="D298" s="250"/>
      <c r="E298" s="251"/>
    </row>
    <row r="299" spans="1:7" ht="16.5" thickBot="1" x14ac:dyDescent="0.3">
      <c r="A299" s="164" t="s">
        <v>19</v>
      </c>
      <c r="B299" s="4" t="s">
        <v>3</v>
      </c>
      <c r="C299" s="4" t="s">
        <v>4</v>
      </c>
      <c r="D299" s="72" t="s">
        <v>146</v>
      </c>
      <c r="E299" s="174" t="s">
        <v>65</v>
      </c>
    </row>
    <row r="300" spans="1:7" x14ac:dyDescent="0.25">
      <c r="A300" s="159" t="s">
        <v>503</v>
      </c>
      <c r="B300" s="2" t="s">
        <v>209</v>
      </c>
      <c r="C300" s="2">
        <v>2</v>
      </c>
      <c r="D300" s="77">
        <f>+'Costo Mano de Obra'!E$23</f>
        <v>182.42184782608697</v>
      </c>
      <c r="E300" s="173">
        <f>+C300*D300</f>
        <v>364.84369565217395</v>
      </c>
    </row>
    <row r="301" spans="1:7" ht="16.5" thickBot="1" x14ac:dyDescent="0.3">
      <c r="A301" s="243" t="s">
        <v>147</v>
      </c>
      <c r="B301" s="244"/>
      <c r="C301" s="76"/>
      <c r="D301" s="76">
        <f>SUM(D300:D300)</f>
        <v>182.42184782608697</v>
      </c>
      <c r="E301" s="172">
        <f>SUM(E300:E300)</f>
        <v>364.84369565217395</v>
      </c>
    </row>
    <row r="302" spans="1:7" x14ac:dyDescent="0.25">
      <c r="A302" s="2"/>
      <c r="B302" s="2"/>
      <c r="C302" s="2"/>
    </row>
    <row r="303" spans="1:7" x14ac:dyDescent="0.25">
      <c r="A303" s="271" t="s">
        <v>246</v>
      </c>
      <c r="B303" s="272"/>
      <c r="C303" s="272"/>
      <c r="D303" s="272"/>
      <c r="E303" s="272"/>
      <c r="F303" s="272"/>
    </row>
    <row r="304" spans="1:7" ht="47.25" x14ac:dyDescent="0.25">
      <c r="A304" s="26" t="s">
        <v>64</v>
      </c>
      <c r="B304" s="78" t="s">
        <v>4</v>
      </c>
      <c r="C304" s="28" t="s">
        <v>2</v>
      </c>
      <c r="D304" s="26" t="s">
        <v>247</v>
      </c>
      <c r="E304" s="26" t="s">
        <v>248</v>
      </c>
      <c r="F304" s="28" t="s">
        <v>249</v>
      </c>
    </row>
    <row r="305" spans="1:6" x14ac:dyDescent="0.25">
      <c r="A305" s="26" t="str">
        <f>+A270</f>
        <v>ENSALADA MEXICANA</v>
      </c>
      <c r="B305" s="19"/>
      <c r="C305" s="27">
        <f>+E283</f>
        <v>8905.741528194585</v>
      </c>
      <c r="D305" s="27">
        <f>+E290</f>
        <v>2553.9058695652179</v>
      </c>
      <c r="E305" s="26">
        <f>+E296+E301</f>
        <v>2138.5557699555793</v>
      </c>
      <c r="F305" s="28">
        <f>+C305+D305+E305</f>
        <v>13598.203167715383</v>
      </c>
    </row>
    <row r="306" spans="1:6" ht="16.5" thickBot="1" x14ac:dyDescent="0.3"/>
    <row r="307" spans="1:6" x14ac:dyDescent="0.25">
      <c r="A307" s="252" t="s">
        <v>624</v>
      </c>
      <c r="B307" s="253"/>
      <c r="C307" s="253"/>
      <c r="D307" s="253"/>
      <c r="E307" s="254"/>
    </row>
    <row r="308" spans="1:6" ht="16.5" thickBot="1" x14ac:dyDescent="0.3">
      <c r="A308" s="255" t="s">
        <v>1</v>
      </c>
      <c r="B308" s="256"/>
      <c r="C308" s="256"/>
      <c r="D308" s="256"/>
      <c r="E308" s="257"/>
    </row>
    <row r="309" spans="1:6" ht="16.5" thickBot="1" x14ac:dyDescent="0.3">
      <c r="A309" s="157" t="s">
        <v>2</v>
      </c>
      <c r="B309" s="1" t="s">
        <v>3</v>
      </c>
      <c r="C309" s="1" t="s">
        <v>4</v>
      </c>
      <c r="D309" s="72" t="s">
        <v>146</v>
      </c>
      <c r="E309" s="174" t="s">
        <v>65</v>
      </c>
    </row>
    <row r="310" spans="1:6" x14ac:dyDescent="0.25">
      <c r="A310" s="159" t="str">
        <f>+'Producto Terminado'!A203</f>
        <v>Lechuga</v>
      </c>
      <c r="B310" s="2" t="str">
        <f>+'Producto Terminado'!B203</f>
        <v>Gramos</v>
      </c>
      <c r="C310" s="2">
        <f>+'Producto Terminado'!C203</f>
        <v>90</v>
      </c>
      <c r="D310" s="77">
        <f>+'Costo Materia Prima'!E7</f>
        <v>11.428571428571429</v>
      </c>
      <c r="E310" s="173">
        <f>+C310*D310</f>
        <v>1028.5714285714287</v>
      </c>
    </row>
    <row r="311" spans="1:6" x14ac:dyDescent="0.25">
      <c r="A311" s="159" t="str">
        <f>+'Producto Terminado'!A204</f>
        <v>Salsa Cesar</v>
      </c>
      <c r="B311" s="2" t="str">
        <f>+'Producto Terminado'!B204</f>
        <v>Gramos</v>
      </c>
      <c r="C311" s="2">
        <f>+'Producto Terminado'!C204</f>
        <v>70</v>
      </c>
      <c r="D311" s="77">
        <f>+'Costo Materia Prima'!E72</f>
        <v>27.378435517970402</v>
      </c>
      <c r="E311" s="173">
        <f t="shared" ref="E311:E315" si="37">+C311*D311</f>
        <v>1916.4904862579281</v>
      </c>
    </row>
    <row r="312" spans="1:6" x14ac:dyDescent="0.25">
      <c r="A312" s="159" t="str">
        <f>+'Producto Terminado'!A205</f>
        <v>Crotones</v>
      </c>
      <c r="B312" s="2" t="str">
        <f>+'Producto Terminado'!B205</f>
        <v>Gramos</v>
      </c>
      <c r="C312" s="2">
        <f>+'Producto Terminado'!C205</f>
        <v>20</v>
      </c>
      <c r="D312" s="77">
        <f>+'Costo Materia Prima'!E73</f>
        <v>33.200000000000003</v>
      </c>
      <c r="E312" s="173">
        <f t="shared" si="37"/>
        <v>664</v>
      </c>
    </row>
    <row r="313" spans="1:6" x14ac:dyDescent="0.25">
      <c r="A313" s="159" t="str">
        <f>+'Producto Terminado'!A206</f>
        <v>Tomate Cherry</v>
      </c>
      <c r="B313" s="2" t="str">
        <f>+'Producto Terminado'!B206</f>
        <v>Gramos</v>
      </c>
      <c r="C313" s="2">
        <f>+'Producto Terminado'!C206</f>
        <v>30</v>
      </c>
      <c r="D313" s="77">
        <f>+'Costo Materia Prima'!E13</f>
        <v>13</v>
      </c>
      <c r="E313" s="173">
        <f t="shared" si="37"/>
        <v>390</v>
      </c>
    </row>
    <row r="314" spans="1:6" x14ac:dyDescent="0.25">
      <c r="A314" s="159" t="str">
        <f>+'Producto Terminado'!A207</f>
        <v>Pollo</v>
      </c>
      <c r="B314" s="2" t="str">
        <f>+'Producto Terminado'!B207</f>
        <v>Gramos</v>
      </c>
      <c r="C314" s="2">
        <f>+'Producto Terminado'!C207</f>
        <v>130</v>
      </c>
      <c r="D314" s="77">
        <f>+'Costo Preparaciones Previas'!G247</f>
        <v>20.102323455461732</v>
      </c>
      <c r="E314" s="173">
        <f t="shared" si="37"/>
        <v>2613.3020492100254</v>
      </c>
    </row>
    <row r="315" spans="1:6" x14ac:dyDescent="0.25">
      <c r="A315" s="159" t="str">
        <f>+'Producto Terminado'!A208</f>
        <v>Parmesano</v>
      </c>
      <c r="B315" s="2" t="str">
        <f>+'Producto Terminado'!B208</f>
        <v>Gramos</v>
      </c>
      <c r="C315" s="2">
        <f>+'Producto Terminado'!C208</f>
        <v>40</v>
      </c>
      <c r="D315" s="77">
        <f>+'Costo Materia Prima'!E77</f>
        <v>31.96</v>
      </c>
      <c r="E315" s="173">
        <f t="shared" si="37"/>
        <v>1278.4000000000001</v>
      </c>
    </row>
    <row r="316" spans="1:6" ht="16.5" thickBot="1" x14ac:dyDescent="0.3">
      <c r="A316" s="243" t="s">
        <v>253</v>
      </c>
      <c r="B316" s="244"/>
      <c r="C316" s="76">
        <f>SUM(C310:C315)</f>
        <v>380</v>
      </c>
      <c r="D316" s="76">
        <f t="shared" ref="D316:E316" si="38">SUM(D310:D315)</f>
        <v>137.06933040200357</v>
      </c>
      <c r="E316" s="172">
        <f t="shared" si="38"/>
        <v>7890.7639640393827</v>
      </c>
    </row>
    <row r="317" spans="1:6" ht="16.5" thickBot="1" x14ac:dyDescent="0.3">
      <c r="B317" s="2"/>
      <c r="C317" s="45"/>
    </row>
    <row r="318" spans="1:6" ht="16.5" thickBot="1" x14ac:dyDescent="0.3">
      <c r="A318" s="249" t="s">
        <v>15</v>
      </c>
      <c r="B318" s="250"/>
      <c r="C318" s="250"/>
      <c r="D318" s="250"/>
      <c r="E318" s="251"/>
    </row>
    <row r="319" spans="1:6" ht="16.5" thickBot="1" x14ac:dyDescent="0.3">
      <c r="A319" s="164" t="s">
        <v>16</v>
      </c>
      <c r="B319" s="4" t="s">
        <v>3</v>
      </c>
      <c r="C319" s="4" t="s">
        <v>17</v>
      </c>
      <c r="D319" s="72" t="s">
        <v>146</v>
      </c>
      <c r="E319" s="174" t="s">
        <v>65</v>
      </c>
    </row>
    <row r="320" spans="1:6" x14ac:dyDescent="0.25">
      <c r="A320" s="162" t="str">
        <f>+'Producto Terminado'!A213</f>
        <v>Sofreir el pollo</v>
      </c>
      <c r="B320" s="5" t="str">
        <f>+'Producto Terminado'!B213</f>
        <v>Minutos</v>
      </c>
      <c r="C320" s="5">
        <f>+'Producto Terminado'!C213</f>
        <v>10</v>
      </c>
      <c r="D320" s="77">
        <f>+'Costo Mano de Obra'!E$23</f>
        <v>182.42184782608697</v>
      </c>
      <c r="E320" s="173">
        <f>+C320*D320</f>
        <v>1824.2184782608697</v>
      </c>
    </row>
    <row r="321" spans="1:7" x14ac:dyDescent="0.25">
      <c r="A321" s="162" t="str">
        <f>+'Producto Terminado'!A214</f>
        <v>Lavar y picar la lechuga junto con los tomates cherry</v>
      </c>
      <c r="B321" s="5" t="str">
        <f>+'Producto Terminado'!B214</f>
        <v>Minutos</v>
      </c>
      <c r="C321" s="5">
        <f>+'Producto Terminado'!C214</f>
        <v>2</v>
      </c>
      <c r="D321" s="77">
        <f>+'Costo Mano de Obra'!E$23</f>
        <v>182.42184782608697</v>
      </c>
      <c r="E321" s="173">
        <f t="shared" ref="E321:E323" si="39">+C321*D321</f>
        <v>364.84369565217395</v>
      </c>
    </row>
    <row r="322" spans="1:7" x14ac:dyDescent="0.25">
      <c r="A322" s="162" t="str">
        <f>+'Producto Terminado'!A215</f>
        <v>Revolver (lechuga, tomate cherry, crotones, parmesano, y pollo junto con la salsa cesar)</v>
      </c>
      <c r="B322" s="5" t="str">
        <f>+'Producto Terminado'!B215</f>
        <v>Minutos</v>
      </c>
      <c r="C322" s="5">
        <f>+'Producto Terminado'!C215</f>
        <v>1</v>
      </c>
      <c r="D322" s="77">
        <f>+'Costo Mano de Obra'!E$23</f>
        <v>182.42184782608697</v>
      </c>
      <c r="E322" s="173">
        <f t="shared" si="39"/>
        <v>182.42184782608697</v>
      </c>
    </row>
    <row r="323" spans="1:7" x14ac:dyDescent="0.25">
      <c r="A323" s="162" t="str">
        <f>+'Producto Terminado'!A216</f>
        <v>Colocar los  ingredientes en el plato</v>
      </c>
      <c r="B323" s="5" t="str">
        <f>+'Producto Terminado'!B216</f>
        <v>Minutos</v>
      </c>
      <c r="C323" s="5">
        <f>+'Producto Terminado'!C216</f>
        <v>2</v>
      </c>
      <c r="D323" s="77">
        <f>+'Costo Mano de Obra'!E$23</f>
        <v>182.42184782608697</v>
      </c>
      <c r="E323" s="173">
        <f t="shared" si="39"/>
        <v>364.84369565217395</v>
      </c>
    </row>
    <row r="324" spans="1:7" ht="16.5" thickBot="1" x14ac:dyDescent="0.3">
      <c r="A324" s="243" t="s">
        <v>253</v>
      </c>
      <c r="B324" s="244"/>
      <c r="C324" s="14">
        <f>SUM(C320:C323)</f>
        <v>15</v>
      </c>
      <c r="D324" s="76">
        <f t="shared" ref="D324:E324" si="40">SUM(D320:D323)</f>
        <v>729.6873913043479</v>
      </c>
      <c r="E324" s="172">
        <f t="shared" si="40"/>
        <v>2736.3277173913048</v>
      </c>
    </row>
    <row r="325" spans="1:7" ht="16.5" thickBot="1" x14ac:dyDescent="0.3"/>
    <row r="326" spans="1:7" ht="16.5" thickBot="1" x14ac:dyDescent="0.3">
      <c r="A326" s="249" t="s">
        <v>18</v>
      </c>
      <c r="B326" s="250"/>
      <c r="C326" s="250"/>
      <c r="D326" s="250"/>
      <c r="E326" s="251"/>
    </row>
    <row r="327" spans="1:7" ht="16.5" thickBot="1" x14ac:dyDescent="0.3">
      <c r="A327" s="164" t="s">
        <v>19</v>
      </c>
      <c r="B327" s="4" t="s">
        <v>3</v>
      </c>
      <c r="C327" s="4" t="s">
        <v>4</v>
      </c>
      <c r="D327" s="72" t="s">
        <v>146</v>
      </c>
      <c r="E327" s="174" t="s">
        <v>65</v>
      </c>
    </row>
    <row r="328" spans="1:7" x14ac:dyDescent="0.25">
      <c r="A328" s="159" t="s">
        <v>291</v>
      </c>
      <c r="B328" s="2" t="s">
        <v>21</v>
      </c>
      <c r="C328" s="2">
        <v>1</v>
      </c>
      <c r="D328" s="77">
        <f>+'Costos Indirectos '!D$10</f>
        <v>1332</v>
      </c>
      <c r="E328" s="173">
        <f>+C328*D328</f>
        <v>1332</v>
      </c>
      <c r="G328" s="12"/>
    </row>
    <row r="329" spans="1:7" x14ac:dyDescent="0.25">
      <c r="A329" s="159" t="s">
        <v>292</v>
      </c>
      <c r="B329" s="2" t="s">
        <v>21</v>
      </c>
      <c r="C329" s="2">
        <v>1</v>
      </c>
      <c r="D329" s="77">
        <f>+'Costos Indirectos '!F$7</f>
        <v>189.71207430340556</v>
      </c>
      <c r="E329" s="173">
        <f t="shared" ref="E329" si="41">+C329*D329</f>
        <v>189.71207430340556</v>
      </c>
    </row>
    <row r="330" spans="1:7" ht="16.5" thickBot="1" x14ac:dyDescent="0.3">
      <c r="A330" s="243" t="s">
        <v>253</v>
      </c>
      <c r="B330" s="244"/>
      <c r="C330" s="9"/>
      <c r="D330" s="119">
        <f>SUM(D328:D329)</f>
        <v>1521.7120743034056</v>
      </c>
      <c r="E330" s="218">
        <f>SUM(E328:E329)</f>
        <v>1521.7120743034056</v>
      </c>
    </row>
    <row r="331" spans="1:7" ht="16.5" thickBot="1" x14ac:dyDescent="0.3"/>
    <row r="332" spans="1:7" ht="16.5" thickBot="1" x14ac:dyDescent="0.3">
      <c r="A332" s="249" t="s">
        <v>667</v>
      </c>
      <c r="B332" s="250"/>
      <c r="C332" s="250"/>
      <c r="D332" s="250"/>
      <c r="E332" s="251"/>
    </row>
    <row r="333" spans="1:7" ht="16.5" thickBot="1" x14ac:dyDescent="0.3">
      <c r="A333" s="164" t="s">
        <v>19</v>
      </c>
      <c r="B333" s="4" t="s">
        <v>3</v>
      </c>
      <c r="C333" s="4" t="s">
        <v>4</v>
      </c>
      <c r="D333" s="72" t="s">
        <v>146</v>
      </c>
      <c r="E333" s="174" t="s">
        <v>65</v>
      </c>
    </row>
    <row r="334" spans="1:7" x14ac:dyDescent="0.25">
      <c r="A334" s="159" t="s">
        <v>503</v>
      </c>
      <c r="B334" s="2" t="s">
        <v>209</v>
      </c>
      <c r="C334" s="2">
        <v>2</v>
      </c>
      <c r="D334" s="77">
        <f>+'Costo Mano de Obra'!E$23</f>
        <v>182.42184782608697</v>
      </c>
      <c r="E334" s="173">
        <f>+C334*D334</f>
        <v>364.84369565217395</v>
      </c>
    </row>
    <row r="335" spans="1:7" ht="16.5" thickBot="1" x14ac:dyDescent="0.3">
      <c r="A335" s="243" t="s">
        <v>147</v>
      </c>
      <c r="B335" s="244"/>
      <c r="C335" s="76"/>
      <c r="D335" s="76">
        <f>SUM(D334:D334)</f>
        <v>182.42184782608697</v>
      </c>
      <c r="E335" s="172">
        <f>SUM(E334:E334)</f>
        <v>364.84369565217395</v>
      </c>
    </row>
    <row r="336" spans="1:7" x14ac:dyDescent="0.25">
      <c r="A336" s="8"/>
      <c r="B336" s="8"/>
      <c r="C336" s="77"/>
      <c r="D336" s="77"/>
      <c r="E336" s="77"/>
    </row>
    <row r="337" spans="1:6" x14ac:dyDescent="0.25">
      <c r="A337" s="271" t="s">
        <v>246</v>
      </c>
      <c r="B337" s="272"/>
      <c r="C337" s="272"/>
      <c r="D337" s="272"/>
      <c r="E337" s="272"/>
      <c r="F337" s="272"/>
    </row>
    <row r="338" spans="1:6" ht="47.25" x14ac:dyDescent="0.25">
      <c r="A338" s="26" t="s">
        <v>64</v>
      </c>
      <c r="B338" s="78" t="s">
        <v>4</v>
      </c>
      <c r="C338" s="28" t="s">
        <v>2</v>
      </c>
      <c r="D338" s="26" t="s">
        <v>247</v>
      </c>
      <c r="E338" s="26" t="s">
        <v>248</v>
      </c>
      <c r="F338" s="28" t="s">
        <v>249</v>
      </c>
    </row>
    <row r="339" spans="1:6" x14ac:dyDescent="0.25">
      <c r="A339" s="26" t="str">
        <f>+A307</f>
        <v>ENSALADA CESAR</v>
      </c>
      <c r="B339" s="19"/>
      <c r="C339" s="27">
        <f>+E316</f>
        <v>7890.7639640393827</v>
      </c>
      <c r="D339" s="27">
        <f>+E324</f>
        <v>2736.3277173913048</v>
      </c>
      <c r="E339" s="26">
        <f>+E330+E335</f>
        <v>1886.5557699555795</v>
      </c>
      <c r="F339" s="28">
        <f>+C339+D339+E339</f>
        <v>12513.647451386267</v>
      </c>
    </row>
    <row r="340" spans="1:6" ht="16.5" thickBot="1" x14ac:dyDescent="0.3"/>
    <row r="341" spans="1:6" x14ac:dyDescent="0.25">
      <c r="A341" s="252" t="s">
        <v>516</v>
      </c>
      <c r="B341" s="253"/>
      <c r="C341" s="253"/>
      <c r="D341" s="253"/>
      <c r="E341" s="254"/>
    </row>
    <row r="342" spans="1:6" ht="16.5" thickBot="1" x14ac:dyDescent="0.3">
      <c r="A342" s="258" t="s">
        <v>1</v>
      </c>
      <c r="B342" s="259"/>
      <c r="C342" s="259"/>
      <c r="D342" s="259"/>
      <c r="E342" s="260"/>
    </row>
    <row r="343" spans="1:6" ht="16.5" thickBot="1" x14ac:dyDescent="0.3">
      <c r="A343" s="157" t="s">
        <v>2</v>
      </c>
      <c r="B343" s="1" t="s">
        <v>3</v>
      </c>
      <c r="C343" s="1" t="s">
        <v>4</v>
      </c>
      <c r="D343" s="72" t="s">
        <v>146</v>
      </c>
      <c r="E343" s="174" t="s">
        <v>65</v>
      </c>
    </row>
    <row r="344" spans="1:6" x14ac:dyDescent="0.25">
      <c r="A344" s="159" t="str">
        <f>+'Producto Terminado'!A223</f>
        <v>Lechuga</v>
      </c>
      <c r="B344" s="2" t="str">
        <f>+'Producto Terminado'!B223</f>
        <v>Gramos</v>
      </c>
      <c r="C344" s="2">
        <f>+'Producto Terminado'!C223</f>
        <v>20</v>
      </c>
      <c r="D344" s="77">
        <f>+'Costo Materia Prima'!E7</f>
        <v>11.428571428571429</v>
      </c>
      <c r="E344" s="173">
        <f>+C344*D344</f>
        <v>228.57142857142858</v>
      </c>
    </row>
    <row r="345" spans="1:6" x14ac:dyDescent="0.25">
      <c r="A345" s="159" t="str">
        <f>+'Producto Terminado'!A224</f>
        <v>Pasta Tornillo</v>
      </c>
      <c r="B345" s="2" t="str">
        <f>+'Producto Terminado'!B224</f>
        <v>Gramos</v>
      </c>
      <c r="C345" s="2">
        <f>+'Producto Terminado'!C224</f>
        <v>250</v>
      </c>
      <c r="D345" s="77">
        <f>+'Costo Preparaciones Previas'!G328</f>
        <v>16.308044021739128</v>
      </c>
      <c r="E345" s="173">
        <f t="shared" ref="E345:E350" si="42">+C345*D345</f>
        <v>4077.011005434782</v>
      </c>
    </row>
    <row r="346" spans="1:6" x14ac:dyDescent="0.25">
      <c r="A346" s="159" t="str">
        <f>+'Producto Terminado'!A225</f>
        <v>Aceitunas</v>
      </c>
      <c r="B346" s="2" t="str">
        <f>+'Producto Terminado'!B225</f>
        <v>Gramos</v>
      </c>
      <c r="C346" s="2">
        <f>+'Producto Terminado'!C225</f>
        <v>10</v>
      </c>
      <c r="D346" s="77">
        <f>+'Costo Materia Prima'!E86</f>
        <v>32.770000000000003</v>
      </c>
      <c r="E346" s="173">
        <f t="shared" si="42"/>
        <v>327.70000000000005</v>
      </c>
    </row>
    <row r="347" spans="1:6" x14ac:dyDescent="0.25">
      <c r="A347" s="159" t="str">
        <f>+'Producto Terminado'!A226</f>
        <v>Pollo</v>
      </c>
      <c r="B347" s="2" t="str">
        <f>+'Producto Terminado'!B226</f>
        <v>Gramos</v>
      </c>
      <c r="C347" s="2">
        <f>+'Producto Terminado'!C226</f>
        <v>130</v>
      </c>
      <c r="D347" s="77">
        <f>+'Costo Preparaciones Previas'!G247</f>
        <v>20.102323455461732</v>
      </c>
      <c r="E347" s="173">
        <f t="shared" si="42"/>
        <v>2613.3020492100254</v>
      </c>
    </row>
    <row r="348" spans="1:6" x14ac:dyDescent="0.25">
      <c r="A348" s="159" t="str">
        <f>+'Producto Terminado'!A227</f>
        <v>Parmesano</v>
      </c>
      <c r="B348" s="2" t="str">
        <f>+'Producto Terminado'!B227</f>
        <v>Gramos</v>
      </c>
      <c r="C348" s="2">
        <f>+'Producto Terminado'!C227</f>
        <v>50</v>
      </c>
      <c r="D348" s="77">
        <f>+'Costo Materia Prima'!E77</f>
        <v>31.96</v>
      </c>
      <c r="E348" s="173">
        <f t="shared" si="42"/>
        <v>1598</v>
      </c>
    </row>
    <row r="349" spans="1:6" x14ac:dyDescent="0.25">
      <c r="A349" s="159" t="str">
        <f>+'Producto Terminado'!A228</f>
        <v>Tomate Cherry</v>
      </c>
      <c r="B349" s="2" t="str">
        <f>+'Producto Terminado'!B228</f>
        <v>Gramos</v>
      </c>
      <c r="C349" s="2">
        <f>+'Producto Terminado'!C228</f>
        <v>30</v>
      </c>
      <c r="D349" s="77">
        <f>+'Costo Materia Prima'!E13</f>
        <v>13</v>
      </c>
      <c r="E349" s="173">
        <f t="shared" si="42"/>
        <v>390</v>
      </c>
    </row>
    <row r="350" spans="1:6" x14ac:dyDescent="0.25">
      <c r="A350" s="159" t="str">
        <f>+'Producto Terminado'!A229</f>
        <v>Salsa Italiana</v>
      </c>
      <c r="B350" s="2" t="str">
        <f>+'Producto Terminado'!B229</f>
        <v>Gramos</v>
      </c>
      <c r="C350" s="2">
        <f>+'Producto Terminado'!C229</f>
        <v>20</v>
      </c>
      <c r="D350" s="77">
        <f>+'Costo Materia Prima'!E98</f>
        <v>26.774193548387096</v>
      </c>
      <c r="E350" s="173">
        <f t="shared" si="42"/>
        <v>535.48387096774195</v>
      </c>
    </row>
    <row r="351" spans="1:6" ht="16.5" thickBot="1" x14ac:dyDescent="0.3">
      <c r="A351" s="243" t="s">
        <v>253</v>
      </c>
      <c r="B351" s="244"/>
      <c r="C351" s="76">
        <f>SUM(C344:C350)</f>
        <v>510</v>
      </c>
      <c r="D351" s="76">
        <f t="shared" ref="D351:E351" si="43">SUM(D344:D350)</f>
        <v>152.34313245415939</v>
      </c>
      <c r="E351" s="172">
        <f t="shared" si="43"/>
        <v>9770.068354183979</v>
      </c>
    </row>
    <row r="352" spans="1:6" ht="16.5" thickBot="1" x14ac:dyDescent="0.3">
      <c r="B352" s="2"/>
      <c r="C352" s="45"/>
    </row>
    <row r="353" spans="1:7" ht="16.5" thickBot="1" x14ac:dyDescent="0.3">
      <c r="A353" s="249" t="s">
        <v>15</v>
      </c>
      <c r="B353" s="250"/>
      <c r="C353" s="250"/>
      <c r="D353" s="250"/>
      <c r="E353" s="251"/>
    </row>
    <row r="354" spans="1:7" ht="16.5" thickBot="1" x14ac:dyDescent="0.3">
      <c r="A354" s="164" t="s">
        <v>16</v>
      </c>
      <c r="B354" s="4" t="s">
        <v>3</v>
      </c>
      <c r="C354" s="4" t="s">
        <v>17</v>
      </c>
      <c r="D354" s="72" t="s">
        <v>146</v>
      </c>
      <c r="E354" s="174" t="s">
        <v>65</v>
      </c>
    </row>
    <row r="355" spans="1:7" x14ac:dyDescent="0.25">
      <c r="A355" s="162" t="str">
        <f>+'Producto Terminado'!A235</f>
        <v>Sofreir el pollo</v>
      </c>
      <c r="B355" s="5" t="str">
        <f>+'Producto Terminado'!B235</f>
        <v>Minutos</v>
      </c>
      <c r="C355" s="5">
        <f>+'Producto Terminado'!C235</f>
        <v>10</v>
      </c>
      <c r="D355" s="77">
        <f>+'Costo Mano de Obra'!E$23</f>
        <v>182.42184782608697</v>
      </c>
      <c r="E355" s="173">
        <f>+C355*D355</f>
        <v>1824.2184782608697</v>
      </c>
    </row>
    <row r="356" spans="1:7" x14ac:dyDescent="0.25">
      <c r="A356" s="162" t="str">
        <f>+'Producto Terminado'!A236</f>
        <v>Lavar y picar la lechuga</v>
      </c>
      <c r="B356" s="5" t="str">
        <f>+'Producto Terminado'!B236</f>
        <v>Minutos</v>
      </c>
      <c r="C356" s="5">
        <f>+'Producto Terminado'!C236</f>
        <v>1</v>
      </c>
      <c r="D356" s="77">
        <f>+'Costo Mano de Obra'!E$23</f>
        <v>182.42184782608697</v>
      </c>
      <c r="E356" s="173">
        <f t="shared" ref="E356:E359" si="44">+C356*D356</f>
        <v>182.42184782608697</v>
      </c>
    </row>
    <row r="357" spans="1:7" x14ac:dyDescent="0.25">
      <c r="A357" s="162" t="str">
        <f>+'Producto Terminado'!A237</f>
        <v>Picar Aceitunas</v>
      </c>
      <c r="B357" s="5" t="str">
        <f>+'Producto Terminado'!B237</f>
        <v>Minutos</v>
      </c>
      <c r="C357" s="5">
        <f>+'Producto Terminado'!C237</f>
        <v>0.5</v>
      </c>
      <c r="D357" s="77">
        <f>+'Costo Mano de Obra'!E$23</f>
        <v>182.42184782608697</v>
      </c>
      <c r="E357" s="173">
        <f t="shared" si="44"/>
        <v>91.210923913043487</v>
      </c>
    </row>
    <row r="358" spans="1:7" x14ac:dyDescent="0.25">
      <c r="A358" s="162" t="str">
        <f>+'Producto Terminado'!A238</f>
        <v>Revolver la pasta con la salsa y el parmesano</v>
      </c>
      <c r="B358" s="5" t="str">
        <f>+'Producto Terminado'!B238</f>
        <v>Minutos</v>
      </c>
      <c r="C358" s="5">
        <f>+'Producto Terminado'!C238</f>
        <v>1</v>
      </c>
      <c r="D358" s="77">
        <f>+'Costo Mano de Obra'!E$23</f>
        <v>182.42184782608697</v>
      </c>
      <c r="E358" s="173">
        <f t="shared" si="44"/>
        <v>182.42184782608697</v>
      </c>
    </row>
    <row r="359" spans="1:7" x14ac:dyDescent="0.25">
      <c r="A359" s="162" t="str">
        <f>+'Producto Terminado'!A239</f>
        <v>Revolver todos los ingredientes y servir</v>
      </c>
      <c r="B359" s="5" t="str">
        <f>+'Producto Terminado'!B239</f>
        <v>Minutos</v>
      </c>
      <c r="C359" s="5">
        <f>+'Producto Terminado'!C239</f>
        <v>1</v>
      </c>
      <c r="D359" s="77">
        <f>+'Costo Mano de Obra'!E$23</f>
        <v>182.42184782608697</v>
      </c>
      <c r="E359" s="173">
        <f t="shared" si="44"/>
        <v>182.42184782608697</v>
      </c>
    </row>
    <row r="360" spans="1:7" ht="16.5" thickBot="1" x14ac:dyDescent="0.3">
      <c r="A360" s="243" t="s">
        <v>253</v>
      </c>
      <c r="B360" s="244"/>
      <c r="C360" s="14">
        <f>SUM(C355:C359)</f>
        <v>13.5</v>
      </c>
      <c r="D360" s="76">
        <f t="shared" ref="D360:E360" si="45">SUM(D355:D359)</f>
        <v>912.10923913043484</v>
      </c>
      <c r="E360" s="172">
        <f t="shared" si="45"/>
        <v>2462.6949456521738</v>
      </c>
    </row>
    <row r="361" spans="1:7" ht="16.5" thickBot="1" x14ac:dyDescent="0.3"/>
    <row r="362" spans="1:7" ht="16.5" thickBot="1" x14ac:dyDescent="0.3">
      <c r="A362" s="249" t="s">
        <v>18</v>
      </c>
      <c r="B362" s="250"/>
      <c r="C362" s="250"/>
      <c r="D362" s="250"/>
      <c r="E362" s="251"/>
    </row>
    <row r="363" spans="1:7" ht="16.5" thickBot="1" x14ac:dyDescent="0.3">
      <c r="A363" s="164" t="s">
        <v>19</v>
      </c>
      <c r="B363" s="4" t="s">
        <v>3</v>
      </c>
      <c r="C363" s="4" t="s">
        <v>4</v>
      </c>
      <c r="D363" s="72" t="s">
        <v>146</v>
      </c>
      <c r="E363" s="174" t="s">
        <v>65</v>
      </c>
    </row>
    <row r="364" spans="1:7" x14ac:dyDescent="0.25">
      <c r="A364" s="159" t="s">
        <v>291</v>
      </c>
      <c r="B364" s="2" t="s">
        <v>21</v>
      </c>
      <c r="C364" s="2">
        <v>1</v>
      </c>
      <c r="D364" s="77">
        <f>+'Costos Indirectos '!D$11</f>
        <v>1368</v>
      </c>
      <c r="E364" s="173">
        <f>+C364*D364</f>
        <v>1368</v>
      </c>
      <c r="G364" s="12"/>
    </row>
    <row r="365" spans="1:7" x14ac:dyDescent="0.25">
      <c r="A365" s="159" t="s">
        <v>292</v>
      </c>
      <c r="B365" s="2" t="s">
        <v>21</v>
      </c>
      <c r="C365" s="2">
        <v>1</v>
      </c>
      <c r="D365" s="77">
        <f>+'Costos Indirectos '!F$2</f>
        <v>189.71207430340559</v>
      </c>
      <c r="E365" s="173">
        <f t="shared" ref="E365" si="46">+C365*D365</f>
        <v>189.71207430340559</v>
      </c>
    </row>
    <row r="366" spans="1:7" ht="16.5" thickBot="1" x14ac:dyDescent="0.3">
      <c r="A366" s="243" t="s">
        <v>253</v>
      </c>
      <c r="B366" s="244"/>
      <c r="C366" s="9"/>
      <c r="D366" s="119">
        <f>SUM(D364:D365)</f>
        <v>1557.7120743034056</v>
      </c>
      <c r="E366" s="218">
        <f>SUM(E364:E365)</f>
        <v>1557.7120743034056</v>
      </c>
    </row>
    <row r="367" spans="1:7" ht="16.5" thickBot="1" x14ac:dyDescent="0.3">
      <c r="A367" s="2"/>
      <c r="B367" s="2"/>
      <c r="C367" s="3"/>
    </row>
    <row r="368" spans="1:7" ht="16.5" thickBot="1" x14ac:dyDescent="0.3">
      <c r="A368" s="249" t="s">
        <v>667</v>
      </c>
      <c r="B368" s="250"/>
      <c r="C368" s="250"/>
      <c r="D368" s="250"/>
      <c r="E368" s="251"/>
    </row>
    <row r="369" spans="1:6" ht="16.5" thickBot="1" x14ac:dyDescent="0.3">
      <c r="A369" s="164" t="s">
        <v>19</v>
      </c>
      <c r="B369" s="4" t="s">
        <v>3</v>
      </c>
      <c r="C369" s="4" t="s">
        <v>4</v>
      </c>
      <c r="D369" s="72" t="s">
        <v>146</v>
      </c>
      <c r="E369" s="174" t="s">
        <v>65</v>
      </c>
    </row>
    <row r="370" spans="1:6" x14ac:dyDescent="0.25">
      <c r="A370" s="159" t="s">
        <v>503</v>
      </c>
      <c r="B370" s="2" t="s">
        <v>209</v>
      </c>
      <c r="C370" s="2">
        <v>2</v>
      </c>
      <c r="D370" s="77">
        <f>+'Costo Mano de Obra'!E$23</f>
        <v>182.42184782608697</v>
      </c>
      <c r="E370" s="173">
        <f>+C370*D370</f>
        <v>364.84369565217395</v>
      </c>
    </row>
    <row r="371" spans="1:6" ht="16.5" thickBot="1" x14ac:dyDescent="0.3">
      <c r="A371" s="243" t="s">
        <v>147</v>
      </c>
      <c r="B371" s="244"/>
      <c r="C371" s="76"/>
      <c r="D371" s="76">
        <f>SUM(D370:D370)</f>
        <v>182.42184782608697</v>
      </c>
      <c r="E371" s="172">
        <f>SUM(E370:E370)</f>
        <v>364.84369565217395</v>
      </c>
    </row>
    <row r="372" spans="1:6" x14ac:dyDescent="0.25">
      <c r="A372" s="8"/>
      <c r="B372" s="8"/>
      <c r="C372" s="77"/>
      <c r="D372" s="77"/>
      <c r="E372" s="77"/>
    </row>
    <row r="373" spans="1:6" x14ac:dyDescent="0.25">
      <c r="A373" s="271" t="s">
        <v>246</v>
      </c>
      <c r="B373" s="272"/>
      <c r="C373" s="272"/>
      <c r="D373" s="272"/>
      <c r="E373" s="272"/>
      <c r="F373" s="272"/>
    </row>
    <row r="374" spans="1:6" ht="47.25" x14ac:dyDescent="0.25">
      <c r="A374" s="26" t="s">
        <v>64</v>
      </c>
      <c r="B374" s="78" t="s">
        <v>4</v>
      </c>
      <c r="C374" s="28" t="s">
        <v>2</v>
      </c>
      <c r="D374" s="26" t="s">
        <v>247</v>
      </c>
      <c r="E374" s="26" t="s">
        <v>248</v>
      </c>
      <c r="F374" s="28" t="s">
        <v>249</v>
      </c>
    </row>
    <row r="375" spans="1:6" x14ac:dyDescent="0.25">
      <c r="A375" s="26" t="str">
        <f>+A341</f>
        <v>ENSALADA ITALIANA</v>
      </c>
      <c r="B375" s="19"/>
      <c r="C375" s="27">
        <f>+E351</f>
        <v>9770.068354183979</v>
      </c>
      <c r="D375" s="27">
        <f>+E360</f>
        <v>2462.6949456521738</v>
      </c>
      <c r="E375" s="26">
        <f>+E366+E371</f>
        <v>1922.5557699555795</v>
      </c>
      <c r="F375" s="28">
        <f>+C375+D375+E375</f>
        <v>14155.319069791733</v>
      </c>
    </row>
    <row r="376" spans="1:6" ht="16.5" thickBot="1" x14ac:dyDescent="0.3"/>
    <row r="377" spans="1:6" x14ac:dyDescent="0.25">
      <c r="A377" s="252" t="s">
        <v>677</v>
      </c>
      <c r="B377" s="253"/>
      <c r="C377" s="253"/>
      <c r="D377" s="253"/>
      <c r="E377" s="254"/>
    </row>
    <row r="378" spans="1:6" ht="16.5" thickBot="1" x14ac:dyDescent="0.3">
      <c r="A378" s="255" t="s">
        <v>1</v>
      </c>
      <c r="B378" s="256"/>
      <c r="C378" s="256"/>
      <c r="D378" s="256"/>
      <c r="E378" s="257"/>
    </row>
    <row r="379" spans="1:6" ht="16.5" thickBot="1" x14ac:dyDescent="0.3">
      <c r="A379" s="157" t="s">
        <v>2</v>
      </c>
      <c r="B379" s="1" t="s">
        <v>3</v>
      </c>
      <c r="C379" s="1" t="s">
        <v>4</v>
      </c>
      <c r="D379" s="72" t="s">
        <v>146</v>
      </c>
      <c r="E379" s="174" t="s">
        <v>65</v>
      </c>
    </row>
    <row r="380" spans="1:6" x14ac:dyDescent="0.25">
      <c r="A380" s="162" t="str">
        <f>+'Producto Terminado'!A246</f>
        <v>Tortilla</v>
      </c>
      <c r="B380" s="5" t="str">
        <f>+'Producto Terminado'!B246</f>
        <v xml:space="preserve">Unidad </v>
      </c>
      <c r="C380" s="5">
        <f>+'Producto Terminado'!C246</f>
        <v>1</v>
      </c>
      <c r="D380" s="77">
        <f>+'Costo Materia Prima'!E97</f>
        <v>2062.5</v>
      </c>
      <c r="E380" s="173">
        <f>+C380*D380</f>
        <v>2062.5</v>
      </c>
    </row>
    <row r="381" spans="1:6" x14ac:dyDescent="0.25">
      <c r="A381" s="162" t="str">
        <f>+'Producto Terminado'!A247</f>
        <v>Lechuga</v>
      </c>
      <c r="B381" s="5" t="str">
        <f>+'Producto Terminado'!B247</f>
        <v>Gramos</v>
      </c>
      <c r="C381" s="5">
        <f>+'Producto Terminado'!C247</f>
        <v>50</v>
      </c>
      <c r="D381" s="77">
        <f>+'Costo Materia Prima'!E7</f>
        <v>11.428571428571429</v>
      </c>
      <c r="E381" s="173">
        <f t="shared" ref="E381:E391" si="47">+C381*D381</f>
        <v>571.42857142857144</v>
      </c>
    </row>
    <row r="382" spans="1:6" x14ac:dyDescent="0.25">
      <c r="A382" s="162" t="str">
        <f>+'Producto Terminado'!A248</f>
        <v>Salsa de Ajo</v>
      </c>
      <c r="B382" s="5" t="str">
        <f>+'Producto Terminado'!B248</f>
        <v>Gramos</v>
      </c>
      <c r="C382" s="5">
        <f>+'Producto Terminado'!C248</f>
        <v>10</v>
      </c>
      <c r="D382" s="77">
        <f>+'Costo Preparaciones Previas'!G58</f>
        <v>24.779135456135812</v>
      </c>
      <c r="E382" s="173">
        <f t="shared" si="47"/>
        <v>247.79135456135811</v>
      </c>
    </row>
    <row r="383" spans="1:6" x14ac:dyDescent="0.25">
      <c r="A383" s="162" t="str">
        <f>+'Producto Terminado'!A249</f>
        <v>carne desmechada</v>
      </c>
      <c r="B383" s="5" t="str">
        <f>+'Producto Terminado'!B249</f>
        <v>Gramos</v>
      </c>
      <c r="C383" s="5">
        <f>+'Producto Terminado'!C249</f>
        <v>130</v>
      </c>
      <c r="D383" s="77">
        <f>+'Costo Preparaciones Previas'!G220</f>
        <v>24.604996043903132</v>
      </c>
      <c r="E383" s="173">
        <f t="shared" si="47"/>
        <v>3198.6494857074072</v>
      </c>
    </row>
    <row r="384" spans="1:6" x14ac:dyDescent="0.25">
      <c r="A384" s="162" t="str">
        <f>+'Producto Terminado'!A250</f>
        <v>Tostacos</v>
      </c>
      <c r="B384" s="5" t="str">
        <f>+'Producto Terminado'!B250</f>
        <v>Gramos</v>
      </c>
      <c r="C384" s="5">
        <f>+'Producto Terminado'!C250</f>
        <v>34</v>
      </c>
      <c r="D384" s="77">
        <f>+'Costo Materia Prima'!E148</f>
        <v>28.339849999999998</v>
      </c>
      <c r="E384" s="173">
        <f t="shared" si="47"/>
        <v>963.55489999999998</v>
      </c>
    </row>
    <row r="385" spans="1:5" x14ac:dyDescent="0.25">
      <c r="A385" s="162" t="str">
        <f>+'Producto Terminado'!A251</f>
        <v>Pico de Gallo</v>
      </c>
      <c r="B385" s="5" t="str">
        <f>+'Producto Terminado'!B251</f>
        <v>Gramos</v>
      </c>
      <c r="C385" s="5">
        <f>+'Producto Terminado'!C251</f>
        <v>60</v>
      </c>
      <c r="D385" s="77">
        <f>+'Costo Preparaciones Previas'!G90</f>
        <v>8.6320230390529922</v>
      </c>
      <c r="E385" s="173">
        <f t="shared" si="47"/>
        <v>517.92138234317952</v>
      </c>
    </row>
    <row r="386" spans="1:5" x14ac:dyDescent="0.25">
      <c r="A386" s="162" t="str">
        <f>+'Producto Terminado'!A252</f>
        <v>Guacamole</v>
      </c>
      <c r="B386" s="5" t="str">
        <f>+'Producto Terminado'!B252</f>
        <v>Gramos</v>
      </c>
      <c r="C386" s="5">
        <f>+'Producto Terminado'!C252</f>
        <v>60</v>
      </c>
      <c r="D386" s="77">
        <f>+'Costo Preparaciones Previas'!G144</f>
        <v>17.202874087288418</v>
      </c>
      <c r="E386" s="173">
        <f t="shared" si="47"/>
        <v>1032.1724452373051</v>
      </c>
    </row>
    <row r="387" spans="1:5" x14ac:dyDescent="0.25">
      <c r="A387" s="162" t="str">
        <f>+'Producto Terminado'!A253</f>
        <v>Aji</v>
      </c>
      <c r="B387" s="5" t="str">
        <f>+'Producto Terminado'!B253</f>
        <v>Gramos</v>
      </c>
      <c r="C387" s="5">
        <f>+'Producto Terminado'!C253</f>
        <v>5</v>
      </c>
      <c r="D387" s="77">
        <f>+'Costo Preparaciones Previas'!G304</f>
        <v>15.006213069303154</v>
      </c>
      <c r="E387" s="173">
        <f t="shared" si="47"/>
        <v>75.031065346515774</v>
      </c>
    </row>
    <row r="388" spans="1:5" x14ac:dyDescent="0.25">
      <c r="A388" s="162" t="str">
        <f>+'Producto Terminado'!A254</f>
        <v>Queso Semisalado</v>
      </c>
      <c r="B388" s="5" t="str">
        <f>+'Producto Terminado'!B254</f>
        <v>Gramos</v>
      </c>
      <c r="C388" s="5">
        <f>+'Producto Terminado'!C254</f>
        <v>60</v>
      </c>
      <c r="D388" s="77">
        <f>+'Costo Materia Prima'!E142</f>
        <v>22</v>
      </c>
      <c r="E388" s="173">
        <f t="shared" si="47"/>
        <v>1320</v>
      </c>
    </row>
    <row r="389" spans="1:5" x14ac:dyDescent="0.25">
      <c r="A389" s="162" t="str">
        <f>+'Producto Terminado'!A255</f>
        <v>Maiz Tierno</v>
      </c>
      <c r="B389" s="5" t="str">
        <f>+'Producto Terminado'!B255</f>
        <v>Gramos</v>
      </c>
      <c r="C389" s="5">
        <f>+'Producto Terminado'!C255</f>
        <v>60</v>
      </c>
      <c r="D389" s="77">
        <f>+'Costo Preparaciones Previas'!G111</f>
        <v>13.43994838207956</v>
      </c>
      <c r="E389" s="173">
        <f t="shared" si="47"/>
        <v>806.3969029247736</v>
      </c>
    </row>
    <row r="390" spans="1:5" x14ac:dyDescent="0.25">
      <c r="A390" s="162" t="str">
        <f>+'Producto Terminado'!A256</f>
        <v>Suero Costeño</v>
      </c>
      <c r="B390" s="5" t="str">
        <f>+'Producto Terminado'!B256</f>
        <v>Gramos</v>
      </c>
      <c r="C390" s="5">
        <f>+'Producto Terminado'!C256</f>
        <v>20</v>
      </c>
      <c r="D390" s="77">
        <f>+'Costo Materia Prima'!E96</f>
        <v>15.05</v>
      </c>
      <c r="E390" s="173">
        <f t="shared" si="47"/>
        <v>301</v>
      </c>
    </row>
    <row r="391" spans="1:5" x14ac:dyDescent="0.25">
      <c r="A391" s="162" t="str">
        <f>+'Producto Terminado'!A$99</f>
        <v>Papa a la Francesa</v>
      </c>
      <c r="B391" s="5" t="str">
        <f>+'Producto Terminado'!B$99</f>
        <v>Gramos</v>
      </c>
      <c r="C391" s="5">
        <f>+'Producto Terminado'!C$99</f>
        <v>100</v>
      </c>
      <c r="D391" s="77">
        <f>+'Costo Materia Prima'!E$165</f>
        <v>9.2248800000000006</v>
      </c>
      <c r="E391" s="173">
        <f t="shared" si="47"/>
        <v>922.48800000000006</v>
      </c>
    </row>
    <row r="392" spans="1:5" ht="16.5" thickBot="1" x14ac:dyDescent="0.3">
      <c r="A392" s="243" t="s">
        <v>253</v>
      </c>
      <c r="B392" s="244"/>
      <c r="C392" s="76">
        <f t="shared" ref="C392:D392" si="48">SUM(C380:C391)</f>
        <v>590</v>
      </c>
      <c r="D392" s="76">
        <f t="shared" si="48"/>
        <v>2252.2084915063347</v>
      </c>
      <c r="E392" s="172">
        <f>SUM(E380:E391)</f>
        <v>12018.934107549108</v>
      </c>
    </row>
    <row r="393" spans="1:5" ht="16.5" thickBot="1" x14ac:dyDescent="0.3">
      <c r="B393" s="2"/>
      <c r="C393" s="45"/>
      <c r="D393" s="5"/>
      <c r="E393" s="5"/>
    </row>
    <row r="394" spans="1:5" ht="16.5" thickBot="1" x14ac:dyDescent="0.3">
      <c r="A394" s="249" t="s">
        <v>15</v>
      </c>
      <c r="B394" s="250"/>
      <c r="C394" s="250"/>
      <c r="D394" s="250"/>
      <c r="E394" s="251"/>
    </row>
    <row r="395" spans="1:5" ht="16.5" thickBot="1" x14ac:dyDescent="0.3">
      <c r="A395" s="164" t="s">
        <v>16</v>
      </c>
      <c r="B395" s="4" t="s">
        <v>3</v>
      </c>
      <c r="C395" s="4" t="s">
        <v>17</v>
      </c>
      <c r="D395" s="72" t="s">
        <v>146</v>
      </c>
      <c r="E395" s="174" t="s">
        <v>65</v>
      </c>
    </row>
    <row r="396" spans="1:5" x14ac:dyDescent="0.25">
      <c r="A396" s="162" t="str">
        <f>+'Producto Terminado'!A261</f>
        <v>preparar la carne desmechada</v>
      </c>
      <c r="B396" s="5" t="str">
        <f>+'Producto Terminado'!B261</f>
        <v>Minutos</v>
      </c>
      <c r="C396" s="5">
        <f>+'Producto Terminado'!C261</f>
        <v>10</v>
      </c>
      <c r="D396" s="77">
        <f>+'Costo Mano de Obra'!E$11</f>
        <v>182.42184782608697</v>
      </c>
      <c r="E396" s="173">
        <f>+C396*D396</f>
        <v>1824.2184782608697</v>
      </c>
    </row>
    <row r="397" spans="1:5" x14ac:dyDescent="0.25">
      <c r="A397" s="162" t="str">
        <f>+'Producto Terminado'!A262</f>
        <v xml:space="preserve">Lavar y picar la lechuga </v>
      </c>
      <c r="B397" s="5" t="str">
        <f>+'Producto Terminado'!B262</f>
        <v>Minutos</v>
      </c>
      <c r="C397" s="5">
        <f>+'Producto Terminado'!C262</f>
        <v>2</v>
      </c>
      <c r="D397" s="77">
        <f>+'Costo Mano de Obra'!E$11</f>
        <v>182.42184782608697</v>
      </c>
      <c r="E397" s="173">
        <f t="shared" ref="E397:E401" si="49">+C397*D397</f>
        <v>364.84369565217395</v>
      </c>
    </row>
    <row r="398" spans="1:5" x14ac:dyDescent="0.25">
      <c r="A398" s="162" t="str">
        <f>+'Producto Terminado'!A263</f>
        <v>Asar la tortilla</v>
      </c>
      <c r="B398" s="5" t="str">
        <f>+'Producto Terminado'!B263</f>
        <v>Minutos</v>
      </c>
      <c r="C398" s="5">
        <f>+'Producto Terminado'!C263</f>
        <v>1</v>
      </c>
      <c r="D398" s="77">
        <f>+'Costo Mano de Obra'!E$11</f>
        <v>182.42184782608697</v>
      </c>
      <c r="E398" s="173">
        <f t="shared" si="49"/>
        <v>182.42184782608697</v>
      </c>
    </row>
    <row r="399" spans="1:5" x14ac:dyDescent="0.25">
      <c r="A399" s="162" t="str">
        <f>+'Producto Terminado'!A264</f>
        <v>Colocar las salsa a la tortilla</v>
      </c>
      <c r="B399" s="5" t="str">
        <f>+'Producto Terminado'!B264</f>
        <v>Minutos</v>
      </c>
      <c r="C399" s="5">
        <f>+'Producto Terminado'!C264</f>
        <v>0.5</v>
      </c>
      <c r="D399" s="77">
        <f>+'Costo Mano de Obra'!E$11</f>
        <v>182.42184782608697</v>
      </c>
      <c r="E399" s="173">
        <f t="shared" si="49"/>
        <v>91.210923913043487</v>
      </c>
    </row>
    <row r="400" spans="1:5" x14ac:dyDescent="0.25">
      <c r="A400" s="162" t="str">
        <f>+'Producto Terminado'!A265</f>
        <v>Colocar los  ingredientes en la tortilla</v>
      </c>
      <c r="B400" s="5" t="str">
        <f>+'Producto Terminado'!B265</f>
        <v>Minutos</v>
      </c>
      <c r="C400" s="5">
        <f>+'Producto Terminado'!C265</f>
        <v>2</v>
      </c>
      <c r="D400" s="77">
        <f>+'Costo Mano de Obra'!E$11</f>
        <v>182.42184782608697</v>
      </c>
      <c r="E400" s="173">
        <f t="shared" si="49"/>
        <v>364.84369565217395</v>
      </c>
    </row>
    <row r="401" spans="1:6" x14ac:dyDescent="0.25">
      <c r="A401" s="162" t="str">
        <f>+'Producto Terminado'!A266</f>
        <v xml:space="preserve">Envolver </v>
      </c>
      <c r="B401" s="5" t="str">
        <f>+'Producto Terminado'!B266</f>
        <v>Minutos</v>
      </c>
      <c r="C401" s="5">
        <f>+'Producto Terminado'!C266</f>
        <v>1</v>
      </c>
      <c r="D401" s="77">
        <f>+'Costo Mano de Obra'!E$11</f>
        <v>182.42184782608697</v>
      </c>
      <c r="E401" s="173">
        <f t="shared" si="49"/>
        <v>182.42184782608697</v>
      </c>
    </row>
    <row r="402" spans="1:6" ht="16.5" thickBot="1" x14ac:dyDescent="0.3">
      <c r="A402" s="243" t="s">
        <v>253</v>
      </c>
      <c r="B402" s="244"/>
      <c r="C402" s="14">
        <f>SUM(C396:C401)</f>
        <v>16.5</v>
      </c>
      <c r="D402" s="76">
        <f t="shared" ref="D402:E402" si="50">SUM(D396:D401)</f>
        <v>1094.5310869565219</v>
      </c>
      <c r="E402" s="172">
        <f t="shared" si="50"/>
        <v>3009.9604891304352</v>
      </c>
    </row>
    <row r="403" spans="1:6" ht="16.5" thickBot="1" x14ac:dyDescent="0.3">
      <c r="D403" s="5"/>
      <c r="E403" s="5"/>
    </row>
    <row r="404" spans="1:6" ht="16.5" thickBot="1" x14ac:dyDescent="0.3">
      <c r="A404" s="249" t="s">
        <v>18</v>
      </c>
      <c r="B404" s="250"/>
      <c r="C404" s="250"/>
      <c r="D404" s="250"/>
      <c r="E404" s="251"/>
    </row>
    <row r="405" spans="1:6" ht="16.5" thickBot="1" x14ac:dyDescent="0.3">
      <c r="A405" s="164" t="s">
        <v>19</v>
      </c>
      <c r="B405" s="4" t="s">
        <v>3</v>
      </c>
      <c r="C405" s="4" t="s">
        <v>4</v>
      </c>
      <c r="D405" s="72" t="s">
        <v>146</v>
      </c>
      <c r="E405" s="174" t="s">
        <v>65</v>
      </c>
    </row>
    <row r="406" spans="1:6" x14ac:dyDescent="0.25">
      <c r="A406" s="159" t="s">
        <v>165</v>
      </c>
      <c r="B406" s="2" t="s">
        <v>166</v>
      </c>
      <c r="C406" s="3">
        <v>35</v>
      </c>
      <c r="D406" s="77">
        <f>+'Costo Materia Prima'!E$108</f>
        <v>5.375</v>
      </c>
      <c r="E406" s="173">
        <f>+C406*D406</f>
        <v>188.125</v>
      </c>
    </row>
    <row r="407" spans="1:6" x14ac:dyDescent="0.25">
      <c r="A407" s="159" t="s">
        <v>292</v>
      </c>
      <c r="B407" s="2" t="s">
        <v>21</v>
      </c>
      <c r="C407" s="2">
        <v>1</v>
      </c>
      <c r="D407" s="77"/>
      <c r="E407" s="173">
        <f t="shared" ref="E407" si="51">+C407*D407</f>
        <v>0</v>
      </c>
    </row>
    <row r="408" spans="1:6" x14ac:dyDescent="0.25">
      <c r="A408" s="159" t="s">
        <v>343</v>
      </c>
      <c r="B408" s="2" t="s">
        <v>21</v>
      </c>
      <c r="C408" s="3">
        <v>1</v>
      </c>
      <c r="D408" s="77">
        <f>+'Costos Indirectos '!D15</f>
        <v>1360.8</v>
      </c>
      <c r="E408" s="173">
        <f>+C408*D408</f>
        <v>1360.8</v>
      </c>
    </row>
    <row r="409" spans="1:6" ht="16.5" thickBot="1" x14ac:dyDescent="0.3">
      <c r="A409" s="243" t="s">
        <v>253</v>
      </c>
      <c r="B409" s="244"/>
      <c r="C409" s="9"/>
      <c r="D409" s="119">
        <f>SUM(D406:D408)</f>
        <v>1366.175</v>
      </c>
      <c r="E409" s="218">
        <f>SUM(E406:E408)</f>
        <v>1548.925</v>
      </c>
    </row>
    <row r="410" spans="1:6" ht="16.5" thickBot="1" x14ac:dyDescent="0.3">
      <c r="A410" s="2"/>
      <c r="B410" s="2"/>
      <c r="C410" s="3"/>
      <c r="D410" s="5"/>
      <c r="E410" s="5"/>
    </row>
    <row r="411" spans="1:6" ht="16.5" thickBot="1" x14ac:dyDescent="0.3">
      <c r="A411" s="249" t="s">
        <v>667</v>
      </c>
      <c r="B411" s="250"/>
      <c r="C411" s="250"/>
      <c r="D411" s="250"/>
      <c r="E411" s="251"/>
    </row>
    <row r="412" spans="1:6" ht="16.5" thickBot="1" x14ac:dyDescent="0.3">
      <c r="A412" s="164" t="s">
        <v>19</v>
      </c>
      <c r="B412" s="4" t="s">
        <v>3</v>
      </c>
      <c r="C412" s="4" t="s">
        <v>4</v>
      </c>
      <c r="D412" s="72" t="s">
        <v>146</v>
      </c>
      <c r="E412" s="174" t="s">
        <v>65</v>
      </c>
    </row>
    <row r="413" spans="1:6" x14ac:dyDescent="0.25">
      <c r="A413" s="159" t="s">
        <v>503</v>
      </c>
      <c r="B413" s="2" t="s">
        <v>209</v>
      </c>
      <c r="C413" s="2">
        <v>2</v>
      </c>
      <c r="D413" s="77">
        <f>+'Costo Mano de Obra'!E$23</f>
        <v>182.42184782608697</v>
      </c>
      <c r="E413" s="173">
        <f>+C413*D413</f>
        <v>364.84369565217395</v>
      </c>
    </row>
    <row r="414" spans="1:6" ht="16.5" thickBot="1" x14ac:dyDescent="0.3">
      <c r="A414" s="243" t="s">
        <v>147</v>
      </c>
      <c r="B414" s="244"/>
      <c r="C414" s="76"/>
      <c r="D414" s="76">
        <f>SUM(D413:D413)</f>
        <v>182.42184782608697</v>
      </c>
      <c r="E414" s="172">
        <f>SUM(E413:E413)</f>
        <v>364.84369565217395</v>
      </c>
    </row>
    <row r="415" spans="1:6" x14ac:dyDescent="0.25">
      <c r="A415" s="8"/>
      <c r="B415" s="8"/>
      <c r="C415" s="77"/>
      <c r="D415" s="77"/>
      <c r="E415" s="77"/>
    </row>
    <row r="416" spans="1:6" x14ac:dyDescent="0.25">
      <c r="A416" s="271" t="s">
        <v>246</v>
      </c>
      <c r="B416" s="272"/>
      <c r="C416" s="272"/>
      <c r="D416" s="272"/>
      <c r="E416" s="272"/>
      <c r="F416" s="272"/>
    </row>
    <row r="417" spans="1:6" ht="47.25" x14ac:dyDescent="0.25">
      <c r="A417" s="26" t="s">
        <v>64</v>
      </c>
      <c r="B417" s="78" t="s">
        <v>4</v>
      </c>
      <c r="C417" s="28" t="s">
        <v>2</v>
      </c>
      <c r="D417" s="26" t="s">
        <v>247</v>
      </c>
      <c r="E417" s="26" t="s">
        <v>248</v>
      </c>
      <c r="F417" s="28" t="s">
        <v>249</v>
      </c>
    </row>
    <row r="418" spans="1:6" x14ac:dyDescent="0.25">
      <c r="A418" s="26" t="str">
        <f>+A377</f>
        <v>WRAP ROPA VIEJA + PAPA</v>
      </c>
      <c r="B418" s="19">
        <v>1</v>
      </c>
      <c r="C418" s="27">
        <f>+E392</f>
        <v>12018.934107549108</v>
      </c>
      <c r="D418" s="27">
        <f>+E402</f>
        <v>3009.9604891304352</v>
      </c>
      <c r="E418" s="26">
        <f>+E409</f>
        <v>1548.925</v>
      </c>
      <c r="F418" s="28">
        <f>+C418+D418+E418</f>
        <v>16577.819596679543</v>
      </c>
    </row>
    <row r="419" spans="1:6" ht="16.5" thickBot="1" x14ac:dyDescent="0.3">
      <c r="A419" s="29"/>
      <c r="B419" s="12"/>
      <c r="C419" s="30"/>
      <c r="D419" s="30"/>
      <c r="E419" s="29"/>
      <c r="F419" s="31"/>
    </row>
    <row r="420" spans="1:6" x14ac:dyDescent="0.25">
      <c r="A420" s="252" t="s">
        <v>307</v>
      </c>
      <c r="B420" s="253"/>
      <c r="C420" s="253"/>
      <c r="D420" s="253"/>
      <c r="E420" s="254"/>
    </row>
    <row r="421" spans="1:6" ht="16.5" thickBot="1" x14ac:dyDescent="0.3">
      <c r="A421" s="255" t="s">
        <v>1</v>
      </c>
      <c r="B421" s="256"/>
      <c r="C421" s="256"/>
      <c r="D421" s="256"/>
      <c r="E421" s="257"/>
    </row>
    <row r="422" spans="1:6" ht="16.5" thickBot="1" x14ac:dyDescent="0.3">
      <c r="A422" s="157" t="s">
        <v>2</v>
      </c>
      <c r="B422" s="1" t="s">
        <v>3</v>
      </c>
      <c r="C422" s="1" t="s">
        <v>4</v>
      </c>
      <c r="D422" s="72" t="s">
        <v>146</v>
      </c>
      <c r="E422" s="174" t="s">
        <v>65</v>
      </c>
    </row>
    <row r="423" spans="1:6" x14ac:dyDescent="0.25">
      <c r="A423" s="207" t="str">
        <f>+'Producto Terminado'!A273</f>
        <v>Queso Americano</v>
      </c>
      <c r="B423" s="10" t="str">
        <f>+'Producto Terminado'!B273</f>
        <v>Gramos</v>
      </c>
      <c r="C423" s="10">
        <f>+'Producto Terminado'!C273</f>
        <v>20</v>
      </c>
      <c r="D423" s="77">
        <f>+'Costo Materia Prima'!E81</f>
        <v>25.933333333333334</v>
      </c>
      <c r="E423" s="173">
        <f>+C423*D423</f>
        <v>518.66666666666663</v>
      </c>
    </row>
    <row r="424" spans="1:6" x14ac:dyDescent="0.25">
      <c r="A424" s="207" t="str">
        <f>+'Producto Terminado'!A274</f>
        <v>Carne de hamburguesa</v>
      </c>
      <c r="B424" s="10" t="str">
        <f>+'Producto Terminado'!B274</f>
        <v>Gramos</v>
      </c>
      <c r="C424" s="10">
        <f>+'Producto Terminado'!C274</f>
        <v>130</v>
      </c>
      <c r="D424" s="77">
        <f>+'Costo Preparaciones Previas'!G390</f>
        <v>19.286277648313423</v>
      </c>
      <c r="E424" s="173">
        <f t="shared" ref="E424:E435" si="52">+C424*D424</f>
        <v>2507.216094280745</v>
      </c>
    </row>
    <row r="425" spans="1:6" x14ac:dyDescent="0.25">
      <c r="A425" s="207" t="str">
        <f>+'Producto Terminado'!A275</f>
        <v>Pan hamburguesa</v>
      </c>
      <c r="B425" s="10" t="str">
        <f>+'Producto Terminado'!B275</f>
        <v>Unidad</v>
      </c>
      <c r="C425" s="10">
        <f>+'Producto Terminado'!C275</f>
        <v>1</v>
      </c>
      <c r="D425" s="77">
        <f>+'Costo Materia Prima'!E160</f>
        <v>980</v>
      </c>
      <c r="E425" s="173">
        <f t="shared" si="52"/>
        <v>980</v>
      </c>
    </row>
    <row r="426" spans="1:6" x14ac:dyDescent="0.25">
      <c r="A426" s="207" t="str">
        <f>+'Producto Terminado'!A276</f>
        <v>Lechuga</v>
      </c>
      <c r="B426" s="10" t="str">
        <f>+'Producto Terminado'!B276</f>
        <v>Gramos</v>
      </c>
      <c r="C426" s="10">
        <f>+'Producto Terminado'!C276</f>
        <v>11</v>
      </c>
      <c r="D426" s="77">
        <f>+'Costo Materia Prima'!E7</f>
        <v>11.428571428571429</v>
      </c>
      <c r="E426" s="173">
        <f t="shared" si="52"/>
        <v>125.71428571428572</v>
      </c>
    </row>
    <row r="427" spans="1:6" x14ac:dyDescent="0.25">
      <c r="A427" s="207" t="str">
        <f>+'Producto Terminado'!A277</f>
        <v>Salsa de tomate</v>
      </c>
      <c r="B427" s="10" t="str">
        <f>+'Producto Terminado'!B277</f>
        <v>Gramos</v>
      </c>
      <c r="C427" s="10">
        <f>+'Producto Terminado'!C277</f>
        <v>10</v>
      </c>
      <c r="D427" s="77">
        <f>+'Costo Materia Prima'!E95</f>
        <v>13.358588235294118</v>
      </c>
      <c r="E427" s="173">
        <f t="shared" si="52"/>
        <v>133.58588235294118</v>
      </c>
    </row>
    <row r="428" spans="1:6" x14ac:dyDescent="0.25">
      <c r="A428" s="207" t="str">
        <f>+'Producto Terminado'!A278</f>
        <v>Salsa mostaza</v>
      </c>
      <c r="B428" s="10" t="str">
        <f>+'Producto Terminado'!B278</f>
        <v>Gramos</v>
      </c>
      <c r="C428" s="10">
        <f>+'Producto Terminado'!C278</f>
        <v>10</v>
      </c>
      <c r="D428" s="77">
        <f>+'Costo Materia Prima'!E109</f>
        <v>10.687380952380952</v>
      </c>
      <c r="E428" s="173">
        <f t="shared" si="52"/>
        <v>106.87380952380951</v>
      </c>
    </row>
    <row r="429" spans="1:6" x14ac:dyDescent="0.25">
      <c r="A429" s="207" t="str">
        <f>+'Producto Terminado'!A279</f>
        <v>Tomate</v>
      </c>
      <c r="B429" s="10" t="str">
        <f>+'Producto Terminado'!B279</f>
        <v>Gramos</v>
      </c>
      <c r="C429" s="10">
        <f>+'Producto Terminado'!C279</f>
        <v>23</v>
      </c>
      <c r="D429" s="77">
        <f>+'Costo Materia Prima'!E12</f>
        <v>3.5</v>
      </c>
      <c r="E429" s="173">
        <f t="shared" si="52"/>
        <v>80.5</v>
      </c>
    </row>
    <row r="430" spans="1:6" x14ac:dyDescent="0.25">
      <c r="A430" s="207" t="str">
        <f>+'Producto Terminado'!A280</f>
        <v>Cebolla cabezona</v>
      </c>
      <c r="B430" s="10" t="str">
        <f>+'Producto Terminado'!B280</f>
        <v>Gramos</v>
      </c>
      <c r="C430" s="10">
        <f>+'Producto Terminado'!C280</f>
        <v>12</v>
      </c>
      <c r="D430" s="77">
        <f>+'Costo Materia Prima'!E4</f>
        <v>4.5999999999999996</v>
      </c>
      <c r="E430" s="173">
        <f t="shared" si="52"/>
        <v>55.199999999999996</v>
      </c>
    </row>
    <row r="431" spans="1:6" x14ac:dyDescent="0.25">
      <c r="A431" s="207" t="str">
        <f>+'Producto Terminado'!A281</f>
        <v>Papa francesa</v>
      </c>
      <c r="B431" s="10" t="str">
        <f>+'Producto Terminado'!B281</f>
        <v>Gramos</v>
      </c>
      <c r="C431" s="10">
        <f>+'Producto Terminado'!C281</f>
        <v>120</v>
      </c>
      <c r="D431" s="77">
        <f>+'Costo Materia Prima'!E165</f>
        <v>9.2248800000000006</v>
      </c>
      <c r="E431" s="173">
        <f t="shared" si="52"/>
        <v>1106.9856</v>
      </c>
    </row>
    <row r="432" spans="1:6" x14ac:dyDescent="0.25">
      <c r="A432" s="207" t="str">
        <f>+'Producto Terminado'!A282</f>
        <v>Sal</v>
      </c>
      <c r="B432" s="10" t="str">
        <f>+'Producto Terminado'!B282</f>
        <v>Gramos</v>
      </c>
      <c r="C432" s="10">
        <f>+'Producto Terminado'!C282</f>
        <v>2</v>
      </c>
      <c r="D432" s="77">
        <f>+'Costo Materia Prima'!E100</f>
        <v>1.95</v>
      </c>
      <c r="E432" s="173">
        <f t="shared" si="52"/>
        <v>3.9</v>
      </c>
    </row>
    <row r="433" spans="1:5" x14ac:dyDescent="0.25">
      <c r="A433" s="207" t="str">
        <f>+'Producto Terminado'!A283</f>
        <v>Paprika</v>
      </c>
      <c r="B433" s="10" t="str">
        <f>+'Producto Terminado'!B283</f>
        <v>Gramos</v>
      </c>
      <c r="C433" s="10">
        <f>+'Producto Terminado'!C283</f>
        <v>2</v>
      </c>
      <c r="D433" s="77">
        <f>+'Costo Materia Prima'!E99</f>
        <v>86.860670194003518</v>
      </c>
      <c r="E433" s="173">
        <f t="shared" si="52"/>
        <v>173.72134038800704</v>
      </c>
    </row>
    <row r="434" spans="1:5" x14ac:dyDescent="0.25">
      <c r="A434" s="207" t="str">
        <f>+'Producto Terminado'!A284</f>
        <v>Aceite</v>
      </c>
      <c r="B434" s="10" t="str">
        <f>+'Producto Terminado'!B284</f>
        <v>ml</v>
      </c>
      <c r="C434" s="10">
        <f>+'Producto Terminado'!C284</f>
        <v>10</v>
      </c>
      <c r="D434" s="77">
        <f>+'Costo Materia Prima'!E85</f>
        <v>7.62</v>
      </c>
      <c r="E434" s="173">
        <f t="shared" si="52"/>
        <v>76.2</v>
      </c>
    </row>
    <row r="435" spans="1:5" ht="16.5" thickBot="1" x14ac:dyDescent="0.3">
      <c r="A435" s="208" t="str">
        <f>+'Producto Terminado'!A285</f>
        <v>Gaseosa Pet 400</v>
      </c>
      <c r="B435" s="32" t="str">
        <f>+'Producto Terminado'!B285</f>
        <v>Unidad</v>
      </c>
      <c r="C435" s="32">
        <f>+'Producto Terminado'!C285</f>
        <v>1</v>
      </c>
      <c r="D435" s="98">
        <f>+'Costo Materia Prima'!E172</f>
        <v>1770.72</v>
      </c>
      <c r="E435" s="186">
        <f t="shared" si="52"/>
        <v>1770.72</v>
      </c>
    </row>
    <row r="436" spans="1:5" ht="16.5" thickBot="1" x14ac:dyDescent="0.3">
      <c r="A436" s="269" t="s">
        <v>253</v>
      </c>
      <c r="B436" s="270"/>
      <c r="C436" s="98">
        <f>SUM(C423:C435)</f>
        <v>352</v>
      </c>
      <c r="D436" s="98">
        <f>SUM(D423:D435)</f>
        <v>2945.1697017918964</v>
      </c>
      <c r="E436" s="186">
        <f>SUM(E423:E435)</f>
        <v>7639.2836789264547</v>
      </c>
    </row>
    <row r="437" spans="1:5" ht="16.5" thickBot="1" x14ac:dyDescent="0.3">
      <c r="B437" s="2"/>
      <c r="C437" s="45"/>
      <c r="D437" s="5"/>
      <c r="E437" s="5"/>
    </row>
    <row r="438" spans="1:5" ht="16.5" thickBot="1" x14ac:dyDescent="0.3">
      <c r="A438" s="249" t="s">
        <v>15</v>
      </c>
      <c r="B438" s="250"/>
      <c r="C438" s="250"/>
      <c r="D438" s="250"/>
      <c r="E438" s="251"/>
    </row>
    <row r="439" spans="1:5" ht="16.5" thickBot="1" x14ac:dyDescent="0.3">
      <c r="A439" s="164" t="s">
        <v>16</v>
      </c>
      <c r="B439" s="4" t="s">
        <v>3</v>
      </c>
      <c r="C439" s="4" t="s">
        <v>17</v>
      </c>
      <c r="D439" s="72" t="s">
        <v>146</v>
      </c>
      <c r="E439" s="174" t="s">
        <v>65</v>
      </c>
    </row>
    <row r="440" spans="1:5" x14ac:dyDescent="0.25">
      <c r="A440" s="162" t="str">
        <f>+'Producto Terminado'!A291</f>
        <v>Alistar El Pan, Colocar Salsa, Lechuga Y Tomate.</v>
      </c>
      <c r="B440" s="5" t="str">
        <f>+'Producto Terminado'!B291</f>
        <v>Minutos</v>
      </c>
      <c r="C440" s="5">
        <f>+'Producto Terminado'!C291</f>
        <v>1</v>
      </c>
      <c r="D440" s="77">
        <f>+'Costo Mano de Obra'!E$11</f>
        <v>182.42184782608697</v>
      </c>
      <c r="E440" s="173">
        <f>+C440*D440</f>
        <v>182.42184782608697</v>
      </c>
    </row>
    <row r="441" spans="1:5" x14ac:dyDescent="0.25">
      <c r="A441" s="162" t="str">
        <f>+'Producto Terminado'!A292</f>
        <v>Colocar La Carne De Hamburguesa En La Plancha</v>
      </c>
      <c r="B441" s="5" t="str">
        <f>+'Producto Terminado'!B292</f>
        <v>Minutos</v>
      </c>
      <c r="C441" s="5">
        <f>+'Producto Terminado'!C292</f>
        <v>3</v>
      </c>
      <c r="D441" s="77">
        <f>+'Costo Mano de Obra'!E$11</f>
        <v>182.42184782608697</v>
      </c>
      <c r="E441" s="173">
        <f t="shared" ref="E441:E443" si="53">+C441*D441</f>
        <v>547.26554347826095</v>
      </c>
    </row>
    <row r="442" spans="1:5" x14ac:dyDescent="0.25">
      <c r="A442" s="162" t="str">
        <f>+'Producto Terminado'!A293</f>
        <v>Freír Papas</v>
      </c>
      <c r="B442" s="5" t="str">
        <f>+'Producto Terminado'!B293</f>
        <v>Minutos</v>
      </c>
      <c r="C442" s="5">
        <f>+'Producto Terminado'!C293</f>
        <v>3</v>
      </c>
      <c r="D442" s="77">
        <f>+'Costo Mano de Obra'!E$11</f>
        <v>182.42184782608697</v>
      </c>
      <c r="E442" s="173">
        <f t="shared" si="53"/>
        <v>547.26554347826095</v>
      </c>
    </row>
    <row r="443" spans="1:5" x14ac:dyDescent="0.25">
      <c r="A443" s="162" t="str">
        <f>+'Producto Terminado'!A294</f>
        <v>Armar Hamburguesa</v>
      </c>
      <c r="B443" s="5" t="str">
        <f>+'Producto Terminado'!B294</f>
        <v>Minutos</v>
      </c>
      <c r="C443" s="5">
        <f>+'Producto Terminado'!C294</f>
        <v>2</v>
      </c>
      <c r="D443" s="77">
        <f>+'Costo Mano de Obra'!E$11</f>
        <v>182.42184782608697</v>
      </c>
      <c r="E443" s="173">
        <f t="shared" si="53"/>
        <v>364.84369565217395</v>
      </c>
    </row>
    <row r="444" spans="1:5" ht="16.5" thickBot="1" x14ac:dyDescent="0.3">
      <c r="A444" s="243" t="s">
        <v>253</v>
      </c>
      <c r="B444" s="244"/>
      <c r="C444" s="14">
        <f>SUM(C440:C443)</f>
        <v>9</v>
      </c>
      <c r="D444" s="76">
        <f>SUM(D440:D443)</f>
        <v>729.6873913043479</v>
      </c>
      <c r="E444" s="172">
        <f>SUM(E440:E443)</f>
        <v>1641.7966304347826</v>
      </c>
    </row>
    <row r="445" spans="1:5" ht="16.5" thickBot="1" x14ac:dyDescent="0.3">
      <c r="D445" s="5"/>
      <c r="E445" s="5"/>
    </row>
    <row r="446" spans="1:5" ht="16.5" thickBot="1" x14ac:dyDescent="0.3">
      <c r="A446" s="249" t="s">
        <v>18</v>
      </c>
      <c r="B446" s="250"/>
      <c r="C446" s="250"/>
      <c r="D446" s="250"/>
      <c r="E446" s="251"/>
    </row>
    <row r="447" spans="1:5" ht="16.5" thickBot="1" x14ac:dyDescent="0.3">
      <c r="A447" s="164" t="s">
        <v>19</v>
      </c>
      <c r="B447" s="4" t="s">
        <v>3</v>
      </c>
      <c r="C447" s="4" t="s">
        <v>4</v>
      </c>
      <c r="D447" s="72" t="s">
        <v>146</v>
      </c>
      <c r="E447" s="174" t="s">
        <v>65</v>
      </c>
    </row>
    <row r="448" spans="1:5" x14ac:dyDescent="0.25">
      <c r="A448" s="207" t="s">
        <v>306</v>
      </c>
      <c r="B448" s="10" t="s">
        <v>21</v>
      </c>
      <c r="C448" s="89">
        <v>1</v>
      </c>
      <c r="D448" s="5">
        <f>+'Costos Indirectos '!E16</f>
        <v>680</v>
      </c>
      <c r="E448" s="173">
        <f>+C448*D448</f>
        <v>680</v>
      </c>
    </row>
    <row r="449" spans="1:6" x14ac:dyDescent="0.25">
      <c r="A449" s="159" t="s">
        <v>343</v>
      </c>
      <c r="B449" s="2" t="s">
        <v>21</v>
      </c>
      <c r="C449" s="3">
        <v>1</v>
      </c>
      <c r="D449" s="77">
        <f>+'Costos Indirectos '!D16</f>
        <v>1404</v>
      </c>
      <c r="E449" s="173">
        <f t="shared" ref="E449:E450" si="54">+C449*D449</f>
        <v>1404</v>
      </c>
    </row>
    <row r="450" spans="1:6" x14ac:dyDescent="0.25">
      <c r="A450" s="159" t="s">
        <v>550</v>
      </c>
      <c r="B450" s="2" t="s">
        <v>21</v>
      </c>
      <c r="C450" s="3">
        <v>1</v>
      </c>
      <c r="D450" s="77">
        <f>+'Costos Indirectos '!F16</f>
        <v>184</v>
      </c>
      <c r="E450" s="173">
        <f t="shared" si="54"/>
        <v>184</v>
      </c>
    </row>
    <row r="451" spans="1:6" ht="16.5" thickBot="1" x14ac:dyDescent="0.3">
      <c r="A451" s="243" t="s">
        <v>253</v>
      </c>
      <c r="B451" s="244"/>
      <c r="C451" s="9"/>
      <c r="D451" s="119">
        <f>SUM(D448:D450)</f>
        <v>2268</v>
      </c>
      <c r="E451" s="218">
        <f>SUM(E448:E450)</f>
        <v>2268</v>
      </c>
    </row>
    <row r="452" spans="1:6" ht="16.5" thickBot="1" x14ac:dyDescent="0.3">
      <c r="A452" s="2"/>
      <c r="B452" s="2"/>
      <c r="C452" s="2"/>
      <c r="D452" s="2"/>
      <c r="E452" s="94"/>
    </row>
    <row r="453" spans="1:6" ht="16.5" thickBot="1" x14ac:dyDescent="0.3">
      <c r="A453" s="249" t="s">
        <v>667</v>
      </c>
      <c r="B453" s="250"/>
      <c r="C453" s="250"/>
      <c r="D453" s="250"/>
      <c r="E453" s="251"/>
    </row>
    <row r="454" spans="1:6" ht="16.5" thickBot="1" x14ac:dyDescent="0.3">
      <c r="A454" s="164" t="s">
        <v>19</v>
      </c>
      <c r="B454" s="4" t="s">
        <v>3</v>
      </c>
      <c r="C454" s="4" t="s">
        <v>4</v>
      </c>
      <c r="D454" s="72" t="s">
        <v>146</v>
      </c>
      <c r="E454" s="174" t="s">
        <v>65</v>
      </c>
    </row>
    <row r="455" spans="1:6" x14ac:dyDescent="0.25">
      <c r="A455" s="159" t="s">
        <v>503</v>
      </c>
      <c r="B455" s="2" t="s">
        <v>209</v>
      </c>
      <c r="C455" s="2">
        <v>2</v>
      </c>
      <c r="D455" s="77">
        <f>+'Costo Mano de Obra'!E$23</f>
        <v>182.42184782608697</v>
      </c>
      <c r="E455" s="173">
        <f>+C455*D455</f>
        <v>364.84369565217395</v>
      </c>
    </row>
    <row r="456" spans="1:6" ht="16.5" thickBot="1" x14ac:dyDescent="0.3">
      <c r="A456" s="243" t="s">
        <v>147</v>
      </c>
      <c r="B456" s="244"/>
      <c r="C456" s="76"/>
      <c r="D456" s="76">
        <f>SUM(D455:D455)</f>
        <v>182.42184782608697</v>
      </c>
      <c r="E456" s="172">
        <f>SUM(E455:E455)</f>
        <v>364.84369565217395</v>
      </c>
    </row>
    <row r="457" spans="1:6" x14ac:dyDescent="0.25">
      <c r="A457" s="8"/>
      <c r="B457" s="8"/>
      <c r="C457" s="77"/>
      <c r="D457" s="77"/>
      <c r="E457" s="77"/>
    </row>
    <row r="458" spans="1:6" x14ac:dyDescent="0.25">
      <c r="A458" s="271" t="s">
        <v>246</v>
      </c>
      <c r="B458" s="272"/>
      <c r="C458" s="272"/>
      <c r="D458" s="272"/>
      <c r="E458" s="272"/>
      <c r="F458" s="272"/>
    </row>
    <row r="459" spans="1:6" ht="47.25" x14ac:dyDescent="0.25">
      <c r="A459" s="26" t="s">
        <v>64</v>
      </c>
      <c r="B459" s="78" t="s">
        <v>4</v>
      </c>
      <c r="C459" s="28" t="s">
        <v>2</v>
      </c>
      <c r="D459" s="26" t="s">
        <v>247</v>
      </c>
      <c r="E459" s="26" t="s">
        <v>248</v>
      </c>
      <c r="F459" s="28" t="s">
        <v>249</v>
      </c>
    </row>
    <row r="460" spans="1:6" x14ac:dyDescent="0.25">
      <c r="A460" s="26" t="str">
        <f>+A420</f>
        <v>COMBO HAMBURGUESA CLASICA</v>
      </c>
      <c r="B460" s="19">
        <v>1</v>
      </c>
      <c r="C460" s="27">
        <f>+E436</f>
        <v>7639.2836789264547</v>
      </c>
      <c r="D460" s="27">
        <f>+E444</f>
        <v>1641.7966304347826</v>
      </c>
      <c r="E460" s="26">
        <f>+E451+E456</f>
        <v>2632.8436956521741</v>
      </c>
      <c r="F460" s="28">
        <f>+C460+D460+E460</f>
        <v>11913.924005013412</v>
      </c>
    </row>
    <row r="461" spans="1:6" ht="16.5" thickBot="1" x14ac:dyDescent="0.3">
      <c r="A461" s="29"/>
      <c r="B461" s="12"/>
      <c r="C461" s="30"/>
      <c r="D461" s="30"/>
      <c r="E461" s="29"/>
      <c r="F461" s="31"/>
    </row>
    <row r="462" spans="1:6" x14ac:dyDescent="0.25">
      <c r="A462" s="252" t="s">
        <v>308</v>
      </c>
      <c r="B462" s="253"/>
      <c r="C462" s="253"/>
      <c r="D462" s="253"/>
      <c r="E462" s="254"/>
    </row>
    <row r="463" spans="1:6" ht="16.5" thickBot="1" x14ac:dyDescent="0.3">
      <c r="A463" s="255" t="s">
        <v>1</v>
      </c>
      <c r="B463" s="256"/>
      <c r="C463" s="256"/>
      <c r="D463" s="256"/>
      <c r="E463" s="257"/>
    </row>
    <row r="464" spans="1:6" ht="16.5" thickBot="1" x14ac:dyDescent="0.3">
      <c r="A464" s="157" t="s">
        <v>2</v>
      </c>
      <c r="B464" s="1" t="s">
        <v>3</v>
      </c>
      <c r="C464" s="1" t="s">
        <v>4</v>
      </c>
      <c r="D464" s="72" t="s">
        <v>146</v>
      </c>
      <c r="E464" s="174" t="s">
        <v>65</v>
      </c>
    </row>
    <row r="465" spans="1:5" x14ac:dyDescent="0.25">
      <c r="A465" s="207" t="s">
        <v>297</v>
      </c>
      <c r="B465" s="10" t="s">
        <v>298</v>
      </c>
      <c r="C465" s="89">
        <v>1</v>
      </c>
      <c r="D465" s="77">
        <f>+'Costo Materia Prima'!E81</f>
        <v>25.933333333333334</v>
      </c>
      <c r="E465" s="173">
        <f>+C465*D465</f>
        <v>25.933333333333334</v>
      </c>
    </row>
    <row r="466" spans="1:5" x14ac:dyDescent="0.25">
      <c r="A466" s="207" t="s">
        <v>299</v>
      </c>
      <c r="B466" s="10" t="s">
        <v>300</v>
      </c>
      <c r="C466" s="89">
        <v>130</v>
      </c>
      <c r="D466" s="77">
        <f>+'Costo Preparaciones Previas'!G390</f>
        <v>19.286277648313423</v>
      </c>
      <c r="E466" s="173">
        <f t="shared" ref="E466:E475" si="55">+C466*D466</f>
        <v>2507.216094280745</v>
      </c>
    </row>
    <row r="467" spans="1:5" x14ac:dyDescent="0.25">
      <c r="A467" s="207" t="s">
        <v>301</v>
      </c>
      <c r="B467" s="10" t="s">
        <v>21</v>
      </c>
      <c r="C467" s="89">
        <v>1</v>
      </c>
      <c r="D467" s="77">
        <f>+'Costo Materia Prima'!E160</f>
        <v>980</v>
      </c>
      <c r="E467" s="173">
        <f t="shared" si="55"/>
        <v>980</v>
      </c>
    </row>
    <row r="468" spans="1:5" x14ac:dyDescent="0.25">
      <c r="A468" s="207" t="s">
        <v>153</v>
      </c>
      <c r="B468" s="10" t="s">
        <v>300</v>
      </c>
      <c r="C468" s="89">
        <v>11</v>
      </c>
      <c r="D468" s="77">
        <f>+'Costo Materia Prima'!E7</f>
        <v>11.428571428571429</v>
      </c>
      <c r="E468" s="173">
        <f t="shared" si="55"/>
        <v>125.71428571428572</v>
      </c>
    </row>
    <row r="469" spans="1:5" x14ac:dyDescent="0.25">
      <c r="A469" s="207" t="s">
        <v>302</v>
      </c>
      <c r="B469" s="10" t="s">
        <v>300</v>
      </c>
      <c r="C469" s="89">
        <v>10</v>
      </c>
      <c r="D469" s="77">
        <f>+'Costo Materia Prima'!E7</f>
        <v>11.428571428571429</v>
      </c>
      <c r="E469" s="173">
        <f t="shared" si="55"/>
        <v>114.28571428571429</v>
      </c>
    </row>
    <row r="470" spans="1:5" x14ac:dyDescent="0.25">
      <c r="A470" s="207" t="s">
        <v>303</v>
      </c>
      <c r="B470" s="10" t="s">
        <v>300</v>
      </c>
      <c r="C470" s="89">
        <v>10</v>
      </c>
      <c r="D470" s="77">
        <f>+'Costo Materia Prima'!E109</f>
        <v>10.687380952380952</v>
      </c>
      <c r="E470" s="173">
        <f t="shared" si="55"/>
        <v>106.87380952380951</v>
      </c>
    </row>
    <row r="471" spans="1:5" x14ac:dyDescent="0.25">
      <c r="A471" s="207" t="s">
        <v>70</v>
      </c>
      <c r="B471" s="10" t="s">
        <v>300</v>
      </c>
      <c r="C471" s="89">
        <v>23</v>
      </c>
      <c r="D471" s="77">
        <f>+'Costo Materia Prima'!E12</f>
        <v>3.5</v>
      </c>
      <c r="E471" s="173">
        <f t="shared" si="55"/>
        <v>80.5</v>
      </c>
    </row>
    <row r="472" spans="1:5" x14ac:dyDescent="0.25">
      <c r="A472" s="207" t="s">
        <v>304</v>
      </c>
      <c r="B472" s="10" t="s">
        <v>300</v>
      </c>
      <c r="C472" s="89">
        <v>12</v>
      </c>
      <c r="D472" s="77">
        <f>+'Costo Materia Prima'!E4</f>
        <v>4.5999999999999996</v>
      </c>
      <c r="E472" s="173">
        <f t="shared" si="55"/>
        <v>55.199999999999996</v>
      </c>
    </row>
    <row r="473" spans="1:5" x14ac:dyDescent="0.25">
      <c r="A473" s="207" t="s">
        <v>28</v>
      </c>
      <c r="B473" s="10" t="s">
        <v>300</v>
      </c>
      <c r="C473" s="89">
        <v>2</v>
      </c>
      <c r="D473" s="77">
        <f>+'Costo Materia Prima'!E100</f>
        <v>1.95</v>
      </c>
      <c r="E473" s="173">
        <f t="shared" si="55"/>
        <v>3.9</v>
      </c>
    </row>
    <row r="474" spans="1:5" x14ac:dyDescent="0.25">
      <c r="A474" s="207" t="s">
        <v>43</v>
      </c>
      <c r="B474" s="10" t="s">
        <v>300</v>
      </c>
      <c r="C474" s="89">
        <v>2</v>
      </c>
      <c r="D474" s="77">
        <f>+'Costo Materia Prima'!E99</f>
        <v>86.860670194003518</v>
      </c>
      <c r="E474" s="173">
        <f t="shared" si="55"/>
        <v>173.72134038800704</v>
      </c>
    </row>
    <row r="475" spans="1:5" x14ac:dyDescent="0.25">
      <c r="A475" s="207" t="s">
        <v>62</v>
      </c>
      <c r="B475" s="10" t="s">
        <v>103</v>
      </c>
      <c r="C475" s="89">
        <v>10</v>
      </c>
      <c r="D475" s="77">
        <f>+'Costo Materia Prima'!E85</f>
        <v>7.62</v>
      </c>
      <c r="E475" s="173">
        <f t="shared" si="55"/>
        <v>76.2</v>
      </c>
    </row>
    <row r="476" spans="1:5" ht="16.5" thickBot="1" x14ac:dyDescent="0.3">
      <c r="A476" s="243" t="s">
        <v>253</v>
      </c>
      <c r="B476" s="244"/>
      <c r="C476" s="76">
        <f>SUM(C465:C475)</f>
        <v>212</v>
      </c>
      <c r="D476" s="76">
        <f>SUM(D465:D475)</f>
        <v>1163.2948049851736</v>
      </c>
      <c r="E476" s="172">
        <f t="shared" ref="E476" si="56">SUM(E465:E475)</f>
        <v>4249.544577525895</v>
      </c>
    </row>
    <row r="477" spans="1:5" ht="16.5" thickBot="1" x14ac:dyDescent="0.3">
      <c r="B477" s="2"/>
      <c r="C477" s="45"/>
      <c r="D477" s="5"/>
      <c r="E477" s="5"/>
    </row>
    <row r="478" spans="1:5" ht="16.5" thickBot="1" x14ac:dyDescent="0.3">
      <c r="A478" s="249" t="s">
        <v>15</v>
      </c>
      <c r="B478" s="250"/>
      <c r="C478" s="250"/>
      <c r="D478" s="250"/>
      <c r="E478" s="251"/>
    </row>
    <row r="479" spans="1:5" ht="16.5" thickBot="1" x14ac:dyDescent="0.3">
      <c r="A479" s="164" t="s">
        <v>16</v>
      </c>
      <c r="B479" s="4" t="s">
        <v>3</v>
      </c>
      <c r="C479" s="4" t="s">
        <v>17</v>
      </c>
      <c r="D479" s="72" t="s">
        <v>146</v>
      </c>
      <c r="E479" s="174" t="s">
        <v>65</v>
      </c>
    </row>
    <row r="480" spans="1:5" x14ac:dyDescent="0.25">
      <c r="A480" s="162" t="str">
        <f>+'Producto Terminado'!A322</f>
        <v>Alistar el pan, colocar salsa, lechuga y tomate.</v>
      </c>
      <c r="B480" s="5" t="str">
        <f>+'Producto Terminado'!B322</f>
        <v>Minutos</v>
      </c>
      <c r="C480" s="5">
        <f>+'Producto Terminado'!C322</f>
        <v>1</v>
      </c>
      <c r="D480" s="13">
        <f>+'Costo Mano de Obra'!E$11</f>
        <v>182.42184782608697</v>
      </c>
      <c r="E480" s="200">
        <f>+C480*D480</f>
        <v>182.42184782608697</v>
      </c>
    </row>
    <row r="481" spans="1:5" x14ac:dyDescent="0.25">
      <c r="A481" s="162" t="str">
        <f>+'Producto Terminado'!A323</f>
        <v>Colocar la carne de hamburguesa en la plancha</v>
      </c>
      <c r="B481" s="5" t="str">
        <f>+'Producto Terminado'!B323</f>
        <v>Minutos</v>
      </c>
      <c r="C481" s="5">
        <f>+'Producto Terminado'!C323</f>
        <v>3</v>
      </c>
      <c r="D481" s="13">
        <f>+'Costo Mano de Obra'!E$11</f>
        <v>182.42184782608697</v>
      </c>
      <c r="E481" s="200">
        <f t="shared" ref="E481:E482" si="57">+C481*D481</f>
        <v>547.26554347826095</v>
      </c>
    </row>
    <row r="482" spans="1:5" x14ac:dyDescent="0.25">
      <c r="A482" s="162" t="str">
        <f>+'Producto Terminado'!A324</f>
        <v>Armar hamburgusa</v>
      </c>
      <c r="B482" s="5" t="str">
        <f>+'Producto Terminado'!B324</f>
        <v>Minutos</v>
      </c>
      <c r="C482" s="5">
        <f>+'Producto Terminado'!C324</f>
        <v>2</v>
      </c>
      <c r="D482" s="13">
        <f>+'Costo Mano de Obra'!E$11</f>
        <v>182.42184782608697</v>
      </c>
      <c r="E482" s="200">
        <f t="shared" si="57"/>
        <v>364.84369565217395</v>
      </c>
    </row>
    <row r="483" spans="1:5" ht="16.5" thickBot="1" x14ac:dyDescent="0.3">
      <c r="A483" s="243" t="s">
        <v>253</v>
      </c>
      <c r="B483" s="244"/>
      <c r="C483" s="14">
        <f>SUM(C480:C482)</f>
        <v>6</v>
      </c>
      <c r="D483" s="76">
        <f>SUM(D480:D482)</f>
        <v>547.26554347826095</v>
      </c>
      <c r="E483" s="221">
        <f>SUM(E480:E482)</f>
        <v>1094.5310869565219</v>
      </c>
    </row>
    <row r="484" spans="1:5" ht="16.5" thickBot="1" x14ac:dyDescent="0.3">
      <c r="D484" s="5"/>
      <c r="E484" s="5"/>
    </row>
    <row r="485" spans="1:5" ht="16.5" thickBot="1" x14ac:dyDescent="0.3">
      <c r="A485" s="249" t="s">
        <v>18</v>
      </c>
      <c r="B485" s="250"/>
      <c r="C485" s="250"/>
      <c r="D485" s="250"/>
      <c r="E485" s="251"/>
    </row>
    <row r="486" spans="1:5" ht="16.5" thickBot="1" x14ac:dyDescent="0.3">
      <c r="A486" s="164" t="s">
        <v>19</v>
      </c>
      <c r="B486" s="4" t="s">
        <v>3</v>
      </c>
      <c r="C486" s="4" t="s">
        <v>4</v>
      </c>
      <c r="D486" s="72" t="s">
        <v>146</v>
      </c>
      <c r="E486" s="174" t="s">
        <v>65</v>
      </c>
    </row>
    <row r="487" spans="1:5" x14ac:dyDescent="0.25">
      <c r="A487" s="207" t="s">
        <v>306</v>
      </c>
      <c r="B487" s="10" t="s">
        <v>21</v>
      </c>
      <c r="C487" s="89">
        <v>1</v>
      </c>
      <c r="D487" s="77">
        <f>+'Costos Indirectos '!E17</f>
        <v>680</v>
      </c>
      <c r="E487" s="173">
        <f>+C487*D487</f>
        <v>680</v>
      </c>
    </row>
    <row r="488" spans="1:5" x14ac:dyDescent="0.25">
      <c r="A488" s="159" t="s">
        <v>343</v>
      </c>
      <c r="B488" s="2" t="s">
        <v>21</v>
      </c>
      <c r="C488" s="3">
        <v>1</v>
      </c>
      <c r="D488" s="77">
        <f>+'Costos Indirectos '!D17</f>
        <v>1224</v>
      </c>
      <c r="E488" s="173">
        <f t="shared" ref="E488:E489" si="58">+C488*D488</f>
        <v>1224</v>
      </c>
    </row>
    <row r="489" spans="1:5" x14ac:dyDescent="0.25">
      <c r="A489" s="159" t="s">
        <v>550</v>
      </c>
      <c r="B489" s="2" t="s">
        <v>21</v>
      </c>
      <c r="C489" s="3">
        <v>1</v>
      </c>
      <c r="D489" s="77">
        <f>+'Costos Indirectos '!F17</f>
        <v>184</v>
      </c>
      <c r="E489" s="173">
        <f t="shared" si="58"/>
        <v>184</v>
      </c>
    </row>
    <row r="490" spans="1:5" ht="16.5" thickBot="1" x14ac:dyDescent="0.3">
      <c r="A490" s="243" t="s">
        <v>253</v>
      </c>
      <c r="B490" s="244"/>
      <c r="C490" s="9"/>
      <c r="D490" s="119">
        <f>SUM(D487:D489)</f>
        <v>2088</v>
      </c>
      <c r="E490" s="218">
        <f>SUM(E487:E489)</f>
        <v>2088</v>
      </c>
    </row>
    <row r="491" spans="1:5" ht="16.5" thickBot="1" x14ac:dyDescent="0.3">
      <c r="A491" s="2"/>
      <c r="B491" s="2"/>
      <c r="C491" s="2"/>
      <c r="D491" s="2"/>
      <c r="E491" s="94"/>
    </row>
    <row r="492" spans="1:5" ht="16.5" thickBot="1" x14ac:dyDescent="0.3">
      <c r="A492" s="249" t="s">
        <v>667</v>
      </c>
      <c r="B492" s="250"/>
      <c r="C492" s="250"/>
      <c r="D492" s="250"/>
      <c r="E492" s="251"/>
    </row>
    <row r="493" spans="1:5" ht="16.5" thickBot="1" x14ac:dyDescent="0.3">
      <c r="A493" s="164" t="s">
        <v>19</v>
      </c>
      <c r="B493" s="4" t="s">
        <v>3</v>
      </c>
      <c r="C493" s="4" t="s">
        <v>4</v>
      </c>
      <c r="D493" s="72" t="s">
        <v>146</v>
      </c>
      <c r="E493" s="174" t="s">
        <v>65</v>
      </c>
    </row>
    <row r="494" spans="1:5" x14ac:dyDescent="0.25">
      <c r="A494" s="159" t="s">
        <v>503</v>
      </c>
      <c r="B494" s="2" t="s">
        <v>209</v>
      </c>
      <c r="C494" s="2">
        <v>2</v>
      </c>
      <c r="D494" s="77">
        <f>+'Costo Mano de Obra'!E$23</f>
        <v>182.42184782608697</v>
      </c>
      <c r="E494" s="173">
        <f>+C494*D494</f>
        <v>364.84369565217395</v>
      </c>
    </row>
    <row r="495" spans="1:5" ht="16.5" thickBot="1" x14ac:dyDescent="0.3">
      <c r="A495" s="243" t="s">
        <v>147</v>
      </c>
      <c r="B495" s="244"/>
      <c r="C495" s="76"/>
      <c r="D495" s="76">
        <f>SUM(D494:D494)</f>
        <v>182.42184782608697</v>
      </c>
      <c r="E495" s="172">
        <f>SUM(E494:E494)</f>
        <v>364.84369565217395</v>
      </c>
    </row>
    <row r="496" spans="1:5" x14ac:dyDescent="0.25">
      <c r="A496" s="8"/>
      <c r="B496" s="8"/>
      <c r="C496" s="77"/>
      <c r="D496" s="77"/>
      <c r="E496" s="77"/>
    </row>
    <row r="497" spans="1:6" x14ac:dyDescent="0.25">
      <c r="A497" s="271" t="s">
        <v>246</v>
      </c>
      <c r="B497" s="272"/>
      <c r="C497" s="272"/>
      <c r="D497" s="272"/>
      <c r="E497" s="272"/>
      <c r="F497" s="272"/>
    </row>
    <row r="498" spans="1:6" ht="47.25" x14ac:dyDescent="0.25">
      <c r="A498" s="26" t="s">
        <v>64</v>
      </c>
      <c r="B498" s="78" t="s">
        <v>4</v>
      </c>
      <c r="C498" s="28" t="s">
        <v>2</v>
      </c>
      <c r="D498" s="26" t="s">
        <v>247</v>
      </c>
      <c r="E498" s="26" t="s">
        <v>248</v>
      </c>
      <c r="F498" s="28" t="s">
        <v>249</v>
      </c>
    </row>
    <row r="499" spans="1:6" x14ac:dyDescent="0.25">
      <c r="A499" s="26" t="str">
        <f>+A462</f>
        <v>HAMBURGUESA CLASICA</v>
      </c>
      <c r="B499" s="19">
        <v>1</v>
      </c>
      <c r="C499" s="27">
        <f>+E476</f>
        <v>4249.544577525895</v>
      </c>
      <c r="D499" s="27">
        <f>+E483</f>
        <v>1094.5310869565219</v>
      </c>
      <c r="E499" s="26">
        <f>+E490+E495</f>
        <v>2452.8436956521741</v>
      </c>
      <c r="F499" s="28">
        <f>+C499+D499+E499</f>
        <v>7796.9193601345905</v>
      </c>
    </row>
    <row r="500" spans="1:6" ht="16.5" thickBot="1" x14ac:dyDescent="0.3">
      <c r="A500" s="29"/>
      <c r="B500" s="12"/>
      <c r="C500" s="30"/>
      <c r="D500" s="30"/>
      <c r="E500" s="29"/>
      <c r="F500" s="31"/>
    </row>
    <row r="501" spans="1:6" x14ac:dyDescent="0.25">
      <c r="A501" s="252" t="s">
        <v>309</v>
      </c>
      <c r="B501" s="253"/>
      <c r="C501" s="253"/>
      <c r="D501" s="253"/>
      <c r="E501" s="254"/>
    </row>
    <row r="502" spans="1:6" ht="16.5" thickBot="1" x14ac:dyDescent="0.3">
      <c r="A502" s="255" t="s">
        <v>1</v>
      </c>
      <c r="B502" s="256"/>
      <c r="C502" s="256"/>
      <c r="D502" s="256"/>
      <c r="E502" s="257"/>
    </row>
    <row r="503" spans="1:6" ht="16.5" thickBot="1" x14ac:dyDescent="0.3">
      <c r="A503" s="157" t="s">
        <v>2</v>
      </c>
      <c r="B503" s="1" t="s">
        <v>3</v>
      </c>
      <c r="C503" s="1" t="s">
        <v>4</v>
      </c>
      <c r="D503" s="72" t="s">
        <v>146</v>
      </c>
      <c r="E503" s="174" t="s">
        <v>65</v>
      </c>
    </row>
    <row r="504" spans="1:6" x14ac:dyDescent="0.25">
      <c r="A504" s="207" t="str">
        <f>+'Producto Terminado'!A335</f>
        <v>Queso Americano</v>
      </c>
      <c r="B504" s="10" t="str">
        <f>+'Producto Terminado'!B335</f>
        <v>Gramos</v>
      </c>
      <c r="C504" s="10">
        <f>+'Producto Terminado'!C335</f>
        <v>20</v>
      </c>
      <c r="D504" s="77">
        <f>+'Costo Materia Prima'!E81</f>
        <v>25.933333333333334</v>
      </c>
      <c r="E504" s="173">
        <f>+C504*D504</f>
        <v>518.66666666666663</v>
      </c>
    </row>
    <row r="505" spans="1:6" x14ac:dyDescent="0.25">
      <c r="A505" s="207" t="str">
        <f>+'Producto Terminado'!A336</f>
        <v>Carne de hamburguesa</v>
      </c>
      <c r="B505" s="10" t="str">
        <f>+'Producto Terminado'!B336</f>
        <v>Gramos</v>
      </c>
      <c r="C505" s="10">
        <f>+'Producto Terminado'!C336</f>
        <v>130</v>
      </c>
      <c r="D505" s="77">
        <f>+'Costo Preparaciones Previas'!G390</f>
        <v>19.286277648313423</v>
      </c>
      <c r="E505" s="173">
        <f t="shared" ref="E505:E517" si="59">+C505*D505</f>
        <v>2507.216094280745</v>
      </c>
    </row>
    <row r="506" spans="1:6" x14ac:dyDescent="0.25">
      <c r="A506" s="207" t="str">
        <f>+'Producto Terminado'!A337</f>
        <v>Pan hamburguesa</v>
      </c>
      <c r="B506" s="10" t="str">
        <f>+'Producto Terminado'!B337</f>
        <v>Unidad</v>
      </c>
      <c r="C506" s="10">
        <f>+'Producto Terminado'!C337</f>
        <v>1</v>
      </c>
      <c r="D506" s="77">
        <f>+'Costo Materia Prima'!E160</f>
        <v>980</v>
      </c>
      <c r="E506" s="173">
        <f t="shared" si="59"/>
        <v>980</v>
      </c>
    </row>
    <row r="507" spans="1:6" x14ac:dyDescent="0.25">
      <c r="A507" s="207" t="str">
        <f>+'Producto Terminado'!A338</f>
        <v>Lechuga</v>
      </c>
      <c r="B507" s="10" t="str">
        <f>+'Producto Terminado'!B338</f>
        <v>Gramos</v>
      </c>
      <c r="C507" s="10">
        <f>+'Producto Terminado'!C338</f>
        <v>11</v>
      </c>
      <c r="D507" s="77">
        <f>+'Costo Materia Prima'!E7</f>
        <v>11.428571428571429</v>
      </c>
      <c r="E507" s="173">
        <f t="shared" si="59"/>
        <v>125.71428571428572</v>
      </c>
    </row>
    <row r="508" spans="1:6" x14ac:dyDescent="0.25">
      <c r="A508" s="207" t="str">
        <f>+'Producto Terminado'!A339</f>
        <v>Salsa de tomate</v>
      </c>
      <c r="B508" s="10" t="str">
        <f>+'Producto Terminado'!B339</f>
        <v>Gramos</v>
      </c>
      <c r="C508" s="10">
        <f>+'Producto Terminado'!C339</f>
        <v>10</v>
      </c>
      <c r="D508" s="77">
        <f>+'Costo Materia Prima'!E95</f>
        <v>13.358588235294118</v>
      </c>
      <c r="E508" s="173">
        <f t="shared" si="59"/>
        <v>133.58588235294118</v>
      </c>
    </row>
    <row r="509" spans="1:6" x14ac:dyDescent="0.25">
      <c r="A509" s="207" t="str">
        <f>+'Producto Terminado'!A340</f>
        <v>Salsa mostaza</v>
      </c>
      <c r="B509" s="10" t="str">
        <f>+'Producto Terminado'!B340</f>
        <v>Gramos</v>
      </c>
      <c r="C509" s="10">
        <f>+'Producto Terminado'!C340</f>
        <v>10</v>
      </c>
      <c r="D509" s="77">
        <f>+'Costo Materia Prima'!E109</f>
        <v>10.687380952380952</v>
      </c>
      <c r="E509" s="173">
        <f t="shared" si="59"/>
        <v>106.87380952380951</v>
      </c>
    </row>
    <row r="510" spans="1:6" x14ac:dyDescent="0.25">
      <c r="A510" s="207" t="str">
        <f>+'Producto Terminado'!A341</f>
        <v>Tomate</v>
      </c>
      <c r="B510" s="10" t="str">
        <f>+'Producto Terminado'!B341</f>
        <v>Gramos</v>
      </c>
      <c r="C510" s="10">
        <f>+'Producto Terminado'!C341</f>
        <v>23</v>
      </c>
      <c r="D510" s="77">
        <f>+'Costo Materia Prima'!E12</f>
        <v>3.5</v>
      </c>
      <c r="E510" s="173">
        <f t="shared" si="59"/>
        <v>80.5</v>
      </c>
    </row>
    <row r="511" spans="1:6" x14ac:dyDescent="0.25">
      <c r="A511" s="207" t="str">
        <f>+'Producto Terminado'!A342</f>
        <v>Cebolla cabezona</v>
      </c>
      <c r="B511" s="10" t="str">
        <f>+'Producto Terminado'!B342</f>
        <v>Gramos</v>
      </c>
      <c r="C511" s="10">
        <f>+'Producto Terminado'!C342</f>
        <v>12</v>
      </c>
      <c r="D511" s="77">
        <f>+'Costo Materia Prima'!E4</f>
        <v>4.5999999999999996</v>
      </c>
      <c r="E511" s="173">
        <f t="shared" si="59"/>
        <v>55.199999999999996</v>
      </c>
    </row>
    <row r="512" spans="1:6" x14ac:dyDescent="0.25">
      <c r="A512" s="207" t="str">
        <f>+'Producto Terminado'!A343</f>
        <v>Tocineta</v>
      </c>
      <c r="B512" s="10" t="str">
        <f>+'Producto Terminado'!B343</f>
        <v>Gramos</v>
      </c>
      <c r="C512" s="10">
        <f>+'Producto Terminado'!C343</f>
        <v>20</v>
      </c>
      <c r="D512" s="77">
        <f>+'Costo Materia Prima'!E66</f>
        <v>26.5</v>
      </c>
      <c r="E512" s="173">
        <f t="shared" si="59"/>
        <v>530</v>
      </c>
    </row>
    <row r="513" spans="1:6" x14ac:dyDescent="0.25">
      <c r="A513" s="207" t="str">
        <f>+'Producto Terminado'!A344</f>
        <v>Papa francesa</v>
      </c>
      <c r="B513" s="10" t="str">
        <f>+'Producto Terminado'!B344</f>
        <v>Gramos</v>
      </c>
      <c r="C513" s="10">
        <f>+'Producto Terminado'!C344</f>
        <v>120</v>
      </c>
      <c r="D513" s="77">
        <f>+'Costo Materia Prima'!E165</f>
        <v>9.2248800000000006</v>
      </c>
      <c r="E513" s="173">
        <f t="shared" si="59"/>
        <v>1106.9856</v>
      </c>
    </row>
    <row r="514" spans="1:6" x14ac:dyDescent="0.25">
      <c r="A514" s="207" t="str">
        <f>+'Producto Terminado'!A345</f>
        <v>Sal</v>
      </c>
      <c r="B514" s="10" t="str">
        <f>+'Producto Terminado'!B345</f>
        <v>Gramos</v>
      </c>
      <c r="C514" s="10">
        <f>+'Producto Terminado'!C345</f>
        <v>2</v>
      </c>
      <c r="D514" s="77">
        <f>+'Costo Materia Prima'!E100</f>
        <v>1.95</v>
      </c>
      <c r="E514" s="173">
        <f t="shared" si="59"/>
        <v>3.9</v>
      </c>
    </row>
    <row r="515" spans="1:6" x14ac:dyDescent="0.25">
      <c r="A515" s="207" t="str">
        <f>+'Producto Terminado'!A346</f>
        <v>Paprika</v>
      </c>
      <c r="B515" s="10" t="str">
        <f>+'Producto Terminado'!B346</f>
        <v>Gramos</v>
      </c>
      <c r="C515" s="10">
        <f>+'Producto Terminado'!C346</f>
        <v>2</v>
      </c>
      <c r="D515" s="77">
        <f>+'Costo Materia Prima'!E99</f>
        <v>86.860670194003518</v>
      </c>
      <c r="E515" s="173">
        <f t="shared" si="59"/>
        <v>173.72134038800704</v>
      </c>
    </row>
    <row r="516" spans="1:6" x14ac:dyDescent="0.25">
      <c r="A516" s="207" t="str">
        <f>+'Producto Terminado'!A347</f>
        <v>Aceite</v>
      </c>
      <c r="B516" s="10" t="str">
        <f>+'Producto Terminado'!B347</f>
        <v>ml</v>
      </c>
      <c r="C516" s="10">
        <f>+'Producto Terminado'!C347</f>
        <v>10</v>
      </c>
      <c r="D516" s="77">
        <f>+'Costo Materia Prima'!E85</f>
        <v>7.62</v>
      </c>
      <c r="E516" s="173">
        <f t="shared" si="59"/>
        <v>76.2</v>
      </c>
    </row>
    <row r="517" spans="1:6" ht="16.5" thickBot="1" x14ac:dyDescent="0.3">
      <c r="A517" s="208" t="str">
        <f>+'Producto Terminado'!A348</f>
        <v>Gaseosa Pet 400</v>
      </c>
      <c r="B517" s="32" t="str">
        <f>+'Producto Terminado'!B348</f>
        <v>Unidad</v>
      </c>
      <c r="C517" s="32">
        <f>+'Producto Terminado'!C348</f>
        <v>1</v>
      </c>
      <c r="D517" s="97">
        <f>+'Costo Materia Prima'!E172</f>
        <v>1770.72</v>
      </c>
      <c r="E517" s="186">
        <f t="shared" si="59"/>
        <v>1770.72</v>
      </c>
      <c r="F517" s="89"/>
    </row>
    <row r="518" spans="1:6" ht="16.5" thickBot="1" x14ac:dyDescent="0.3">
      <c r="A518" s="269" t="s">
        <v>253</v>
      </c>
      <c r="B518" s="270"/>
      <c r="C518" s="98">
        <f>SUM(C504:C517)</f>
        <v>372</v>
      </c>
      <c r="D518" s="98">
        <f>SUM(D504:D517)</f>
        <v>2971.6697017918964</v>
      </c>
      <c r="E518" s="186">
        <f t="shared" ref="E518" si="60">SUM(E504:E517)</f>
        <v>8169.2836789264547</v>
      </c>
    </row>
    <row r="519" spans="1:6" ht="16.5" thickBot="1" x14ac:dyDescent="0.3">
      <c r="B519" s="2"/>
      <c r="C519" s="45"/>
      <c r="D519" s="5"/>
      <c r="E519" s="5"/>
    </row>
    <row r="520" spans="1:6" ht="16.5" thickBot="1" x14ac:dyDescent="0.3">
      <c r="A520" s="249" t="s">
        <v>15</v>
      </c>
      <c r="B520" s="250"/>
      <c r="C520" s="250"/>
      <c r="D520" s="250"/>
      <c r="E520" s="251"/>
    </row>
    <row r="521" spans="1:6" ht="16.5" thickBot="1" x14ac:dyDescent="0.3">
      <c r="A521" s="164" t="s">
        <v>16</v>
      </c>
      <c r="B521" s="4" t="s">
        <v>3</v>
      </c>
      <c r="C521" s="4" t="s">
        <v>17</v>
      </c>
      <c r="D521" s="72" t="s">
        <v>146</v>
      </c>
      <c r="E521" s="174" t="s">
        <v>65</v>
      </c>
    </row>
    <row r="522" spans="1:6" x14ac:dyDescent="0.25">
      <c r="A522" s="162" t="str">
        <f>+'Producto Terminado'!A354</f>
        <v>Alistar el pan, colocar salsa, lechuga y tomate.</v>
      </c>
      <c r="B522" s="5" t="str">
        <f>+'Producto Terminado'!B354</f>
        <v>Minutos</v>
      </c>
      <c r="C522" s="5">
        <f>+'Producto Terminado'!C354</f>
        <v>1</v>
      </c>
      <c r="D522" s="77">
        <f>+'Costo Mano de Obra'!E$11</f>
        <v>182.42184782608697</v>
      </c>
      <c r="E522" s="173">
        <f>+C522*D522</f>
        <v>182.42184782608697</v>
      </c>
    </row>
    <row r="523" spans="1:6" x14ac:dyDescent="0.25">
      <c r="A523" s="162" t="str">
        <f>+'Producto Terminado'!A355</f>
        <v>Colocar la carne de hamburguesa en la plancha</v>
      </c>
      <c r="B523" s="5" t="str">
        <f>+'Producto Terminado'!B355</f>
        <v>Minutos</v>
      </c>
      <c r="C523" s="5">
        <f>+'Producto Terminado'!C355</f>
        <v>3</v>
      </c>
      <c r="D523" s="77">
        <f>+'Costo Mano de Obra'!E$11</f>
        <v>182.42184782608697</v>
      </c>
      <c r="E523" s="173">
        <f t="shared" ref="E523:E526" si="61">+C523*D523</f>
        <v>547.26554347826095</v>
      </c>
    </row>
    <row r="524" spans="1:6" x14ac:dyDescent="0.25">
      <c r="A524" s="162" t="str">
        <f>+'Producto Terminado'!A356</f>
        <v xml:space="preserve">Colocar la tocineta en la plancha </v>
      </c>
      <c r="B524" s="5" t="str">
        <f>+'Producto Terminado'!B356</f>
        <v>Minutos</v>
      </c>
      <c r="C524" s="5">
        <f>+'Producto Terminado'!C356</f>
        <v>0.5</v>
      </c>
      <c r="D524" s="77">
        <f>+'Costo Mano de Obra'!E$11</f>
        <v>182.42184782608697</v>
      </c>
      <c r="E524" s="173">
        <f t="shared" si="61"/>
        <v>91.210923913043487</v>
      </c>
    </row>
    <row r="525" spans="1:6" x14ac:dyDescent="0.25">
      <c r="A525" s="162" t="str">
        <f>+'Producto Terminado'!A357</f>
        <v>Freir papas</v>
      </c>
      <c r="B525" s="5" t="str">
        <f>+'Producto Terminado'!B357</f>
        <v>Minutos</v>
      </c>
      <c r="C525" s="5">
        <f>+'Producto Terminado'!C357</f>
        <v>3</v>
      </c>
      <c r="D525" s="77">
        <f>+'Costo Mano de Obra'!E$11</f>
        <v>182.42184782608697</v>
      </c>
      <c r="E525" s="173">
        <f t="shared" si="61"/>
        <v>547.26554347826095</v>
      </c>
    </row>
    <row r="526" spans="1:6" x14ac:dyDescent="0.25">
      <c r="A526" s="162" t="str">
        <f>+'Producto Terminado'!A358</f>
        <v>Armar hamburgusa</v>
      </c>
      <c r="B526" s="5" t="str">
        <f>+'Producto Terminado'!B358</f>
        <v>Minutos</v>
      </c>
      <c r="C526" s="5">
        <f>+'Producto Terminado'!C358</f>
        <v>2</v>
      </c>
      <c r="D526" s="77">
        <f>+'Costo Mano de Obra'!E$11</f>
        <v>182.42184782608697</v>
      </c>
      <c r="E526" s="173">
        <f t="shared" si="61"/>
        <v>364.84369565217395</v>
      </c>
    </row>
    <row r="527" spans="1:6" ht="16.5" thickBot="1" x14ac:dyDescent="0.3">
      <c r="A527" s="243" t="s">
        <v>253</v>
      </c>
      <c r="B527" s="244"/>
      <c r="C527" s="14">
        <f>SUM(C522:C526)</f>
        <v>9.5</v>
      </c>
      <c r="D527" s="76">
        <f t="shared" ref="D527:E527" si="62">SUM(D522:D526)</f>
        <v>912.10923913043484</v>
      </c>
      <c r="E527" s="172">
        <f t="shared" si="62"/>
        <v>1733.0075543478263</v>
      </c>
    </row>
    <row r="528" spans="1:6" ht="16.5" thickBot="1" x14ac:dyDescent="0.3">
      <c r="D528" s="5"/>
      <c r="E528" s="5"/>
    </row>
    <row r="529" spans="1:6" ht="16.5" thickBot="1" x14ac:dyDescent="0.3">
      <c r="A529" s="249" t="s">
        <v>18</v>
      </c>
      <c r="B529" s="250"/>
      <c r="C529" s="250"/>
      <c r="D529" s="250"/>
      <c r="E529" s="251"/>
    </row>
    <row r="530" spans="1:6" ht="16.5" thickBot="1" x14ac:dyDescent="0.3">
      <c r="A530" s="164" t="s">
        <v>19</v>
      </c>
      <c r="B530" s="4" t="s">
        <v>3</v>
      </c>
      <c r="C530" s="4" t="s">
        <v>4</v>
      </c>
      <c r="D530" s="72" t="s">
        <v>146</v>
      </c>
      <c r="E530" s="174" t="s">
        <v>65</v>
      </c>
    </row>
    <row r="531" spans="1:6" x14ac:dyDescent="0.25">
      <c r="A531" s="207" t="s">
        <v>306</v>
      </c>
      <c r="B531" s="10" t="s">
        <v>21</v>
      </c>
      <c r="C531" s="89">
        <v>1</v>
      </c>
      <c r="D531" s="77">
        <f>+'Costos Indirectos '!E18</f>
        <v>680</v>
      </c>
      <c r="E531" s="173">
        <f>+C531*D531</f>
        <v>680</v>
      </c>
    </row>
    <row r="532" spans="1:6" x14ac:dyDescent="0.25">
      <c r="A532" s="159" t="s">
        <v>343</v>
      </c>
      <c r="B532" s="2" t="s">
        <v>21</v>
      </c>
      <c r="C532" s="3">
        <v>1</v>
      </c>
      <c r="D532" s="77">
        <f>+'Costos Indirectos '!D18</f>
        <v>1547.9999999999998</v>
      </c>
      <c r="E532" s="173">
        <f t="shared" ref="E532:E533" si="63">+C532*D532</f>
        <v>1547.9999999999998</v>
      </c>
    </row>
    <row r="533" spans="1:6" x14ac:dyDescent="0.25">
      <c r="A533" s="159" t="s">
        <v>550</v>
      </c>
      <c r="B533" s="2" t="s">
        <v>21</v>
      </c>
      <c r="C533" s="3">
        <v>1</v>
      </c>
      <c r="D533" s="77">
        <f>+'Costos Indirectos '!F18</f>
        <v>184</v>
      </c>
      <c r="E533" s="173">
        <f t="shared" si="63"/>
        <v>184</v>
      </c>
    </row>
    <row r="534" spans="1:6" ht="16.5" thickBot="1" x14ac:dyDescent="0.3">
      <c r="A534" s="243" t="s">
        <v>253</v>
      </c>
      <c r="B534" s="244"/>
      <c r="C534" s="9"/>
      <c r="D534" s="119">
        <f>SUM(D531:D533)</f>
        <v>2412</v>
      </c>
      <c r="E534" s="218">
        <f>SUM(E531:E533)</f>
        <v>2412</v>
      </c>
    </row>
    <row r="535" spans="1:6" ht="16.5" thickBot="1" x14ac:dyDescent="0.3">
      <c r="A535" s="2"/>
      <c r="B535" s="2"/>
      <c r="C535" s="2"/>
      <c r="D535" s="2"/>
      <c r="E535" s="94"/>
    </row>
    <row r="536" spans="1:6" ht="16.5" thickBot="1" x14ac:dyDescent="0.3">
      <c r="A536" s="249" t="s">
        <v>667</v>
      </c>
      <c r="B536" s="250"/>
      <c r="C536" s="250"/>
      <c r="D536" s="250"/>
      <c r="E536" s="251"/>
    </row>
    <row r="537" spans="1:6" ht="16.5" thickBot="1" x14ac:dyDescent="0.3">
      <c r="A537" s="164" t="s">
        <v>19</v>
      </c>
      <c r="B537" s="4" t="s">
        <v>3</v>
      </c>
      <c r="C537" s="4" t="s">
        <v>4</v>
      </c>
      <c r="D537" s="72" t="s">
        <v>146</v>
      </c>
      <c r="E537" s="174" t="s">
        <v>65</v>
      </c>
    </row>
    <row r="538" spans="1:6" x14ac:dyDescent="0.25">
      <c r="A538" s="159" t="s">
        <v>503</v>
      </c>
      <c r="B538" s="2" t="s">
        <v>209</v>
      </c>
      <c r="C538" s="2">
        <v>2</v>
      </c>
      <c r="D538" s="77">
        <f>+'Costo Mano de Obra'!E$23</f>
        <v>182.42184782608697</v>
      </c>
      <c r="E538" s="173">
        <f>+C538*D538</f>
        <v>364.84369565217395</v>
      </c>
    </row>
    <row r="539" spans="1:6" ht="16.5" thickBot="1" x14ac:dyDescent="0.3">
      <c r="A539" s="243" t="s">
        <v>147</v>
      </c>
      <c r="B539" s="244"/>
      <c r="C539" s="76"/>
      <c r="D539" s="76">
        <f>SUM(D538:D538)</f>
        <v>182.42184782608697</v>
      </c>
      <c r="E539" s="172">
        <f>SUM(E538:E538)</f>
        <v>364.84369565217395</v>
      </c>
    </row>
    <row r="540" spans="1:6" x14ac:dyDescent="0.25">
      <c r="A540" s="8"/>
      <c r="B540" s="8"/>
      <c r="C540" s="77"/>
      <c r="D540" s="77"/>
      <c r="E540" s="77"/>
    </row>
    <row r="541" spans="1:6" x14ac:dyDescent="0.25">
      <c r="A541" s="271" t="s">
        <v>246</v>
      </c>
      <c r="B541" s="272"/>
      <c r="C541" s="272"/>
      <c r="D541" s="272"/>
      <c r="E541" s="272"/>
      <c r="F541" s="272"/>
    </row>
    <row r="542" spans="1:6" ht="47.25" x14ac:dyDescent="0.25">
      <c r="A542" s="26" t="s">
        <v>64</v>
      </c>
      <c r="B542" s="78" t="s">
        <v>4</v>
      </c>
      <c r="C542" s="28" t="s">
        <v>2</v>
      </c>
      <c r="D542" s="26" t="s">
        <v>247</v>
      </c>
      <c r="E542" s="26" t="s">
        <v>248</v>
      </c>
      <c r="F542" s="28" t="s">
        <v>249</v>
      </c>
    </row>
    <row r="543" spans="1:6" x14ac:dyDescent="0.25">
      <c r="A543" s="26" t="str">
        <f>+A501</f>
        <v>COMBO HAMBURGUESA BACON</v>
      </c>
      <c r="B543" s="19">
        <v>1</v>
      </c>
      <c r="C543" s="27">
        <f>+E518</f>
        <v>8169.2836789264547</v>
      </c>
      <c r="D543" s="27">
        <f>+E527</f>
        <v>1733.0075543478263</v>
      </c>
      <c r="E543" s="26">
        <f>+E534+E539</f>
        <v>2776.8436956521741</v>
      </c>
      <c r="F543" s="28">
        <f>+C543+D543+E543</f>
        <v>12679.134928926456</v>
      </c>
    </row>
    <row r="544" spans="1:6" ht="16.5" thickBot="1" x14ac:dyDescent="0.3">
      <c r="A544" s="29"/>
      <c r="B544" s="12"/>
      <c r="C544" s="30"/>
      <c r="D544" s="30"/>
      <c r="E544" s="29"/>
      <c r="F544" s="31"/>
    </row>
    <row r="545" spans="1:5" x14ac:dyDescent="0.25">
      <c r="A545" s="252" t="s">
        <v>311</v>
      </c>
      <c r="B545" s="253"/>
      <c r="C545" s="253"/>
      <c r="D545" s="253"/>
      <c r="E545" s="254"/>
    </row>
    <row r="546" spans="1:5" ht="16.5" thickBot="1" x14ac:dyDescent="0.3">
      <c r="A546" s="255" t="s">
        <v>1</v>
      </c>
      <c r="B546" s="256"/>
      <c r="C546" s="256"/>
      <c r="D546" s="256"/>
      <c r="E546" s="257"/>
    </row>
    <row r="547" spans="1:5" ht="16.5" thickBot="1" x14ac:dyDescent="0.3">
      <c r="A547" s="157" t="s">
        <v>2</v>
      </c>
      <c r="B547" s="1" t="s">
        <v>3</v>
      </c>
      <c r="C547" s="1" t="s">
        <v>4</v>
      </c>
      <c r="D547" s="72" t="s">
        <v>146</v>
      </c>
      <c r="E547" s="174" t="s">
        <v>65</v>
      </c>
    </row>
    <row r="548" spans="1:5" x14ac:dyDescent="0.25">
      <c r="A548" s="207" t="str">
        <f>+'Producto Terminado'!A369</f>
        <v>Queso Americano</v>
      </c>
      <c r="B548" s="10" t="str">
        <f>+'Producto Terminado'!B369</f>
        <v>Gramos</v>
      </c>
      <c r="C548" s="10">
        <f>+'Producto Terminado'!C369</f>
        <v>20</v>
      </c>
      <c r="D548" s="77">
        <f>+'Costo Materia Prima'!E81</f>
        <v>25.933333333333334</v>
      </c>
      <c r="E548" s="173">
        <f>+C548*D548</f>
        <v>518.66666666666663</v>
      </c>
    </row>
    <row r="549" spans="1:5" x14ac:dyDescent="0.25">
      <c r="A549" s="207" t="str">
        <f>+'Producto Terminado'!A370</f>
        <v>Carne Porcionada</v>
      </c>
      <c r="B549" s="10" t="str">
        <f>+'Producto Terminado'!B370</f>
        <v>Gramos</v>
      </c>
      <c r="C549" s="10">
        <f>+'Producto Terminado'!C370</f>
        <v>130</v>
      </c>
      <c r="D549" s="77">
        <f>+'Costo Preparaciones Previas'!G390</f>
        <v>19.286277648313423</v>
      </c>
      <c r="E549" s="173">
        <f t="shared" ref="E549:E559" si="64">+C549*D549</f>
        <v>2507.216094280745</v>
      </c>
    </row>
    <row r="550" spans="1:5" x14ac:dyDescent="0.25">
      <c r="A550" s="207" t="str">
        <f>+'Producto Terminado'!A371</f>
        <v>Pan hamburguesa</v>
      </c>
      <c r="B550" s="10" t="str">
        <f>+'Producto Terminado'!B371</f>
        <v>Unidad</v>
      </c>
      <c r="C550" s="10">
        <f>+'Producto Terminado'!C371</f>
        <v>1</v>
      </c>
      <c r="D550" s="77">
        <f>+'Costo Materia Prima'!E160</f>
        <v>980</v>
      </c>
      <c r="E550" s="173">
        <f t="shared" si="64"/>
        <v>980</v>
      </c>
    </row>
    <row r="551" spans="1:5" x14ac:dyDescent="0.25">
      <c r="A551" s="207" t="str">
        <f>+'Producto Terminado'!A372</f>
        <v>Lechuga</v>
      </c>
      <c r="B551" s="10" t="str">
        <f>+'Producto Terminado'!B372</f>
        <v>Gramos</v>
      </c>
      <c r="C551" s="10">
        <f>+'Producto Terminado'!C372</f>
        <v>11</v>
      </c>
      <c r="D551" s="77">
        <f>+'Costo Materia Prima'!E7</f>
        <v>11.428571428571429</v>
      </c>
      <c r="E551" s="173">
        <f t="shared" si="64"/>
        <v>125.71428571428572</v>
      </c>
    </row>
    <row r="552" spans="1:5" x14ac:dyDescent="0.25">
      <c r="A552" s="207" t="str">
        <f>+'Producto Terminado'!A373</f>
        <v>Salsa de tomate</v>
      </c>
      <c r="B552" s="10" t="str">
        <f>+'Producto Terminado'!B373</f>
        <v>Gramos</v>
      </c>
      <c r="C552" s="10">
        <f>+'Producto Terminado'!C373</f>
        <v>10</v>
      </c>
      <c r="D552" s="77">
        <f>+'Costo Materia Prima'!E95</f>
        <v>13.358588235294118</v>
      </c>
      <c r="E552" s="173">
        <f t="shared" si="64"/>
        <v>133.58588235294118</v>
      </c>
    </row>
    <row r="553" spans="1:5" x14ac:dyDescent="0.25">
      <c r="A553" s="207" t="str">
        <f>+'Producto Terminado'!A374</f>
        <v>Salsa mostaza</v>
      </c>
      <c r="B553" s="10" t="str">
        <f>+'Producto Terminado'!B374</f>
        <v>Gramos</v>
      </c>
      <c r="C553" s="10">
        <f>+'Producto Terminado'!C374</f>
        <v>10</v>
      </c>
      <c r="D553" s="77">
        <f>+'Costo Materia Prima'!E109</f>
        <v>10.687380952380952</v>
      </c>
      <c r="E553" s="173">
        <f t="shared" si="64"/>
        <v>106.87380952380951</v>
      </c>
    </row>
    <row r="554" spans="1:5" x14ac:dyDescent="0.25">
      <c r="A554" s="207" t="str">
        <f>+'Producto Terminado'!A375</f>
        <v>Tomate</v>
      </c>
      <c r="B554" s="10" t="str">
        <f>+'Producto Terminado'!B375</f>
        <v>Gramos</v>
      </c>
      <c r="C554" s="10">
        <f>+'Producto Terminado'!C375</f>
        <v>23</v>
      </c>
      <c r="D554" s="77">
        <f>+'Costo Materia Prima'!E12</f>
        <v>3.5</v>
      </c>
      <c r="E554" s="173">
        <f t="shared" si="64"/>
        <v>80.5</v>
      </c>
    </row>
    <row r="555" spans="1:5" x14ac:dyDescent="0.25">
      <c r="A555" s="207" t="str">
        <f>+'Producto Terminado'!A376</f>
        <v>Cebolla cabezona</v>
      </c>
      <c r="B555" s="10" t="str">
        <f>+'Producto Terminado'!B376</f>
        <v>Gramos</v>
      </c>
      <c r="C555" s="10">
        <f>+'Producto Terminado'!C376</f>
        <v>12</v>
      </c>
      <c r="D555" s="77">
        <f>+'Costo Materia Prima'!E4</f>
        <v>4.5999999999999996</v>
      </c>
      <c r="E555" s="173">
        <f t="shared" si="64"/>
        <v>55.199999999999996</v>
      </c>
    </row>
    <row r="556" spans="1:5" x14ac:dyDescent="0.25">
      <c r="A556" s="207" t="str">
        <f>+'Producto Terminado'!A377</f>
        <v>Tocineta</v>
      </c>
      <c r="B556" s="10" t="str">
        <f>+'Producto Terminado'!B377</f>
        <v>Gramos</v>
      </c>
      <c r="C556" s="10">
        <f>+'Producto Terminado'!C377</f>
        <v>20</v>
      </c>
      <c r="D556" s="77">
        <f>+'Costo Materia Prima'!E66</f>
        <v>26.5</v>
      </c>
      <c r="E556" s="173">
        <f t="shared" si="64"/>
        <v>530</v>
      </c>
    </row>
    <row r="557" spans="1:5" x14ac:dyDescent="0.25">
      <c r="A557" s="207" t="str">
        <f>+'Producto Terminado'!A378</f>
        <v>Sal</v>
      </c>
      <c r="B557" s="10" t="str">
        <f>+'Producto Terminado'!B378</f>
        <v>Gramos</v>
      </c>
      <c r="C557" s="10">
        <f>+'Producto Terminado'!C378</f>
        <v>2</v>
      </c>
      <c r="D557" s="77">
        <f>+'Costo Materia Prima'!E100</f>
        <v>1.95</v>
      </c>
      <c r="E557" s="173">
        <f t="shared" si="64"/>
        <v>3.9</v>
      </c>
    </row>
    <row r="558" spans="1:5" x14ac:dyDescent="0.25">
      <c r="A558" s="207" t="str">
        <f>+'Producto Terminado'!A379</f>
        <v>Paprika</v>
      </c>
      <c r="B558" s="10" t="str">
        <f>+'Producto Terminado'!B379</f>
        <v>Gramos</v>
      </c>
      <c r="C558" s="10">
        <f>+'Producto Terminado'!C379</f>
        <v>2</v>
      </c>
      <c r="D558" s="77">
        <f>+'Costo Materia Prima'!E99</f>
        <v>86.860670194003518</v>
      </c>
      <c r="E558" s="173">
        <f t="shared" si="64"/>
        <v>173.72134038800704</v>
      </c>
    </row>
    <row r="559" spans="1:5" ht="16.5" thickBot="1" x14ac:dyDescent="0.3">
      <c r="A559" s="208" t="str">
        <f>+'Producto Terminado'!A380</f>
        <v>Aceite</v>
      </c>
      <c r="B559" s="32" t="str">
        <f>+'Producto Terminado'!B380</f>
        <v>ml</v>
      </c>
      <c r="C559" s="32">
        <f>+'Producto Terminado'!C380</f>
        <v>10</v>
      </c>
      <c r="D559" s="98">
        <f>+'Costo Materia Prima'!E85</f>
        <v>7.62</v>
      </c>
      <c r="E559" s="186">
        <f t="shared" si="64"/>
        <v>76.2</v>
      </c>
    </row>
    <row r="560" spans="1:5" ht="16.5" thickBot="1" x14ac:dyDescent="0.3">
      <c r="A560" s="269" t="s">
        <v>253</v>
      </c>
      <c r="B560" s="270"/>
      <c r="C560" s="98">
        <f>SUM(C548:C559)</f>
        <v>251</v>
      </c>
      <c r="D560" s="98">
        <f t="shared" ref="D560:E560" si="65">SUM(D548:D559)</f>
        <v>1191.7248217918964</v>
      </c>
      <c r="E560" s="186">
        <f t="shared" si="65"/>
        <v>5291.5780789264545</v>
      </c>
    </row>
    <row r="561" spans="1:5" ht="16.5" thickBot="1" x14ac:dyDescent="0.3">
      <c r="B561" s="2"/>
      <c r="C561" s="45"/>
      <c r="D561" s="5"/>
      <c r="E561" s="5"/>
    </row>
    <row r="562" spans="1:5" ht="16.5" thickBot="1" x14ac:dyDescent="0.3">
      <c r="A562" s="249" t="s">
        <v>15</v>
      </c>
      <c r="B562" s="250"/>
      <c r="C562" s="250"/>
      <c r="D562" s="250"/>
      <c r="E562" s="251"/>
    </row>
    <row r="563" spans="1:5" ht="16.5" thickBot="1" x14ac:dyDescent="0.3">
      <c r="A563" s="164" t="s">
        <v>16</v>
      </c>
      <c r="B563" s="4" t="s">
        <v>3</v>
      </c>
      <c r="C563" s="4" t="s">
        <v>17</v>
      </c>
      <c r="D563" s="72" t="s">
        <v>146</v>
      </c>
      <c r="E563" s="174" t="s">
        <v>65</v>
      </c>
    </row>
    <row r="564" spans="1:5" x14ac:dyDescent="0.25">
      <c r="A564" s="162" t="str">
        <f>+'Producto Terminado'!A386</f>
        <v>Alistar el pan, colocar salsa, lechuga y tomate.</v>
      </c>
      <c r="B564" s="5" t="str">
        <f>+'Producto Terminado'!B386</f>
        <v>Minutos</v>
      </c>
      <c r="C564" s="5">
        <f>+'Producto Terminado'!C386</f>
        <v>1</v>
      </c>
      <c r="D564" s="77">
        <f>+'Costo Mano de Obra'!E$11</f>
        <v>182.42184782608697</v>
      </c>
      <c r="E564" s="173">
        <f>+C564*D564</f>
        <v>182.42184782608697</v>
      </c>
    </row>
    <row r="565" spans="1:5" x14ac:dyDescent="0.25">
      <c r="A565" s="162" t="str">
        <f>+'Producto Terminado'!A387</f>
        <v>Colocar la carne de hamburguesa en la plancha</v>
      </c>
      <c r="B565" s="5" t="str">
        <f>+'Producto Terminado'!B387</f>
        <v>Minutos</v>
      </c>
      <c r="C565" s="5">
        <f>+'Producto Terminado'!C387</f>
        <v>3</v>
      </c>
      <c r="D565" s="77">
        <f>+'Costo Mano de Obra'!E$11</f>
        <v>182.42184782608697</v>
      </c>
      <c r="E565" s="173">
        <f t="shared" ref="E565:E567" si="66">+C565*D565</f>
        <v>547.26554347826095</v>
      </c>
    </row>
    <row r="566" spans="1:5" x14ac:dyDescent="0.25">
      <c r="A566" s="162" t="str">
        <f>+'Producto Terminado'!A388</f>
        <v xml:space="preserve">Colocar la tocineta en la plancha </v>
      </c>
      <c r="B566" s="5" t="str">
        <f>+'Producto Terminado'!B388</f>
        <v>Minutos</v>
      </c>
      <c r="C566" s="5">
        <f>+'Producto Terminado'!C388</f>
        <v>0.5</v>
      </c>
      <c r="D566" s="77">
        <f>+'Costo Mano de Obra'!E$11</f>
        <v>182.42184782608697</v>
      </c>
      <c r="E566" s="173">
        <f t="shared" si="66"/>
        <v>91.210923913043487</v>
      </c>
    </row>
    <row r="567" spans="1:5" x14ac:dyDescent="0.25">
      <c r="A567" s="162" t="str">
        <f>+'Producto Terminado'!A389</f>
        <v>Armar hamburgusa</v>
      </c>
      <c r="B567" s="5" t="str">
        <f>+'Producto Terminado'!B389</f>
        <v>Minutos</v>
      </c>
      <c r="C567" s="5">
        <f>+'Producto Terminado'!C389</f>
        <v>2</v>
      </c>
      <c r="D567" s="77">
        <f>+'Costo Mano de Obra'!E$11</f>
        <v>182.42184782608697</v>
      </c>
      <c r="E567" s="173">
        <f t="shared" si="66"/>
        <v>364.84369565217395</v>
      </c>
    </row>
    <row r="568" spans="1:5" ht="16.5" thickBot="1" x14ac:dyDescent="0.3">
      <c r="A568" s="243" t="s">
        <v>253</v>
      </c>
      <c r="B568" s="244"/>
      <c r="C568" s="14">
        <f>SUM(C564:C567)</f>
        <v>6.5</v>
      </c>
      <c r="D568" s="76">
        <f>SUM(D564:D567)</f>
        <v>729.6873913043479</v>
      </c>
      <c r="E568" s="172">
        <f>SUM(E564:E567)</f>
        <v>1185.7420108695653</v>
      </c>
    </row>
    <row r="569" spans="1:5" ht="16.5" thickBot="1" x14ac:dyDescent="0.3">
      <c r="D569" s="5"/>
      <c r="E569" s="5"/>
    </row>
    <row r="570" spans="1:5" ht="16.5" thickBot="1" x14ac:dyDescent="0.3">
      <c r="A570" s="249" t="s">
        <v>18</v>
      </c>
      <c r="B570" s="250"/>
      <c r="C570" s="250"/>
      <c r="D570" s="250"/>
      <c r="E570" s="251"/>
    </row>
    <row r="571" spans="1:5" ht="16.5" thickBot="1" x14ac:dyDescent="0.3">
      <c r="A571" s="164" t="s">
        <v>19</v>
      </c>
      <c r="B571" s="4" t="s">
        <v>3</v>
      </c>
      <c r="C571" s="4" t="s">
        <v>4</v>
      </c>
      <c r="D571" s="72" t="s">
        <v>146</v>
      </c>
      <c r="E571" s="174" t="s">
        <v>65</v>
      </c>
    </row>
    <row r="572" spans="1:5" x14ac:dyDescent="0.25">
      <c r="A572" s="207" t="s">
        <v>306</v>
      </c>
      <c r="B572" s="10" t="s">
        <v>21</v>
      </c>
      <c r="C572" s="89">
        <v>1</v>
      </c>
      <c r="D572" s="5">
        <f>+'Costos Indirectos '!E19</f>
        <v>680</v>
      </c>
      <c r="E572" s="201">
        <f>+C572*D572</f>
        <v>680</v>
      </c>
    </row>
    <row r="573" spans="1:5" x14ac:dyDescent="0.25">
      <c r="A573" s="159" t="s">
        <v>343</v>
      </c>
      <c r="B573" s="2" t="s">
        <v>21</v>
      </c>
      <c r="C573" s="3">
        <v>1</v>
      </c>
      <c r="D573" s="77">
        <f>+'Costos Indirectos '!D19</f>
        <v>1368</v>
      </c>
      <c r="E573" s="173">
        <f t="shared" ref="E573:E574" si="67">+C573*D573</f>
        <v>1368</v>
      </c>
    </row>
    <row r="574" spans="1:5" x14ac:dyDescent="0.25">
      <c r="A574" s="159" t="s">
        <v>550</v>
      </c>
      <c r="B574" s="2" t="s">
        <v>21</v>
      </c>
      <c r="C574" s="3">
        <v>1</v>
      </c>
      <c r="D574" s="77">
        <f>+'Costos Indirectos '!F19</f>
        <v>184</v>
      </c>
      <c r="E574" s="173">
        <f t="shared" si="67"/>
        <v>184</v>
      </c>
    </row>
    <row r="575" spans="1:5" ht="16.5" thickBot="1" x14ac:dyDescent="0.3">
      <c r="A575" s="243" t="s">
        <v>253</v>
      </c>
      <c r="B575" s="244"/>
      <c r="C575" s="9"/>
      <c r="D575" s="119">
        <f>SUM(D572:D574)</f>
        <v>2232</v>
      </c>
      <c r="E575" s="218">
        <f>SUM(E572:E574)</f>
        <v>2232</v>
      </c>
    </row>
    <row r="576" spans="1:5" ht="16.5" thickBot="1" x14ac:dyDescent="0.3">
      <c r="A576" s="2"/>
      <c r="B576" s="2"/>
      <c r="C576" s="2"/>
      <c r="D576" s="2"/>
      <c r="E576" s="94"/>
    </row>
    <row r="577" spans="1:6" ht="16.5" thickBot="1" x14ac:dyDescent="0.3">
      <c r="A577" s="249" t="s">
        <v>667</v>
      </c>
      <c r="B577" s="250"/>
      <c r="C577" s="250"/>
      <c r="D577" s="250"/>
      <c r="E577" s="251"/>
    </row>
    <row r="578" spans="1:6" ht="16.5" thickBot="1" x14ac:dyDescent="0.3">
      <c r="A578" s="164" t="s">
        <v>19</v>
      </c>
      <c r="B578" s="4" t="s">
        <v>3</v>
      </c>
      <c r="C578" s="4" t="s">
        <v>4</v>
      </c>
      <c r="D578" s="72" t="s">
        <v>146</v>
      </c>
      <c r="E578" s="174" t="s">
        <v>65</v>
      </c>
    </row>
    <row r="579" spans="1:6" x14ac:dyDescent="0.25">
      <c r="A579" s="159" t="s">
        <v>503</v>
      </c>
      <c r="B579" s="2" t="s">
        <v>209</v>
      </c>
      <c r="C579" s="2">
        <v>2</v>
      </c>
      <c r="D579" s="77">
        <f>+'Costo Mano de Obra'!E$23</f>
        <v>182.42184782608697</v>
      </c>
      <c r="E579" s="173">
        <f>+C579*D579</f>
        <v>364.84369565217395</v>
      </c>
    </row>
    <row r="580" spans="1:6" ht="16.5" thickBot="1" x14ac:dyDescent="0.3">
      <c r="A580" s="243" t="s">
        <v>147</v>
      </c>
      <c r="B580" s="244"/>
      <c r="C580" s="76"/>
      <c r="D580" s="76">
        <f>SUM(D579:D579)</f>
        <v>182.42184782608697</v>
      </c>
      <c r="E580" s="172">
        <f>SUM(E579:E579)</f>
        <v>364.84369565217395</v>
      </c>
    </row>
    <row r="581" spans="1:6" x14ac:dyDescent="0.25">
      <c r="A581" s="8"/>
      <c r="B581" s="8"/>
      <c r="C581" s="77"/>
      <c r="D581" s="77"/>
      <c r="E581" s="77"/>
    </row>
    <row r="582" spans="1:6" x14ac:dyDescent="0.25">
      <c r="A582" s="271" t="s">
        <v>246</v>
      </c>
      <c r="B582" s="272"/>
      <c r="C582" s="272"/>
      <c r="D582" s="272"/>
      <c r="E582" s="272"/>
      <c r="F582" s="272"/>
    </row>
    <row r="583" spans="1:6" ht="47.25" x14ac:dyDescent="0.25">
      <c r="A583" s="26" t="s">
        <v>64</v>
      </c>
      <c r="B583" s="78" t="s">
        <v>4</v>
      </c>
      <c r="C583" s="28" t="s">
        <v>2</v>
      </c>
      <c r="D583" s="26" t="s">
        <v>247</v>
      </c>
      <c r="E583" s="26" t="s">
        <v>248</v>
      </c>
      <c r="F583" s="28" t="s">
        <v>249</v>
      </c>
    </row>
    <row r="584" spans="1:6" x14ac:dyDescent="0.25">
      <c r="A584" s="26" t="str">
        <f>+A545</f>
        <v xml:space="preserve"> HAMBURGUESA BACON</v>
      </c>
      <c r="B584" s="19">
        <v>1</v>
      </c>
      <c r="C584" s="27">
        <f>+E560</f>
        <v>5291.5780789264545</v>
      </c>
      <c r="D584" s="27">
        <f>+E568</f>
        <v>1185.7420108695653</v>
      </c>
      <c r="E584" s="26">
        <f>+E575+E580</f>
        <v>2596.8436956521741</v>
      </c>
      <c r="F584" s="28">
        <f>+C584+D584+E584</f>
        <v>9074.1637854481942</v>
      </c>
    </row>
    <row r="585" spans="1:6" ht="16.5" thickBot="1" x14ac:dyDescent="0.3">
      <c r="A585" s="29"/>
      <c r="B585" s="12"/>
      <c r="C585" s="30"/>
      <c r="D585" s="30"/>
      <c r="E585" s="29"/>
      <c r="F585" s="31"/>
    </row>
    <row r="586" spans="1:6" x14ac:dyDescent="0.25">
      <c r="A586" s="252" t="s">
        <v>315</v>
      </c>
      <c r="B586" s="253"/>
      <c r="C586" s="253"/>
      <c r="D586" s="253"/>
      <c r="E586" s="254"/>
    </row>
    <row r="587" spans="1:6" ht="16.5" thickBot="1" x14ac:dyDescent="0.3">
      <c r="A587" s="255" t="s">
        <v>1</v>
      </c>
      <c r="B587" s="256"/>
      <c r="C587" s="256"/>
      <c r="D587" s="256"/>
      <c r="E587" s="257"/>
    </row>
    <row r="588" spans="1:6" ht="16.5" thickBot="1" x14ac:dyDescent="0.3">
      <c r="A588" s="157" t="s">
        <v>2</v>
      </c>
      <c r="B588" s="1" t="s">
        <v>3</v>
      </c>
      <c r="C588" s="1" t="s">
        <v>4</v>
      </c>
      <c r="D588" s="72" t="s">
        <v>146</v>
      </c>
      <c r="E588" s="174" t="s">
        <v>65</v>
      </c>
    </row>
    <row r="589" spans="1:6" x14ac:dyDescent="0.25">
      <c r="A589" s="207" t="str">
        <f>+'Producto Terminado'!A400</f>
        <v>Queso Americano</v>
      </c>
      <c r="B589" s="10" t="str">
        <f>+'Producto Terminado'!B400</f>
        <v>Gramos</v>
      </c>
      <c r="C589" s="10">
        <f>+'Producto Terminado'!C400</f>
        <v>20</v>
      </c>
      <c r="D589" s="77">
        <f>+'Costo Materia Prima'!E81</f>
        <v>25.933333333333334</v>
      </c>
      <c r="E589" s="173">
        <f>+C589*D589</f>
        <v>518.66666666666663</v>
      </c>
    </row>
    <row r="590" spans="1:6" x14ac:dyDescent="0.25">
      <c r="A590" s="207" t="str">
        <f>+'Producto Terminado'!A401</f>
        <v>Carne de hamburguesa</v>
      </c>
      <c r="B590" s="10" t="str">
        <f>+'Producto Terminado'!B401</f>
        <v>Gramos</v>
      </c>
      <c r="C590" s="10">
        <f>+'Producto Terminado'!C401</f>
        <v>130</v>
      </c>
      <c r="D590" s="77">
        <f>+'Costo Preparaciones Previas'!G390</f>
        <v>19.286277648313423</v>
      </c>
      <c r="E590" s="173">
        <f t="shared" ref="E590:E605" si="68">+C590*D590</f>
        <v>2507.216094280745</v>
      </c>
    </row>
    <row r="591" spans="1:6" x14ac:dyDescent="0.25">
      <c r="A591" s="207" t="str">
        <f>+'Producto Terminado'!A402</f>
        <v>Pollo Cocido</v>
      </c>
      <c r="B591" s="10" t="str">
        <f>+'Producto Terminado'!B402</f>
        <v>Gramos</v>
      </c>
      <c r="C591" s="10">
        <f>+'Producto Terminado'!C402</f>
        <v>130</v>
      </c>
      <c r="D591" s="77">
        <f>+'Costo Preparaciones Previas'!G280</f>
        <v>39.201139896305605</v>
      </c>
      <c r="E591" s="173">
        <f t="shared" si="68"/>
        <v>5096.1481865197284</v>
      </c>
    </row>
    <row r="592" spans="1:6" x14ac:dyDescent="0.25">
      <c r="A592" s="207" t="str">
        <f>+'Producto Terminado'!A403</f>
        <v>Salsa tartara</v>
      </c>
      <c r="B592" s="10" t="str">
        <f>+'Producto Terminado'!B403</f>
        <v>Gramos</v>
      </c>
      <c r="C592" s="10">
        <f>+'Producto Terminado'!C403</f>
        <v>50</v>
      </c>
      <c r="D592" s="77">
        <f>+'Costo Preparaciones Previas'!G31</f>
        <v>12.759117496461988</v>
      </c>
      <c r="E592" s="173">
        <f t="shared" si="68"/>
        <v>637.95587482309941</v>
      </c>
    </row>
    <row r="593" spans="1:6" x14ac:dyDescent="0.25">
      <c r="A593" s="207" t="str">
        <f>+'Producto Terminado'!A404</f>
        <v>Cilantro</v>
      </c>
      <c r="B593" s="10" t="str">
        <f>+'Producto Terminado'!B404</f>
        <v>Gramos</v>
      </c>
      <c r="C593" s="10">
        <f>+'Producto Terminado'!C404</f>
        <v>5</v>
      </c>
      <c r="D593" s="77">
        <f>+'Costo Materia Prima'!E6</f>
        <v>16</v>
      </c>
      <c r="E593" s="173">
        <f t="shared" si="68"/>
        <v>80</v>
      </c>
    </row>
    <row r="594" spans="1:6" x14ac:dyDescent="0.25">
      <c r="A594" s="207" t="str">
        <f>+'Producto Terminado'!A405</f>
        <v>Pan hamburguesa</v>
      </c>
      <c r="B594" s="10" t="str">
        <f>+'Producto Terminado'!B405</f>
        <v>Unidad</v>
      </c>
      <c r="C594" s="10">
        <f>+'Producto Terminado'!C405</f>
        <v>1</v>
      </c>
      <c r="D594" s="77">
        <f>+'Costo Materia Prima'!E160</f>
        <v>980</v>
      </c>
      <c r="E594" s="173">
        <f t="shared" si="68"/>
        <v>980</v>
      </c>
    </row>
    <row r="595" spans="1:6" x14ac:dyDescent="0.25">
      <c r="A595" s="207" t="str">
        <f>+'Producto Terminado'!A406</f>
        <v>Lechuga</v>
      </c>
      <c r="B595" s="10" t="str">
        <f>+'Producto Terminado'!B406</f>
        <v>Gramos</v>
      </c>
      <c r="C595" s="10">
        <f>+'Producto Terminado'!C406</f>
        <v>11</v>
      </c>
      <c r="D595" s="77">
        <f>+'Costo Materia Prima'!E7</f>
        <v>11.428571428571429</v>
      </c>
      <c r="E595" s="173">
        <f t="shared" si="68"/>
        <v>125.71428571428572</v>
      </c>
    </row>
    <row r="596" spans="1:6" x14ac:dyDescent="0.25">
      <c r="A596" s="207" t="str">
        <f>+'Producto Terminado'!A407</f>
        <v>Salsa de tomate</v>
      </c>
      <c r="B596" s="10" t="str">
        <f>+'Producto Terminado'!B407</f>
        <v>Gramos</v>
      </c>
      <c r="C596" s="10">
        <f>+'Producto Terminado'!C407</f>
        <v>10</v>
      </c>
      <c r="D596" s="77">
        <f>+'Costo Materia Prima'!E95</f>
        <v>13.358588235294118</v>
      </c>
      <c r="E596" s="173">
        <f t="shared" si="68"/>
        <v>133.58588235294118</v>
      </c>
    </row>
    <row r="597" spans="1:6" x14ac:dyDescent="0.25">
      <c r="A597" s="207" t="str">
        <f>+'Producto Terminado'!A408</f>
        <v>Salsa mostaza</v>
      </c>
      <c r="B597" s="10" t="str">
        <f>+'Producto Terminado'!B408</f>
        <v>Gramos</v>
      </c>
      <c r="C597" s="10">
        <f>+'Producto Terminado'!C408</f>
        <v>10</v>
      </c>
      <c r="D597" s="77">
        <f>+'Costo Materia Prima'!E109</f>
        <v>10.687380952380952</v>
      </c>
      <c r="E597" s="173">
        <f t="shared" si="68"/>
        <v>106.87380952380951</v>
      </c>
    </row>
    <row r="598" spans="1:6" x14ac:dyDescent="0.25">
      <c r="A598" s="207" t="str">
        <f>+'Producto Terminado'!A409</f>
        <v>Tomate</v>
      </c>
      <c r="B598" s="10" t="str">
        <f>+'Producto Terminado'!B409</f>
        <v>Gramos</v>
      </c>
      <c r="C598" s="10">
        <f>+'Producto Terminado'!C409</f>
        <v>23</v>
      </c>
      <c r="D598" s="77">
        <f>+'Costo Materia Prima'!E12</f>
        <v>3.5</v>
      </c>
      <c r="E598" s="173">
        <f t="shared" si="68"/>
        <v>80.5</v>
      </c>
    </row>
    <row r="599" spans="1:6" x14ac:dyDescent="0.25">
      <c r="A599" s="207" t="str">
        <f>+'Producto Terminado'!A410</f>
        <v>Cebolla cabezona</v>
      </c>
      <c r="B599" s="10" t="str">
        <f>+'Producto Terminado'!B410</f>
        <v>Gramos</v>
      </c>
      <c r="C599" s="10">
        <f>+'Producto Terminado'!C410</f>
        <v>12</v>
      </c>
      <c r="D599" s="77">
        <f>+'Costo Materia Prima'!E4</f>
        <v>4.5999999999999996</v>
      </c>
      <c r="E599" s="173">
        <f t="shared" si="68"/>
        <v>55.199999999999996</v>
      </c>
    </row>
    <row r="600" spans="1:6" x14ac:dyDescent="0.25">
      <c r="A600" s="207" t="str">
        <f>+'Producto Terminado'!A411</f>
        <v>Tocineta</v>
      </c>
      <c r="B600" s="10" t="str">
        <f>+'Producto Terminado'!B411</f>
        <v>Gramos</v>
      </c>
      <c r="C600" s="10">
        <f>+'Producto Terminado'!C411</f>
        <v>20</v>
      </c>
      <c r="D600" s="77">
        <f>+'Costo Materia Prima'!E66</f>
        <v>26.5</v>
      </c>
      <c r="E600" s="173">
        <f t="shared" si="68"/>
        <v>530</v>
      </c>
    </row>
    <row r="601" spans="1:6" x14ac:dyDescent="0.25">
      <c r="A601" s="207" t="str">
        <f>+'Producto Terminado'!A412</f>
        <v>Papa francesa</v>
      </c>
      <c r="B601" s="10" t="str">
        <f>+'Producto Terminado'!B412</f>
        <v>Gramos</v>
      </c>
      <c r="C601" s="10">
        <f>+'Producto Terminado'!C412</f>
        <v>130</v>
      </c>
      <c r="D601" s="77">
        <f>+'Costo Materia Prima'!E165</f>
        <v>9.2248800000000006</v>
      </c>
      <c r="E601" s="173">
        <f>+C601*D601</f>
        <v>1199.2344000000001</v>
      </c>
    </row>
    <row r="602" spans="1:6" x14ac:dyDescent="0.25">
      <c r="A602" s="207" t="str">
        <f>+'Producto Terminado'!A413</f>
        <v>Sal</v>
      </c>
      <c r="B602" s="10" t="str">
        <f>+'Producto Terminado'!B413</f>
        <v>Gramos</v>
      </c>
      <c r="C602" s="10">
        <f>+'Producto Terminado'!C413</f>
        <v>2</v>
      </c>
      <c r="D602" s="77">
        <f>+'Costo Materia Prima'!E100</f>
        <v>1.95</v>
      </c>
      <c r="E602" s="173">
        <f t="shared" si="68"/>
        <v>3.9</v>
      </c>
    </row>
    <row r="603" spans="1:6" x14ac:dyDescent="0.25">
      <c r="A603" s="207" t="str">
        <f>+'Producto Terminado'!A414</f>
        <v>Paprika</v>
      </c>
      <c r="B603" s="10" t="str">
        <f>+'Producto Terminado'!B414</f>
        <v>Gramos</v>
      </c>
      <c r="C603" s="10">
        <f>+'Producto Terminado'!C414</f>
        <v>2</v>
      </c>
      <c r="D603" s="77">
        <f>+'Costo Materia Prima'!E99</f>
        <v>86.860670194003518</v>
      </c>
      <c r="E603" s="173">
        <f t="shared" si="68"/>
        <v>173.72134038800704</v>
      </c>
    </row>
    <row r="604" spans="1:6" x14ac:dyDescent="0.25">
      <c r="A604" s="207" t="str">
        <f>+'Producto Terminado'!A415</f>
        <v>Aceite</v>
      </c>
      <c r="B604" s="10" t="str">
        <f>+'Producto Terminado'!B415</f>
        <v>ml</v>
      </c>
      <c r="C604" s="10">
        <f>+'Producto Terminado'!C415</f>
        <v>10</v>
      </c>
      <c r="D604" s="77">
        <f>+'Costo Materia Prima'!E99</f>
        <v>86.860670194003518</v>
      </c>
      <c r="E604" s="173">
        <f t="shared" si="68"/>
        <v>868.60670194003524</v>
      </c>
    </row>
    <row r="605" spans="1:6" ht="16.5" thickBot="1" x14ac:dyDescent="0.3">
      <c r="A605" s="208" t="str">
        <f>+'Producto Terminado'!A416</f>
        <v>Gaseosa Pet 400</v>
      </c>
      <c r="B605" s="32" t="str">
        <f>+'Producto Terminado'!B416</f>
        <v>Unidad</v>
      </c>
      <c r="C605" s="32">
        <f>+'Producto Terminado'!C416</f>
        <v>1</v>
      </c>
      <c r="D605" s="97">
        <f>+'Costo Materia Prima'!E172</f>
        <v>1770.72</v>
      </c>
      <c r="E605" s="186">
        <f t="shared" si="68"/>
        <v>1770.72</v>
      </c>
      <c r="F605" s="89"/>
    </row>
    <row r="606" spans="1:6" ht="16.5" thickBot="1" x14ac:dyDescent="0.3">
      <c r="A606" s="269" t="s">
        <v>253</v>
      </c>
      <c r="B606" s="270"/>
      <c r="C606" s="98">
        <f>SUM(C589:C605)</f>
        <v>567</v>
      </c>
      <c r="D606" s="98">
        <f>SUM(D589:D605)</f>
        <v>3118.8706293786672</v>
      </c>
      <c r="E606" s="186">
        <f>SUM(E589:E605)</f>
        <v>14868.043242209316</v>
      </c>
    </row>
    <row r="607" spans="1:6" ht="16.5" thickBot="1" x14ac:dyDescent="0.3">
      <c r="B607" s="2"/>
      <c r="C607" s="45"/>
      <c r="D607" s="5"/>
      <c r="E607" s="5"/>
    </row>
    <row r="608" spans="1:6" ht="16.5" thickBot="1" x14ac:dyDescent="0.3">
      <c r="A608" s="249" t="s">
        <v>15</v>
      </c>
      <c r="B608" s="250"/>
      <c r="C608" s="250"/>
      <c r="D608" s="250"/>
      <c r="E608" s="251"/>
    </row>
    <row r="609" spans="1:5" ht="16.5" thickBot="1" x14ac:dyDescent="0.3">
      <c r="A609" s="164" t="s">
        <v>16</v>
      </c>
      <c r="B609" s="4" t="s">
        <v>3</v>
      </c>
      <c r="C609" s="4" t="s">
        <v>17</v>
      </c>
      <c r="D609" s="72" t="s">
        <v>146</v>
      </c>
      <c r="E609" s="174" t="s">
        <v>65</v>
      </c>
    </row>
    <row r="610" spans="1:5" x14ac:dyDescent="0.25">
      <c r="A610" s="162" t="str">
        <f>+'Producto Terminado'!A422</f>
        <v>Alistar el pan, colocar salsa, lechuga y tomate.</v>
      </c>
      <c r="B610" s="5" t="str">
        <f>+'Producto Terminado'!B422</f>
        <v>Minutos</v>
      </c>
      <c r="C610" s="77">
        <f>+'Producto Terminado'!C422</f>
        <v>1</v>
      </c>
      <c r="D610" s="77">
        <f>+'Costo Mano de Obra'!E$11</f>
        <v>182.42184782608697</v>
      </c>
      <c r="E610" s="173">
        <f>+C610*D610</f>
        <v>182.42184782608697</v>
      </c>
    </row>
    <row r="611" spans="1:5" x14ac:dyDescent="0.25">
      <c r="A611" s="162" t="str">
        <f>+'Producto Terminado'!A423</f>
        <v>Colocar la carne de hamburguesa en la plancha</v>
      </c>
      <c r="B611" s="5" t="str">
        <f>+'Producto Terminado'!B423</f>
        <v>Minutos</v>
      </c>
      <c r="C611" s="77">
        <f>+'Producto Terminado'!C423</f>
        <v>3</v>
      </c>
      <c r="D611" s="77">
        <f>+'Costo Mano de Obra'!E$11</f>
        <v>182.42184782608697</v>
      </c>
      <c r="E611" s="173">
        <f t="shared" ref="E611:E615" si="69">+C611*D611</f>
        <v>547.26554347826095</v>
      </c>
    </row>
    <row r="612" spans="1:5" x14ac:dyDescent="0.25">
      <c r="A612" s="162" t="str">
        <f>+'Producto Terminado'!A424</f>
        <v xml:space="preserve">Colocar la tocineta en la plancha </v>
      </c>
      <c r="B612" s="5" t="str">
        <f>+'Producto Terminado'!B424</f>
        <v>Minutos</v>
      </c>
      <c r="C612" s="77">
        <f>+'Producto Terminado'!C424</f>
        <v>0.5</v>
      </c>
      <c r="D612" s="77">
        <f>+'Costo Mano de Obra'!E$11</f>
        <v>182.42184782608697</v>
      </c>
      <c r="E612" s="173">
        <f t="shared" si="69"/>
        <v>91.210923913043487</v>
      </c>
    </row>
    <row r="613" spans="1:5" x14ac:dyDescent="0.25">
      <c r="A613" s="162" t="str">
        <f>+'Producto Terminado'!A425</f>
        <v>Freir papas</v>
      </c>
      <c r="B613" s="5" t="str">
        <f>+'Producto Terminado'!B425</f>
        <v>Minutos</v>
      </c>
      <c r="C613" s="77">
        <f>+'Producto Terminado'!C425</f>
        <v>3</v>
      </c>
      <c r="D613" s="77">
        <f>+'Costo Mano de Obra'!E$11</f>
        <v>182.42184782608697</v>
      </c>
      <c r="E613" s="173">
        <f t="shared" si="69"/>
        <v>547.26554347826095</v>
      </c>
    </row>
    <row r="614" spans="1:5" x14ac:dyDescent="0.25">
      <c r="A614" s="162" t="str">
        <f>+'Producto Terminado'!A426</f>
        <v>pollo cocido 130 gramos</v>
      </c>
      <c r="B614" s="5" t="str">
        <f>+'Producto Terminado'!B426</f>
        <v>Minutos</v>
      </c>
      <c r="C614" s="77">
        <f>+'Producto Terminado'!C426</f>
        <v>1</v>
      </c>
      <c r="D614" s="77">
        <f>+'Costo Mano de Obra'!E$11</f>
        <v>182.42184782608697</v>
      </c>
      <c r="E614" s="173">
        <f t="shared" si="69"/>
        <v>182.42184782608697</v>
      </c>
    </row>
    <row r="615" spans="1:5" x14ac:dyDescent="0.25">
      <c r="A615" s="162" t="str">
        <f>+'Producto Terminado'!A427</f>
        <v>Armar hamburguesa</v>
      </c>
      <c r="B615" s="5" t="str">
        <f>+'Producto Terminado'!B427</f>
        <v>Minutos</v>
      </c>
      <c r="C615" s="77">
        <f>+'Producto Terminado'!C427</f>
        <v>2</v>
      </c>
      <c r="D615" s="77">
        <f>+'Costo Mano de Obra'!E$11</f>
        <v>182.42184782608697</v>
      </c>
      <c r="E615" s="173">
        <f t="shared" si="69"/>
        <v>364.84369565217395</v>
      </c>
    </row>
    <row r="616" spans="1:5" ht="16.5" thickBot="1" x14ac:dyDescent="0.3">
      <c r="A616" s="243" t="s">
        <v>253</v>
      </c>
      <c r="B616" s="244"/>
      <c r="C616" s="14">
        <f>SUM(C610:C615)</f>
        <v>10.5</v>
      </c>
      <c r="D616" s="76">
        <f t="shared" ref="D616:E616" si="70">SUM(D610:D615)</f>
        <v>1094.5310869565219</v>
      </c>
      <c r="E616" s="172">
        <f t="shared" si="70"/>
        <v>1915.4294021739133</v>
      </c>
    </row>
    <row r="617" spans="1:5" ht="16.5" thickBot="1" x14ac:dyDescent="0.3">
      <c r="D617" s="5"/>
      <c r="E617" s="5"/>
    </row>
    <row r="618" spans="1:5" ht="16.5" thickBot="1" x14ac:dyDescent="0.3">
      <c r="A618" s="249" t="s">
        <v>18</v>
      </c>
      <c r="B618" s="250"/>
      <c r="C618" s="250"/>
      <c r="D618" s="250"/>
      <c r="E618" s="251"/>
    </row>
    <row r="619" spans="1:5" ht="16.5" thickBot="1" x14ac:dyDescent="0.3">
      <c r="A619" s="164" t="s">
        <v>19</v>
      </c>
      <c r="B619" s="4" t="s">
        <v>3</v>
      </c>
      <c r="C619" s="4" t="s">
        <v>4</v>
      </c>
      <c r="D619" s="98" t="s">
        <v>146</v>
      </c>
      <c r="E619" s="186" t="s">
        <v>65</v>
      </c>
    </row>
    <row r="620" spans="1:5" x14ac:dyDescent="0.25">
      <c r="A620" s="207" t="s">
        <v>306</v>
      </c>
      <c r="B620" s="10" t="s">
        <v>21</v>
      </c>
      <c r="C620" s="89">
        <v>1</v>
      </c>
      <c r="D620" s="5">
        <f>+'Costos Indirectos '!E20</f>
        <v>680</v>
      </c>
      <c r="E620" s="173">
        <f>+C620*D620</f>
        <v>680</v>
      </c>
    </row>
    <row r="621" spans="1:5" x14ac:dyDescent="0.25">
      <c r="A621" s="159" t="s">
        <v>343</v>
      </c>
      <c r="B621" s="2" t="s">
        <v>21</v>
      </c>
      <c r="C621" s="3">
        <v>1</v>
      </c>
      <c r="D621" s="77">
        <f>+'Costos Indirectos '!D20</f>
        <v>1691.9999999999998</v>
      </c>
      <c r="E621" s="173">
        <f t="shared" ref="E621:E622" si="71">+C621*D621</f>
        <v>1691.9999999999998</v>
      </c>
    </row>
    <row r="622" spans="1:5" x14ac:dyDescent="0.25">
      <c r="A622" s="222" t="s">
        <v>550</v>
      </c>
      <c r="B622" s="223" t="s">
        <v>21</v>
      </c>
      <c r="C622" s="224">
        <v>1</v>
      </c>
      <c r="D622" s="225">
        <f>+'Costos Indirectos '!F20</f>
        <v>184</v>
      </c>
      <c r="E622" s="226">
        <f t="shared" si="71"/>
        <v>184</v>
      </c>
    </row>
    <row r="623" spans="1:5" ht="16.5" thickBot="1" x14ac:dyDescent="0.3">
      <c r="A623" s="269" t="s">
        <v>253</v>
      </c>
      <c r="B623" s="270"/>
      <c r="C623" s="4"/>
      <c r="D623" s="93">
        <f>SUM(D620:D622)</f>
        <v>2556</v>
      </c>
      <c r="E623" s="188">
        <f>SUM(E620:E622)</f>
        <v>2556</v>
      </c>
    </row>
    <row r="624" spans="1:5" ht="16.5" thickBot="1" x14ac:dyDescent="0.3">
      <c r="A624" s="2"/>
      <c r="B624" s="2"/>
      <c r="C624" s="2"/>
      <c r="D624" s="2"/>
      <c r="E624" s="94"/>
    </row>
    <row r="625" spans="1:6" ht="16.5" thickBot="1" x14ac:dyDescent="0.3">
      <c r="A625" s="249" t="s">
        <v>667</v>
      </c>
      <c r="B625" s="250"/>
      <c r="C625" s="250"/>
      <c r="D625" s="250"/>
      <c r="E625" s="251"/>
    </row>
    <row r="626" spans="1:6" ht="16.5" thickBot="1" x14ac:dyDescent="0.3">
      <c r="A626" s="164" t="s">
        <v>19</v>
      </c>
      <c r="B626" s="4" t="s">
        <v>3</v>
      </c>
      <c r="C626" s="4" t="s">
        <v>4</v>
      </c>
      <c r="D626" s="72" t="s">
        <v>146</v>
      </c>
      <c r="E626" s="174" t="s">
        <v>65</v>
      </c>
    </row>
    <row r="627" spans="1:6" x14ac:dyDescent="0.25">
      <c r="A627" s="159" t="s">
        <v>503</v>
      </c>
      <c r="B627" s="2" t="s">
        <v>209</v>
      </c>
      <c r="C627" s="2">
        <v>2</v>
      </c>
      <c r="D627" s="77">
        <f>+'Costo Mano de Obra'!E$23</f>
        <v>182.42184782608697</v>
      </c>
      <c r="E627" s="173">
        <f>+C627*D627</f>
        <v>364.84369565217395</v>
      </c>
    </row>
    <row r="628" spans="1:6" ht="16.5" thickBot="1" x14ac:dyDescent="0.3">
      <c r="A628" s="243" t="s">
        <v>147</v>
      </c>
      <c r="B628" s="244"/>
      <c r="C628" s="76"/>
      <c r="D628" s="76">
        <f>SUM(D627:D627)</f>
        <v>182.42184782608697</v>
      </c>
      <c r="E628" s="172">
        <f>SUM(E627:E627)</f>
        <v>364.84369565217395</v>
      </c>
    </row>
    <row r="629" spans="1:6" x14ac:dyDescent="0.25">
      <c r="A629" s="8"/>
      <c r="B629" s="8"/>
      <c r="C629" s="77"/>
      <c r="D629" s="77"/>
      <c r="E629" s="77"/>
    </row>
    <row r="630" spans="1:6" x14ac:dyDescent="0.25">
      <c r="A630" s="271" t="s">
        <v>246</v>
      </c>
      <c r="B630" s="272"/>
      <c r="C630" s="272"/>
      <c r="D630" s="272"/>
      <c r="E630" s="272"/>
      <c r="F630" s="272"/>
    </row>
    <row r="631" spans="1:6" ht="47.25" x14ac:dyDescent="0.25">
      <c r="A631" s="26" t="s">
        <v>64</v>
      </c>
      <c r="B631" s="78" t="s">
        <v>4</v>
      </c>
      <c r="C631" s="28" t="s">
        <v>2</v>
      </c>
      <c r="D631" s="26" t="s">
        <v>247</v>
      </c>
      <c r="E631" s="26" t="s">
        <v>248</v>
      </c>
      <c r="F631" s="28" t="s">
        <v>249</v>
      </c>
    </row>
    <row r="632" spans="1:6" x14ac:dyDescent="0.25">
      <c r="A632" s="26" t="str">
        <f>+A586</f>
        <v>COMBO HAMBURGUESA MIX</v>
      </c>
      <c r="B632" s="19">
        <v>1</v>
      </c>
      <c r="C632" s="27">
        <f>+E606</f>
        <v>14868.043242209316</v>
      </c>
      <c r="D632" s="27">
        <f>+E616</f>
        <v>1915.4294021739133</v>
      </c>
      <c r="E632" s="26">
        <f>+E623+E628</f>
        <v>2920.8436956521741</v>
      </c>
      <c r="F632" s="28">
        <f>+C632+D632+E632</f>
        <v>19704.316340035402</v>
      </c>
    </row>
    <row r="633" spans="1:6" ht="16.5" thickBot="1" x14ac:dyDescent="0.3">
      <c r="A633" s="29"/>
      <c r="B633" s="12"/>
      <c r="C633" s="30"/>
      <c r="D633" s="30"/>
      <c r="E633" s="29"/>
      <c r="F633" s="31"/>
    </row>
    <row r="634" spans="1:6" x14ac:dyDescent="0.25">
      <c r="A634" s="252" t="s">
        <v>316</v>
      </c>
      <c r="B634" s="253"/>
      <c r="C634" s="253"/>
      <c r="D634" s="253"/>
      <c r="E634" s="254"/>
      <c r="F634" s="131"/>
    </row>
    <row r="635" spans="1:6" ht="16.5" thickBot="1" x14ac:dyDescent="0.3">
      <c r="A635" s="255" t="s">
        <v>1</v>
      </c>
      <c r="B635" s="256"/>
      <c r="C635" s="256"/>
      <c r="D635" s="256"/>
      <c r="E635" s="257"/>
    </row>
    <row r="636" spans="1:6" ht="16.5" thickBot="1" x14ac:dyDescent="0.3">
      <c r="A636" s="157" t="s">
        <v>2</v>
      </c>
      <c r="B636" s="1" t="s">
        <v>3</v>
      </c>
      <c r="C636" s="1" t="s">
        <v>4</v>
      </c>
      <c r="D636" s="72" t="s">
        <v>146</v>
      </c>
      <c r="E636" s="174" t="s">
        <v>65</v>
      </c>
    </row>
    <row r="637" spans="1:6" x14ac:dyDescent="0.25">
      <c r="A637" s="207" t="str">
        <f>+'Producto Terminado'!A438</f>
        <v>Queso Americano</v>
      </c>
      <c r="B637" s="10" t="str">
        <f>+'Producto Terminado'!B438</f>
        <v>Gramos</v>
      </c>
      <c r="C637" s="10">
        <f>+'Producto Terminado'!C438</f>
        <v>20</v>
      </c>
      <c r="D637" s="77">
        <f>+'Costo Materia Prima'!E81</f>
        <v>25.933333333333334</v>
      </c>
      <c r="E637" s="173">
        <f>+C637*D637</f>
        <v>518.66666666666663</v>
      </c>
    </row>
    <row r="638" spans="1:6" x14ac:dyDescent="0.25">
      <c r="A638" s="207" t="str">
        <f>+'Producto Terminado'!A439</f>
        <v>Carne de hamburguesa</v>
      </c>
      <c r="B638" s="10" t="str">
        <f>+'Producto Terminado'!B439</f>
        <v>Gramos</v>
      </c>
      <c r="C638" s="10">
        <f>+'Producto Terminado'!C439</f>
        <v>130</v>
      </c>
      <c r="D638" s="77">
        <f>+'Costo Preparaciones Previas'!G390</f>
        <v>19.286277648313423</v>
      </c>
      <c r="E638" s="173">
        <f t="shared" ref="E638:E651" si="72">+C638*D638</f>
        <v>2507.216094280745</v>
      </c>
    </row>
    <row r="639" spans="1:6" x14ac:dyDescent="0.25">
      <c r="A639" s="207" t="str">
        <f>+'Producto Terminado'!A440</f>
        <v>Pollo Cocido</v>
      </c>
      <c r="B639" s="10" t="str">
        <f>+'Producto Terminado'!B440</f>
        <v>Gramos</v>
      </c>
      <c r="C639" s="10">
        <f>+'Producto Terminado'!C440</f>
        <v>130</v>
      </c>
      <c r="D639" s="77">
        <f>+'Costo Preparaciones Previas'!G280</f>
        <v>39.201139896305605</v>
      </c>
      <c r="E639" s="173">
        <f t="shared" si="72"/>
        <v>5096.1481865197284</v>
      </c>
    </row>
    <row r="640" spans="1:6" x14ac:dyDescent="0.25">
      <c r="A640" s="207" t="str">
        <f>+'Producto Terminado'!A441</f>
        <v>Salsa tartara</v>
      </c>
      <c r="B640" s="10" t="str">
        <f>+'Producto Terminado'!B441</f>
        <v>Gramos</v>
      </c>
      <c r="C640" s="10">
        <f>+'Producto Terminado'!C441</f>
        <v>50</v>
      </c>
      <c r="D640" s="77">
        <f>+'Costo Preparaciones Previas'!G31</f>
        <v>12.759117496461988</v>
      </c>
      <c r="E640" s="173">
        <f t="shared" si="72"/>
        <v>637.95587482309941</v>
      </c>
    </row>
    <row r="641" spans="1:5" x14ac:dyDescent="0.25">
      <c r="A641" s="207" t="str">
        <f>+'Producto Terminado'!A442</f>
        <v>Cilantro</v>
      </c>
      <c r="B641" s="10" t="str">
        <f>+'Producto Terminado'!B442</f>
        <v>Gramos</v>
      </c>
      <c r="C641" s="10">
        <f>+'Producto Terminado'!C442</f>
        <v>5</v>
      </c>
      <c r="D641" s="77">
        <f>+'Costo Materia Prima'!E6</f>
        <v>16</v>
      </c>
      <c r="E641" s="173">
        <f t="shared" si="72"/>
        <v>80</v>
      </c>
    </row>
    <row r="642" spans="1:5" x14ac:dyDescent="0.25">
      <c r="A642" s="207" t="str">
        <f>+'Producto Terminado'!A443</f>
        <v>Pan hamburguesa</v>
      </c>
      <c r="B642" s="10" t="str">
        <f>+'Producto Terminado'!B443</f>
        <v>Unidad</v>
      </c>
      <c r="C642" s="10">
        <f>+'Producto Terminado'!C443</f>
        <v>1</v>
      </c>
      <c r="D642" s="77">
        <f>+'Costo Materia Prima'!E160</f>
        <v>980</v>
      </c>
      <c r="E642" s="173">
        <f t="shared" si="72"/>
        <v>980</v>
      </c>
    </row>
    <row r="643" spans="1:5" x14ac:dyDescent="0.25">
      <c r="A643" s="207" t="str">
        <f>+'Producto Terminado'!A444</f>
        <v>Lechuga</v>
      </c>
      <c r="B643" s="10" t="str">
        <f>+'Producto Terminado'!B444</f>
        <v>Gramos</v>
      </c>
      <c r="C643" s="10">
        <f>+'Producto Terminado'!C444</f>
        <v>11</v>
      </c>
      <c r="D643" s="77">
        <f>+'Costo Materia Prima'!E7</f>
        <v>11.428571428571429</v>
      </c>
      <c r="E643" s="173">
        <f t="shared" si="72"/>
        <v>125.71428571428572</v>
      </c>
    </row>
    <row r="644" spans="1:5" x14ac:dyDescent="0.25">
      <c r="A644" s="207" t="str">
        <f>+'Producto Terminado'!A445</f>
        <v>Salsa de tomate</v>
      </c>
      <c r="B644" s="10" t="str">
        <f>+'Producto Terminado'!B445</f>
        <v>Gramos</v>
      </c>
      <c r="C644" s="10">
        <f>+'Producto Terminado'!C445</f>
        <v>10</v>
      </c>
      <c r="D644" s="77">
        <f>+'Costo Materia Prima'!E95</f>
        <v>13.358588235294118</v>
      </c>
      <c r="E644" s="173">
        <f t="shared" si="72"/>
        <v>133.58588235294118</v>
      </c>
    </row>
    <row r="645" spans="1:5" x14ac:dyDescent="0.25">
      <c r="A645" s="207" t="str">
        <f>+'Producto Terminado'!A446</f>
        <v>Salsa mostaza</v>
      </c>
      <c r="B645" s="10" t="str">
        <f>+'Producto Terminado'!B446</f>
        <v>Gramos</v>
      </c>
      <c r="C645" s="10">
        <f>+'Producto Terminado'!C446</f>
        <v>10</v>
      </c>
      <c r="D645" s="77">
        <f>+'Costo Materia Prima'!E109</f>
        <v>10.687380952380952</v>
      </c>
      <c r="E645" s="173">
        <f t="shared" si="72"/>
        <v>106.87380952380951</v>
      </c>
    </row>
    <row r="646" spans="1:5" x14ac:dyDescent="0.25">
      <c r="A646" s="207" t="str">
        <f>+'Producto Terminado'!A447</f>
        <v>Tomate</v>
      </c>
      <c r="B646" s="10" t="str">
        <f>+'Producto Terminado'!B447</f>
        <v>Gramos</v>
      </c>
      <c r="C646" s="10">
        <f>+'Producto Terminado'!C447</f>
        <v>23</v>
      </c>
      <c r="D646" s="77">
        <f>+'Costo Materia Prima'!E12</f>
        <v>3.5</v>
      </c>
      <c r="E646" s="173">
        <f t="shared" si="72"/>
        <v>80.5</v>
      </c>
    </row>
    <row r="647" spans="1:5" x14ac:dyDescent="0.25">
      <c r="A647" s="207" t="str">
        <f>+'Producto Terminado'!A448</f>
        <v>Cebolla cabezona</v>
      </c>
      <c r="B647" s="10" t="str">
        <f>+'Producto Terminado'!B448</f>
        <v>Gramos</v>
      </c>
      <c r="C647" s="10">
        <f>+'Producto Terminado'!C448</f>
        <v>12</v>
      </c>
      <c r="D647" s="77">
        <f>+'Costo Materia Prima'!E4</f>
        <v>4.5999999999999996</v>
      </c>
      <c r="E647" s="173">
        <f t="shared" si="72"/>
        <v>55.199999999999996</v>
      </c>
    </row>
    <row r="648" spans="1:5" x14ac:dyDescent="0.25">
      <c r="A648" s="207" t="str">
        <f>+'Producto Terminado'!A449</f>
        <v>Tocineta</v>
      </c>
      <c r="B648" s="10" t="str">
        <f>+'Producto Terminado'!B449</f>
        <v>Gramos</v>
      </c>
      <c r="C648" s="10">
        <f>+'Producto Terminado'!C449</f>
        <v>20</v>
      </c>
      <c r="D648" s="77">
        <f>+'Costo Materia Prima'!E66</f>
        <v>26.5</v>
      </c>
      <c r="E648" s="173">
        <f t="shared" si="72"/>
        <v>530</v>
      </c>
    </row>
    <row r="649" spans="1:5" x14ac:dyDescent="0.25">
      <c r="A649" s="207" t="str">
        <f>+'Producto Terminado'!A450</f>
        <v>Sal</v>
      </c>
      <c r="B649" s="10" t="str">
        <f>+'Producto Terminado'!B450</f>
        <v>Gramos</v>
      </c>
      <c r="C649" s="10">
        <f>+'Producto Terminado'!C450</f>
        <v>2</v>
      </c>
      <c r="D649" s="77">
        <f>+'Costo Materia Prima'!E100</f>
        <v>1.95</v>
      </c>
      <c r="E649" s="173">
        <f t="shared" si="72"/>
        <v>3.9</v>
      </c>
    </row>
    <row r="650" spans="1:5" x14ac:dyDescent="0.25">
      <c r="A650" s="207" t="str">
        <f>+'Producto Terminado'!A451</f>
        <v>Paprika</v>
      </c>
      <c r="B650" s="10" t="str">
        <f>+'Producto Terminado'!B451</f>
        <v>Gramos</v>
      </c>
      <c r="C650" s="10">
        <f>+'Producto Terminado'!C451</f>
        <v>2</v>
      </c>
      <c r="D650" s="77">
        <f>+'Costo Materia Prima'!E99</f>
        <v>86.860670194003518</v>
      </c>
      <c r="E650" s="173">
        <f t="shared" si="72"/>
        <v>173.72134038800704</v>
      </c>
    </row>
    <row r="651" spans="1:5" ht="16.5" thickBot="1" x14ac:dyDescent="0.3">
      <c r="A651" s="208" t="str">
        <f>+'Producto Terminado'!A452</f>
        <v>Aceite</v>
      </c>
      <c r="B651" s="32" t="str">
        <f>+'Producto Terminado'!B452</f>
        <v>ml</v>
      </c>
      <c r="C651" s="32">
        <f>+'Producto Terminado'!C452</f>
        <v>10</v>
      </c>
      <c r="D651" s="98">
        <f>+'Costo Materia Prima'!E85</f>
        <v>7.62</v>
      </c>
      <c r="E651" s="186">
        <f t="shared" si="72"/>
        <v>76.2</v>
      </c>
    </row>
    <row r="652" spans="1:5" ht="16.5" thickBot="1" x14ac:dyDescent="0.3">
      <c r="A652" s="269" t="s">
        <v>253</v>
      </c>
      <c r="B652" s="270"/>
      <c r="C652" s="98">
        <f>SUM(C637:C651)</f>
        <v>436</v>
      </c>
      <c r="D652" s="98">
        <f t="shared" ref="D652" si="73">SUM(D637:D651)</f>
        <v>1259.6850791846639</v>
      </c>
      <c r="E652" s="186">
        <f>SUM(E637:E651)</f>
        <v>11105.682140269284</v>
      </c>
    </row>
    <row r="653" spans="1:5" ht="16.5" thickBot="1" x14ac:dyDescent="0.3">
      <c r="B653" s="2"/>
      <c r="C653" s="45"/>
      <c r="D653" s="5"/>
      <c r="E653" s="5"/>
    </row>
    <row r="654" spans="1:5" ht="16.5" thickBot="1" x14ac:dyDescent="0.3">
      <c r="A654" s="249" t="s">
        <v>15</v>
      </c>
      <c r="B654" s="250"/>
      <c r="C654" s="250"/>
      <c r="D654" s="250"/>
      <c r="E654" s="251"/>
    </row>
    <row r="655" spans="1:5" ht="16.5" thickBot="1" x14ac:dyDescent="0.3">
      <c r="A655" s="164" t="s">
        <v>16</v>
      </c>
      <c r="B655" s="4" t="s">
        <v>3</v>
      </c>
      <c r="C655" s="4" t="s">
        <v>17</v>
      </c>
      <c r="D655" s="72" t="s">
        <v>146</v>
      </c>
      <c r="E655" s="174" t="s">
        <v>65</v>
      </c>
    </row>
    <row r="656" spans="1:5" x14ac:dyDescent="0.25">
      <c r="A656" s="162" t="str">
        <f>+'Producto Terminado'!A458</f>
        <v>Alistar el pan, colocar salsa, lechuga y tomate.</v>
      </c>
      <c r="B656" s="5" t="str">
        <f>+'Producto Terminado'!B458</f>
        <v>Minutos</v>
      </c>
      <c r="C656" s="5">
        <f>+'Producto Terminado'!C458</f>
        <v>1</v>
      </c>
      <c r="D656" s="77">
        <f>+'Costo Mano de Obra'!E$11</f>
        <v>182.42184782608697</v>
      </c>
      <c r="E656" s="173">
        <f>+C656*D656</f>
        <v>182.42184782608697</v>
      </c>
    </row>
    <row r="657" spans="1:5" x14ac:dyDescent="0.25">
      <c r="A657" s="162" t="str">
        <f>+'Producto Terminado'!A459</f>
        <v>Colocar la carne de hamburguesa en la plancha</v>
      </c>
      <c r="B657" s="5" t="str">
        <f>+'Producto Terminado'!B459</f>
        <v>Minutos</v>
      </c>
      <c r="C657" s="5">
        <f>+'Producto Terminado'!C459</f>
        <v>3</v>
      </c>
      <c r="D657" s="77">
        <f>+'Costo Mano de Obra'!E$11</f>
        <v>182.42184782608697</v>
      </c>
      <c r="E657" s="173">
        <f t="shared" ref="E657:E660" si="74">+C657*D657</f>
        <v>547.26554347826095</v>
      </c>
    </row>
    <row r="658" spans="1:5" x14ac:dyDescent="0.25">
      <c r="A658" s="162" t="str">
        <f>+'Producto Terminado'!A460</f>
        <v xml:space="preserve">Colocar la tocineta en la plancha </v>
      </c>
      <c r="B658" s="5" t="str">
        <f>+'Producto Terminado'!B460</f>
        <v>Minutos</v>
      </c>
      <c r="C658" s="5">
        <f>+'Producto Terminado'!C460</f>
        <v>0.5</v>
      </c>
      <c r="D658" s="77">
        <f>+'Costo Mano de Obra'!E$11</f>
        <v>182.42184782608697</v>
      </c>
      <c r="E658" s="173">
        <f t="shared" si="74"/>
        <v>91.210923913043487</v>
      </c>
    </row>
    <row r="659" spans="1:5" x14ac:dyDescent="0.25">
      <c r="A659" s="162" t="str">
        <f>+'Producto Terminado'!A461</f>
        <v>Pollo cocido 130 gramos</v>
      </c>
      <c r="B659" s="5" t="str">
        <f>+'Producto Terminado'!B461</f>
        <v>Minutos</v>
      </c>
      <c r="C659" s="5">
        <f>+'Producto Terminado'!C461</f>
        <v>1</v>
      </c>
      <c r="D659" s="77">
        <f>+'Costo Mano de Obra'!E$11</f>
        <v>182.42184782608697</v>
      </c>
      <c r="E659" s="173">
        <f t="shared" si="74"/>
        <v>182.42184782608697</v>
      </c>
    </row>
    <row r="660" spans="1:5" x14ac:dyDescent="0.25">
      <c r="A660" s="162" t="str">
        <f>+'Producto Terminado'!A462</f>
        <v>Armar hamburgusa</v>
      </c>
      <c r="B660" s="5" t="str">
        <f>+'Producto Terminado'!B462</f>
        <v>Minutos</v>
      </c>
      <c r="C660" s="5">
        <f>+'Producto Terminado'!C462</f>
        <v>2</v>
      </c>
      <c r="D660" s="77">
        <f>+'Costo Mano de Obra'!E$11</f>
        <v>182.42184782608697</v>
      </c>
      <c r="E660" s="173">
        <f t="shared" si="74"/>
        <v>364.84369565217395</v>
      </c>
    </row>
    <row r="661" spans="1:5" ht="16.5" thickBot="1" x14ac:dyDescent="0.3">
      <c r="A661" s="243" t="s">
        <v>253</v>
      </c>
      <c r="B661" s="244"/>
      <c r="C661" s="14">
        <f>SUM(C656:C660)</f>
        <v>7.5</v>
      </c>
      <c r="D661" s="76">
        <f>SUM(D656:D660)</f>
        <v>912.10923913043484</v>
      </c>
      <c r="E661" s="172">
        <f>SUM(E656:E660)</f>
        <v>1368.1638586956524</v>
      </c>
    </row>
    <row r="662" spans="1:5" ht="16.5" thickBot="1" x14ac:dyDescent="0.3">
      <c r="D662" s="5"/>
      <c r="E662" s="5"/>
    </row>
    <row r="663" spans="1:5" ht="16.5" thickBot="1" x14ac:dyDescent="0.3">
      <c r="A663" s="249" t="s">
        <v>18</v>
      </c>
      <c r="B663" s="250"/>
      <c r="C663" s="250"/>
      <c r="D663" s="250"/>
      <c r="E663" s="251"/>
    </row>
    <row r="664" spans="1:5" ht="16.5" thickBot="1" x14ac:dyDescent="0.3">
      <c r="A664" s="164" t="s">
        <v>19</v>
      </c>
      <c r="B664" s="4" t="s">
        <v>3</v>
      </c>
      <c r="C664" s="4" t="s">
        <v>4</v>
      </c>
      <c r="D664" s="72" t="s">
        <v>146</v>
      </c>
      <c r="E664" s="174" t="s">
        <v>65</v>
      </c>
    </row>
    <row r="665" spans="1:5" x14ac:dyDescent="0.25">
      <c r="A665" s="207" t="s">
        <v>306</v>
      </c>
      <c r="B665" s="10" t="s">
        <v>21</v>
      </c>
      <c r="C665" s="132">
        <v>1</v>
      </c>
      <c r="D665" s="5">
        <f>+'Costos Indirectos '!E21</f>
        <v>680</v>
      </c>
      <c r="E665" s="173">
        <f>+C665*D665</f>
        <v>680</v>
      </c>
    </row>
    <row r="666" spans="1:5" x14ac:dyDescent="0.25">
      <c r="A666" s="159" t="s">
        <v>343</v>
      </c>
      <c r="B666" s="2" t="s">
        <v>21</v>
      </c>
      <c r="C666" s="3">
        <v>1</v>
      </c>
      <c r="D666" s="77">
        <f>+'Costos Indirectos '!D21</f>
        <v>1511.9999999999998</v>
      </c>
      <c r="E666" s="173">
        <f t="shared" ref="E666:E667" si="75">+C666*D666</f>
        <v>1511.9999999999998</v>
      </c>
    </row>
    <row r="667" spans="1:5" x14ac:dyDescent="0.25">
      <c r="A667" s="159" t="s">
        <v>550</v>
      </c>
      <c r="B667" s="2" t="s">
        <v>21</v>
      </c>
      <c r="C667" s="3">
        <v>1</v>
      </c>
      <c r="D667" s="77">
        <f>+'Costos Indirectos '!F21</f>
        <v>184</v>
      </c>
      <c r="E667" s="173">
        <f t="shared" si="75"/>
        <v>184</v>
      </c>
    </row>
    <row r="668" spans="1:5" ht="16.5" thickBot="1" x14ac:dyDescent="0.3">
      <c r="A668" s="243" t="s">
        <v>253</v>
      </c>
      <c r="B668" s="244"/>
      <c r="C668" s="9"/>
      <c r="D668" s="119">
        <f>SUM(D665:D667)</f>
        <v>2376</v>
      </c>
      <c r="E668" s="218">
        <f>SUM(E665:E667)</f>
        <v>2376</v>
      </c>
    </row>
    <row r="669" spans="1:5" ht="16.5" thickBot="1" x14ac:dyDescent="0.3">
      <c r="A669" s="2"/>
      <c r="B669" s="2"/>
      <c r="C669" s="2"/>
      <c r="D669" s="2"/>
      <c r="E669" s="94"/>
    </row>
    <row r="670" spans="1:5" ht="16.5" thickBot="1" x14ac:dyDescent="0.3">
      <c r="A670" s="249" t="s">
        <v>667</v>
      </c>
      <c r="B670" s="250"/>
      <c r="C670" s="250"/>
      <c r="D670" s="250"/>
      <c r="E670" s="251"/>
    </row>
    <row r="671" spans="1:5" ht="16.5" thickBot="1" x14ac:dyDescent="0.3">
      <c r="A671" s="164" t="s">
        <v>19</v>
      </c>
      <c r="B671" s="4" t="s">
        <v>3</v>
      </c>
      <c r="C671" s="4" t="s">
        <v>4</v>
      </c>
      <c r="D671" s="72" t="s">
        <v>146</v>
      </c>
      <c r="E671" s="174" t="s">
        <v>65</v>
      </c>
    </row>
    <row r="672" spans="1:5" x14ac:dyDescent="0.25">
      <c r="A672" s="159" t="s">
        <v>503</v>
      </c>
      <c r="B672" s="2" t="s">
        <v>209</v>
      </c>
      <c r="C672" s="2">
        <v>2</v>
      </c>
      <c r="D672" s="77">
        <f>+'Costo Mano de Obra'!E$23</f>
        <v>182.42184782608697</v>
      </c>
      <c r="E672" s="173">
        <f>+C672*D672</f>
        <v>364.84369565217395</v>
      </c>
    </row>
    <row r="673" spans="1:6" ht="16.5" thickBot="1" x14ac:dyDescent="0.3">
      <c r="A673" s="243" t="s">
        <v>147</v>
      </c>
      <c r="B673" s="244"/>
      <c r="C673" s="76"/>
      <c r="D673" s="76">
        <f>SUM(D672:D672)</f>
        <v>182.42184782608697</v>
      </c>
      <c r="E673" s="172">
        <f>SUM(E672:E672)</f>
        <v>364.84369565217395</v>
      </c>
    </row>
    <row r="674" spans="1:6" x14ac:dyDescent="0.25">
      <c r="A674" s="8"/>
      <c r="B674" s="8"/>
      <c r="C674" s="77"/>
      <c r="D674" s="77"/>
      <c r="E674" s="77"/>
    </row>
    <row r="675" spans="1:6" x14ac:dyDescent="0.25">
      <c r="A675" s="271" t="s">
        <v>246</v>
      </c>
      <c r="B675" s="272"/>
      <c r="C675" s="272"/>
      <c r="D675" s="272"/>
      <c r="E675" s="272"/>
      <c r="F675" s="272"/>
    </row>
    <row r="676" spans="1:6" ht="47.25" x14ac:dyDescent="0.25">
      <c r="A676" s="26" t="s">
        <v>64</v>
      </c>
      <c r="B676" s="78" t="s">
        <v>4</v>
      </c>
      <c r="C676" s="28" t="s">
        <v>2</v>
      </c>
      <c r="D676" s="26" t="s">
        <v>247</v>
      </c>
      <c r="E676" s="26" t="s">
        <v>248</v>
      </c>
      <c r="F676" s="28" t="s">
        <v>249</v>
      </c>
    </row>
    <row r="677" spans="1:6" x14ac:dyDescent="0.25">
      <c r="A677" s="26" t="str">
        <f>+A634</f>
        <v>HAMBURGUESA MIX</v>
      </c>
      <c r="B677" s="19">
        <v>1</v>
      </c>
      <c r="C677" s="27">
        <f>+E652</f>
        <v>11105.682140269284</v>
      </c>
      <c r="D677" s="27">
        <f>+E661</f>
        <v>1368.1638586956524</v>
      </c>
      <c r="E677" s="26">
        <f>+E668+E673</f>
        <v>2740.8436956521741</v>
      </c>
      <c r="F677" s="28">
        <f>+C677+D677+E677</f>
        <v>15214.689694617111</v>
      </c>
    </row>
    <row r="678" spans="1:6" ht="16.5" thickBot="1" x14ac:dyDescent="0.3">
      <c r="A678" s="29"/>
      <c r="B678" s="12"/>
      <c r="C678" s="30"/>
      <c r="D678" s="30"/>
      <c r="E678" s="29"/>
      <c r="F678" s="31"/>
    </row>
    <row r="679" spans="1:6" x14ac:dyDescent="0.25">
      <c r="A679" s="252" t="s">
        <v>317</v>
      </c>
      <c r="B679" s="253"/>
      <c r="C679" s="253"/>
      <c r="D679" s="253"/>
      <c r="E679" s="254"/>
    </row>
    <row r="680" spans="1:6" ht="16.5" thickBot="1" x14ac:dyDescent="0.3">
      <c r="A680" s="255" t="s">
        <v>1</v>
      </c>
      <c r="B680" s="256"/>
      <c r="C680" s="256"/>
      <c r="D680" s="256"/>
      <c r="E680" s="257"/>
    </row>
    <row r="681" spans="1:6" ht="16.5" thickBot="1" x14ac:dyDescent="0.3">
      <c r="A681" s="157" t="s">
        <v>2</v>
      </c>
      <c r="B681" s="1" t="s">
        <v>3</v>
      </c>
      <c r="C681" s="1" t="s">
        <v>4</v>
      </c>
      <c r="D681" s="72" t="s">
        <v>146</v>
      </c>
      <c r="E681" s="174" t="s">
        <v>65</v>
      </c>
    </row>
    <row r="682" spans="1:6" x14ac:dyDescent="0.25">
      <c r="A682" s="207" t="str">
        <f>+'Producto Terminado'!A473</f>
        <v>Queso Americano</v>
      </c>
      <c r="B682" s="10" t="str">
        <f>+'Producto Terminado'!B473</f>
        <v>Gramos</v>
      </c>
      <c r="C682" s="10">
        <f>+'Producto Terminado'!C473</f>
        <v>20</v>
      </c>
      <c r="D682" s="96">
        <f>+'Costo Materia Prima'!E81</f>
        <v>25.933333333333334</v>
      </c>
      <c r="E682" s="173">
        <f>+C682*D682</f>
        <v>518.66666666666663</v>
      </c>
    </row>
    <row r="683" spans="1:6" x14ac:dyDescent="0.25">
      <c r="A683" s="207" t="str">
        <f>+'Producto Terminado'!A474</f>
        <v>Carne de hamburguesa</v>
      </c>
      <c r="B683" s="10" t="str">
        <f>+'Producto Terminado'!B474</f>
        <v>Gramos</v>
      </c>
      <c r="C683" s="10">
        <f>+'Producto Terminado'!C474</f>
        <v>130</v>
      </c>
      <c r="D683" s="96">
        <f>+'Costo Preparaciones Previas'!G390</f>
        <v>19.286277648313423</v>
      </c>
      <c r="E683" s="173">
        <f t="shared" ref="E683:E696" si="76">+C683*D683</f>
        <v>2507.216094280745</v>
      </c>
    </row>
    <row r="684" spans="1:6" x14ac:dyDescent="0.25">
      <c r="A684" s="207" t="str">
        <f>+'Producto Terminado'!A475</f>
        <v>Pan hamburguesa</v>
      </c>
      <c r="B684" s="10" t="str">
        <f>+'Producto Terminado'!B475</f>
        <v>Unidad</v>
      </c>
      <c r="C684" s="10">
        <f>+'Producto Terminado'!C475</f>
        <v>1</v>
      </c>
      <c r="D684" s="96">
        <f>+'Costo Materia Prima'!E160</f>
        <v>980</v>
      </c>
      <c r="E684" s="173">
        <f t="shared" si="76"/>
        <v>980</v>
      </c>
    </row>
    <row r="685" spans="1:6" x14ac:dyDescent="0.25">
      <c r="A685" s="207" t="str">
        <f>+'Producto Terminado'!A476</f>
        <v>Lechuga</v>
      </c>
      <c r="B685" s="10" t="str">
        <f>+'Producto Terminado'!B476</f>
        <v>Gramos</v>
      </c>
      <c r="C685" s="10">
        <f>+'Producto Terminado'!C476</f>
        <v>11</v>
      </c>
      <c r="D685" s="96">
        <f>+'Costo Materia Prima'!E7</f>
        <v>11.428571428571429</v>
      </c>
      <c r="E685" s="173">
        <f t="shared" si="76"/>
        <v>125.71428571428572</v>
      </c>
    </row>
    <row r="686" spans="1:6" x14ac:dyDescent="0.25">
      <c r="A686" s="207" t="str">
        <f>+'Producto Terminado'!A477</f>
        <v>Salsa de tomate</v>
      </c>
      <c r="B686" s="10" t="str">
        <f>+'Producto Terminado'!B477</f>
        <v>Gramos</v>
      </c>
      <c r="C686" s="10">
        <f>+'Producto Terminado'!C477</f>
        <v>10</v>
      </c>
      <c r="D686" s="96">
        <f>+'Costo Materia Prima'!E95</f>
        <v>13.358588235294118</v>
      </c>
      <c r="E686" s="173">
        <f t="shared" si="76"/>
        <v>133.58588235294118</v>
      </c>
    </row>
    <row r="687" spans="1:6" x14ac:dyDescent="0.25">
      <c r="A687" s="207" t="str">
        <f>+'Producto Terminado'!A478</f>
        <v>Salsa mostaza</v>
      </c>
      <c r="B687" s="10" t="str">
        <f>+'Producto Terminado'!B478</f>
        <v>Gramos</v>
      </c>
      <c r="C687" s="10">
        <f>+'Producto Terminado'!C478</f>
        <v>10</v>
      </c>
      <c r="D687" s="96">
        <f>+'Costo Materia Prima'!E109</f>
        <v>10.687380952380952</v>
      </c>
      <c r="E687" s="173">
        <f t="shared" si="76"/>
        <v>106.87380952380951</v>
      </c>
    </row>
    <row r="688" spans="1:6" x14ac:dyDescent="0.25">
      <c r="A688" s="207" t="str">
        <f>+'Producto Terminado'!A479</f>
        <v>Tomate</v>
      </c>
      <c r="B688" s="10" t="str">
        <f>+'Producto Terminado'!B479</f>
        <v>Gramos</v>
      </c>
      <c r="C688" s="10">
        <f>+'Producto Terminado'!C479</f>
        <v>23</v>
      </c>
      <c r="D688" s="96">
        <f>+'Costo Materia Prima'!E12</f>
        <v>3.5</v>
      </c>
      <c r="E688" s="173">
        <f t="shared" si="76"/>
        <v>80.5</v>
      </c>
    </row>
    <row r="689" spans="1:6" x14ac:dyDescent="0.25">
      <c r="A689" s="207" t="str">
        <f>+'Producto Terminado'!A480</f>
        <v>Cebolla cabezona</v>
      </c>
      <c r="B689" s="10" t="str">
        <f>+'Producto Terminado'!B480</f>
        <v>Gramos</v>
      </c>
      <c r="C689" s="10">
        <f>+'Producto Terminado'!C480</f>
        <v>12</v>
      </c>
      <c r="D689" s="96">
        <f>+'Costo Materia Prima'!E4</f>
        <v>4.5999999999999996</v>
      </c>
      <c r="E689" s="173">
        <f t="shared" si="76"/>
        <v>55.199999999999996</v>
      </c>
    </row>
    <row r="690" spans="1:6" x14ac:dyDescent="0.25">
      <c r="A690" s="207" t="str">
        <f>+'Producto Terminado'!A481</f>
        <v>Chorizo</v>
      </c>
      <c r="B690" s="10" t="str">
        <f>+'Producto Terminado'!B481</f>
        <v>Unidad</v>
      </c>
      <c r="C690" s="10">
        <f>+'Producto Terminado'!C481</f>
        <v>1</v>
      </c>
      <c r="D690" s="96">
        <f>59440/24</f>
        <v>2476.6666666666665</v>
      </c>
      <c r="E690" s="173">
        <f t="shared" si="76"/>
        <v>2476.6666666666665</v>
      </c>
    </row>
    <row r="691" spans="1:6" x14ac:dyDescent="0.25">
      <c r="A691" s="207" t="str">
        <f>+'Producto Terminado'!A482</f>
        <v>Chimichurri</v>
      </c>
      <c r="B691" s="10" t="str">
        <f>+'Producto Terminado'!B482</f>
        <v>Gramos</v>
      </c>
      <c r="C691" s="10">
        <f>+'Producto Terminado'!C482</f>
        <v>10</v>
      </c>
      <c r="D691" s="96">
        <f>+'Costo Preparaciones Previas'!G490</f>
        <v>8.3488923180896588</v>
      </c>
      <c r="E691" s="173">
        <f t="shared" si="76"/>
        <v>83.488923180896592</v>
      </c>
    </row>
    <row r="692" spans="1:6" x14ac:dyDescent="0.25">
      <c r="A692" s="207" t="str">
        <f>+'Producto Terminado'!A483</f>
        <v>Papa francesa</v>
      </c>
      <c r="B692" s="10" t="str">
        <f>+'Producto Terminado'!B483</f>
        <v>Gramos</v>
      </c>
      <c r="C692" s="10">
        <f>+'Producto Terminado'!C483</f>
        <v>120</v>
      </c>
      <c r="D692" s="96">
        <f>+'Costo Materia Prima'!E165</f>
        <v>9.2248800000000006</v>
      </c>
      <c r="E692" s="173">
        <f t="shared" si="76"/>
        <v>1106.9856</v>
      </c>
    </row>
    <row r="693" spans="1:6" x14ac:dyDescent="0.25">
      <c r="A693" s="207" t="str">
        <f>+'Producto Terminado'!A484</f>
        <v>Sal</v>
      </c>
      <c r="B693" s="10" t="str">
        <f>+'Producto Terminado'!B484</f>
        <v>Gramos</v>
      </c>
      <c r="C693" s="10">
        <f>+'Producto Terminado'!C484</f>
        <v>2</v>
      </c>
      <c r="D693" s="96">
        <f>+'Costo Materia Prima'!E100</f>
        <v>1.95</v>
      </c>
      <c r="E693" s="173">
        <f t="shared" si="76"/>
        <v>3.9</v>
      </c>
    </row>
    <row r="694" spans="1:6" x14ac:dyDescent="0.25">
      <c r="A694" s="207" t="str">
        <f>+'Producto Terminado'!A485</f>
        <v>Paprika</v>
      </c>
      <c r="B694" s="10" t="str">
        <f>+'Producto Terminado'!B485</f>
        <v>Gramos</v>
      </c>
      <c r="C694" s="10">
        <f>+'Producto Terminado'!C485</f>
        <v>2</v>
      </c>
      <c r="D694" s="96">
        <f>+'Costo Materia Prima'!E99</f>
        <v>86.860670194003518</v>
      </c>
      <c r="E694" s="173">
        <f t="shared" si="76"/>
        <v>173.72134038800704</v>
      </c>
    </row>
    <row r="695" spans="1:6" x14ac:dyDescent="0.25">
      <c r="A695" s="207" t="str">
        <f>+'Producto Terminado'!A486</f>
        <v>Aceite</v>
      </c>
      <c r="B695" s="10" t="str">
        <f>+'Producto Terminado'!B486</f>
        <v>ml</v>
      </c>
      <c r="C695" s="10">
        <f>+'Producto Terminado'!C486</f>
        <v>20</v>
      </c>
      <c r="D695" s="96">
        <f>+'Costo Materia Prima'!E85</f>
        <v>7.62</v>
      </c>
      <c r="E695" s="173">
        <f t="shared" si="76"/>
        <v>152.4</v>
      </c>
    </row>
    <row r="696" spans="1:6" ht="16.5" thickBot="1" x14ac:dyDescent="0.3">
      <c r="A696" s="208" t="str">
        <f>+'Producto Terminado'!A487</f>
        <v>Gaseosa Pet 400</v>
      </c>
      <c r="B696" s="32" t="str">
        <f>+'Producto Terminado'!B487</f>
        <v>Unidad</v>
      </c>
      <c r="C696" s="32">
        <f>+'Producto Terminado'!C487</f>
        <v>1</v>
      </c>
      <c r="D696" s="97">
        <f>+'Costo Materia Prima'!E172</f>
        <v>1770.72</v>
      </c>
      <c r="E696" s="186">
        <f t="shared" si="76"/>
        <v>1770.72</v>
      </c>
      <c r="F696" s="89"/>
    </row>
    <row r="697" spans="1:6" ht="16.5" thickBot="1" x14ac:dyDescent="0.3">
      <c r="A697" s="269" t="s">
        <v>253</v>
      </c>
      <c r="B697" s="270"/>
      <c r="C697" s="98">
        <f>SUM(C682:C696)</f>
        <v>373</v>
      </c>
      <c r="D697" s="98">
        <f t="shared" ref="D697" si="77">SUM(D682:D696)</f>
        <v>5430.1852607766532</v>
      </c>
      <c r="E697" s="186">
        <f>SUM(E682:E696)</f>
        <v>10275.639268774017</v>
      </c>
    </row>
    <row r="698" spans="1:6" ht="16.5" thickBot="1" x14ac:dyDescent="0.3">
      <c r="B698" s="2"/>
      <c r="C698" s="45"/>
      <c r="D698" s="5"/>
      <c r="E698" s="5"/>
    </row>
    <row r="699" spans="1:6" ht="16.5" thickBot="1" x14ac:dyDescent="0.3">
      <c r="A699" s="249" t="s">
        <v>15</v>
      </c>
      <c r="B699" s="250"/>
      <c r="C699" s="250"/>
      <c r="D699" s="250"/>
      <c r="E699" s="251"/>
    </row>
    <row r="700" spans="1:6" ht="16.5" thickBot="1" x14ac:dyDescent="0.3">
      <c r="A700" s="164" t="s">
        <v>16</v>
      </c>
      <c r="B700" s="4" t="s">
        <v>3</v>
      </c>
      <c r="C700" s="4" t="s">
        <v>17</v>
      </c>
      <c r="D700" s="72" t="s">
        <v>146</v>
      </c>
      <c r="E700" s="174" t="s">
        <v>65</v>
      </c>
    </row>
    <row r="701" spans="1:6" x14ac:dyDescent="0.25">
      <c r="A701" s="162" t="str">
        <f>+'Producto Terminado'!A493</f>
        <v>Alistar el pan, colocar salsa, lechuga y tomate.</v>
      </c>
      <c r="B701" s="5" t="str">
        <f>+'Producto Terminado'!B493</f>
        <v>Minutos</v>
      </c>
      <c r="C701" s="5">
        <f>+'Producto Terminado'!C493</f>
        <v>1</v>
      </c>
      <c r="D701" s="77">
        <f>+'Costo Mano de Obra'!E$11</f>
        <v>182.42184782608697</v>
      </c>
      <c r="E701" s="173">
        <f>+C701*D701</f>
        <v>182.42184782608697</v>
      </c>
    </row>
    <row r="702" spans="1:6" x14ac:dyDescent="0.25">
      <c r="A702" s="162" t="str">
        <f>+'Producto Terminado'!A494</f>
        <v>Colocar la carne de hamburguesa en la plancha</v>
      </c>
      <c r="B702" s="5" t="str">
        <f>+'Producto Terminado'!B494</f>
        <v>Minutos</v>
      </c>
      <c r="C702" s="5">
        <f>+'Producto Terminado'!C494</f>
        <v>3</v>
      </c>
      <c r="D702" s="77">
        <f>+'Costo Mano de Obra'!E$11</f>
        <v>182.42184782608697</v>
      </c>
      <c r="E702" s="173">
        <f t="shared" ref="E702:E708" si="78">+C702*D702</f>
        <v>547.26554347826095</v>
      </c>
    </row>
    <row r="703" spans="1:6" x14ac:dyDescent="0.25">
      <c r="A703" s="162" t="str">
        <f>+'Producto Terminado'!A495</f>
        <v xml:space="preserve">Se frita el chorizo </v>
      </c>
      <c r="B703" s="5" t="str">
        <f>+'Producto Terminado'!B495</f>
        <v>Minutos</v>
      </c>
      <c r="C703" s="5">
        <f>+'Producto Terminado'!C495</f>
        <v>1</v>
      </c>
      <c r="D703" s="77">
        <f>+'Costo Mano de Obra'!E$11</f>
        <v>182.42184782608697</v>
      </c>
      <c r="E703" s="173">
        <f t="shared" si="78"/>
        <v>182.42184782608697</v>
      </c>
    </row>
    <row r="704" spans="1:6" x14ac:dyDescent="0.25">
      <c r="A704" s="162" t="str">
        <f>+'Producto Terminado'!A496</f>
        <v xml:space="preserve">Colocar la tocineta en la plancha </v>
      </c>
      <c r="B704" s="5" t="str">
        <f>+'Producto Terminado'!B496</f>
        <v>Minutos</v>
      </c>
      <c r="C704" s="5">
        <f>+'Producto Terminado'!C496</f>
        <v>0.5</v>
      </c>
      <c r="D704" s="77">
        <f>+'Costo Mano de Obra'!E$11</f>
        <v>182.42184782608697</v>
      </c>
      <c r="E704" s="173">
        <f t="shared" si="78"/>
        <v>91.210923913043487</v>
      </c>
    </row>
    <row r="705" spans="1:5" x14ac:dyDescent="0.25">
      <c r="A705" s="162" t="str">
        <f>+'Producto Terminado'!A497</f>
        <v>Freir chorizo</v>
      </c>
      <c r="B705" s="5" t="str">
        <f>+'Producto Terminado'!B497</f>
        <v>Minutos</v>
      </c>
      <c r="C705" s="5">
        <f>+'Producto Terminado'!C497</f>
        <v>1</v>
      </c>
      <c r="D705" s="77">
        <f>+'Costo Mano de Obra'!E$11</f>
        <v>182.42184782608697</v>
      </c>
      <c r="E705" s="173">
        <f t="shared" si="78"/>
        <v>182.42184782608697</v>
      </c>
    </row>
    <row r="706" spans="1:5" x14ac:dyDescent="0.25">
      <c r="A706" s="162" t="str">
        <f>+'Producto Terminado'!A498</f>
        <v>Freir papas</v>
      </c>
      <c r="B706" s="5" t="str">
        <f>+'Producto Terminado'!B498</f>
        <v>Minutos</v>
      </c>
      <c r="C706" s="5">
        <f>+'Producto Terminado'!C498</f>
        <v>3</v>
      </c>
      <c r="D706" s="77">
        <f>+'Costo Mano de Obra'!E$11</f>
        <v>182.42184782608697</v>
      </c>
      <c r="E706" s="173">
        <f t="shared" si="78"/>
        <v>547.26554347826095</v>
      </c>
    </row>
    <row r="707" spans="1:5" x14ac:dyDescent="0.25">
      <c r="A707" s="162" t="str">
        <f>+'Producto Terminado'!A499</f>
        <v>Pollo cocido 130 gramos</v>
      </c>
      <c r="B707" s="5" t="str">
        <f>+'Producto Terminado'!B499</f>
        <v>Minutos</v>
      </c>
      <c r="C707" s="5">
        <f>+'Producto Terminado'!C499</f>
        <v>1</v>
      </c>
      <c r="D707" s="77">
        <f>+'Costo Mano de Obra'!E$11</f>
        <v>182.42184782608697</v>
      </c>
      <c r="E707" s="173">
        <f t="shared" si="78"/>
        <v>182.42184782608697</v>
      </c>
    </row>
    <row r="708" spans="1:5" x14ac:dyDescent="0.25">
      <c r="A708" s="162" t="str">
        <f>+'Producto Terminado'!A500</f>
        <v>Armar hamburgusa</v>
      </c>
      <c r="B708" s="5" t="str">
        <f>+'Producto Terminado'!B500</f>
        <v>Minutos</v>
      </c>
      <c r="C708" s="5">
        <f>+'Producto Terminado'!C500</f>
        <v>2</v>
      </c>
      <c r="D708" s="77">
        <f>+'Costo Mano de Obra'!E$11</f>
        <v>182.42184782608697</v>
      </c>
      <c r="E708" s="173">
        <f t="shared" si="78"/>
        <v>364.84369565217395</v>
      </c>
    </row>
    <row r="709" spans="1:5" ht="16.5" thickBot="1" x14ac:dyDescent="0.3">
      <c r="A709" s="243" t="s">
        <v>253</v>
      </c>
      <c r="B709" s="244"/>
      <c r="C709" s="14">
        <f>SUM(C701:C708)</f>
        <v>12.5</v>
      </c>
      <c r="D709" s="14">
        <f t="shared" ref="D709:E709" si="79">SUM(D701:D708)</f>
        <v>1459.374782608696</v>
      </c>
      <c r="E709" s="227">
        <f t="shared" si="79"/>
        <v>2280.2730978260875</v>
      </c>
    </row>
    <row r="710" spans="1:5" ht="16.5" thickBot="1" x14ac:dyDescent="0.3">
      <c r="D710" s="5"/>
      <c r="E710" s="5"/>
    </row>
    <row r="711" spans="1:5" ht="16.5" thickBot="1" x14ac:dyDescent="0.3">
      <c r="A711" s="249" t="s">
        <v>18</v>
      </c>
      <c r="B711" s="250"/>
      <c r="C711" s="250"/>
      <c r="D711" s="250"/>
      <c r="E711" s="251"/>
    </row>
    <row r="712" spans="1:5" ht="16.5" thickBot="1" x14ac:dyDescent="0.3">
      <c r="A712" s="164" t="s">
        <v>19</v>
      </c>
      <c r="B712" s="4" t="s">
        <v>3</v>
      </c>
      <c r="C712" s="4" t="s">
        <v>4</v>
      </c>
      <c r="D712" s="72" t="s">
        <v>146</v>
      </c>
      <c r="E712" s="174" t="s">
        <v>65</v>
      </c>
    </row>
    <row r="713" spans="1:5" x14ac:dyDescent="0.25">
      <c r="A713" s="207" t="s">
        <v>306</v>
      </c>
      <c r="B713" s="10" t="s">
        <v>21</v>
      </c>
      <c r="C713" s="132">
        <v>1</v>
      </c>
      <c r="D713" s="77">
        <f>+'Costos Indirectos '!E22</f>
        <v>680</v>
      </c>
      <c r="E713" s="173">
        <f>+C713*D713</f>
        <v>680</v>
      </c>
    </row>
    <row r="714" spans="1:5" x14ac:dyDescent="0.25">
      <c r="A714" s="159" t="s">
        <v>343</v>
      </c>
      <c r="B714" s="2" t="s">
        <v>21</v>
      </c>
      <c r="C714" s="3">
        <v>1</v>
      </c>
      <c r="D714" s="77">
        <f>+'Costos Indirectos '!D22</f>
        <v>1583.9999999999998</v>
      </c>
      <c r="E714" s="173">
        <f t="shared" ref="E714:E715" si="80">+C714*D714</f>
        <v>1583.9999999999998</v>
      </c>
    </row>
    <row r="715" spans="1:5" x14ac:dyDescent="0.25">
      <c r="A715" s="159" t="s">
        <v>550</v>
      </c>
      <c r="B715" s="2" t="s">
        <v>21</v>
      </c>
      <c r="C715" s="3">
        <v>1</v>
      </c>
      <c r="D715" s="77">
        <f>+'Costos Indirectos '!F22</f>
        <v>184</v>
      </c>
      <c r="E715" s="173">
        <f t="shared" si="80"/>
        <v>184</v>
      </c>
    </row>
    <row r="716" spans="1:5" ht="16.5" thickBot="1" x14ac:dyDescent="0.3">
      <c r="A716" s="243" t="s">
        <v>253</v>
      </c>
      <c r="B716" s="244"/>
      <c r="C716" s="9"/>
      <c r="D716" s="119">
        <f>SUM(D713:D715)</f>
        <v>2448</v>
      </c>
      <c r="E716" s="218">
        <f>SUM(E713:E715)</f>
        <v>2448</v>
      </c>
    </row>
    <row r="717" spans="1:5" ht="16.5" thickBot="1" x14ac:dyDescent="0.3">
      <c r="A717" s="2"/>
      <c r="B717" s="2"/>
      <c r="C717" s="2"/>
      <c r="D717" s="2"/>
      <c r="E717" s="94"/>
    </row>
    <row r="718" spans="1:5" ht="16.5" thickBot="1" x14ac:dyDescent="0.3">
      <c r="A718" s="249" t="s">
        <v>667</v>
      </c>
      <c r="B718" s="250"/>
      <c r="C718" s="250"/>
      <c r="D718" s="250"/>
      <c r="E718" s="251"/>
    </row>
    <row r="719" spans="1:5" ht="16.5" thickBot="1" x14ac:dyDescent="0.3">
      <c r="A719" s="164" t="s">
        <v>19</v>
      </c>
      <c r="B719" s="4" t="s">
        <v>3</v>
      </c>
      <c r="C719" s="4" t="s">
        <v>4</v>
      </c>
      <c r="D719" s="72" t="s">
        <v>146</v>
      </c>
      <c r="E719" s="174" t="s">
        <v>65</v>
      </c>
    </row>
    <row r="720" spans="1:5" x14ac:dyDescent="0.25">
      <c r="A720" s="159" t="s">
        <v>503</v>
      </c>
      <c r="B720" s="2" t="s">
        <v>209</v>
      </c>
      <c r="C720" s="2">
        <v>2</v>
      </c>
      <c r="D720" s="77">
        <f>+'Costo Mano de Obra'!E$23</f>
        <v>182.42184782608697</v>
      </c>
      <c r="E720" s="173">
        <f>+C720*D720</f>
        <v>364.84369565217395</v>
      </c>
    </row>
    <row r="721" spans="1:6" ht="16.5" thickBot="1" x14ac:dyDescent="0.3">
      <c r="A721" s="243" t="s">
        <v>147</v>
      </c>
      <c r="B721" s="244"/>
      <c r="C721" s="76"/>
      <c r="D721" s="76">
        <f>SUM(D720:D720)</f>
        <v>182.42184782608697</v>
      </c>
      <c r="E721" s="172">
        <f>SUM(E720:E720)</f>
        <v>364.84369565217395</v>
      </c>
    </row>
    <row r="722" spans="1:6" x14ac:dyDescent="0.25">
      <c r="A722" s="8"/>
      <c r="B722" s="8"/>
      <c r="C722" s="77"/>
      <c r="D722" s="77"/>
      <c r="E722" s="77"/>
    </row>
    <row r="723" spans="1:6" x14ac:dyDescent="0.25">
      <c r="A723" s="271" t="s">
        <v>246</v>
      </c>
      <c r="B723" s="272"/>
      <c r="C723" s="272"/>
      <c r="D723" s="272"/>
      <c r="E723" s="272"/>
      <c r="F723" s="272"/>
    </row>
    <row r="724" spans="1:6" ht="47.25" x14ac:dyDescent="0.25">
      <c r="A724" s="26" t="s">
        <v>64</v>
      </c>
      <c r="B724" s="78" t="s">
        <v>4</v>
      </c>
      <c r="C724" s="28" t="s">
        <v>2</v>
      </c>
      <c r="D724" s="26" t="s">
        <v>247</v>
      </c>
      <c r="E724" s="26" t="s">
        <v>248</v>
      </c>
      <c r="F724" s="28" t="s">
        <v>249</v>
      </c>
    </row>
    <row r="725" spans="1:6" x14ac:dyDescent="0.25">
      <c r="A725" s="26" t="str">
        <f>+A679</f>
        <v>COMBO HAMBURGUESA GAUCHA</v>
      </c>
      <c r="B725" s="19">
        <v>1</v>
      </c>
      <c r="C725" s="27">
        <f>+E697</f>
        <v>10275.639268774017</v>
      </c>
      <c r="D725" s="27">
        <f>+E709</f>
        <v>2280.2730978260875</v>
      </c>
      <c r="E725" s="26">
        <f>+E716+E721</f>
        <v>2812.8436956521741</v>
      </c>
      <c r="F725" s="28">
        <f>+C725+D725+E725</f>
        <v>15368.75606225228</v>
      </c>
    </row>
    <row r="726" spans="1:6" ht="16.5" thickBot="1" x14ac:dyDescent="0.3">
      <c r="A726" s="29"/>
      <c r="B726" s="12"/>
      <c r="C726" s="30"/>
      <c r="D726" s="30"/>
      <c r="E726" s="29"/>
      <c r="F726" s="31"/>
    </row>
    <row r="727" spans="1:6" x14ac:dyDescent="0.25">
      <c r="A727" s="252" t="s">
        <v>320</v>
      </c>
      <c r="B727" s="253"/>
      <c r="C727" s="253"/>
      <c r="D727" s="253"/>
      <c r="E727" s="254"/>
    </row>
    <row r="728" spans="1:6" ht="16.5" thickBot="1" x14ac:dyDescent="0.3">
      <c r="A728" s="255" t="s">
        <v>1</v>
      </c>
      <c r="B728" s="256"/>
      <c r="C728" s="256"/>
      <c r="D728" s="256"/>
      <c r="E728" s="257"/>
    </row>
    <row r="729" spans="1:6" ht="16.5" thickBot="1" x14ac:dyDescent="0.3">
      <c r="A729" s="157" t="s">
        <v>2</v>
      </c>
      <c r="B729" s="1" t="s">
        <v>3</v>
      </c>
      <c r="C729" s="1" t="s">
        <v>4</v>
      </c>
      <c r="D729" s="72" t="s">
        <v>146</v>
      </c>
      <c r="E729" s="174" t="s">
        <v>65</v>
      </c>
    </row>
    <row r="730" spans="1:6" x14ac:dyDescent="0.25">
      <c r="A730" s="207" t="str">
        <f>+'Producto Terminado'!A511</f>
        <v>Queso Americano</v>
      </c>
      <c r="B730" s="10" t="str">
        <f>+'Producto Terminado'!B511</f>
        <v>Gramos</v>
      </c>
      <c r="C730" s="10">
        <f>+'Producto Terminado'!C511</f>
        <v>20</v>
      </c>
      <c r="D730" s="13">
        <f>+'Costo Materia Prima'!E81</f>
        <v>25.933333333333334</v>
      </c>
      <c r="E730" s="200">
        <f>+C730*D730</f>
        <v>518.66666666666663</v>
      </c>
    </row>
    <row r="731" spans="1:6" x14ac:dyDescent="0.25">
      <c r="A731" s="207" t="str">
        <f>+'Producto Terminado'!A512</f>
        <v>Carne Porcionada</v>
      </c>
      <c r="B731" s="10" t="str">
        <f>+'Producto Terminado'!B512</f>
        <v>Gramos</v>
      </c>
      <c r="C731" s="10">
        <f>+'Producto Terminado'!C512</f>
        <v>130</v>
      </c>
      <c r="D731" s="13">
        <f>+'Costo Preparaciones Previas'!G390</f>
        <v>19.286277648313423</v>
      </c>
      <c r="E731" s="200">
        <f t="shared" ref="E731:E742" si="81">+C731*D731</f>
        <v>2507.216094280745</v>
      </c>
    </row>
    <row r="732" spans="1:6" x14ac:dyDescent="0.25">
      <c r="A732" s="207" t="str">
        <f>+'Producto Terminado'!A513</f>
        <v>Pan hamburguesa</v>
      </c>
      <c r="B732" s="10" t="str">
        <f>+'Producto Terminado'!B513</f>
        <v>Unidad</v>
      </c>
      <c r="C732" s="10">
        <f>+'Producto Terminado'!C513</f>
        <v>1</v>
      </c>
      <c r="D732" s="13">
        <f>+'Costo Materia Prima'!E160</f>
        <v>980</v>
      </c>
      <c r="E732" s="200">
        <f t="shared" si="81"/>
        <v>980</v>
      </c>
    </row>
    <row r="733" spans="1:6" x14ac:dyDescent="0.25">
      <c r="A733" s="207" t="str">
        <f>+'Producto Terminado'!A514</f>
        <v>Lechuga</v>
      </c>
      <c r="B733" s="10" t="str">
        <f>+'Producto Terminado'!B514</f>
        <v>Gramos</v>
      </c>
      <c r="C733" s="10">
        <f>+'Producto Terminado'!C514</f>
        <v>11</v>
      </c>
      <c r="D733" s="13">
        <f>+'Costo Materia Prima'!E7</f>
        <v>11.428571428571429</v>
      </c>
      <c r="E733" s="200">
        <f t="shared" si="81"/>
        <v>125.71428571428572</v>
      </c>
    </row>
    <row r="734" spans="1:6" x14ac:dyDescent="0.25">
      <c r="A734" s="207" t="str">
        <f>+'Producto Terminado'!A515</f>
        <v>Salsa de tomate</v>
      </c>
      <c r="B734" s="10" t="str">
        <f>+'Producto Terminado'!B515</f>
        <v>Gramos</v>
      </c>
      <c r="C734" s="10">
        <f>+'Producto Terminado'!C515</f>
        <v>10</v>
      </c>
      <c r="D734" s="13">
        <f>+'Costo Materia Prima'!E95</f>
        <v>13.358588235294118</v>
      </c>
      <c r="E734" s="200">
        <f t="shared" si="81"/>
        <v>133.58588235294118</v>
      </c>
    </row>
    <row r="735" spans="1:6" x14ac:dyDescent="0.25">
      <c r="A735" s="207" t="str">
        <f>+'Producto Terminado'!A516</f>
        <v>Salsa mostaza</v>
      </c>
      <c r="B735" s="10" t="str">
        <f>+'Producto Terminado'!B516</f>
        <v>Gramos</v>
      </c>
      <c r="C735" s="10">
        <f>+'Producto Terminado'!C516</f>
        <v>10</v>
      </c>
      <c r="D735" s="13">
        <f>+'Costo Materia Prima'!E109</f>
        <v>10.687380952380952</v>
      </c>
      <c r="E735" s="200">
        <f t="shared" si="81"/>
        <v>106.87380952380951</v>
      </c>
    </row>
    <row r="736" spans="1:6" x14ac:dyDescent="0.25">
      <c r="A736" s="207" t="str">
        <f>+'Producto Terminado'!A517</f>
        <v>Tomate</v>
      </c>
      <c r="B736" s="10" t="str">
        <f>+'Producto Terminado'!B517</f>
        <v>Gramos</v>
      </c>
      <c r="C736" s="10">
        <f>+'Producto Terminado'!C517</f>
        <v>23</v>
      </c>
      <c r="D736" s="13">
        <f>+'Costo Materia Prima'!E12</f>
        <v>3.5</v>
      </c>
      <c r="E736" s="200">
        <f t="shared" si="81"/>
        <v>80.5</v>
      </c>
    </row>
    <row r="737" spans="1:5" x14ac:dyDescent="0.25">
      <c r="A737" s="207" t="str">
        <f>+'Producto Terminado'!A518</f>
        <v>Cebolla cabezona</v>
      </c>
      <c r="B737" s="10" t="str">
        <f>+'Producto Terminado'!B518</f>
        <v>Gramos</v>
      </c>
      <c r="C737" s="10">
        <f>+'Producto Terminado'!C518</f>
        <v>12</v>
      </c>
      <c r="D737" s="13">
        <f>+'Costo Materia Prima'!E4</f>
        <v>4.5999999999999996</v>
      </c>
      <c r="E737" s="200">
        <f t="shared" si="81"/>
        <v>55.199999999999996</v>
      </c>
    </row>
    <row r="738" spans="1:5" x14ac:dyDescent="0.25">
      <c r="A738" s="207" t="str">
        <f>+'Producto Terminado'!A519</f>
        <v>Chorizo</v>
      </c>
      <c r="B738" s="10" t="str">
        <f>+'Producto Terminado'!B519</f>
        <v>Unidad</v>
      </c>
      <c r="C738" s="10">
        <f>+'Producto Terminado'!C519</f>
        <v>1</v>
      </c>
      <c r="D738" s="13">
        <f>+'Costo Materia Prima'!E154</f>
        <v>2497.5</v>
      </c>
      <c r="E738" s="200">
        <f t="shared" si="81"/>
        <v>2497.5</v>
      </c>
    </row>
    <row r="739" spans="1:5" x14ac:dyDescent="0.25">
      <c r="A739" s="207" t="str">
        <f>+'Producto Terminado'!A520</f>
        <v>Chimichurri</v>
      </c>
      <c r="B739" s="10" t="str">
        <f>+'Producto Terminado'!B520</f>
        <v>Gramos</v>
      </c>
      <c r="C739" s="10">
        <f>+'Producto Terminado'!C520</f>
        <v>10</v>
      </c>
      <c r="D739" s="13">
        <f>+'Costo Preparaciones Previas'!G490</f>
        <v>8.3488923180896588</v>
      </c>
      <c r="E739" s="200">
        <f t="shared" si="81"/>
        <v>83.488923180896592</v>
      </c>
    </row>
    <row r="740" spans="1:5" x14ac:dyDescent="0.25">
      <c r="A740" s="207" t="str">
        <f>+'Producto Terminado'!A521</f>
        <v>Sal</v>
      </c>
      <c r="B740" s="10" t="str">
        <f>+'Producto Terminado'!B521</f>
        <v>Gramos</v>
      </c>
      <c r="C740" s="10">
        <f>+'Producto Terminado'!C521</f>
        <v>2</v>
      </c>
      <c r="D740" s="13">
        <f>+'Costo Materia Prima'!E100</f>
        <v>1.95</v>
      </c>
      <c r="E740" s="200">
        <f t="shared" si="81"/>
        <v>3.9</v>
      </c>
    </row>
    <row r="741" spans="1:5" x14ac:dyDescent="0.25">
      <c r="A741" s="207" t="str">
        <f>+'Producto Terminado'!A522</f>
        <v>Paprika</v>
      </c>
      <c r="B741" s="10" t="str">
        <f>+'Producto Terminado'!B522</f>
        <v>Gramos</v>
      </c>
      <c r="C741" s="10">
        <f>+'Producto Terminado'!C522</f>
        <v>2</v>
      </c>
      <c r="D741" s="13">
        <f>+'Costo Materia Prima'!E99</f>
        <v>86.860670194003518</v>
      </c>
      <c r="E741" s="200">
        <f t="shared" si="81"/>
        <v>173.72134038800704</v>
      </c>
    </row>
    <row r="742" spans="1:5" ht="16.5" thickBot="1" x14ac:dyDescent="0.3">
      <c r="A742" s="208" t="str">
        <f>+'Producto Terminado'!A523</f>
        <v>Aceite</v>
      </c>
      <c r="B742" s="32" t="str">
        <f>+'Producto Terminado'!B523</f>
        <v>ml</v>
      </c>
      <c r="C742" s="32">
        <f>+'Producto Terminado'!C523</f>
        <v>20</v>
      </c>
      <c r="D742" s="133">
        <f>+'Costo Materia Prima'!E85</f>
        <v>7.62</v>
      </c>
      <c r="E742" s="228">
        <f t="shared" si="81"/>
        <v>152.4</v>
      </c>
    </row>
    <row r="743" spans="1:5" ht="16.5" thickBot="1" x14ac:dyDescent="0.3">
      <c r="A743" s="269" t="s">
        <v>253</v>
      </c>
      <c r="B743" s="270"/>
      <c r="C743" s="98">
        <f>SUM(C730:C742)</f>
        <v>252</v>
      </c>
      <c r="D743" s="98">
        <f t="shared" ref="D743" si="82">SUM(D730:D742)</f>
        <v>3671.0737141099858</v>
      </c>
      <c r="E743" s="186">
        <f>SUM(E730:E742)</f>
        <v>7418.7670021073509</v>
      </c>
    </row>
    <row r="744" spans="1:5" ht="16.5" thickBot="1" x14ac:dyDescent="0.3">
      <c r="D744" s="5"/>
      <c r="E744" s="5"/>
    </row>
    <row r="745" spans="1:5" ht="16.5" thickBot="1" x14ac:dyDescent="0.3">
      <c r="A745" s="249" t="s">
        <v>15</v>
      </c>
      <c r="B745" s="250"/>
      <c r="C745" s="250"/>
      <c r="D745" s="250"/>
      <c r="E745" s="251"/>
    </row>
    <row r="746" spans="1:5" ht="16.5" thickBot="1" x14ac:dyDescent="0.3">
      <c r="A746" s="164" t="s">
        <v>16</v>
      </c>
      <c r="B746" s="4" t="s">
        <v>3</v>
      </c>
      <c r="C746" s="4" t="s">
        <v>17</v>
      </c>
      <c r="D746" s="72" t="s">
        <v>146</v>
      </c>
      <c r="E746" s="174" t="s">
        <v>65</v>
      </c>
    </row>
    <row r="747" spans="1:5" x14ac:dyDescent="0.25">
      <c r="A747" s="162" t="str">
        <f>+'Producto Terminado'!A528</f>
        <v>Alistar el pan, colocar salsa, lechuga y tomate.</v>
      </c>
      <c r="B747" s="5" t="str">
        <f>+'Producto Terminado'!B528</f>
        <v>Minutos</v>
      </c>
      <c r="C747" s="5">
        <f>+'Producto Terminado'!C528</f>
        <v>1</v>
      </c>
      <c r="D747" s="77">
        <f>+'Costo Mano de Obra'!E$11</f>
        <v>182.42184782608697</v>
      </c>
      <c r="E747" s="173">
        <f>+C747*D747</f>
        <v>182.42184782608697</v>
      </c>
    </row>
    <row r="748" spans="1:5" x14ac:dyDescent="0.25">
      <c r="A748" s="162" t="str">
        <f>+'Producto Terminado'!A529</f>
        <v>Colocar la carne de hamburguesa en la plancha</v>
      </c>
      <c r="B748" s="5" t="str">
        <f>+'Producto Terminado'!B529</f>
        <v>Minutos</v>
      </c>
      <c r="C748" s="5">
        <f>+'Producto Terminado'!C529</f>
        <v>3</v>
      </c>
      <c r="D748" s="77">
        <f>+'Costo Mano de Obra'!E$11</f>
        <v>182.42184782608697</v>
      </c>
      <c r="E748" s="173">
        <f t="shared" ref="E748:E752" si="83">+C748*D748</f>
        <v>547.26554347826095</v>
      </c>
    </row>
    <row r="749" spans="1:5" x14ac:dyDescent="0.25">
      <c r="A749" s="162" t="str">
        <f>+'Producto Terminado'!A530</f>
        <v xml:space="preserve">Se frita el chorizo </v>
      </c>
      <c r="B749" s="5" t="str">
        <f>+'Producto Terminado'!B530</f>
        <v>Minutos</v>
      </c>
      <c r="C749" s="5">
        <f>+'Producto Terminado'!C530</f>
        <v>1</v>
      </c>
      <c r="D749" s="77">
        <f>+'Costo Mano de Obra'!E$11</f>
        <v>182.42184782608697</v>
      </c>
      <c r="E749" s="173">
        <f t="shared" si="83"/>
        <v>182.42184782608697</v>
      </c>
    </row>
    <row r="750" spans="1:5" x14ac:dyDescent="0.25">
      <c r="A750" s="162" t="str">
        <f>+'Producto Terminado'!A531</f>
        <v xml:space="preserve">Colocar la tocineta en la plancha </v>
      </c>
      <c r="B750" s="5" t="str">
        <f>+'Producto Terminado'!B531</f>
        <v>Minutos</v>
      </c>
      <c r="C750" s="5">
        <f>+'Producto Terminado'!C531</f>
        <v>0.5</v>
      </c>
      <c r="D750" s="77">
        <f>+'Costo Mano de Obra'!E$11</f>
        <v>182.42184782608697</v>
      </c>
      <c r="E750" s="173">
        <f t="shared" si="83"/>
        <v>91.210923913043487</v>
      </c>
    </row>
    <row r="751" spans="1:5" x14ac:dyDescent="0.25">
      <c r="A751" s="162" t="str">
        <f>+'Producto Terminado'!A532</f>
        <v>Pollo cocido 130 gramos</v>
      </c>
      <c r="B751" s="5" t="str">
        <f>+'Producto Terminado'!B532</f>
        <v>Minutos</v>
      </c>
      <c r="C751" s="5">
        <f>+'Producto Terminado'!C532</f>
        <v>1</v>
      </c>
      <c r="D751" s="77">
        <f>+'Costo Mano de Obra'!E$11</f>
        <v>182.42184782608697</v>
      </c>
      <c r="E751" s="173">
        <f t="shared" si="83"/>
        <v>182.42184782608697</v>
      </c>
    </row>
    <row r="752" spans="1:5" x14ac:dyDescent="0.25">
      <c r="A752" s="162" t="str">
        <f>+'Producto Terminado'!A533</f>
        <v>Armar hamburguesa</v>
      </c>
      <c r="B752" s="5" t="str">
        <f>+'Producto Terminado'!B533</f>
        <v>Minutos</v>
      </c>
      <c r="C752" s="5">
        <f>+'Producto Terminado'!C533</f>
        <v>2</v>
      </c>
      <c r="D752" s="77">
        <f>+'Costo Mano de Obra'!E$11</f>
        <v>182.42184782608697</v>
      </c>
      <c r="E752" s="173">
        <f t="shared" si="83"/>
        <v>364.84369565217395</v>
      </c>
    </row>
    <row r="753" spans="1:6" ht="16.5" thickBot="1" x14ac:dyDescent="0.3">
      <c r="A753" s="243" t="s">
        <v>253</v>
      </c>
      <c r="B753" s="244"/>
      <c r="C753" s="14">
        <f>SUM(C747:C752)</f>
        <v>8.5</v>
      </c>
      <c r="D753" s="76">
        <f>SUM(D747:D752)</f>
        <v>1094.5310869565219</v>
      </c>
      <c r="E753" s="172">
        <f>SUM(E747:E752)</f>
        <v>1550.5857065217392</v>
      </c>
    </row>
    <row r="754" spans="1:6" ht="16.5" thickBot="1" x14ac:dyDescent="0.3">
      <c r="D754" s="5"/>
      <c r="E754" s="5"/>
    </row>
    <row r="755" spans="1:6" ht="16.5" thickBot="1" x14ac:dyDescent="0.3">
      <c r="A755" s="249" t="s">
        <v>18</v>
      </c>
      <c r="B755" s="250"/>
      <c r="C755" s="250"/>
      <c r="D755" s="250"/>
      <c r="E755" s="251"/>
    </row>
    <row r="756" spans="1:6" ht="16.5" thickBot="1" x14ac:dyDescent="0.3">
      <c r="A756" s="164" t="s">
        <v>19</v>
      </c>
      <c r="B756" s="4" t="s">
        <v>3</v>
      </c>
      <c r="C756" s="4" t="s">
        <v>4</v>
      </c>
      <c r="D756" s="72" t="s">
        <v>146</v>
      </c>
      <c r="E756" s="174" t="s">
        <v>65</v>
      </c>
    </row>
    <row r="757" spans="1:6" x14ac:dyDescent="0.25">
      <c r="A757" s="207" t="s">
        <v>306</v>
      </c>
      <c r="B757" s="10" t="s">
        <v>21</v>
      </c>
      <c r="C757" s="132">
        <v>1</v>
      </c>
      <c r="D757" s="77">
        <f>+'Costos Indirectos '!E22</f>
        <v>680</v>
      </c>
      <c r="E757" s="173">
        <f>+C757*D757</f>
        <v>680</v>
      </c>
    </row>
    <row r="758" spans="1:6" x14ac:dyDescent="0.25">
      <c r="A758" s="159" t="s">
        <v>343</v>
      </c>
      <c r="B758" s="2" t="s">
        <v>21</v>
      </c>
      <c r="C758" s="3">
        <v>1</v>
      </c>
      <c r="D758" s="77">
        <f>+'Costos Indirectos '!D23</f>
        <v>1404</v>
      </c>
      <c r="E758" s="173">
        <f t="shared" ref="E758:E759" si="84">+C758*D758</f>
        <v>1404</v>
      </c>
    </row>
    <row r="759" spans="1:6" x14ac:dyDescent="0.25">
      <c r="A759" s="159" t="s">
        <v>550</v>
      </c>
      <c r="B759" s="2" t="s">
        <v>21</v>
      </c>
      <c r="C759" s="3">
        <v>1</v>
      </c>
      <c r="D759" s="77">
        <f>+'Costos Indirectos '!F23</f>
        <v>184</v>
      </c>
      <c r="E759" s="173">
        <f t="shared" si="84"/>
        <v>184</v>
      </c>
    </row>
    <row r="760" spans="1:6" ht="16.5" thickBot="1" x14ac:dyDescent="0.3">
      <c r="A760" s="243" t="s">
        <v>253</v>
      </c>
      <c r="B760" s="244"/>
      <c r="C760" s="9"/>
      <c r="D760" s="119">
        <f>SUM(D757:D759)</f>
        <v>2268</v>
      </c>
      <c r="E760" s="218">
        <f>SUM(E757:E759)</f>
        <v>2268</v>
      </c>
    </row>
    <row r="761" spans="1:6" ht="16.5" thickBot="1" x14ac:dyDescent="0.3">
      <c r="A761" s="2"/>
      <c r="B761" s="2"/>
      <c r="C761" s="2"/>
      <c r="D761" s="2"/>
      <c r="E761" s="94"/>
    </row>
    <row r="762" spans="1:6" ht="16.5" thickBot="1" x14ac:dyDescent="0.3">
      <c r="A762" s="249" t="s">
        <v>667</v>
      </c>
      <c r="B762" s="250"/>
      <c r="C762" s="250"/>
      <c r="D762" s="250"/>
      <c r="E762" s="251"/>
    </row>
    <row r="763" spans="1:6" ht="16.5" thickBot="1" x14ac:dyDescent="0.3">
      <c r="A763" s="164" t="s">
        <v>19</v>
      </c>
      <c r="B763" s="4" t="s">
        <v>3</v>
      </c>
      <c r="C763" s="4" t="s">
        <v>4</v>
      </c>
      <c r="D763" s="72" t="s">
        <v>146</v>
      </c>
      <c r="E763" s="174" t="s">
        <v>65</v>
      </c>
    </row>
    <row r="764" spans="1:6" x14ac:dyDescent="0.25">
      <c r="A764" s="159" t="s">
        <v>503</v>
      </c>
      <c r="B764" s="2" t="s">
        <v>209</v>
      </c>
      <c r="C764" s="2">
        <v>2</v>
      </c>
      <c r="D764" s="77">
        <f>+'Costo Mano de Obra'!E$23</f>
        <v>182.42184782608697</v>
      </c>
      <c r="E764" s="173">
        <f>+C764*D764</f>
        <v>364.84369565217395</v>
      </c>
    </row>
    <row r="765" spans="1:6" ht="16.5" thickBot="1" x14ac:dyDescent="0.3">
      <c r="A765" s="243" t="s">
        <v>147</v>
      </c>
      <c r="B765" s="244"/>
      <c r="C765" s="76"/>
      <c r="D765" s="76">
        <f>SUM(D764:D764)</f>
        <v>182.42184782608697</v>
      </c>
      <c r="E765" s="172">
        <f>SUM(E764:E764)</f>
        <v>364.84369565217395</v>
      </c>
    </row>
    <row r="766" spans="1:6" x14ac:dyDescent="0.25">
      <c r="A766" s="8"/>
      <c r="B766" s="8"/>
      <c r="C766" s="77"/>
      <c r="D766" s="77"/>
      <c r="E766" s="77"/>
    </row>
    <row r="767" spans="1:6" x14ac:dyDescent="0.25">
      <c r="A767" s="271" t="s">
        <v>246</v>
      </c>
      <c r="B767" s="272"/>
      <c r="C767" s="272"/>
      <c r="D767" s="272"/>
      <c r="E767" s="272"/>
      <c r="F767" s="272"/>
    </row>
    <row r="768" spans="1:6" ht="47.25" x14ac:dyDescent="0.25">
      <c r="A768" s="26" t="s">
        <v>64</v>
      </c>
      <c r="B768" s="78" t="s">
        <v>4</v>
      </c>
      <c r="C768" s="28" t="s">
        <v>2</v>
      </c>
      <c r="D768" s="26" t="s">
        <v>247</v>
      </c>
      <c r="E768" s="26" t="s">
        <v>248</v>
      </c>
      <c r="F768" s="28" t="s">
        <v>249</v>
      </c>
    </row>
    <row r="769" spans="1:6" x14ac:dyDescent="0.25">
      <c r="A769" s="26" t="str">
        <f>+A727</f>
        <v>HAMBURGUESA GAUCHA</v>
      </c>
      <c r="B769" s="19">
        <v>1</v>
      </c>
      <c r="C769" s="27">
        <f>+E743</f>
        <v>7418.7670021073509</v>
      </c>
      <c r="D769" s="27">
        <f>+E753</f>
        <v>1550.5857065217392</v>
      </c>
      <c r="E769" s="26">
        <f>+E760+E765</f>
        <v>2632.8436956521741</v>
      </c>
      <c r="F769" s="28">
        <f>+C769+D769+E769</f>
        <v>11602.196404281265</v>
      </c>
    </row>
    <row r="770" spans="1:6" ht="16.5" thickBot="1" x14ac:dyDescent="0.3">
      <c r="A770" s="29"/>
      <c r="B770" s="12"/>
      <c r="C770" s="30"/>
      <c r="D770" s="30"/>
      <c r="E770" s="29"/>
      <c r="F770" s="31"/>
    </row>
    <row r="771" spans="1:6" x14ac:dyDescent="0.25">
      <c r="A771" s="252" t="s">
        <v>322</v>
      </c>
      <c r="B771" s="253"/>
      <c r="C771" s="253"/>
      <c r="D771" s="253"/>
      <c r="E771" s="254"/>
    </row>
    <row r="772" spans="1:6" ht="16.5" thickBot="1" x14ac:dyDescent="0.3">
      <c r="A772" s="255" t="s">
        <v>1</v>
      </c>
      <c r="B772" s="256"/>
      <c r="C772" s="256"/>
      <c r="D772" s="256"/>
      <c r="E772" s="257"/>
    </row>
    <row r="773" spans="1:6" ht="16.5" thickBot="1" x14ac:dyDescent="0.3">
      <c r="A773" s="164" t="s">
        <v>2</v>
      </c>
      <c r="B773" s="4" t="s">
        <v>3</v>
      </c>
      <c r="C773" s="4" t="s">
        <v>4</v>
      </c>
      <c r="D773" s="98" t="s">
        <v>146</v>
      </c>
      <c r="E773" s="186" t="s">
        <v>65</v>
      </c>
    </row>
    <row r="774" spans="1:6" x14ac:dyDescent="0.25">
      <c r="A774" s="207" t="str">
        <f>+'Producto Terminado'!A544</f>
        <v>Queso Americano</v>
      </c>
      <c r="B774" s="10" t="str">
        <f>+'Producto Terminado'!B544</f>
        <v>Gramos</v>
      </c>
      <c r="C774" s="10">
        <f>+'Producto Terminado'!C544</f>
        <v>40</v>
      </c>
      <c r="D774" s="77">
        <f>+'Costo Materia Prima'!E81</f>
        <v>25.933333333333334</v>
      </c>
      <c r="E774" s="173">
        <f>+C774*D774</f>
        <v>1037.3333333333333</v>
      </c>
    </row>
    <row r="775" spans="1:6" x14ac:dyDescent="0.25">
      <c r="A775" s="207" t="str">
        <f>+'Producto Terminado'!A545</f>
        <v>Carne de hamburguesa</v>
      </c>
      <c r="B775" s="10" t="str">
        <f>+'Producto Terminado'!B545</f>
        <v>Gramos</v>
      </c>
      <c r="C775" s="10">
        <f>+'Producto Terminado'!C545</f>
        <v>260</v>
      </c>
      <c r="D775" s="77">
        <f>+'Costo Preparaciones Previas'!G390</f>
        <v>19.286277648313423</v>
      </c>
      <c r="E775" s="173">
        <f t="shared" ref="E775:E787" si="85">+C775*D775</f>
        <v>5014.43218856149</v>
      </c>
    </row>
    <row r="776" spans="1:6" x14ac:dyDescent="0.25">
      <c r="A776" s="207" t="str">
        <f>+'Producto Terminado'!A546</f>
        <v>Pan hamburguesa</v>
      </c>
      <c r="B776" s="10" t="str">
        <f>+'Producto Terminado'!B546</f>
        <v>Unidad</v>
      </c>
      <c r="C776" s="10">
        <f>+'Producto Terminado'!C546</f>
        <v>1</v>
      </c>
      <c r="D776" s="77">
        <f>+'Costo Materia Prima'!E160</f>
        <v>980</v>
      </c>
      <c r="E776" s="173">
        <f t="shared" si="85"/>
        <v>980</v>
      </c>
    </row>
    <row r="777" spans="1:6" x14ac:dyDescent="0.25">
      <c r="A777" s="207" t="str">
        <f>+'Producto Terminado'!A547</f>
        <v>Lechuga</v>
      </c>
      <c r="B777" s="10" t="str">
        <f>+'Producto Terminado'!B547</f>
        <v>Gramos</v>
      </c>
      <c r="C777" s="10">
        <f>+'Producto Terminado'!C547</f>
        <v>11</v>
      </c>
      <c r="D777" s="77">
        <f>+'Costo Materia Prima'!E7</f>
        <v>11.428571428571429</v>
      </c>
      <c r="E777" s="173">
        <f t="shared" si="85"/>
        <v>125.71428571428572</v>
      </c>
    </row>
    <row r="778" spans="1:6" x14ac:dyDescent="0.25">
      <c r="A778" s="207" t="str">
        <f>+'Producto Terminado'!A548</f>
        <v>Salsa de tomate</v>
      </c>
      <c r="B778" s="10" t="str">
        <f>+'Producto Terminado'!B548</f>
        <v>Gramos</v>
      </c>
      <c r="C778" s="10">
        <f>+'Producto Terminado'!C548</f>
        <v>10</v>
      </c>
      <c r="D778" s="77">
        <f>+'Costo Materia Prima'!E95</f>
        <v>13.358588235294118</v>
      </c>
      <c r="E778" s="173">
        <f t="shared" si="85"/>
        <v>133.58588235294118</v>
      </c>
    </row>
    <row r="779" spans="1:6" x14ac:dyDescent="0.25">
      <c r="A779" s="207" t="str">
        <f>+'Producto Terminado'!A549</f>
        <v>Salsa mostaza</v>
      </c>
      <c r="B779" s="10" t="str">
        <f>+'Producto Terminado'!B549</f>
        <v>Gramos</v>
      </c>
      <c r="C779" s="10">
        <f>+'Producto Terminado'!C549</f>
        <v>10</v>
      </c>
      <c r="D779" s="77">
        <f>+'Costo Materia Prima'!E109</f>
        <v>10.687380952380952</v>
      </c>
      <c r="E779" s="173">
        <f t="shared" si="85"/>
        <v>106.87380952380951</v>
      </c>
    </row>
    <row r="780" spans="1:6" x14ac:dyDescent="0.25">
      <c r="A780" s="207" t="str">
        <f>+'Producto Terminado'!A550</f>
        <v>Tomate</v>
      </c>
      <c r="B780" s="10" t="str">
        <f>+'Producto Terminado'!B550</f>
        <v>Gramos</v>
      </c>
      <c r="C780" s="10">
        <f>+'Producto Terminado'!C550</f>
        <v>23</v>
      </c>
      <c r="D780" s="77">
        <f>+'Costo Materia Prima'!E12</f>
        <v>3.5</v>
      </c>
      <c r="E780" s="173">
        <f t="shared" si="85"/>
        <v>80.5</v>
      </c>
    </row>
    <row r="781" spans="1:6" x14ac:dyDescent="0.25">
      <c r="A781" s="207" t="str">
        <f>+'Producto Terminado'!A551</f>
        <v>Cebolla cabezona</v>
      </c>
      <c r="B781" s="10" t="str">
        <f>+'Producto Terminado'!B551</f>
        <v>Gramos</v>
      </c>
      <c r="C781" s="10">
        <f>+'Producto Terminado'!C551</f>
        <v>12</v>
      </c>
      <c r="D781" s="77">
        <f>+'Costo Materia Prima'!E4</f>
        <v>4.5999999999999996</v>
      </c>
      <c r="E781" s="173">
        <f t="shared" si="85"/>
        <v>55.199999999999996</v>
      </c>
    </row>
    <row r="782" spans="1:6" x14ac:dyDescent="0.25">
      <c r="A782" s="207" t="str">
        <f>+'Producto Terminado'!A552</f>
        <v>Tocineta</v>
      </c>
      <c r="B782" s="10" t="str">
        <f>+'Producto Terminado'!B552</f>
        <v>Gramos</v>
      </c>
      <c r="C782" s="10">
        <f>+'Producto Terminado'!C552</f>
        <v>20</v>
      </c>
      <c r="D782" s="77">
        <f>+'Costo Materia Prima'!E66</f>
        <v>26.5</v>
      </c>
      <c r="E782" s="173">
        <f t="shared" si="85"/>
        <v>530</v>
      </c>
    </row>
    <row r="783" spans="1:6" x14ac:dyDescent="0.25">
      <c r="A783" s="207" t="str">
        <f>+'Producto Terminado'!A553</f>
        <v>Papa francesa</v>
      </c>
      <c r="B783" s="10" t="str">
        <f>+'Producto Terminado'!B553</f>
        <v>Gramos</v>
      </c>
      <c r="C783" s="10">
        <f>+'Producto Terminado'!C553</f>
        <v>120</v>
      </c>
      <c r="D783" s="77">
        <f>+'Costo Materia Prima'!E165</f>
        <v>9.2248800000000006</v>
      </c>
      <c r="E783" s="173">
        <f t="shared" si="85"/>
        <v>1106.9856</v>
      </c>
    </row>
    <row r="784" spans="1:6" x14ac:dyDescent="0.25">
      <c r="A784" s="207" t="str">
        <f>+'Producto Terminado'!A554</f>
        <v>Sal</v>
      </c>
      <c r="B784" s="10" t="str">
        <f>+'Producto Terminado'!B554</f>
        <v>Gramos</v>
      </c>
      <c r="C784" s="10">
        <f>+'Producto Terminado'!C554</f>
        <v>2</v>
      </c>
      <c r="D784" s="77">
        <f>+'Costo Materia Prima'!E100</f>
        <v>1.95</v>
      </c>
      <c r="E784" s="173">
        <f t="shared" si="85"/>
        <v>3.9</v>
      </c>
    </row>
    <row r="785" spans="1:5" x14ac:dyDescent="0.25">
      <c r="A785" s="207" t="str">
        <f>+'Producto Terminado'!A555</f>
        <v>Paprika</v>
      </c>
      <c r="B785" s="10" t="str">
        <f>+'Producto Terminado'!B555</f>
        <v>Gramos</v>
      </c>
      <c r="C785" s="10">
        <f>+'Producto Terminado'!C555</f>
        <v>2</v>
      </c>
      <c r="D785" s="77">
        <f>+'Costo Materia Prima'!E99</f>
        <v>86.860670194003518</v>
      </c>
      <c r="E785" s="173">
        <f t="shared" si="85"/>
        <v>173.72134038800704</v>
      </c>
    </row>
    <row r="786" spans="1:5" x14ac:dyDescent="0.25">
      <c r="A786" s="207" t="str">
        <f>+'Producto Terminado'!A556</f>
        <v>Aceite</v>
      </c>
      <c r="B786" s="10" t="str">
        <f>+'Producto Terminado'!B556</f>
        <v>ml</v>
      </c>
      <c r="C786" s="10">
        <f>+'Producto Terminado'!C556</f>
        <v>10</v>
      </c>
      <c r="D786" s="77">
        <f>+'Costo Materia Prima'!E85</f>
        <v>7.62</v>
      </c>
      <c r="E786" s="173">
        <f t="shared" si="85"/>
        <v>76.2</v>
      </c>
    </row>
    <row r="787" spans="1:5" ht="16.5" thickBot="1" x14ac:dyDescent="0.3">
      <c r="A787" s="208" t="str">
        <f>+'Producto Terminado'!A557</f>
        <v>Gaseosa pet 400</v>
      </c>
      <c r="B787" s="32" t="str">
        <f>+'Producto Terminado'!B557</f>
        <v>Unidad</v>
      </c>
      <c r="C787" s="32">
        <f>+'Producto Terminado'!C557</f>
        <v>1</v>
      </c>
      <c r="D787" s="98">
        <f>+'Costo Materia Prima'!E172</f>
        <v>1770.72</v>
      </c>
      <c r="E787" s="186">
        <f t="shared" si="85"/>
        <v>1770.72</v>
      </c>
    </row>
    <row r="788" spans="1:5" ht="16.5" thickBot="1" x14ac:dyDescent="0.3">
      <c r="A788" s="269" t="s">
        <v>253</v>
      </c>
      <c r="B788" s="270"/>
      <c r="C788" s="98">
        <f>SUM(C774:C787)</f>
        <v>522</v>
      </c>
      <c r="D788" s="98">
        <f t="shared" ref="D788" si="86">SUM(D774:D787)</f>
        <v>2971.6697017918964</v>
      </c>
      <c r="E788" s="186">
        <f>SUM(E774:E787)</f>
        <v>11195.166439873867</v>
      </c>
    </row>
    <row r="789" spans="1:5" ht="16.5" thickBot="1" x14ac:dyDescent="0.3">
      <c r="B789" s="2"/>
      <c r="C789" s="45"/>
      <c r="D789" s="5"/>
      <c r="E789" s="5"/>
    </row>
    <row r="790" spans="1:5" ht="16.5" thickBot="1" x14ac:dyDescent="0.3">
      <c r="A790" s="249" t="s">
        <v>15</v>
      </c>
      <c r="B790" s="250"/>
      <c r="C790" s="250"/>
      <c r="D790" s="250"/>
      <c r="E790" s="251"/>
    </row>
    <row r="791" spans="1:5" ht="16.5" thickBot="1" x14ac:dyDescent="0.3">
      <c r="A791" s="164" t="s">
        <v>16</v>
      </c>
      <c r="B791" s="4" t="s">
        <v>3</v>
      </c>
      <c r="C791" s="4" t="s">
        <v>17</v>
      </c>
      <c r="D791" s="72" t="s">
        <v>146</v>
      </c>
      <c r="E791" s="174" t="s">
        <v>65</v>
      </c>
    </row>
    <row r="792" spans="1:5" x14ac:dyDescent="0.25">
      <c r="A792" s="162" t="str">
        <f>+'Producto Terminado'!A563</f>
        <v>Alistar el pan, colocar salsa, lechuga y tomate.</v>
      </c>
      <c r="B792" s="5" t="str">
        <f>+'Producto Terminado'!B563</f>
        <v>Minutos</v>
      </c>
      <c r="C792" s="5">
        <f>+'Producto Terminado'!C563</f>
        <v>1</v>
      </c>
      <c r="D792" s="77">
        <f>+'Costo Mano de Obra'!E$11</f>
        <v>182.42184782608697</v>
      </c>
      <c r="E792" s="173">
        <f>+C792*D792</f>
        <v>182.42184782608697</v>
      </c>
    </row>
    <row r="793" spans="1:5" x14ac:dyDescent="0.25">
      <c r="A793" s="162" t="str">
        <f>+'Producto Terminado'!A564</f>
        <v>Colocar las 2 carne de hamburguesa en la plancha</v>
      </c>
      <c r="B793" s="5" t="str">
        <f>+'Producto Terminado'!B564</f>
        <v>Minutos</v>
      </c>
      <c r="C793" s="5">
        <f>+'Producto Terminado'!C564</f>
        <v>3</v>
      </c>
      <c r="D793" s="77">
        <f>+'Costo Mano de Obra'!E$11</f>
        <v>182.42184782608697</v>
      </c>
      <c r="E793" s="173">
        <f t="shared" ref="E793:E796" si="87">+C793*D793</f>
        <v>547.26554347826095</v>
      </c>
    </row>
    <row r="794" spans="1:5" x14ac:dyDescent="0.25">
      <c r="A794" s="162" t="str">
        <f>+'Producto Terminado'!A565</f>
        <v>Se frie la papa</v>
      </c>
      <c r="B794" s="5" t="str">
        <f>+'Producto Terminado'!B565</f>
        <v>Minutos</v>
      </c>
      <c r="C794" s="5">
        <f>+'Producto Terminado'!C565</f>
        <v>3</v>
      </c>
      <c r="D794" s="77">
        <f>+'Costo Mano de Obra'!E$11</f>
        <v>182.42184782608697</v>
      </c>
      <c r="E794" s="173">
        <f t="shared" si="87"/>
        <v>547.26554347826095</v>
      </c>
    </row>
    <row r="795" spans="1:5" x14ac:dyDescent="0.25">
      <c r="A795" s="162" t="str">
        <f>+'Producto Terminado'!A566</f>
        <v xml:space="preserve">Colocar las 2 tocineta en la plancha </v>
      </c>
      <c r="B795" s="5" t="str">
        <f>+'Producto Terminado'!B566</f>
        <v>Minutos</v>
      </c>
      <c r="C795" s="5">
        <f>+'Producto Terminado'!C566</f>
        <v>0.5</v>
      </c>
      <c r="D795" s="77">
        <f>+'Costo Mano de Obra'!E$11</f>
        <v>182.42184782608697</v>
      </c>
      <c r="E795" s="173">
        <f t="shared" si="87"/>
        <v>91.210923913043487</v>
      </c>
    </row>
    <row r="796" spans="1:5" x14ac:dyDescent="0.25">
      <c r="A796" s="162" t="str">
        <f>+'Producto Terminado'!A567</f>
        <v>Armar hamburgusa</v>
      </c>
      <c r="B796" s="5" t="str">
        <f>+'Producto Terminado'!B567</f>
        <v>Minutos</v>
      </c>
      <c r="C796" s="5">
        <f>+'Producto Terminado'!C567</f>
        <v>2</v>
      </c>
      <c r="D796" s="77">
        <f>+'Costo Mano de Obra'!E$11</f>
        <v>182.42184782608697</v>
      </c>
      <c r="E796" s="173">
        <f t="shared" si="87"/>
        <v>364.84369565217395</v>
      </c>
    </row>
    <row r="797" spans="1:5" ht="16.5" thickBot="1" x14ac:dyDescent="0.3">
      <c r="A797" s="243" t="s">
        <v>253</v>
      </c>
      <c r="B797" s="244"/>
      <c r="C797" s="14">
        <f>SUM(C792:C796)</f>
        <v>9.5</v>
      </c>
      <c r="D797" s="76">
        <f t="shared" ref="D797:E797" si="88">SUM(D792:D796)</f>
        <v>912.10923913043484</v>
      </c>
      <c r="E797" s="172">
        <f t="shared" si="88"/>
        <v>1733.007554347826</v>
      </c>
    </row>
    <row r="798" spans="1:5" ht="16.5" thickBot="1" x14ac:dyDescent="0.3">
      <c r="D798" s="5"/>
      <c r="E798" s="5"/>
    </row>
    <row r="799" spans="1:5" ht="16.5" thickBot="1" x14ac:dyDescent="0.3">
      <c r="A799" s="249" t="s">
        <v>18</v>
      </c>
      <c r="B799" s="250"/>
      <c r="C799" s="250"/>
      <c r="D799" s="250"/>
      <c r="E799" s="251"/>
    </row>
    <row r="800" spans="1:5" ht="16.5" thickBot="1" x14ac:dyDescent="0.3">
      <c r="A800" s="164" t="s">
        <v>19</v>
      </c>
      <c r="B800" s="4" t="s">
        <v>3</v>
      </c>
      <c r="C800" s="4" t="s">
        <v>4</v>
      </c>
      <c r="D800" s="72" t="s">
        <v>146</v>
      </c>
      <c r="E800" s="174" t="s">
        <v>65</v>
      </c>
    </row>
    <row r="801" spans="1:6" x14ac:dyDescent="0.25">
      <c r="A801" s="207" t="s">
        <v>306</v>
      </c>
      <c r="B801" s="10" t="s">
        <v>21</v>
      </c>
      <c r="C801" s="132">
        <v>1</v>
      </c>
      <c r="D801" s="77">
        <f>+'Costos Indirectos '!E24</f>
        <v>680</v>
      </c>
      <c r="E801" s="173">
        <f>+C801*D801</f>
        <v>680</v>
      </c>
    </row>
    <row r="802" spans="1:6" x14ac:dyDescent="0.25">
      <c r="A802" s="159" t="s">
        <v>343</v>
      </c>
      <c r="B802" s="2" t="s">
        <v>21</v>
      </c>
      <c r="C802" s="3">
        <v>1</v>
      </c>
      <c r="D802" s="77">
        <f>+'Costos Indirectos '!D24</f>
        <v>1691.9999999999998</v>
      </c>
      <c r="E802" s="173">
        <f t="shared" ref="E802:E803" si="89">+C802*D802</f>
        <v>1691.9999999999998</v>
      </c>
    </row>
    <row r="803" spans="1:6" x14ac:dyDescent="0.25">
      <c r="A803" s="159" t="s">
        <v>550</v>
      </c>
      <c r="B803" s="2" t="s">
        <v>21</v>
      </c>
      <c r="C803" s="3">
        <v>1</v>
      </c>
      <c r="D803" s="77">
        <f>+'Costos Indirectos '!F24</f>
        <v>184</v>
      </c>
      <c r="E803" s="173">
        <f t="shared" si="89"/>
        <v>184</v>
      </c>
    </row>
    <row r="804" spans="1:6" ht="16.5" thickBot="1" x14ac:dyDescent="0.3">
      <c r="A804" s="243" t="s">
        <v>253</v>
      </c>
      <c r="B804" s="244"/>
      <c r="C804" s="9"/>
      <c r="D804" s="119">
        <f>SUM(D801:D803)</f>
        <v>2556</v>
      </c>
      <c r="E804" s="218">
        <f>SUM(E801:E803)</f>
        <v>2556</v>
      </c>
    </row>
    <row r="805" spans="1:6" ht="16.5" thickBot="1" x14ac:dyDescent="0.3">
      <c r="A805" s="2"/>
      <c r="B805" s="2"/>
      <c r="C805" s="2"/>
      <c r="D805" s="2"/>
      <c r="E805" s="94"/>
    </row>
    <row r="806" spans="1:6" ht="16.5" thickBot="1" x14ac:dyDescent="0.3">
      <c r="A806" s="249" t="s">
        <v>667</v>
      </c>
      <c r="B806" s="250"/>
      <c r="C806" s="250"/>
      <c r="D806" s="250"/>
      <c r="E806" s="251"/>
    </row>
    <row r="807" spans="1:6" ht="16.5" thickBot="1" x14ac:dyDescent="0.3">
      <c r="A807" s="164" t="s">
        <v>19</v>
      </c>
      <c r="B807" s="4" t="s">
        <v>3</v>
      </c>
      <c r="C807" s="4" t="s">
        <v>4</v>
      </c>
      <c r="D807" s="72" t="s">
        <v>146</v>
      </c>
      <c r="E807" s="174" t="s">
        <v>65</v>
      </c>
    </row>
    <row r="808" spans="1:6" x14ac:dyDescent="0.25">
      <c r="A808" s="159" t="s">
        <v>503</v>
      </c>
      <c r="B808" s="2" t="s">
        <v>209</v>
      </c>
      <c r="C808" s="2">
        <v>2</v>
      </c>
      <c r="D808" s="77">
        <f>+'Costo Mano de Obra'!E$23</f>
        <v>182.42184782608697</v>
      </c>
      <c r="E808" s="173">
        <f>+C808*D808</f>
        <v>364.84369565217395</v>
      </c>
    </row>
    <row r="809" spans="1:6" ht="16.5" thickBot="1" x14ac:dyDescent="0.3">
      <c r="A809" s="243" t="s">
        <v>147</v>
      </c>
      <c r="B809" s="244"/>
      <c r="C809" s="76"/>
      <c r="D809" s="76">
        <f>SUM(D808:D808)</f>
        <v>182.42184782608697</v>
      </c>
      <c r="E809" s="172">
        <f>SUM(E808:E808)</f>
        <v>364.84369565217395</v>
      </c>
    </row>
    <row r="810" spans="1:6" x14ac:dyDescent="0.25">
      <c r="A810" s="8"/>
      <c r="B810" s="8"/>
      <c r="C810" s="77"/>
      <c r="D810" s="77"/>
      <c r="E810" s="77"/>
    </row>
    <row r="811" spans="1:6" x14ac:dyDescent="0.25">
      <c r="A811" s="271" t="s">
        <v>246</v>
      </c>
      <c r="B811" s="272"/>
      <c r="C811" s="272"/>
      <c r="D811" s="272"/>
      <c r="E811" s="272"/>
      <c r="F811" s="272"/>
    </row>
    <row r="812" spans="1:6" ht="47.25" x14ac:dyDescent="0.25">
      <c r="A812" s="26" t="s">
        <v>64</v>
      </c>
      <c r="B812" s="78" t="s">
        <v>4</v>
      </c>
      <c r="C812" s="28" t="s">
        <v>2</v>
      </c>
      <c r="D812" s="26" t="s">
        <v>247</v>
      </c>
      <c r="E812" s="26" t="s">
        <v>248</v>
      </c>
      <c r="F812" s="28" t="s">
        <v>249</v>
      </c>
    </row>
    <row r="813" spans="1:6" x14ac:dyDescent="0.25">
      <c r="A813" s="26" t="str">
        <f>+A771</f>
        <v>COMBO HAMBURGUESA SUPERBOX</v>
      </c>
      <c r="B813" s="19">
        <v>1</v>
      </c>
      <c r="C813" s="27">
        <f>+E788</f>
        <v>11195.166439873867</v>
      </c>
      <c r="D813" s="27">
        <f>+E797</f>
        <v>1733.007554347826</v>
      </c>
      <c r="E813" s="26">
        <f>+E804+E809</f>
        <v>2920.8436956521741</v>
      </c>
      <c r="F813" s="28">
        <f>+C813+D813+E813</f>
        <v>15849.017689873866</v>
      </c>
    </row>
    <row r="814" spans="1:6" ht="16.5" thickBot="1" x14ac:dyDescent="0.3">
      <c r="A814" s="29"/>
      <c r="B814" s="12"/>
      <c r="C814" s="30"/>
      <c r="D814" s="30"/>
      <c r="E814" s="29"/>
      <c r="F814" s="31"/>
    </row>
    <row r="815" spans="1:6" x14ac:dyDescent="0.25">
      <c r="A815" s="252" t="s">
        <v>323</v>
      </c>
      <c r="B815" s="253"/>
      <c r="C815" s="253"/>
      <c r="D815" s="253"/>
      <c r="E815" s="254"/>
    </row>
    <row r="816" spans="1:6" ht="16.5" thickBot="1" x14ac:dyDescent="0.3">
      <c r="A816" s="255" t="s">
        <v>1</v>
      </c>
      <c r="B816" s="256"/>
      <c r="C816" s="256"/>
      <c r="D816" s="256"/>
      <c r="E816" s="257"/>
    </row>
    <row r="817" spans="1:5" ht="16.5" thickBot="1" x14ac:dyDescent="0.3">
      <c r="A817" s="164" t="s">
        <v>2</v>
      </c>
      <c r="B817" s="4" t="s">
        <v>3</v>
      </c>
      <c r="C817" s="4" t="s">
        <v>4</v>
      </c>
      <c r="D817" s="98" t="s">
        <v>146</v>
      </c>
      <c r="E817" s="186" t="s">
        <v>65</v>
      </c>
    </row>
    <row r="818" spans="1:5" x14ac:dyDescent="0.25">
      <c r="A818" s="207" t="str">
        <f>+'Producto Terminado'!A578</f>
        <v>Queso Americano</v>
      </c>
      <c r="B818" s="10" t="str">
        <f>+'Producto Terminado'!B578</f>
        <v>Gramos</v>
      </c>
      <c r="C818" s="10">
        <f>+'Producto Terminado'!C578</f>
        <v>40</v>
      </c>
      <c r="D818" s="77">
        <f>+'Costo Materia Prima'!E81</f>
        <v>25.933333333333334</v>
      </c>
      <c r="E818" s="173">
        <f>+C818*D818</f>
        <v>1037.3333333333333</v>
      </c>
    </row>
    <row r="819" spans="1:5" x14ac:dyDescent="0.25">
      <c r="A819" s="207" t="str">
        <f>+'Producto Terminado'!A579</f>
        <v>Carne de hamburguesa</v>
      </c>
      <c r="B819" s="10" t="str">
        <f>+'Producto Terminado'!B579</f>
        <v>Gramos</v>
      </c>
      <c r="C819" s="10">
        <f>+'Producto Terminado'!C579</f>
        <v>260</v>
      </c>
      <c r="D819" s="77">
        <f>+'Costo Preparaciones Previas'!G390</f>
        <v>19.286277648313423</v>
      </c>
      <c r="E819" s="173">
        <f t="shared" ref="E819:E829" si="90">+C819*D819</f>
        <v>5014.43218856149</v>
      </c>
    </row>
    <row r="820" spans="1:5" x14ac:dyDescent="0.25">
      <c r="A820" s="207" t="str">
        <f>+'Producto Terminado'!A580</f>
        <v>Pan hamburguesa</v>
      </c>
      <c r="B820" s="10" t="str">
        <f>+'Producto Terminado'!B580</f>
        <v>Unidad</v>
      </c>
      <c r="C820" s="10">
        <f>+'Producto Terminado'!C580</f>
        <v>1</v>
      </c>
      <c r="D820" s="77">
        <f>+'Costo Materia Prima'!E160</f>
        <v>980</v>
      </c>
      <c r="E820" s="173">
        <f t="shared" si="90"/>
        <v>980</v>
      </c>
    </row>
    <row r="821" spans="1:5" x14ac:dyDescent="0.25">
      <c r="A821" s="207" t="str">
        <f>+'Producto Terminado'!A581</f>
        <v>Lechuga</v>
      </c>
      <c r="B821" s="10" t="str">
        <f>+'Producto Terminado'!B581</f>
        <v>Gramos</v>
      </c>
      <c r="C821" s="10">
        <f>+'Producto Terminado'!C581</f>
        <v>11</v>
      </c>
      <c r="D821" s="77">
        <f>+'Costo Materia Prima'!E7</f>
        <v>11.428571428571429</v>
      </c>
      <c r="E821" s="173">
        <f t="shared" si="90"/>
        <v>125.71428571428572</v>
      </c>
    </row>
    <row r="822" spans="1:5" x14ac:dyDescent="0.25">
      <c r="A822" s="207" t="str">
        <f>+'Producto Terminado'!A582</f>
        <v>Salsa de tomate</v>
      </c>
      <c r="B822" s="10" t="str">
        <f>+'Producto Terminado'!B582</f>
        <v>Gramos</v>
      </c>
      <c r="C822" s="10">
        <f>+'Producto Terminado'!C582</f>
        <v>10</v>
      </c>
      <c r="D822" s="77">
        <f>+'Costo Materia Prima'!E95</f>
        <v>13.358588235294118</v>
      </c>
      <c r="E822" s="173">
        <f t="shared" si="90"/>
        <v>133.58588235294118</v>
      </c>
    </row>
    <row r="823" spans="1:5" x14ac:dyDescent="0.25">
      <c r="A823" s="207" t="str">
        <f>+'Producto Terminado'!A583</f>
        <v>Salsa mostaza</v>
      </c>
      <c r="B823" s="10" t="str">
        <f>+'Producto Terminado'!B583</f>
        <v>Gramos</v>
      </c>
      <c r="C823" s="10">
        <f>+'Producto Terminado'!C583</f>
        <v>10</v>
      </c>
      <c r="D823" s="77">
        <f>+'Costo Materia Prima'!E109</f>
        <v>10.687380952380952</v>
      </c>
      <c r="E823" s="173">
        <f t="shared" si="90"/>
        <v>106.87380952380951</v>
      </c>
    </row>
    <row r="824" spans="1:5" x14ac:dyDescent="0.25">
      <c r="A824" s="207" t="str">
        <f>+'Producto Terminado'!A584</f>
        <v>Tomate</v>
      </c>
      <c r="B824" s="10" t="str">
        <f>+'Producto Terminado'!B584</f>
        <v>Gramos</v>
      </c>
      <c r="C824" s="10">
        <f>+'Producto Terminado'!C584</f>
        <v>23</v>
      </c>
      <c r="D824" s="77">
        <f>+'Costo Materia Prima'!E12</f>
        <v>3.5</v>
      </c>
      <c r="E824" s="173">
        <f t="shared" si="90"/>
        <v>80.5</v>
      </c>
    </row>
    <row r="825" spans="1:5" x14ac:dyDescent="0.25">
      <c r="A825" s="207" t="str">
        <f>+'Producto Terminado'!A585</f>
        <v>Cebolla cabezona</v>
      </c>
      <c r="B825" s="10" t="str">
        <f>+'Producto Terminado'!B585</f>
        <v>Gramos</v>
      </c>
      <c r="C825" s="10">
        <f>+'Producto Terminado'!C585</f>
        <v>12</v>
      </c>
      <c r="D825" s="77">
        <f>+'Costo Materia Prima'!E4</f>
        <v>4.5999999999999996</v>
      </c>
      <c r="E825" s="173">
        <f t="shared" si="90"/>
        <v>55.199999999999996</v>
      </c>
    </row>
    <row r="826" spans="1:5" x14ac:dyDescent="0.25">
      <c r="A826" s="207" t="str">
        <f>+'Producto Terminado'!A586</f>
        <v>Tocineta</v>
      </c>
      <c r="B826" s="10" t="str">
        <f>+'Producto Terminado'!B586</f>
        <v>Gramos</v>
      </c>
      <c r="C826" s="10">
        <f>+'Producto Terminado'!C586</f>
        <v>20</v>
      </c>
      <c r="D826" s="77">
        <f>+'Costo Materia Prima'!E66</f>
        <v>26.5</v>
      </c>
      <c r="E826" s="173">
        <f t="shared" si="90"/>
        <v>530</v>
      </c>
    </row>
    <row r="827" spans="1:5" x14ac:dyDescent="0.25">
      <c r="A827" s="207" t="str">
        <f>+'Producto Terminado'!A587</f>
        <v>Sal</v>
      </c>
      <c r="B827" s="10" t="str">
        <f>+'Producto Terminado'!B587</f>
        <v>Gramos</v>
      </c>
      <c r="C827" s="10">
        <f>+'Producto Terminado'!C587</f>
        <v>2</v>
      </c>
      <c r="D827" s="77">
        <f>+'Costo Materia Prima'!E100</f>
        <v>1.95</v>
      </c>
      <c r="E827" s="173">
        <f t="shared" si="90"/>
        <v>3.9</v>
      </c>
    </row>
    <row r="828" spans="1:5" x14ac:dyDescent="0.25">
      <c r="A828" s="207" t="str">
        <f>+'Producto Terminado'!A588</f>
        <v>Paprika</v>
      </c>
      <c r="B828" s="10" t="str">
        <f>+'Producto Terminado'!B588</f>
        <v>Gramos</v>
      </c>
      <c r="C828" s="10">
        <f>+'Producto Terminado'!C588</f>
        <v>2</v>
      </c>
      <c r="D828" s="77">
        <f>+'Costo Materia Prima'!E99</f>
        <v>86.860670194003518</v>
      </c>
      <c r="E828" s="173">
        <f t="shared" si="90"/>
        <v>173.72134038800704</v>
      </c>
    </row>
    <row r="829" spans="1:5" ht="16.5" thickBot="1" x14ac:dyDescent="0.3">
      <c r="A829" s="208" t="str">
        <f>+'Producto Terminado'!A589</f>
        <v>Aceite</v>
      </c>
      <c r="B829" s="32" t="str">
        <f>+'Producto Terminado'!B589</f>
        <v>ml</v>
      </c>
      <c r="C829" s="32">
        <f>+'Producto Terminado'!C589</f>
        <v>10</v>
      </c>
      <c r="D829" s="98">
        <f>+'Costo Materia Prima'!E85</f>
        <v>7.62</v>
      </c>
      <c r="E829" s="186">
        <f t="shared" si="90"/>
        <v>76.2</v>
      </c>
    </row>
    <row r="830" spans="1:5" ht="16.5" thickBot="1" x14ac:dyDescent="0.3">
      <c r="A830" s="269" t="s">
        <v>253</v>
      </c>
      <c r="B830" s="270"/>
      <c r="C830" s="98">
        <f>SUM(C818:C829)</f>
        <v>401</v>
      </c>
      <c r="D830" s="98">
        <f t="shared" ref="D830" si="91">SUM(D818:D829)</f>
        <v>1191.7248217918964</v>
      </c>
      <c r="E830" s="186">
        <f>SUM(E818:E829)</f>
        <v>8317.4608398738674</v>
      </c>
    </row>
    <row r="831" spans="1:5" ht="16.5" thickBot="1" x14ac:dyDescent="0.3">
      <c r="B831" s="2"/>
      <c r="C831" s="45"/>
      <c r="D831" s="5"/>
      <c r="E831" s="5"/>
    </row>
    <row r="832" spans="1:5" ht="16.5" thickBot="1" x14ac:dyDescent="0.3">
      <c r="A832" s="249" t="s">
        <v>15</v>
      </c>
      <c r="B832" s="250"/>
      <c r="C832" s="250"/>
      <c r="D832" s="250"/>
      <c r="E832" s="251"/>
    </row>
    <row r="833" spans="1:5" ht="16.5" thickBot="1" x14ac:dyDescent="0.3">
      <c r="A833" s="164" t="s">
        <v>16</v>
      </c>
      <c r="B833" s="4" t="s">
        <v>3</v>
      </c>
      <c r="C833" s="4" t="s">
        <v>17</v>
      </c>
      <c r="D833" s="72" t="s">
        <v>146</v>
      </c>
      <c r="E833" s="174" t="s">
        <v>65</v>
      </c>
    </row>
    <row r="834" spans="1:5" x14ac:dyDescent="0.25">
      <c r="A834" s="162" t="str">
        <f>+'Producto Terminado'!A595</f>
        <v>Alistar el pan, colocar salsa, lechuga y tomate.</v>
      </c>
      <c r="B834" s="5" t="str">
        <f>+'Producto Terminado'!B595</f>
        <v>Minutos</v>
      </c>
      <c r="C834" s="5">
        <f>+'Producto Terminado'!C595</f>
        <v>1</v>
      </c>
      <c r="D834" s="77">
        <f>+'Costo Mano de Obra'!E$11</f>
        <v>182.42184782608697</v>
      </c>
      <c r="E834" s="173">
        <f>+C834*D834</f>
        <v>182.42184782608697</v>
      </c>
    </row>
    <row r="835" spans="1:5" x14ac:dyDescent="0.25">
      <c r="A835" s="162" t="str">
        <f>+'Producto Terminado'!A596</f>
        <v>Colocar las 2 carne de hamburguesa en la plancha</v>
      </c>
      <c r="B835" s="5" t="str">
        <f>+'Producto Terminado'!B596</f>
        <v>Minutos</v>
      </c>
      <c r="C835" s="5">
        <f>+'Producto Terminado'!C596</f>
        <v>3</v>
      </c>
      <c r="D835" s="77">
        <f>+'Costo Mano de Obra'!E$11</f>
        <v>182.42184782608697</v>
      </c>
      <c r="E835" s="173">
        <f t="shared" ref="E835:E837" si="92">+C835*D835</f>
        <v>547.26554347826095</v>
      </c>
    </row>
    <row r="836" spans="1:5" x14ac:dyDescent="0.25">
      <c r="A836" s="162" t="str">
        <f>+'Producto Terminado'!A597</f>
        <v xml:space="preserve">Colocar las 2 tocineta en la plancha </v>
      </c>
      <c r="B836" s="5" t="str">
        <f>+'Producto Terminado'!B597</f>
        <v>Minutos</v>
      </c>
      <c r="C836" s="5">
        <f>+'Producto Terminado'!C597</f>
        <v>0.5</v>
      </c>
      <c r="D836" s="77">
        <f>+'Costo Mano de Obra'!E$11</f>
        <v>182.42184782608697</v>
      </c>
      <c r="E836" s="173">
        <f t="shared" si="92"/>
        <v>91.210923913043487</v>
      </c>
    </row>
    <row r="837" spans="1:5" x14ac:dyDescent="0.25">
      <c r="A837" s="162" t="str">
        <f>+'Producto Terminado'!A598</f>
        <v>Armar hamburgusa</v>
      </c>
      <c r="B837" s="5" t="str">
        <f>+'Producto Terminado'!B598</f>
        <v>Minutos</v>
      </c>
      <c r="C837" s="5">
        <f>+'Producto Terminado'!C598</f>
        <v>2</v>
      </c>
      <c r="D837" s="77">
        <f>+'Costo Mano de Obra'!E$11</f>
        <v>182.42184782608697</v>
      </c>
      <c r="E837" s="173">
        <f t="shared" si="92"/>
        <v>364.84369565217395</v>
      </c>
    </row>
    <row r="838" spans="1:5" ht="16.5" thickBot="1" x14ac:dyDescent="0.3">
      <c r="A838" s="243" t="s">
        <v>253</v>
      </c>
      <c r="B838" s="244"/>
      <c r="C838" s="14">
        <f>SUM(C834:C837)</f>
        <v>6.5</v>
      </c>
      <c r="D838" s="76">
        <f>SUM(D834:D837)</f>
        <v>729.6873913043479</v>
      </c>
      <c r="E838" s="172">
        <f>SUM(E834:E837)</f>
        <v>1185.7420108695653</v>
      </c>
    </row>
    <row r="839" spans="1:5" ht="16.5" thickBot="1" x14ac:dyDescent="0.3">
      <c r="D839" s="5"/>
      <c r="E839" s="5"/>
    </row>
    <row r="840" spans="1:5" ht="16.5" thickBot="1" x14ac:dyDescent="0.3">
      <c r="A840" s="249" t="s">
        <v>18</v>
      </c>
      <c r="B840" s="250"/>
      <c r="C840" s="250"/>
      <c r="D840" s="250"/>
      <c r="E840" s="251"/>
    </row>
    <row r="841" spans="1:5" ht="16.5" thickBot="1" x14ac:dyDescent="0.3">
      <c r="A841" s="164" t="s">
        <v>19</v>
      </c>
      <c r="B841" s="4" t="s">
        <v>3</v>
      </c>
      <c r="C841" s="4" t="s">
        <v>4</v>
      </c>
      <c r="D841" s="72" t="s">
        <v>146</v>
      </c>
      <c r="E841" s="174" t="s">
        <v>65</v>
      </c>
    </row>
    <row r="842" spans="1:5" x14ac:dyDescent="0.25">
      <c r="A842" s="207" t="s">
        <v>306</v>
      </c>
      <c r="B842" s="10" t="s">
        <v>21</v>
      </c>
      <c r="C842" s="132">
        <v>1</v>
      </c>
      <c r="D842" s="77">
        <f>+'Costos Indirectos '!E25</f>
        <v>680</v>
      </c>
      <c r="E842" s="173">
        <f>+C842*D842</f>
        <v>680</v>
      </c>
    </row>
    <row r="843" spans="1:5" x14ac:dyDescent="0.25">
      <c r="A843" s="159" t="s">
        <v>343</v>
      </c>
      <c r="B843" s="2" t="s">
        <v>21</v>
      </c>
      <c r="C843" s="3">
        <v>1</v>
      </c>
      <c r="D843" s="77">
        <f>+'Costos Indirectos '!D25</f>
        <v>1511.9999999999998</v>
      </c>
      <c r="E843" s="173">
        <f t="shared" ref="E843:E844" si="93">+C843*D843</f>
        <v>1511.9999999999998</v>
      </c>
    </row>
    <row r="844" spans="1:5" x14ac:dyDescent="0.25">
      <c r="A844" s="159" t="s">
        <v>550</v>
      </c>
      <c r="B844" s="2" t="s">
        <v>21</v>
      </c>
      <c r="C844" s="3">
        <v>1</v>
      </c>
      <c r="D844" s="77">
        <f>+'Costos Indirectos '!F25</f>
        <v>184</v>
      </c>
      <c r="E844" s="173">
        <f t="shared" si="93"/>
        <v>184</v>
      </c>
    </row>
    <row r="845" spans="1:5" ht="16.5" thickBot="1" x14ac:dyDescent="0.3">
      <c r="A845" s="243" t="s">
        <v>253</v>
      </c>
      <c r="B845" s="244"/>
      <c r="C845" s="9"/>
      <c r="D845" s="119">
        <f>SUM(D842:D844)</f>
        <v>2376</v>
      </c>
      <c r="E845" s="218">
        <f>SUM(E842:E844)</f>
        <v>2376</v>
      </c>
    </row>
    <row r="846" spans="1:5" ht="16.5" thickBot="1" x14ac:dyDescent="0.3">
      <c r="A846" s="2"/>
      <c r="B846" s="2"/>
      <c r="C846" s="2"/>
      <c r="D846" s="2"/>
      <c r="E846" s="94"/>
    </row>
    <row r="847" spans="1:5" ht="16.5" thickBot="1" x14ac:dyDescent="0.3">
      <c r="A847" s="249" t="s">
        <v>667</v>
      </c>
      <c r="B847" s="250"/>
      <c r="C847" s="250"/>
      <c r="D847" s="250"/>
      <c r="E847" s="251"/>
    </row>
    <row r="848" spans="1:5" ht="16.5" thickBot="1" x14ac:dyDescent="0.3">
      <c r="A848" s="164" t="s">
        <v>19</v>
      </c>
      <c r="B848" s="4" t="s">
        <v>3</v>
      </c>
      <c r="C848" s="4" t="s">
        <v>4</v>
      </c>
      <c r="D848" s="72" t="s">
        <v>146</v>
      </c>
      <c r="E848" s="174" t="s">
        <v>65</v>
      </c>
    </row>
    <row r="849" spans="1:6" x14ac:dyDescent="0.25">
      <c r="A849" s="159" t="s">
        <v>503</v>
      </c>
      <c r="B849" s="2" t="s">
        <v>209</v>
      </c>
      <c r="C849" s="2">
        <v>2</v>
      </c>
      <c r="D849" s="77">
        <f>+'Costo Mano de Obra'!E$23</f>
        <v>182.42184782608697</v>
      </c>
      <c r="E849" s="173">
        <f>+C849*D849</f>
        <v>364.84369565217395</v>
      </c>
    </row>
    <row r="850" spans="1:6" ht="16.5" thickBot="1" x14ac:dyDescent="0.3">
      <c r="A850" s="243" t="s">
        <v>147</v>
      </c>
      <c r="B850" s="244"/>
      <c r="C850" s="76"/>
      <c r="D850" s="76">
        <f>SUM(D849:D849)</f>
        <v>182.42184782608697</v>
      </c>
      <c r="E850" s="172">
        <f>SUM(E849:E849)</f>
        <v>364.84369565217395</v>
      </c>
    </row>
    <row r="851" spans="1:6" x14ac:dyDescent="0.25">
      <c r="A851" s="8"/>
      <c r="B851" s="8"/>
      <c r="C851" s="77"/>
      <c r="D851" s="77"/>
      <c r="E851" s="77"/>
    </row>
    <row r="852" spans="1:6" x14ac:dyDescent="0.25">
      <c r="A852" s="271" t="s">
        <v>246</v>
      </c>
      <c r="B852" s="272"/>
      <c r="C852" s="272"/>
      <c r="D852" s="272"/>
      <c r="E852" s="272"/>
      <c r="F852" s="272"/>
    </row>
    <row r="853" spans="1:6" ht="47.25" x14ac:dyDescent="0.25">
      <c r="A853" s="26" t="s">
        <v>64</v>
      </c>
      <c r="B853" s="78" t="s">
        <v>4</v>
      </c>
      <c r="C853" s="28" t="s">
        <v>2</v>
      </c>
      <c r="D853" s="26" t="s">
        <v>247</v>
      </c>
      <c r="E853" s="26" t="s">
        <v>248</v>
      </c>
      <c r="F853" s="28" t="s">
        <v>249</v>
      </c>
    </row>
    <row r="854" spans="1:6" x14ac:dyDescent="0.25">
      <c r="A854" s="26" t="str">
        <f>+A815</f>
        <v xml:space="preserve"> HAMBURGUESA SUPERBOX</v>
      </c>
      <c r="B854" s="19">
        <v>1</v>
      </c>
      <c r="C854" s="27">
        <f>+E830</f>
        <v>8317.4608398738674</v>
      </c>
      <c r="D854" s="27">
        <f>+E838</f>
        <v>1185.7420108695653</v>
      </c>
      <c r="E854" s="26">
        <f>+E845+E850</f>
        <v>2740.8436956521741</v>
      </c>
      <c r="F854" s="28">
        <f>+C854+D854+E854</f>
        <v>12244.046546395608</v>
      </c>
    </row>
    <row r="855" spans="1:6" ht="16.5" thickBot="1" x14ac:dyDescent="0.3">
      <c r="A855" s="29"/>
      <c r="B855" s="12"/>
      <c r="C855" s="30"/>
      <c r="D855" s="30"/>
      <c r="E855" s="29"/>
      <c r="F855" s="31"/>
    </row>
    <row r="856" spans="1:6" x14ac:dyDescent="0.25">
      <c r="A856" s="252" t="s">
        <v>401</v>
      </c>
      <c r="B856" s="253"/>
      <c r="C856" s="253"/>
      <c r="D856" s="253"/>
      <c r="E856" s="254"/>
    </row>
    <row r="857" spans="1:6" ht="16.5" thickBot="1" x14ac:dyDescent="0.3">
      <c r="A857" s="255" t="s">
        <v>1</v>
      </c>
      <c r="B857" s="256"/>
      <c r="C857" s="256"/>
      <c r="D857" s="256"/>
      <c r="E857" s="257"/>
    </row>
    <row r="858" spans="1:6" ht="16.5" thickBot="1" x14ac:dyDescent="0.3">
      <c r="A858" s="164" t="s">
        <v>2</v>
      </c>
      <c r="B858" s="4" t="s">
        <v>3</v>
      </c>
      <c r="C858" s="4" t="s">
        <v>4</v>
      </c>
      <c r="D858" s="98" t="s">
        <v>146</v>
      </c>
      <c r="E858" s="186" t="s">
        <v>65</v>
      </c>
    </row>
    <row r="859" spans="1:6" x14ac:dyDescent="0.25">
      <c r="A859" s="207" t="str">
        <f>+'Producto Terminado'!A608</f>
        <v>Queso Americano</v>
      </c>
      <c r="B859" s="10" t="str">
        <f>+'Producto Terminado'!B608</f>
        <v>Gramos</v>
      </c>
      <c r="C859" s="10">
        <f>+'Producto Terminado'!C608</f>
        <v>20</v>
      </c>
      <c r="D859" s="77">
        <f>+'Costo Materia Prima'!E81</f>
        <v>25.933333333333334</v>
      </c>
      <c r="E859" s="173">
        <f>+C859*D859</f>
        <v>518.66666666666663</v>
      </c>
    </row>
    <row r="860" spans="1:6" x14ac:dyDescent="0.25">
      <c r="A860" s="207" t="str">
        <f>+'Producto Terminado'!A609</f>
        <v>Carne de hamburguesa</v>
      </c>
      <c r="B860" s="10" t="str">
        <f>+'Producto Terminado'!B609</f>
        <v>Gramos</v>
      </c>
      <c r="C860" s="10">
        <f>+'Producto Terminado'!C609</f>
        <v>130</v>
      </c>
      <c r="D860" s="77">
        <f>+'Costo Preparaciones Previas'!G390</f>
        <v>19.286277648313423</v>
      </c>
      <c r="E860" s="173">
        <f t="shared" ref="E860:E873" si="94">+C860*D860</f>
        <v>2507.216094280745</v>
      </c>
    </row>
    <row r="861" spans="1:6" x14ac:dyDescent="0.25">
      <c r="A861" s="207" t="str">
        <f>+'Producto Terminado'!A610</f>
        <v>Pan hamburguesa</v>
      </c>
      <c r="B861" s="10" t="str">
        <f>+'Producto Terminado'!B610</f>
        <v>Unidad</v>
      </c>
      <c r="C861" s="10">
        <f>+'Producto Terminado'!C610</f>
        <v>1</v>
      </c>
      <c r="D861" s="77">
        <f>+'Costo Materia Prima'!E160</f>
        <v>980</v>
      </c>
      <c r="E861" s="173">
        <f t="shared" si="94"/>
        <v>980</v>
      </c>
    </row>
    <row r="862" spans="1:6" x14ac:dyDescent="0.25">
      <c r="A862" s="207" t="str">
        <f>+'Producto Terminado'!A611</f>
        <v>cerdo bbq en cuadros</v>
      </c>
      <c r="B862" s="10" t="str">
        <f>+'Producto Terminado'!B611</f>
        <v>Gramos</v>
      </c>
      <c r="C862" s="10">
        <f>+'Producto Terminado'!C611</f>
        <v>100</v>
      </c>
      <c r="D862" s="77">
        <f>+'Costo Preparaciones Previas'!G220</f>
        <v>24.604996043903132</v>
      </c>
      <c r="E862" s="173">
        <f t="shared" si="94"/>
        <v>2460.4996043903134</v>
      </c>
    </row>
    <row r="863" spans="1:6" x14ac:dyDescent="0.25">
      <c r="A863" s="207" t="str">
        <f>+'Producto Terminado'!A612</f>
        <v>Lechuga</v>
      </c>
      <c r="B863" s="10" t="str">
        <f>+'Producto Terminado'!B612</f>
        <v>Gramos</v>
      </c>
      <c r="C863" s="10">
        <f>+'Producto Terminado'!C612</f>
        <v>11</v>
      </c>
      <c r="D863" s="77">
        <f>+'Costo Materia Prima'!E7</f>
        <v>11.428571428571429</v>
      </c>
      <c r="E863" s="173">
        <f t="shared" si="94"/>
        <v>125.71428571428572</v>
      </c>
    </row>
    <row r="864" spans="1:6" x14ac:dyDescent="0.25">
      <c r="A864" s="207" t="str">
        <f>+'Producto Terminado'!A613</f>
        <v>Salsa de tomate</v>
      </c>
      <c r="B864" s="10" t="str">
        <f>+'Producto Terminado'!B613</f>
        <v>Gramos</v>
      </c>
      <c r="C864" s="10">
        <f>+'Producto Terminado'!C613</f>
        <v>10</v>
      </c>
      <c r="D864" s="77">
        <f>+'Costo Materia Prima'!E95</f>
        <v>13.358588235294118</v>
      </c>
      <c r="E864" s="173">
        <f t="shared" si="94"/>
        <v>133.58588235294118</v>
      </c>
    </row>
    <row r="865" spans="1:5" x14ac:dyDescent="0.25">
      <c r="A865" s="207" t="str">
        <f>+'Producto Terminado'!A614</f>
        <v>Salsa mostaza</v>
      </c>
      <c r="B865" s="10" t="str">
        <f>+'Producto Terminado'!B614</f>
        <v>Gramos</v>
      </c>
      <c r="C865" s="10">
        <f>+'Producto Terminado'!C614</f>
        <v>10</v>
      </c>
      <c r="D865" s="77">
        <f>+'Costo Materia Prima'!E109</f>
        <v>10.687380952380952</v>
      </c>
      <c r="E865" s="173">
        <f t="shared" si="94"/>
        <v>106.87380952380951</v>
      </c>
    </row>
    <row r="866" spans="1:5" x14ac:dyDescent="0.25">
      <c r="A866" s="207" t="str">
        <f>+'Producto Terminado'!A615</f>
        <v>Tomate</v>
      </c>
      <c r="B866" s="10" t="str">
        <f>+'Producto Terminado'!B615</f>
        <v>Gramos</v>
      </c>
      <c r="C866" s="10">
        <f>+'Producto Terminado'!C615</f>
        <v>23</v>
      </c>
      <c r="D866" s="77">
        <f>+'Costo Materia Prima'!E12</f>
        <v>3.5</v>
      </c>
      <c r="E866" s="173">
        <f t="shared" si="94"/>
        <v>80.5</v>
      </c>
    </row>
    <row r="867" spans="1:5" x14ac:dyDescent="0.25">
      <c r="A867" s="207" t="str">
        <f>+'Producto Terminado'!A616</f>
        <v>Cebolla cabezona</v>
      </c>
      <c r="B867" s="10" t="str">
        <f>+'Producto Terminado'!B616</f>
        <v>Gramos</v>
      </c>
      <c r="C867" s="10">
        <f>+'Producto Terminado'!C616</f>
        <v>12</v>
      </c>
      <c r="D867" s="77">
        <f>+'Costo Materia Prima'!E12</f>
        <v>3.5</v>
      </c>
      <c r="E867" s="173">
        <f t="shared" si="94"/>
        <v>42</v>
      </c>
    </row>
    <row r="868" spans="1:5" x14ac:dyDescent="0.25">
      <c r="A868" s="207" t="str">
        <f>+'Producto Terminado'!A617</f>
        <v>Tocineta</v>
      </c>
      <c r="B868" s="10" t="str">
        <f>+'Producto Terminado'!B617</f>
        <v>Gramos</v>
      </c>
      <c r="C868" s="10">
        <f>+'Producto Terminado'!C617</f>
        <v>20</v>
      </c>
      <c r="D868" s="77">
        <f>+'Costo Materia Prima'!E66</f>
        <v>26.5</v>
      </c>
      <c r="E868" s="173">
        <f t="shared" si="94"/>
        <v>530</v>
      </c>
    </row>
    <row r="869" spans="1:5" x14ac:dyDescent="0.25">
      <c r="A869" s="207" t="str">
        <f>+'Producto Terminado'!A618</f>
        <v>Papa francesa</v>
      </c>
      <c r="B869" s="10" t="str">
        <f>+'Producto Terminado'!B618</f>
        <v>Gramos</v>
      </c>
      <c r="C869" s="10">
        <f>+'Producto Terminado'!C618</f>
        <v>120</v>
      </c>
      <c r="D869" s="77">
        <f>+'Costo Materia Prima'!E165</f>
        <v>9.2248800000000006</v>
      </c>
      <c r="E869" s="173">
        <f t="shared" si="94"/>
        <v>1106.9856</v>
      </c>
    </row>
    <row r="870" spans="1:5" x14ac:dyDescent="0.25">
      <c r="A870" s="207" t="str">
        <f>+'Producto Terminado'!A619</f>
        <v>Sal</v>
      </c>
      <c r="B870" s="10" t="str">
        <f>+'Producto Terminado'!B619</f>
        <v>Gramos</v>
      </c>
      <c r="C870" s="10">
        <f>+'Producto Terminado'!C619</f>
        <v>2</v>
      </c>
      <c r="D870" s="77">
        <f>+'Costo Materia Prima'!E100</f>
        <v>1.95</v>
      </c>
      <c r="E870" s="173">
        <f t="shared" si="94"/>
        <v>3.9</v>
      </c>
    </row>
    <row r="871" spans="1:5" x14ac:dyDescent="0.25">
      <c r="A871" s="207" t="str">
        <f>+'Producto Terminado'!A620</f>
        <v>Paprika</v>
      </c>
      <c r="B871" s="10" t="str">
        <f>+'Producto Terminado'!B620</f>
        <v>Gramos</v>
      </c>
      <c r="C871" s="10">
        <f>+'Producto Terminado'!C620</f>
        <v>2</v>
      </c>
      <c r="D871" s="77">
        <f>+'Costo Materia Prima'!E99</f>
        <v>86.860670194003518</v>
      </c>
      <c r="E871" s="173">
        <f t="shared" si="94"/>
        <v>173.72134038800704</v>
      </c>
    </row>
    <row r="872" spans="1:5" x14ac:dyDescent="0.25">
      <c r="A872" s="207" t="str">
        <f>+'Producto Terminado'!A621</f>
        <v>Aceite</v>
      </c>
      <c r="B872" s="10" t="str">
        <f>+'Producto Terminado'!B621</f>
        <v>ml</v>
      </c>
      <c r="C872" s="10">
        <f>+'Producto Terminado'!C621</f>
        <v>10</v>
      </c>
      <c r="D872" s="77">
        <f>+'Costo Materia Prima'!E85</f>
        <v>7.62</v>
      </c>
      <c r="E872" s="173">
        <f t="shared" si="94"/>
        <v>76.2</v>
      </c>
    </row>
    <row r="873" spans="1:5" ht="16.5" thickBot="1" x14ac:dyDescent="0.3">
      <c r="A873" s="208" t="str">
        <f>+'Producto Terminado'!A622</f>
        <v>Gaseosa pet 400</v>
      </c>
      <c r="B873" s="32" t="str">
        <f>+'Producto Terminado'!B622</f>
        <v>Unidad</v>
      </c>
      <c r="C873" s="32">
        <f>+'Producto Terminado'!C622</f>
        <v>1</v>
      </c>
      <c r="D873" s="98">
        <f>+'Costo Materia Prima'!E172</f>
        <v>1770.72</v>
      </c>
      <c r="E873" s="186">
        <f t="shared" si="94"/>
        <v>1770.72</v>
      </c>
    </row>
    <row r="874" spans="1:5" ht="16.5" thickBot="1" x14ac:dyDescent="0.3">
      <c r="A874" s="269" t="s">
        <v>253</v>
      </c>
      <c r="B874" s="270"/>
      <c r="C874" s="98">
        <f t="shared" ref="C874" si="95">SUM(C859:C873)</f>
        <v>472</v>
      </c>
      <c r="D874" s="98">
        <f>SUM(D859:D873)</f>
        <v>2995.1746978357996</v>
      </c>
      <c r="E874" s="186">
        <f>SUM(E859:E873)</f>
        <v>10616.583283316768</v>
      </c>
    </row>
    <row r="875" spans="1:5" ht="16.5" thickBot="1" x14ac:dyDescent="0.3">
      <c r="B875" s="2"/>
      <c r="C875" s="45"/>
      <c r="D875" s="5"/>
      <c r="E875" s="5"/>
    </row>
    <row r="876" spans="1:5" ht="16.5" thickBot="1" x14ac:dyDescent="0.3">
      <c r="A876" s="249" t="s">
        <v>15</v>
      </c>
      <c r="B876" s="250"/>
      <c r="C876" s="250"/>
      <c r="D876" s="250"/>
      <c r="E876" s="251"/>
    </row>
    <row r="877" spans="1:5" ht="16.5" thickBot="1" x14ac:dyDescent="0.3">
      <c r="A877" s="164" t="s">
        <v>16</v>
      </c>
      <c r="B877" s="4" t="s">
        <v>3</v>
      </c>
      <c r="C877" s="4" t="s">
        <v>17</v>
      </c>
      <c r="D877" s="72" t="s">
        <v>146</v>
      </c>
      <c r="E877" s="174" t="s">
        <v>65</v>
      </c>
    </row>
    <row r="878" spans="1:5" x14ac:dyDescent="0.25">
      <c r="A878" s="162" t="str">
        <f>+'Producto Terminado'!A628</f>
        <v>Alistar el pan, colocar salsa, lechuga y tomate.</v>
      </c>
      <c r="B878" s="5" t="str">
        <f>+'Producto Terminado'!B628</f>
        <v>Minutos</v>
      </c>
      <c r="C878" s="5">
        <f>+'Producto Terminado'!C628</f>
        <v>1</v>
      </c>
      <c r="D878" s="77">
        <f>+'Costo Mano de Obra'!E$11</f>
        <v>182.42184782608697</v>
      </c>
      <c r="E878" s="173">
        <f>+C878*D878</f>
        <v>182.42184782608697</v>
      </c>
    </row>
    <row r="879" spans="1:5" x14ac:dyDescent="0.25">
      <c r="A879" s="162" t="str">
        <f>+'Producto Terminado'!A629</f>
        <v>Se coloca en la planca los cuadros de cerdo</v>
      </c>
      <c r="B879" s="5" t="str">
        <f>+'Producto Terminado'!B629</f>
        <v>Minutos</v>
      </c>
      <c r="C879" s="5">
        <f>+'Producto Terminado'!C629</f>
        <v>4</v>
      </c>
      <c r="D879" s="77">
        <f>+'Costo Mano de Obra'!E$11</f>
        <v>182.42184782608697</v>
      </c>
      <c r="E879" s="173">
        <f t="shared" ref="E879:E883" si="96">+C879*D879</f>
        <v>729.6873913043479</v>
      </c>
    </row>
    <row r="880" spans="1:5" x14ac:dyDescent="0.25">
      <c r="A880" s="162" t="str">
        <f>+'Producto Terminado'!A630</f>
        <v>Colocar las 1 carne de hamburguesa en la plancha</v>
      </c>
      <c r="B880" s="5" t="str">
        <f>+'Producto Terminado'!B630</f>
        <v>Minutos</v>
      </c>
      <c r="C880" s="5">
        <f>+'Producto Terminado'!C630</f>
        <v>3</v>
      </c>
      <c r="D880" s="77">
        <f>+'Costo Mano de Obra'!E$11</f>
        <v>182.42184782608697</v>
      </c>
      <c r="E880" s="173">
        <f t="shared" si="96"/>
        <v>547.26554347826095</v>
      </c>
    </row>
    <row r="881" spans="1:5" x14ac:dyDescent="0.25">
      <c r="A881" s="162" t="str">
        <f>+'Producto Terminado'!A631</f>
        <v>Se frie la papa</v>
      </c>
      <c r="B881" s="5" t="str">
        <f>+'Producto Terminado'!B631</f>
        <v>Minutos</v>
      </c>
      <c r="C881" s="5">
        <f>+'Producto Terminado'!C631</f>
        <v>3</v>
      </c>
      <c r="D881" s="77">
        <f>+'Costo Mano de Obra'!E$11</f>
        <v>182.42184782608697</v>
      </c>
      <c r="E881" s="173">
        <f t="shared" si="96"/>
        <v>547.26554347826095</v>
      </c>
    </row>
    <row r="882" spans="1:5" x14ac:dyDescent="0.25">
      <c r="A882" s="162" t="str">
        <f>+'Producto Terminado'!A632</f>
        <v xml:space="preserve">Colocar las 1 tocineta en la plancha </v>
      </c>
      <c r="B882" s="5" t="str">
        <f>+'Producto Terminado'!B632</f>
        <v>Minutos</v>
      </c>
      <c r="C882" s="5">
        <f>+'Producto Terminado'!C632</f>
        <v>0.5</v>
      </c>
      <c r="D882" s="77">
        <f>+'Costo Mano de Obra'!E$11</f>
        <v>182.42184782608697</v>
      </c>
      <c r="E882" s="173">
        <f t="shared" si="96"/>
        <v>91.210923913043487</v>
      </c>
    </row>
    <row r="883" spans="1:5" x14ac:dyDescent="0.25">
      <c r="A883" s="162" t="str">
        <f>+'Producto Terminado'!A633</f>
        <v>Armar hamburgusa</v>
      </c>
      <c r="B883" s="5" t="str">
        <f>+'Producto Terminado'!B633</f>
        <v>Minutos</v>
      </c>
      <c r="C883" s="5">
        <f>+'Producto Terminado'!C633</f>
        <v>2</v>
      </c>
      <c r="D883" s="77">
        <f>+'Costo Mano de Obra'!E$11</f>
        <v>182.42184782608697</v>
      </c>
      <c r="E883" s="173">
        <f t="shared" si="96"/>
        <v>364.84369565217395</v>
      </c>
    </row>
    <row r="884" spans="1:5" ht="16.5" thickBot="1" x14ac:dyDescent="0.3">
      <c r="A884" s="243" t="s">
        <v>253</v>
      </c>
      <c r="B884" s="244"/>
      <c r="C884" s="76">
        <f>SUM(C878:C883)</f>
        <v>13.5</v>
      </c>
      <c r="D884" s="76">
        <f t="shared" ref="D884" si="97">SUM(D878:D883)</f>
        <v>1094.5310869565219</v>
      </c>
      <c r="E884" s="172">
        <f>SUM(E878:E883)</f>
        <v>2462.6949456521743</v>
      </c>
    </row>
    <row r="885" spans="1:5" ht="16.5" thickBot="1" x14ac:dyDescent="0.3">
      <c r="D885" s="5"/>
      <c r="E885" s="5"/>
    </row>
    <row r="886" spans="1:5" ht="16.5" thickBot="1" x14ac:dyDescent="0.3">
      <c r="A886" s="249" t="s">
        <v>18</v>
      </c>
      <c r="B886" s="250"/>
      <c r="C886" s="250"/>
      <c r="D886" s="250"/>
      <c r="E886" s="251"/>
    </row>
    <row r="887" spans="1:5" ht="16.5" thickBot="1" x14ac:dyDescent="0.3">
      <c r="A887" s="164" t="s">
        <v>19</v>
      </c>
      <c r="B887" s="4" t="s">
        <v>3</v>
      </c>
      <c r="C887" s="4" t="s">
        <v>4</v>
      </c>
      <c r="D887" s="72" t="s">
        <v>146</v>
      </c>
      <c r="E887" s="174" t="s">
        <v>65</v>
      </c>
    </row>
    <row r="888" spans="1:5" x14ac:dyDescent="0.25">
      <c r="A888" s="207" t="s">
        <v>306</v>
      </c>
      <c r="B888" s="10" t="s">
        <v>21</v>
      </c>
      <c r="C888" s="132">
        <v>1</v>
      </c>
      <c r="D888" s="77">
        <v>680</v>
      </c>
      <c r="E888" s="173">
        <f>+C888*D888</f>
        <v>680</v>
      </c>
    </row>
    <row r="889" spans="1:5" x14ac:dyDescent="0.25">
      <c r="A889" s="159" t="s">
        <v>343</v>
      </c>
      <c r="B889" s="2" t="s">
        <v>21</v>
      </c>
      <c r="C889" s="3">
        <v>1</v>
      </c>
      <c r="D889" s="77">
        <f>+'Costos Indirectos '!D74</f>
        <v>0</v>
      </c>
      <c r="E889" s="173">
        <f t="shared" ref="E889:E890" si="98">+C889*D889</f>
        <v>0</v>
      </c>
    </row>
    <row r="890" spans="1:5" x14ac:dyDescent="0.25">
      <c r="A890" s="159" t="s">
        <v>550</v>
      </c>
      <c r="B890" s="2" t="s">
        <v>21</v>
      </c>
      <c r="C890" s="3">
        <v>1</v>
      </c>
      <c r="D890" s="77">
        <f>+'Costos Indirectos '!F74</f>
        <v>0</v>
      </c>
      <c r="E890" s="173">
        <f t="shared" si="98"/>
        <v>0</v>
      </c>
    </row>
    <row r="891" spans="1:5" ht="16.5" thickBot="1" x14ac:dyDescent="0.3">
      <c r="A891" s="243" t="s">
        <v>253</v>
      </c>
      <c r="B891" s="244"/>
      <c r="C891" s="9"/>
      <c r="D891" s="119">
        <f>SUM(D888:D890)</f>
        <v>680</v>
      </c>
      <c r="E891" s="218">
        <f>SUM(E888:E890)</f>
        <v>680</v>
      </c>
    </row>
    <row r="892" spans="1:5" ht="16.5" thickBot="1" x14ac:dyDescent="0.3">
      <c r="A892" s="2"/>
      <c r="B892" s="2"/>
      <c r="C892" s="2"/>
      <c r="D892" s="2"/>
      <c r="E892" s="94"/>
    </row>
    <row r="893" spans="1:5" ht="16.5" thickBot="1" x14ac:dyDescent="0.3">
      <c r="A893" s="249" t="s">
        <v>667</v>
      </c>
      <c r="B893" s="250"/>
      <c r="C893" s="250"/>
      <c r="D893" s="250"/>
      <c r="E893" s="251"/>
    </row>
    <row r="894" spans="1:5" ht="16.5" thickBot="1" x14ac:dyDescent="0.3">
      <c r="A894" s="164" t="s">
        <v>19</v>
      </c>
      <c r="B894" s="4" t="s">
        <v>3</v>
      </c>
      <c r="C894" s="4" t="s">
        <v>4</v>
      </c>
      <c r="D894" s="72" t="s">
        <v>146</v>
      </c>
      <c r="E894" s="174" t="s">
        <v>65</v>
      </c>
    </row>
    <row r="895" spans="1:5" x14ac:dyDescent="0.25">
      <c r="A895" s="159" t="s">
        <v>503</v>
      </c>
      <c r="B895" s="2" t="s">
        <v>209</v>
      </c>
      <c r="C895" s="2">
        <v>2</v>
      </c>
      <c r="D895" s="77">
        <f>+'Costo Mano de Obra'!E$23</f>
        <v>182.42184782608697</v>
      </c>
      <c r="E895" s="173">
        <f>+C895*D895</f>
        <v>364.84369565217395</v>
      </c>
    </row>
    <row r="896" spans="1:5" ht="16.5" thickBot="1" x14ac:dyDescent="0.3">
      <c r="A896" s="243" t="s">
        <v>147</v>
      </c>
      <c r="B896" s="244"/>
      <c r="C896" s="76"/>
      <c r="D896" s="76">
        <f>SUM(D895:D895)</f>
        <v>182.42184782608697</v>
      </c>
      <c r="E896" s="172">
        <f>SUM(E895:E895)</f>
        <v>364.84369565217395</v>
      </c>
    </row>
    <row r="897" spans="1:6" x14ac:dyDescent="0.25">
      <c r="A897" s="8"/>
      <c r="B897" s="8"/>
      <c r="C897" s="77"/>
      <c r="D897" s="77"/>
      <c r="E897" s="77"/>
    </row>
    <row r="898" spans="1:6" x14ac:dyDescent="0.25">
      <c r="A898" s="271" t="s">
        <v>246</v>
      </c>
      <c r="B898" s="272"/>
      <c r="C898" s="272"/>
      <c r="D898" s="272"/>
      <c r="E898" s="272"/>
      <c r="F898" s="272"/>
    </row>
    <row r="899" spans="1:6" ht="47.25" x14ac:dyDescent="0.25">
      <c r="A899" s="26" t="s">
        <v>64</v>
      </c>
      <c r="B899" s="78" t="s">
        <v>4</v>
      </c>
      <c r="C899" s="28" t="s">
        <v>2</v>
      </c>
      <c r="D899" s="26" t="s">
        <v>247</v>
      </c>
      <c r="E899" s="26" t="s">
        <v>248</v>
      </c>
      <c r="F899" s="28" t="s">
        <v>249</v>
      </c>
    </row>
    <row r="900" spans="1:6" x14ac:dyDescent="0.25">
      <c r="A900" s="26" t="str">
        <f>+A856</f>
        <v>COMBO HAMBURGUESA CERDO BBQ</v>
      </c>
      <c r="B900" s="19">
        <v>1</v>
      </c>
      <c r="C900" s="27">
        <f>+E874</f>
        <v>10616.583283316768</v>
      </c>
      <c r="D900" s="27">
        <f>+E884</f>
        <v>2462.6949456521743</v>
      </c>
      <c r="E900" s="26">
        <f>+E891+E896</f>
        <v>1044.8436956521739</v>
      </c>
      <c r="F900" s="28">
        <f>+C900+D900+E900</f>
        <v>14124.121924621117</v>
      </c>
    </row>
    <row r="901" spans="1:6" ht="16.5" thickBot="1" x14ac:dyDescent="0.3">
      <c r="A901" s="29"/>
      <c r="B901" s="12"/>
      <c r="C901" s="30"/>
      <c r="D901" s="30"/>
      <c r="E901" s="29"/>
      <c r="F901" s="31"/>
    </row>
    <row r="902" spans="1:6" x14ac:dyDescent="0.25">
      <c r="A902" s="252" t="s">
        <v>446</v>
      </c>
      <c r="B902" s="253"/>
      <c r="C902" s="253"/>
      <c r="D902" s="253"/>
      <c r="E902" s="254"/>
    </row>
    <row r="903" spans="1:6" ht="16.5" thickBot="1" x14ac:dyDescent="0.3">
      <c r="A903" s="245" t="s">
        <v>1</v>
      </c>
      <c r="B903" s="246"/>
      <c r="C903" s="246"/>
      <c r="D903" s="246"/>
      <c r="E903" s="273"/>
    </row>
    <row r="904" spans="1:6" ht="16.5" thickBot="1" x14ac:dyDescent="0.3">
      <c r="A904" s="164" t="s">
        <v>2</v>
      </c>
      <c r="B904" s="4" t="s">
        <v>3</v>
      </c>
      <c r="C904" s="4" t="s">
        <v>4</v>
      </c>
      <c r="D904" s="98" t="s">
        <v>146</v>
      </c>
      <c r="E904" s="186" t="s">
        <v>65</v>
      </c>
    </row>
    <row r="905" spans="1:6" x14ac:dyDescent="0.25">
      <c r="A905" s="207" t="str">
        <f>+'Producto Terminado'!A644</f>
        <v>Queso Americano</v>
      </c>
      <c r="B905" s="10" t="str">
        <f>+'Producto Terminado'!B644</f>
        <v>Gramos</v>
      </c>
      <c r="C905" s="10">
        <f>+'Producto Terminado'!C644</f>
        <v>20</v>
      </c>
      <c r="D905" s="77">
        <f>+'Costo Materia Prima'!E81</f>
        <v>25.933333333333334</v>
      </c>
      <c r="E905" s="173">
        <f>+C905*D905</f>
        <v>518.66666666666663</v>
      </c>
    </row>
    <row r="906" spans="1:6" x14ac:dyDescent="0.25">
      <c r="A906" s="207" t="str">
        <f>+'Producto Terminado'!A645</f>
        <v>Carne de hamburguesa</v>
      </c>
      <c r="B906" s="10" t="str">
        <f>+'Producto Terminado'!B645</f>
        <v>Gramos</v>
      </c>
      <c r="C906" s="10">
        <f>+'Producto Terminado'!C645</f>
        <v>130</v>
      </c>
      <c r="D906" s="77">
        <f>+'Costo Preparaciones Previas'!G390</f>
        <v>19.286277648313423</v>
      </c>
      <c r="E906" s="173">
        <f t="shared" ref="E906:E917" si="99">+C906*D906</f>
        <v>2507.216094280745</v>
      </c>
    </row>
    <row r="907" spans="1:6" x14ac:dyDescent="0.25">
      <c r="A907" s="207" t="str">
        <f>+'Producto Terminado'!A646</f>
        <v>Pan hamburguesa</v>
      </c>
      <c r="B907" s="10" t="str">
        <f>+'Producto Terminado'!B646</f>
        <v>Unidad</v>
      </c>
      <c r="C907" s="10">
        <f>+'Producto Terminado'!C646</f>
        <v>1</v>
      </c>
      <c r="D907" s="77">
        <f>+'Costo Materia Prima'!E160</f>
        <v>980</v>
      </c>
      <c r="E907" s="173">
        <f t="shared" si="99"/>
        <v>980</v>
      </c>
    </row>
    <row r="908" spans="1:6" x14ac:dyDescent="0.25">
      <c r="A908" s="207" t="str">
        <f>+'Producto Terminado'!A647</f>
        <v>cerdo bbq en cuadros</v>
      </c>
      <c r="B908" s="10" t="str">
        <f>+'Producto Terminado'!B647</f>
        <v>Gramos</v>
      </c>
      <c r="C908" s="10">
        <f>+'Producto Terminado'!C647</f>
        <v>100</v>
      </c>
      <c r="D908" s="77">
        <f>+'Costo Preparaciones Previas'!G220</f>
        <v>24.604996043903132</v>
      </c>
      <c r="E908" s="173">
        <f t="shared" si="99"/>
        <v>2460.4996043903134</v>
      </c>
    </row>
    <row r="909" spans="1:6" x14ac:dyDescent="0.25">
      <c r="A909" s="207" t="str">
        <f>+'Producto Terminado'!A648</f>
        <v>Lechuga</v>
      </c>
      <c r="B909" s="10" t="str">
        <f>+'Producto Terminado'!B648</f>
        <v>Gramos</v>
      </c>
      <c r="C909" s="10">
        <f>+'Producto Terminado'!C648</f>
        <v>11</v>
      </c>
      <c r="D909" s="77">
        <f>+'Costo Materia Prima'!E7</f>
        <v>11.428571428571429</v>
      </c>
      <c r="E909" s="173">
        <f t="shared" si="99"/>
        <v>125.71428571428572</v>
      </c>
    </row>
    <row r="910" spans="1:6" x14ac:dyDescent="0.25">
      <c r="A910" s="207" t="str">
        <f>+'Producto Terminado'!A649</f>
        <v>Salsa de tomate</v>
      </c>
      <c r="B910" s="10" t="str">
        <f>+'Producto Terminado'!B649</f>
        <v>Gramos</v>
      </c>
      <c r="C910" s="10">
        <f>+'Producto Terminado'!C649</f>
        <v>10</v>
      </c>
      <c r="D910" s="77">
        <f>+'Costo Materia Prima'!E95</f>
        <v>13.358588235294118</v>
      </c>
      <c r="E910" s="173">
        <f t="shared" si="99"/>
        <v>133.58588235294118</v>
      </c>
    </row>
    <row r="911" spans="1:6" x14ac:dyDescent="0.25">
      <c r="A911" s="207" t="str">
        <f>+'Producto Terminado'!A650</f>
        <v>Salsa mostaza</v>
      </c>
      <c r="B911" s="10" t="str">
        <f>+'Producto Terminado'!B650</f>
        <v>Gramos</v>
      </c>
      <c r="C911" s="10">
        <f>+'Producto Terminado'!C650</f>
        <v>10</v>
      </c>
      <c r="D911" s="77">
        <f>+'Costo Materia Prima'!E109</f>
        <v>10.687380952380952</v>
      </c>
      <c r="E911" s="173">
        <f t="shared" si="99"/>
        <v>106.87380952380951</v>
      </c>
    </row>
    <row r="912" spans="1:6" x14ac:dyDescent="0.25">
      <c r="A912" s="207" t="str">
        <f>+'Producto Terminado'!A651</f>
        <v>Tomate</v>
      </c>
      <c r="B912" s="10" t="str">
        <f>+'Producto Terminado'!B651</f>
        <v>Gramos</v>
      </c>
      <c r="C912" s="10">
        <f>+'Producto Terminado'!C651</f>
        <v>23</v>
      </c>
      <c r="D912" s="77">
        <f>+'Costo Materia Prima'!E12</f>
        <v>3.5</v>
      </c>
      <c r="E912" s="173">
        <f t="shared" si="99"/>
        <v>80.5</v>
      </c>
    </row>
    <row r="913" spans="1:5" x14ac:dyDescent="0.25">
      <c r="A913" s="207" t="str">
        <f>+'Producto Terminado'!A652</f>
        <v>Cebolla cabezona</v>
      </c>
      <c r="B913" s="10" t="str">
        <f>+'Producto Terminado'!B652</f>
        <v>Gramos</v>
      </c>
      <c r="C913" s="10">
        <f>+'Producto Terminado'!C652</f>
        <v>12</v>
      </c>
      <c r="D913" s="77">
        <f>+'Costo Materia Prima'!E4</f>
        <v>4.5999999999999996</v>
      </c>
      <c r="E913" s="173">
        <f t="shared" si="99"/>
        <v>55.199999999999996</v>
      </c>
    </row>
    <row r="914" spans="1:5" x14ac:dyDescent="0.25">
      <c r="A914" s="207" t="str">
        <f>+'Producto Terminado'!A653</f>
        <v>Tocineta</v>
      </c>
      <c r="B914" s="10" t="str">
        <f>+'Producto Terminado'!B653</f>
        <v>Gramos</v>
      </c>
      <c r="C914" s="10">
        <f>+'Producto Terminado'!C653</f>
        <v>20</v>
      </c>
      <c r="D914" s="77">
        <f>+'Costo Materia Prima'!E66</f>
        <v>26.5</v>
      </c>
      <c r="E914" s="173">
        <f t="shared" si="99"/>
        <v>530</v>
      </c>
    </row>
    <row r="915" spans="1:5" x14ac:dyDescent="0.25">
      <c r="A915" s="207" t="str">
        <f>+'Producto Terminado'!A654</f>
        <v>Sal</v>
      </c>
      <c r="B915" s="10" t="str">
        <f>+'Producto Terminado'!B654</f>
        <v>Gramos</v>
      </c>
      <c r="C915" s="10">
        <f>+'Producto Terminado'!C654</f>
        <v>2</v>
      </c>
      <c r="D915" s="77">
        <f>+'Costo Materia Prima'!E100</f>
        <v>1.95</v>
      </c>
      <c r="E915" s="173">
        <f t="shared" si="99"/>
        <v>3.9</v>
      </c>
    </row>
    <row r="916" spans="1:5" x14ac:dyDescent="0.25">
      <c r="A916" s="207" t="str">
        <f>+'Producto Terminado'!A655</f>
        <v>Paprika</v>
      </c>
      <c r="B916" s="10" t="str">
        <f>+'Producto Terminado'!B655</f>
        <v>Gramos</v>
      </c>
      <c r="C916" s="10">
        <f>+'Producto Terminado'!C655</f>
        <v>2</v>
      </c>
      <c r="D916" s="77">
        <f>+'Costo Materia Prima'!E99</f>
        <v>86.860670194003518</v>
      </c>
      <c r="E916" s="173">
        <f t="shared" si="99"/>
        <v>173.72134038800704</v>
      </c>
    </row>
    <row r="917" spans="1:5" x14ac:dyDescent="0.25">
      <c r="A917" s="207" t="str">
        <f>+'Producto Terminado'!A656</f>
        <v>Aceite</v>
      </c>
      <c r="B917" s="10" t="str">
        <f>+'Producto Terminado'!B656</f>
        <v>ml</v>
      </c>
      <c r="C917" s="10">
        <f>+'Producto Terminado'!C656</f>
        <v>10</v>
      </c>
      <c r="D917" s="77">
        <f>+'Costo Materia Prima'!E85</f>
        <v>7.62</v>
      </c>
      <c r="E917" s="173">
        <f t="shared" si="99"/>
        <v>76.2</v>
      </c>
    </row>
    <row r="918" spans="1:5" ht="16.5" thickBot="1" x14ac:dyDescent="0.3">
      <c r="A918" s="243" t="s">
        <v>253</v>
      </c>
      <c r="B918" s="244"/>
      <c r="C918" s="76">
        <f>SUM(C905:C917)</f>
        <v>351</v>
      </c>
      <c r="D918" s="76">
        <f>SUM(D905:D917)</f>
        <v>1216.3298178357995</v>
      </c>
      <c r="E918" s="172">
        <f>SUM(E905:E917)</f>
        <v>7752.0776833167674</v>
      </c>
    </row>
    <row r="919" spans="1:5" ht="16.5" thickBot="1" x14ac:dyDescent="0.3">
      <c r="B919" s="2"/>
      <c r="C919" s="45"/>
      <c r="D919" s="5"/>
      <c r="E919" s="5"/>
    </row>
    <row r="920" spans="1:5" ht="16.5" thickBot="1" x14ac:dyDescent="0.3">
      <c r="A920" s="249" t="s">
        <v>15</v>
      </c>
      <c r="B920" s="250"/>
      <c r="C920" s="250"/>
      <c r="D920" s="250"/>
      <c r="E920" s="251"/>
    </row>
    <row r="921" spans="1:5" ht="16.5" thickBot="1" x14ac:dyDescent="0.3">
      <c r="A921" s="164" t="s">
        <v>16</v>
      </c>
      <c r="B921" s="4" t="s">
        <v>3</v>
      </c>
      <c r="C921" s="4" t="s">
        <v>17</v>
      </c>
      <c r="D921" s="72" t="s">
        <v>146</v>
      </c>
      <c r="E921" s="174" t="s">
        <v>65</v>
      </c>
    </row>
    <row r="922" spans="1:5" x14ac:dyDescent="0.25">
      <c r="A922" s="162" t="str">
        <f>+'Producto Terminado'!A662</f>
        <v>Alistar el pan, colocar salsa, lechuga y tomate.</v>
      </c>
      <c r="B922" s="5" t="str">
        <f>+'Producto Terminado'!B662</f>
        <v>Minutos</v>
      </c>
      <c r="C922" s="5">
        <f>+'Producto Terminado'!C662</f>
        <v>1</v>
      </c>
      <c r="D922" s="77">
        <f>+'Costo Mano de Obra'!E$11</f>
        <v>182.42184782608697</v>
      </c>
      <c r="E922" s="173">
        <f>+C922*D922</f>
        <v>182.42184782608697</v>
      </c>
    </row>
    <row r="923" spans="1:5" x14ac:dyDescent="0.25">
      <c r="A923" s="162" t="str">
        <f>+'Producto Terminado'!A663</f>
        <v>Se coloca en la planca los cuadros de cerdo</v>
      </c>
      <c r="B923" s="5" t="str">
        <f>+'Producto Terminado'!B663</f>
        <v>Minutos</v>
      </c>
      <c r="C923" s="5">
        <f>+'Producto Terminado'!C663</f>
        <v>4</v>
      </c>
      <c r="D923" s="77">
        <f>+'Costo Mano de Obra'!E$11</f>
        <v>182.42184782608697</v>
      </c>
      <c r="E923" s="173">
        <f t="shared" ref="E923:E926" si="100">+C923*D923</f>
        <v>729.6873913043479</v>
      </c>
    </row>
    <row r="924" spans="1:5" x14ac:dyDescent="0.25">
      <c r="A924" s="162" t="str">
        <f>+'Producto Terminado'!A664</f>
        <v>Colocar la carne de hamburguesa en la plancha</v>
      </c>
      <c r="B924" s="5" t="str">
        <f>+'Producto Terminado'!B664</f>
        <v>Minutos</v>
      </c>
      <c r="C924" s="5">
        <f>+'Producto Terminado'!C664</f>
        <v>3</v>
      </c>
      <c r="D924" s="77">
        <f>+'Costo Mano de Obra'!E$11</f>
        <v>182.42184782608697</v>
      </c>
      <c r="E924" s="173">
        <f t="shared" si="100"/>
        <v>547.26554347826095</v>
      </c>
    </row>
    <row r="925" spans="1:5" x14ac:dyDescent="0.25">
      <c r="A925" s="162" t="str">
        <f>+'Producto Terminado'!A665</f>
        <v xml:space="preserve">Colocar la 1 tocineta en la plancha </v>
      </c>
      <c r="B925" s="5" t="str">
        <f>+'Producto Terminado'!B665</f>
        <v>Minutos</v>
      </c>
      <c r="C925" s="5">
        <f>+'Producto Terminado'!C665</f>
        <v>0.5</v>
      </c>
      <c r="D925" s="77">
        <f>+'Costo Mano de Obra'!E$11</f>
        <v>182.42184782608697</v>
      </c>
      <c r="E925" s="173">
        <f t="shared" si="100"/>
        <v>91.210923913043487</v>
      </c>
    </row>
    <row r="926" spans="1:5" x14ac:dyDescent="0.25">
      <c r="A926" s="162" t="str">
        <f>+'Producto Terminado'!A666</f>
        <v>Armar hamburgusa</v>
      </c>
      <c r="B926" s="5" t="str">
        <f>+'Producto Terminado'!B666</f>
        <v>Minutos</v>
      </c>
      <c r="C926" s="5">
        <f>+'Producto Terminado'!C666</f>
        <v>2</v>
      </c>
      <c r="D926" s="77">
        <f>+'Costo Mano de Obra'!E$11</f>
        <v>182.42184782608697</v>
      </c>
      <c r="E926" s="173">
        <f t="shared" si="100"/>
        <v>364.84369565217395</v>
      </c>
    </row>
    <row r="927" spans="1:5" ht="16.5" thickBot="1" x14ac:dyDescent="0.3">
      <c r="A927" s="243" t="s">
        <v>253</v>
      </c>
      <c r="B927" s="244"/>
      <c r="C927" s="76">
        <f>SUM(C922:C926)</f>
        <v>10.5</v>
      </c>
      <c r="D927" s="76">
        <f>SUM(D922:D926)</f>
        <v>912.10923913043484</v>
      </c>
      <c r="E927" s="172">
        <f>SUM(E922:E926)</f>
        <v>1915.4294021739131</v>
      </c>
    </row>
    <row r="928" spans="1:5" ht="16.5" thickBot="1" x14ac:dyDescent="0.3">
      <c r="D928" s="5"/>
      <c r="E928" s="5"/>
    </row>
    <row r="929" spans="1:6" ht="16.5" thickBot="1" x14ac:dyDescent="0.3">
      <c r="A929" s="249" t="s">
        <v>18</v>
      </c>
      <c r="B929" s="250"/>
      <c r="C929" s="250"/>
      <c r="D929" s="250"/>
      <c r="E929" s="251"/>
    </row>
    <row r="930" spans="1:6" ht="16.5" thickBot="1" x14ac:dyDescent="0.3">
      <c r="A930" s="164" t="s">
        <v>19</v>
      </c>
      <c r="B930" s="4" t="s">
        <v>3</v>
      </c>
      <c r="C930" s="4" t="s">
        <v>4</v>
      </c>
      <c r="D930" s="72" t="s">
        <v>146</v>
      </c>
      <c r="E930" s="174" t="s">
        <v>65</v>
      </c>
    </row>
    <row r="931" spans="1:6" x14ac:dyDescent="0.25">
      <c r="A931" s="207" t="s">
        <v>306</v>
      </c>
      <c r="B931" s="10" t="s">
        <v>21</v>
      </c>
      <c r="C931" s="132">
        <v>1</v>
      </c>
      <c r="D931" s="77">
        <v>680</v>
      </c>
      <c r="E931" s="173">
        <f>+C931*D931</f>
        <v>680</v>
      </c>
    </row>
    <row r="932" spans="1:6" x14ac:dyDescent="0.25">
      <c r="A932" s="159" t="s">
        <v>343</v>
      </c>
      <c r="B932" s="2" t="s">
        <v>21</v>
      </c>
      <c r="C932" s="3">
        <v>1</v>
      </c>
      <c r="D932" s="77">
        <f>+'Costos Indirectos '!D121</f>
        <v>0</v>
      </c>
      <c r="E932" s="173">
        <f t="shared" ref="E932:E933" si="101">+C932*D932</f>
        <v>0</v>
      </c>
    </row>
    <row r="933" spans="1:6" x14ac:dyDescent="0.25">
      <c r="A933" s="159" t="s">
        <v>550</v>
      </c>
      <c r="B933" s="2" t="s">
        <v>21</v>
      </c>
      <c r="C933" s="3">
        <v>1</v>
      </c>
      <c r="D933" s="77">
        <f>+'Costos Indirectos '!F121</f>
        <v>0</v>
      </c>
      <c r="E933" s="173">
        <f t="shared" si="101"/>
        <v>0</v>
      </c>
    </row>
    <row r="934" spans="1:6" ht="16.5" thickBot="1" x14ac:dyDescent="0.3">
      <c r="A934" s="171"/>
      <c r="B934" s="9"/>
      <c r="C934" s="9"/>
      <c r="D934" s="9"/>
      <c r="E934" s="218">
        <f>SUM(E931:E933)</f>
        <v>680</v>
      </c>
    </row>
    <row r="935" spans="1:6" ht="16.5" thickBot="1" x14ac:dyDescent="0.3">
      <c r="A935" s="2"/>
      <c r="B935" s="2"/>
      <c r="C935" s="2"/>
      <c r="D935" s="2"/>
      <c r="E935" s="94"/>
    </row>
    <row r="936" spans="1:6" ht="16.5" thickBot="1" x14ac:dyDescent="0.3">
      <c r="A936" s="249" t="s">
        <v>667</v>
      </c>
      <c r="B936" s="250"/>
      <c r="C936" s="250"/>
      <c r="D936" s="250"/>
      <c r="E936" s="251"/>
    </row>
    <row r="937" spans="1:6" ht="16.5" thickBot="1" x14ac:dyDescent="0.3">
      <c r="A937" s="164" t="s">
        <v>19</v>
      </c>
      <c r="B937" s="4" t="s">
        <v>3</v>
      </c>
      <c r="C937" s="4" t="s">
        <v>4</v>
      </c>
      <c r="D937" s="72" t="s">
        <v>146</v>
      </c>
      <c r="E937" s="174" t="s">
        <v>65</v>
      </c>
    </row>
    <row r="938" spans="1:6" x14ac:dyDescent="0.25">
      <c r="A938" s="159" t="s">
        <v>503</v>
      </c>
      <c r="B938" s="2" t="s">
        <v>209</v>
      </c>
      <c r="C938" s="2">
        <v>2</v>
      </c>
      <c r="D938" s="77">
        <f>+'Costo Mano de Obra'!E$23</f>
        <v>182.42184782608697</v>
      </c>
      <c r="E938" s="173">
        <f>+C938*D938</f>
        <v>364.84369565217395</v>
      </c>
    </row>
    <row r="939" spans="1:6" ht="16.5" thickBot="1" x14ac:dyDescent="0.3">
      <c r="A939" s="243" t="s">
        <v>147</v>
      </c>
      <c r="B939" s="244"/>
      <c r="C939" s="76"/>
      <c r="D939" s="76">
        <f>SUM(D938:D938)</f>
        <v>182.42184782608697</v>
      </c>
      <c r="E939" s="172">
        <f>SUM(E938:E938)</f>
        <v>364.84369565217395</v>
      </c>
    </row>
    <row r="940" spans="1:6" x14ac:dyDescent="0.25">
      <c r="A940" s="8"/>
      <c r="B940" s="8"/>
      <c r="C940" s="77"/>
      <c r="D940" s="77"/>
      <c r="E940" s="77"/>
    </row>
    <row r="941" spans="1:6" x14ac:dyDescent="0.25">
      <c r="A941" s="271" t="s">
        <v>246</v>
      </c>
      <c r="B941" s="272"/>
      <c r="C941" s="272"/>
      <c r="D941" s="272"/>
      <c r="E941" s="272"/>
      <c r="F941" s="272"/>
    </row>
    <row r="942" spans="1:6" ht="47.25" x14ac:dyDescent="0.25">
      <c r="A942" s="26" t="s">
        <v>64</v>
      </c>
      <c r="B942" s="78" t="s">
        <v>4</v>
      </c>
      <c r="C942" s="28" t="s">
        <v>2</v>
      </c>
      <c r="D942" s="26" t="s">
        <v>247</v>
      </c>
      <c r="E942" s="26" t="s">
        <v>248</v>
      </c>
      <c r="F942" s="28" t="s">
        <v>249</v>
      </c>
    </row>
    <row r="943" spans="1:6" x14ac:dyDescent="0.25">
      <c r="A943" s="26" t="str">
        <f>+A902</f>
        <v>HAMBURGUESA CERDO BBQ</v>
      </c>
      <c r="B943" s="19">
        <v>1</v>
      </c>
      <c r="C943" s="27">
        <f>+E918</f>
        <v>7752.0776833167674</v>
      </c>
      <c r="D943" s="27">
        <f>+E927</f>
        <v>1915.4294021739131</v>
      </c>
      <c r="E943" s="26">
        <f>+E934+E939</f>
        <v>1044.8436956521739</v>
      </c>
      <c r="F943" s="28">
        <f>+C943+D943+E943</f>
        <v>10712.350781142855</v>
      </c>
    </row>
    <row r="944" spans="1:6" ht="16.5" thickBot="1" x14ac:dyDescent="0.3">
      <c r="A944" s="29"/>
      <c r="B944" s="12"/>
      <c r="C944" s="30"/>
      <c r="D944" s="30"/>
      <c r="E944" s="29"/>
      <c r="F944" s="31"/>
    </row>
    <row r="945" spans="1:5" x14ac:dyDescent="0.25">
      <c r="A945" s="252" t="s">
        <v>324</v>
      </c>
      <c r="B945" s="253"/>
      <c r="C945" s="253"/>
      <c r="D945" s="253"/>
      <c r="E945" s="254"/>
    </row>
    <row r="946" spans="1:5" ht="16.5" thickBot="1" x14ac:dyDescent="0.3">
      <c r="A946" s="255" t="s">
        <v>1</v>
      </c>
      <c r="B946" s="256"/>
      <c r="C946" s="256"/>
      <c r="D946" s="256"/>
      <c r="E946" s="257"/>
    </row>
    <row r="947" spans="1:5" ht="16.5" thickBot="1" x14ac:dyDescent="0.3">
      <c r="A947" s="164" t="s">
        <v>2</v>
      </c>
      <c r="B947" s="4" t="s">
        <v>3</v>
      </c>
      <c r="C947" s="4" t="s">
        <v>4</v>
      </c>
      <c r="D947" s="98" t="s">
        <v>146</v>
      </c>
      <c r="E947" s="186" t="s">
        <v>65</v>
      </c>
    </row>
    <row r="948" spans="1:5" x14ac:dyDescent="0.25">
      <c r="A948" s="207" t="str">
        <f>+'Producto Terminado'!A677</f>
        <v>Pechuga plancha</v>
      </c>
      <c r="B948" s="10" t="str">
        <f>+'Producto Terminado'!B677</f>
        <v>Gramos</v>
      </c>
      <c r="C948" s="10">
        <f>+'Producto Terminado'!C677</f>
        <v>180</v>
      </c>
      <c r="D948" s="77">
        <f>+'Costo Preparaciones Previas'!G247</f>
        <v>20.102323455461732</v>
      </c>
      <c r="E948" s="173">
        <f>+C948*D948</f>
        <v>3618.4182219831118</v>
      </c>
    </row>
    <row r="949" spans="1:5" x14ac:dyDescent="0.25">
      <c r="A949" s="207" t="str">
        <f>+'Producto Terminado'!A678</f>
        <v>Papa francesa</v>
      </c>
      <c r="B949" s="10" t="str">
        <f>+'Producto Terminado'!B678</f>
        <v>Gramos</v>
      </c>
      <c r="C949" s="10">
        <f>+'Producto Terminado'!C678</f>
        <v>200</v>
      </c>
      <c r="D949" s="77">
        <f>+'Costo Materia Prima'!E165</f>
        <v>9.2248800000000006</v>
      </c>
      <c r="E949" s="173">
        <f t="shared" ref="E949:E953" si="102">+C949*D949</f>
        <v>1844.9760000000001</v>
      </c>
    </row>
    <row r="950" spans="1:5" x14ac:dyDescent="0.25">
      <c r="A950" s="207" t="str">
        <f>+'Producto Terminado'!A679</f>
        <v>Ensalda fresca</v>
      </c>
      <c r="B950" s="10" t="str">
        <f>+'Producto Terminado'!B679</f>
        <v>Gramos</v>
      </c>
      <c r="C950" s="10">
        <f>+'Producto Terminado'!C679</f>
        <v>80</v>
      </c>
      <c r="D950" s="77">
        <f>+'Costo Preparaciones Previas'!G416</f>
        <v>17.932477145481585</v>
      </c>
      <c r="E950" s="173">
        <f t="shared" si="102"/>
        <v>1434.5981716385268</v>
      </c>
    </row>
    <row r="951" spans="1:5" x14ac:dyDescent="0.25">
      <c r="A951" s="207" t="str">
        <f>+'Producto Terminado'!A680</f>
        <v>Sal</v>
      </c>
      <c r="B951" s="10" t="str">
        <f>+'Producto Terminado'!B680</f>
        <v>Gramos</v>
      </c>
      <c r="C951" s="10">
        <f>+'Producto Terminado'!C680</f>
        <v>2</v>
      </c>
      <c r="D951" s="77">
        <f>+'Costo Materia Prima'!E100</f>
        <v>1.95</v>
      </c>
      <c r="E951" s="173">
        <f t="shared" si="102"/>
        <v>3.9</v>
      </c>
    </row>
    <row r="952" spans="1:5" x14ac:dyDescent="0.25">
      <c r="A952" s="207" t="str">
        <f>+'Producto Terminado'!A681</f>
        <v>Paprika</v>
      </c>
      <c r="B952" s="10" t="str">
        <f>+'Producto Terminado'!B681</f>
        <v>Gramos</v>
      </c>
      <c r="C952" s="10">
        <f>+'Producto Terminado'!C681</f>
        <v>2</v>
      </c>
      <c r="D952" s="77">
        <f>+'Costo Materia Prima'!E99</f>
        <v>86.860670194003518</v>
      </c>
      <c r="E952" s="173">
        <f t="shared" si="102"/>
        <v>173.72134038800704</v>
      </c>
    </row>
    <row r="953" spans="1:5" ht="16.5" thickBot="1" x14ac:dyDescent="0.3">
      <c r="A953" s="208" t="str">
        <f>+'Producto Terminado'!A682</f>
        <v>Aceite</v>
      </c>
      <c r="B953" s="32" t="str">
        <f>+'Producto Terminado'!B682</f>
        <v>ml</v>
      </c>
      <c r="C953" s="32">
        <f>+'Producto Terminado'!C682</f>
        <v>10</v>
      </c>
      <c r="D953" s="98">
        <f>+'Costo Materia Prima'!E85</f>
        <v>7.62</v>
      </c>
      <c r="E953" s="186">
        <f t="shared" si="102"/>
        <v>76.2</v>
      </c>
    </row>
    <row r="954" spans="1:5" ht="16.5" thickBot="1" x14ac:dyDescent="0.3">
      <c r="A954" s="269" t="s">
        <v>253</v>
      </c>
      <c r="B954" s="270"/>
      <c r="C954" s="98">
        <f>SUM(C948:C953)</f>
        <v>474</v>
      </c>
      <c r="D954" s="98">
        <f>SUM(D948:D953)</f>
        <v>143.69035079494685</v>
      </c>
      <c r="E954" s="186">
        <f>SUM(E948:E953)</f>
        <v>7151.8137340096446</v>
      </c>
    </row>
    <row r="955" spans="1:5" ht="16.5" thickBot="1" x14ac:dyDescent="0.3">
      <c r="D955" s="5"/>
      <c r="E955" s="5"/>
    </row>
    <row r="956" spans="1:5" ht="16.5" thickBot="1" x14ac:dyDescent="0.3">
      <c r="A956" s="249" t="s">
        <v>15</v>
      </c>
      <c r="B956" s="250"/>
      <c r="C956" s="250"/>
      <c r="D956" s="250"/>
      <c r="E956" s="251"/>
    </row>
    <row r="957" spans="1:5" ht="16.5" thickBot="1" x14ac:dyDescent="0.3">
      <c r="A957" s="164" t="s">
        <v>16</v>
      </c>
      <c r="B957" s="4" t="s">
        <v>3</v>
      </c>
      <c r="C957" s="4" t="s">
        <v>17</v>
      </c>
      <c r="D957" s="72" t="s">
        <v>146</v>
      </c>
      <c r="E957" s="174" t="s">
        <v>65</v>
      </c>
    </row>
    <row r="958" spans="1:5" x14ac:dyDescent="0.25">
      <c r="A958" s="162" t="str">
        <f>+'Producto Terminado'!A688</f>
        <v>Se coloca la pechuga en la plancha</v>
      </c>
      <c r="B958" s="5" t="str">
        <f>+'Producto Terminado'!B688</f>
        <v>Minutos</v>
      </c>
      <c r="C958" s="5">
        <f>+'Producto Terminado'!C688</f>
        <v>5</v>
      </c>
      <c r="D958" s="77">
        <f>+'Costo Mano de Obra'!E$11</f>
        <v>182.42184782608697</v>
      </c>
      <c r="E958" s="173">
        <f>+C958*D958</f>
        <v>912.10923913043484</v>
      </c>
    </row>
    <row r="959" spans="1:5" x14ac:dyDescent="0.25">
      <c r="A959" s="162" t="str">
        <f>+'Producto Terminado'!A689</f>
        <v xml:space="preserve">Se lavan todos lo vegetales </v>
      </c>
      <c r="B959" s="5" t="str">
        <f>+'Producto Terminado'!B689</f>
        <v>Minutos</v>
      </c>
      <c r="C959" s="5">
        <f>+'Producto Terminado'!C689</f>
        <v>2</v>
      </c>
      <c r="D959" s="77">
        <f>+'Costo Mano de Obra'!E$11</f>
        <v>182.42184782608697</v>
      </c>
      <c r="E959" s="173">
        <f t="shared" ref="E959:E963" si="103">+C959*D959</f>
        <v>364.84369565217395</v>
      </c>
    </row>
    <row r="960" spans="1:5" x14ac:dyDescent="0.25">
      <c r="A960" s="162" t="str">
        <f>+'Producto Terminado'!A690</f>
        <v>Se procede a cortar los vegetales para la ensalada</v>
      </c>
      <c r="B960" s="5" t="str">
        <f>+'Producto Terminado'!B690</f>
        <v>Minutos</v>
      </c>
      <c r="C960" s="5">
        <f>+'Producto Terminado'!C690</f>
        <v>3</v>
      </c>
      <c r="D960" s="77">
        <f>+'Costo Mano de Obra'!E$11</f>
        <v>182.42184782608697</v>
      </c>
      <c r="E960" s="173">
        <f t="shared" si="103"/>
        <v>547.26554347826095</v>
      </c>
    </row>
    <row r="961" spans="1:5" x14ac:dyDescent="0.25">
      <c r="A961" s="162" t="str">
        <f>+'Producto Terminado'!A691</f>
        <v>Se arma la ensalada</v>
      </c>
      <c r="B961" s="5" t="str">
        <f>+'Producto Terminado'!B691</f>
        <v>Minutos</v>
      </c>
      <c r="C961" s="5">
        <f>+'Producto Terminado'!C691</f>
        <v>2</v>
      </c>
      <c r="D961" s="77">
        <f>+'Costo Mano de Obra'!E$11</f>
        <v>182.42184782608697</v>
      </c>
      <c r="E961" s="173">
        <f t="shared" si="103"/>
        <v>364.84369565217395</v>
      </c>
    </row>
    <row r="962" spans="1:5" x14ac:dyDescent="0.25">
      <c r="A962" s="162" t="str">
        <f>+'Producto Terminado'!A692</f>
        <v>Se frita la papa francesa</v>
      </c>
      <c r="B962" s="5" t="str">
        <f>+'Producto Terminado'!B692</f>
        <v>Minutos</v>
      </c>
      <c r="C962" s="5">
        <f>+'Producto Terminado'!C692</f>
        <v>3</v>
      </c>
      <c r="D962" s="77">
        <f>+'Costo Mano de Obra'!E$11</f>
        <v>182.42184782608697</v>
      </c>
      <c r="E962" s="173">
        <f t="shared" si="103"/>
        <v>547.26554347826095</v>
      </c>
    </row>
    <row r="963" spans="1:5" x14ac:dyDescent="0.25">
      <c r="A963" s="162" t="str">
        <f>+'Producto Terminado'!A693</f>
        <v>Se arma el plato</v>
      </c>
      <c r="B963" s="5" t="str">
        <f>+'Producto Terminado'!B693</f>
        <v>Minutos</v>
      </c>
      <c r="C963" s="5">
        <f>+'Producto Terminado'!C693</f>
        <v>2</v>
      </c>
      <c r="D963" s="77">
        <f>+'Costo Mano de Obra'!E$11</f>
        <v>182.42184782608697</v>
      </c>
      <c r="E963" s="173">
        <f t="shared" si="103"/>
        <v>364.84369565217395</v>
      </c>
    </row>
    <row r="964" spans="1:5" ht="16.5" thickBot="1" x14ac:dyDescent="0.3">
      <c r="A964" s="243" t="s">
        <v>253</v>
      </c>
      <c r="B964" s="244"/>
      <c r="C964" s="14">
        <f>SUM(C958:C962)</f>
        <v>15</v>
      </c>
      <c r="D964" s="76">
        <f t="shared" ref="D964:E964" si="104">SUM(D958:D962)</f>
        <v>912.10923913043484</v>
      </c>
      <c r="E964" s="172">
        <f t="shared" si="104"/>
        <v>2736.3277173913048</v>
      </c>
    </row>
    <row r="965" spans="1:5" ht="16.5" thickBot="1" x14ac:dyDescent="0.3">
      <c r="D965" s="5"/>
      <c r="E965" s="5"/>
    </row>
    <row r="966" spans="1:5" ht="16.5" thickBot="1" x14ac:dyDescent="0.3">
      <c r="A966" s="249" t="s">
        <v>18</v>
      </c>
      <c r="B966" s="250"/>
      <c r="C966" s="250"/>
      <c r="D966" s="250"/>
      <c r="E966" s="251"/>
    </row>
    <row r="967" spans="1:5" ht="16.5" thickBot="1" x14ac:dyDescent="0.3">
      <c r="A967" s="164" t="s">
        <v>19</v>
      </c>
      <c r="B967" s="4" t="s">
        <v>3</v>
      </c>
      <c r="C967" s="4" t="s">
        <v>4</v>
      </c>
      <c r="D967" s="72" t="s">
        <v>146</v>
      </c>
      <c r="E967" s="174" t="s">
        <v>65</v>
      </c>
    </row>
    <row r="968" spans="1:5" x14ac:dyDescent="0.25">
      <c r="A968" s="159" t="s">
        <v>343</v>
      </c>
      <c r="B968" s="2" t="s">
        <v>21</v>
      </c>
      <c r="C968" s="3">
        <v>1</v>
      </c>
      <c r="D968" s="77">
        <f>+'Costos Indirectos '!D26</f>
        <v>1368</v>
      </c>
      <c r="E968" s="173">
        <f t="shared" ref="E968:E969" si="105">+C968*D968</f>
        <v>1368</v>
      </c>
    </row>
    <row r="969" spans="1:5" x14ac:dyDescent="0.25">
      <c r="A969" s="159" t="s">
        <v>550</v>
      </c>
      <c r="B969" s="2" t="s">
        <v>21</v>
      </c>
      <c r="C969" s="3">
        <v>1</v>
      </c>
      <c r="D969" s="77">
        <f>+'Costos Indirectos '!F26</f>
        <v>184</v>
      </c>
      <c r="E969" s="173">
        <f t="shared" si="105"/>
        <v>184</v>
      </c>
    </row>
    <row r="970" spans="1:5" ht="16.5" thickBot="1" x14ac:dyDescent="0.3">
      <c r="A970" s="243" t="s">
        <v>253</v>
      </c>
      <c r="B970" s="244"/>
      <c r="C970" s="9"/>
      <c r="D970" s="119">
        <f>SUM(D968:D969)</f>
        <v>1552</v>
      </c>
      <c r="E970" s="218">
        <f>SUM(E968:E969)</f>
        <v>1552</v>
      </c>
    </row>
    <row r="971" spans="1:5" ht="16.5" thickBot="1" x14ac:dyDescent="0.3">
      <c r="A971" s="2"/>
      <c r="B971" s="2"/>
      <c r="C971" s="2"/>
      <c r="D971" s="2"/>
      <c r="E971" s="94"/>
    </row>
    <row r="972" spans="1:5" ht="16.5" thickBot="1" x14ac:dyDescent="0.3">
      <c r="A972" s="249" t="s">
        <v>667</v>
      </c>
      <c r="B972" s="250"/>
      <c r="C972" s="250"/>
      <c r="D972" s="250"/>
      <c r="E972" s="251"/>
    </row>
    <row r="973" spans="1:5" ht="16.5" thickBot="1" x14ac:dyDescent="0.3">
      <c r="A973" s="164" t="s">
        <v>19</v>
      </c>
      <c r="B973" s="4" t="s">
        <v>3</v>
      </c>
      <c r="C973" s="4" t="s">
        <v>4</v>
      </c>
      <c r="D973" s="72" t="s">
        <v>146</v>
      </c>
      <c r="E973" s="174" t="s">
        <v>65</v>
      </c>
    </row>
    <row r="974" spans="1:5" x14ac:dyDescent="0.25">
      <c r="A974" s="159" t="s">
        <v>503</v>
      </c>
      <c r="B974" s="2" t="s">
        <v>209</v>
      </c>
      <c r="C974" s="2">
        <v>2</v>
      </c>
      <c r="D974" s="77">
        <f>+'Costo Mano de Obra'!E$23</f>
        <v>182.42184782608697</v>
      </c>
      <c r="E974" s="173">
        <f>+C974*D974</f>
        <v>364.84369565217395</v>
      </c>
    </row>
    <row r="975" spans="1:5" ht="16.5" thickBot="1" x14ac:dyDescent="0.3">
      <c r="A975" s="243" t="s">
        <v>147</v>
      </c>
      <c r="B975" s="244"/>
      <c r="C975" s="76"/>
      <c r="D975" s="76">
        <f>SUM(D974:D974)</f>
        <v>182.42184782608697</v>
      </c>
      <c r="E975" s="172">
        <f>SUM(E974:E974)</f>
        <v>364.84369565217395</v>
      </c>
    </row>
    <row r="976" spans="1:5" x14ac:dyDescent="0.25">
      <c r="A976" s="8"/>
      <c r="B976" s="8"/>
      <c r="C976" s="77"/>
      <c r="D976" s="77"/>
      <c r="E976" s="77"/>
    </row>
    <row r="977" spans="1:6" x14ac:dyDescent="0.25">
      <c r="A977" s="271" t="s">
        <v>246</v>
      </c>
      <c r="B977" s="272"/>
      <c r="C977" s="272"/>
      <c r="D977" s="272"/>
      <c r="E977" s="272"/>
      <c r="F977" s="272"/>
    </row>
    <row r="978" spans="1:6" ht="47.25" x14ac:dyDescent="0.25">
      <c r="A978" s="26" t="s">
        <v>64</v>
      </c>
      <c r="B978" s="78" t="s">
        <v>4</v>
      </c>
      <c r="C978" s="28" t="s">
        <v>2</v>
      </c>
      <c r="D978" s="26" t="s">
        <v>247</v>
      </c>
      <c r="E978" s="26" t="s">
        <v>248</v>
      </c>
      <c r="F978" s="28" t="s">
        <v>249</v>
      </c>
    </row>
    <row r="979" spans="1:6" x14ac:dyDescent="0.25">
      <c r="A979" s="26" t="str">
        <f>+A945</f>
        <v>PECHUGA A LA PLANCHA</v>
      </c>
      <c r="B979" s="19">
        <v>1</v>
      </c>
      <c r="C979" s="27">
        <f>+E954</f>
        <v>7151.8137340096446</v>
      </c>
      <c r="D979" s="27">
        <f>+E964</f>
        <v>2736.3277173913048</v>
      </c>
      <c r="E979" s="26">
        <f>+E970+E975</f>
        <v>1916.8436956521739</v>
      </c>
      <c r="F979" s="28">
        <f>+C979+D979+E979</f>
        <v>11804.985147053123</v>
      </c>
    </row>
    <row r="980" spans="1:6" ht="16.5" thickBot="1" x14ac:dyDescent="0.3">
      <c r="A980" s="29"/>
      <c r="B980" s="12"/>
      <c r="C980" s="30"/>
      <c r="D980" s="30"/>
      <c r="E980" s="29"/>
      <c r="F980" s="31"/>
    </row>
    <row r="981" spans="1:6" x14ac:dyDescent="0.25">
      <c r="A981" s="252" t="s">
        <v>410</v>
      </c>
      <c r="B981" s="253"/>
      <c r="C981" s="253"/>
      <c r="D981" s="253"/>
      <c r="E981" s="254"/>
    </row>
    <row r="982" spans="1:6" ht="16.5" thickBot="1" x14ac:dyDescent="0.3">
      <c r="A982" s="255" t="s">
        <v>1</v>
      </c>
      <c r="B982" s="256"/>
      <c r="C982" s="256"/>
      <c r="D982" s="256"/>
      <c r="E982" s="257"/>
    </row>
    <row r="983" spans="1:6" ht="16.5" thickBot="1" x14ac:dyDescent="0.3">
      <c r="A983" s="164" t="s">
        <v>2</v>
      </c>
      <c r="B983" s="4" t="s">
        <v>3</v>
      </c>
      <c r="C983" s="4" t="s">
        <v>4</v>
      </c>
      <c r="D983" s="98" t="s">
        <v>146</v>
      </c>
      <c r="E983" s="186" t="s">
        <v>65</v>
      </c>
    </row>
    <row r="984" spans="1:6" x14ac:dyDescent="0.25">
      <c r="A984" s="207" t="str">
        <f>+'Producto Terminado'!A700</f>
        <v>Pechuga plancha</v>
      </c>
      <c r="B984" s="10" t="str">
        <f>+'Producto Terminado'!B700</f>
        <v>Gramos</v>
      </c>
      <c r="C984" s="10">
        <f>+'Producto Terminado'!C700</f>
        <v>180</v>
      </c>
      <c r="D984" s="77">
        <f>+'Costo Preparaciones Previas'!G247</f>
        <v>20.102323455461732</v>
      </c>
      <c r="E984" s="173">
        <f>+C984*D984</f>
        <v>3618.4182219831118</v>
      </c>
    </row>
    <row r="985" spans="1:6" x14ac:dyDescent="0.25">
      <c r="A985" s="207" t="str">
        <f>+'Producto Terminado'!A701</f>
        <v>Papa francesa</v>
      </c>
      <c r="B985" s="10" t="str">
        <f>+'Producto Terminado'!B701</f>
        <v>Gramos</v>
      </c>
      <c r="C985" s="10">
        <f>+'Producto Terminado'!C701</f>
        <v>200</v>
      </c>
      <c r="D985" s="77">
        <f>+'Costo Materia Prima'!E165</f>
        <v>9.2248800000000006</v>
      </c>
      <c r="E985" s="173">
        <f t="shared" ref="E985:E992" si="106">+C985*D985</f>
        <v>1844.9760000000001</v>
      </c>
    </row>
    <row r="986" spans="1:6" x14ac:dyDescent="0.25">
      <c r="A986" s="207" t="str">
        <f>+'Producto Terminado'!A702</f>
        <v>Ensalda fresca</v>
      </c>
      <c r="B986" s="10" t="str">
        <f>+'Producto Terminado'!B702</f>
        <v>Gramos</v>
      </c>
      <c r="C986" s="10">
        <f>+'Producto Terminado'!C702</f>
        <v>80</v>
      </c>
      <c r="D986" s="77">
        <f>+'Costo Preparaciones Previas'!G416</f>
        <v>17.932477145481585</v>
      </c>
      <c r="E986" s="173">
        <f t="shared" si="106"/>
        <v>1434.5981716385268</v>
      </c>
    </row>
    <row r="987" spans="1:6" x14ac:dyDescent="0.25">
      <c r="A987" s="207" t="str">
        <f>+'Producto Terminado'!A703</f>
        <v>Sal</v>
      </c>
      <c r="B987" s="10" t="str">
        <f>+'Producto Terminado'!B703</f>
        <v>Gramos</v>
      </c>
      <c r="C987" s="10">
        <f>+'Producto Terminado'!C703</f>
        <v>2</v>
      </c>
      <c r="D987" s="77">
        <f>+'Costo Materia Prima'!E100</f>
        <v>1.95</v>
      </c>
      <c r="E987" s="173">
        <f t="shared" si="106"/>
        <v>3.9</v>
      </c>
    </row>
    <row r="988" spans="1:6" x14ac:dyDescent="0.25">
      <c r="A988" s="207" t="str">
        <f>+'Producto Terminado'!A704</f>
        <v>Paprika</v>
      </c>
      <c r="B988" s="10" t="str">
        <f>+'Producto Terminado'!B704</f>
        <v>Gramos</v>
      </c>
      <c r="C988" s="10">
        <f>+'Producto Terminado'!C704</f>
        <v>2</v>
      </c>
      <c r="D988" s="77">
        <f>+'Costo Materia Prima'!E99</f>
        <v>86.860670194003518</v>
      </c>
      <c r="E988" s="173">
        <f t="shared" si="106"/>
        <v>173.72134038800704</v>
      </c>
    </row>
    <row r="989" spans="1:6" x14ac:dyDescent="0.25">
      <c r="A989" s="207" t="str">
        <f>+'Producto Terminado'!A705</f>
        <v>Aceite</v>
      </c>
      <c r="B989" s="10" t="str">
        <f>+'Producto Terminado'!B705</f>
        <v>ml</v>
      </c>
      <c r="C989" s="10">
        <f>+'Producto Terminado'!C705</f>
        <v>10</v>
      </c>
      <c r="D989" s="77">
        <f>+'Costo Materia Prima'!E85</f>
        <v>7.62</v>
      </c>
      <c r="E989" s="173">
        <f t="shared" si="106"/>
        <v>76.2</v>
      </c>
    </row>
    <row r="990" spans="1:6" x14ac:dyDescent="0.25">
      <c r="A990" s="207" t="str">
        <f>+'Producto Terminado'!A706</f>
        <v>Pico e gallo</v>
      </c>
      <c r="B990" s="10" t="str">
        <f>+'Producto Terminado'!B706</f>
        <v>Gramos</v>
      </c>
      <c r="C990" s="10">
        <f>+'Producto Terminado'!C706</f>
        <v>25</v>
      </c>
      <c r="D990" s="77">
        <f>+'Costo Preparaciones Previas'!G90</f>
        <v>8.6320230390529922</v>
      </c>
      <c r="E990" s="173">
        <f t="shared" si="106"/>
        <v>215.80057597632481</v>
      </c>
    </row>
    <row r="991" spans="1:6" x14ac:dyDescent="0.25">
      <c r="A991" s="207" t="str">
        <f>+'Producto Terminado'!A707</f>
        <v>Aguacate</v>
      </c>
      <c r="B991" s="10" t="str">
        <f>+'Producto Terminado'!B707</f>
        <v>Gramos</v>
      </c>
      <c r="C991" s="10">
        <f>+'Producto Terminado'!C707</f>
        <v>10</v>
      </c>
      <c r="D991" s="77">
        <f>+'Costo Materia Prima'!E15</f>
        <v>12</v>
      </c>
      <c r="E991" s="173">
        <f t="shared" si="106"/>
        <v>120</v>
      </c>
    </row>
    <row r="992" spans="1:6" ht="16.5" thickBot="1" x14ac:dyDescent="0.3">
      <c r="A992" s="208" t="str">
        <f>+'Producto Terminado'!A708</f>
        <v>Toscacos</v>
      </c>
      <c r="B992" s="32" t="str">
        <f>+'Producto Terminado'!B708</f>
        <v>Gramos</v>
      </c>
      <c r="C992" s="32">
        <f>+'Producto Terminado'!C708</f>
        <v>25</v>
      </c>
      <c r="D992" s="98">
        <f>+'Costo Materia Prima'!E148</f>
        <v>28.339849999999998</v>
      </c>
      <c r="E992" s="186">
        <f t="shared" si="106"/>
        <v>708.49624999999992</v>
      </c>
    </row>
    <row r="993" spans="1:5" ht="16.5" thickBot="1" x14ac:dyDescent="0.3">
      <c r="A993" s="269" t="s">
        <v>253</v>
      </c>
      <c r="B993" s="270"/>
      <c r="C993" s="98">
        <f>SUM(C984:C992)</f>
        <v>534</v>
      </c>
      <c r="D993" s="98">
        <f t="shared" ref="D993:E993" si="107">SUM(D984:D992)</f>
        <v>192.66222383399986</v>
      </c>
      <c r="E993" s="186">
        <f t="shared" si="107"/>
        <v>8196.1105599859693</v>
      </c>
    </row>
    <row r="994" spans="1:5" ht="16.5" thickBot="1" x14ac:dyDescent="0.3">
      <c r="B994" s="2"/>
      <c r="C994" s="45"/>
      <c r="D994" s="5"/>
      <c r="E994" s="5"/>
    </row>
    <row r="995" spans="1:5" ht="16.5" thickBot="1" x14ac:dyDescent="0.3">
      <c r="A995" s="249" t="s">
        <v>15</v>
      </c>
      <c r="B995" s="250"/>
      <c r="C995" s="250"/>
      <c r="D995" s="250"/>
      <c r="E995" s="251"/>
    </row>
    <row r="996" spans="1:5" ht="16.5" thickBot="1" x14ac:dyDescent="0.3">
      <c r="A996" s="164" t="s">
        <v>16</v>
      </c>
      <c r="B996" s="4" t="s">
        <v>3</v>
      </c>
      <c r="C996" s="4" t="s">
        <v>17</v>
      </c>
      <c r="D996" s="72" t="s">
        <v>146</v>
      </c>
      <c r="E996" s="174" t="s">
        <v>65</v>
      </c>
    </row>
    <row r="997" spans="1:5" x14ac:dyDescent="0.25">
      <c r="A997" s="162" t="str">
        <f>+'Producto Terminado'!A714</f>
        <v>Se coloca la pechuga en la plancha</v>
      </c>
      <c r="B997" s="5" t="str">
        <f>+'Producto Terminado'!B714</f>
        <v>Minutos</v>
      </c>
      <c r="C997" s="5">
        <f>+'Producto Terminado'!C714</f>
        <v>5</v>
      </c>
      <c r="D997" s="77">
        <f>+'Costo Mano de Obra'!E$11</f>
        <v>182.42184782608697</v>
      </c>
      <c r="E997" s="173">
        <f>+C997*D997</f>
        <v>912.10923913043484</v>
      </c>
    </row>
    <row r="998" spans="1:5" x14ac:dyDescent="0.25">
      <c r="A998" s="162" t="str">
        <f>+'Producto Terminado'!A715</f>
        <v>Se frita la papa francesa</v>
      </c>
      <c r="B998" s="5" t="str">
        <f>+'Producto Terminado'!B715</f>
        <v>Minutos</v>
      </c>
      <c r="C998" s="5">
        <f>+'Producto Terminado'!C715</f>
        <v>3</v>
      </c>
      <c r="D998" s="77">
        <f>+'Costo Mano de Obra'!E$11</f>
        <v>182.42184782608697</v>
      </c>
      <c r="E998" s="173">
        <f t="shared" ref="E998:E1003" si="108">+C998*D998</f>
        <v>547.26554347826095</v>
      </c>
    </row>
    <row r="999" spans="1:5" x14ac:dyDescent="0.25">
      <c r="A999" s="162" t="str">
        <f>+'Producto Terminado'!A716</f>
        <v>Se procede a coloca los topping (toscacos y pico e gallo)</v>
      </c>
      <c r="B999" s="5" t="str">
        <f>+'Producto Terminado'!B716</f>
        <v>Minutos</v>
      </c>
      <c r="C999" s="5">
        <f>+'Producto Terminado'!C716</f>
        <v>2</v>
      </c>
      <c r="D999" s="77">
        <f>+'Costo Mano de Obra'!E$11</f>
        <v>182.42184782608697</v>
      </c>
      <c r="E999" s="173">
        <f t="shared" si="108"/>
        <v>364.84369565217395</v>
      </c>
    </row>
    <row r="1000" spans="1:5" x14ac:dyDescent="0.25">
      <c r="A1000" s="162" t="str">
        <f>+'Producto Terminado'!A717</f>
        <v>Se corta las lonjas de aguacate</v>
      </c>
      <c r="B1000" s="5" t="str">
        <f>+'Producto Terminado'!B717</f>
        <v>Minutos</v>
      </c>
      <c r="C1000" s="5">
        <f>+'Producto Terminado'!C717</f>
        <v>1</v>
      </c>
      <c r="D1000" s="77">
        <f>+'Costo Mano de Obra'!E$11</f>
        <v>182.42184782608697</v>
      </c>
      <c r="E1000" s="173">
        <f t="shared" si="108"/>
        <v>182.42184782608697</v>
      </c>
    </row>
    <row r="1001" spans="1:5" x14ac:dyDescent="0.25">
      <c r="A1001" s="162" t="str">
        <f>+'Producto Terminado'!A718</f>
        <v>Se arma el plato</v>
      </c>
      <c r="B1001" s="5" t="str">
        <f>+'Producto Terminado'!B718</f>
        <v>Minutos</v>
      </c>
      <c r="C1001" s="5">
        <f>+'Producto Terminado'!C718</f>
        <v>2</v>
      </c>
      <c r="D1001" s="77">
        <f>+'Costo Mano de Obra'!E$11</f>
        <v>182.42184782608697</v>
      </c>
      <c r="E1001" s="173">
        <f t="shared" si="108"/>
        <v>364.84369565217395</v>
      </c>
    </row>
    <row r="1002" spans="1:5" x14ac:dyDescent="0.25">
      <c r="A1002" s="162" t="str">
        <f>+'Producto Terminado'!A719</f>
        <v>Se procede a cortar los vegetales para la ensalada</v>
      </c>
      <c r="B1002" s="5" t="str">
        <f>+'Producto Terminado'!B719</f>
        <v>Minutos</v>
      </c>
      <c r="C1002" s="5">
        <f>+'Producto Terminado'!C719</f>
        <v>3</v>
      </c>
      <c r="D1002" s="77">
        <f>+'Costo Mano de Obra'!E$11</f>
        <v>182.42184782608697</v>
      </c>
      <c r="E1002" s="173">
        <f t="shared" si="108"/>
        <v>547.26554347826095</v>
      </c>
    </row>
    <row r="1003" spans="1:5" ht="16.5" thickBot="1" x14ac:dyDescent="0.3">
      <c r="A1003" s="185" t="str">
        <f>+'Producto Terminado'!A720</f>
        <v>Se arma la ensalada</v>
      </c>
      <c r="B1003" s="39" t="str">
        <f>+'Producto Terminado'!B720</f>
        <v>Minutos</v>
      </c>
      <c r="C1003" s="39">
        <f>+'Producto Terminado'!C720</f>
        <v>2</v>
      </c>
      <c r="D1003" s="98">
        <f>+'Costo Mano de Obra'!E$11</f>
        <v>182.42184782608697</v>
      </c>
      <c r="E1003" s="186">
        <f t="shared" si="108"/>
        <v>364.84369565217395</v>
      </c>
    </row>
    <row r="1004" spans="1:5" ht="16.5" thickBot="1" x14ac:dyDescent="0.3">
      <c r="A1004" s="269" t="s">
        <v>253</v>
      </c>
      <c r="B1004" s="270"/>
      <c r="C1004" s="98">
        <f>SUM(C997:C1003)</f>
        <v>18</v>
      </c>
      <c r="D1004" s="98">
        <f t="shared" ref="D1004" si="109">SUM(D997:D1003)</f>
        <v>1276.952934782609</v>
      </c>
      <c r="E1004" s="186">
        <f>SUM(E997:E1003)</f>
        <v>3283.5932608695657</v>
      </c>
    </row>
    <row r="1005" spans="1:5" ht="16.5" thickBot="1" x14ac:dyDescent="0.3">
      <c r="A1005" s="11"/>
      <c r="B1005" s="11"/>
      <c r="C1005" s="98"/>
      <c r="D1005" s="72"/>
      <c r="E1005" s="72"/>
    </row>
    <row r="1006" spans="1:5" ht="16.5" thickBot="1" x14ac:dyDescent="0.3">
      <c r="A1006" s="249" t="s">
        <v>18</v>
      </c>
      <c r="B1006" s="250"/>
      <c r="C1006" s="250"/>
      <c r="D1006" s="250"/>
      <c r="E1006" s="251"/>
    </row>
    <row r="1007" spans="1:5" ht="16.5" thickBot="1" x14ac:dyDescent="0.3">
      <c r="A1007" s="164" t="s">
        <v>19</v>
      </c>
      <c r="B1007" s="4" t="s">
        <v>3</v>
      </c>
      <c r="C1007" s="4" t="s">
        <v>4</v>
      </c>
      <c r="D1007" s="72" t="s">
        <v>146</v>
      </c>
      <c r="E1007" s="174" t="s">
        <v>65</v>
      </c>
    </row>
    <row r="1008" spans="1:5" x14ac:dyDescent="0.25">
      <c r="A1008" s="159" t="s">
        <v>343</v>
      </c>
      <c r="B1008" s="2" t="s">
        <v>21</v>
      </c>
      <c r="C1008" s="3">
        <v>1</v>
      </c>
      <c r="D1008" s="77">
        <f>+'Costos Indirectos '!D46</f>
        <v>1440</v>
      </c>
      <c r="E1008" s="173">
        <f t="shared" ref="E1008:E1009" si="110">+C1008*D1008</f>
        <v>1440</v>
      </c>
    </row>
    <row r="1009" spans="1:6" x14ac:dyDescent="0.25">
      <c r="A1009" s="159" t="s">
        <v>550</v>
      </c>
      <c r="B1009" s="2" t="s">
        <v>21</v>
      </c>
      <c r="C1009" s="3">
        <v>1</v>
      </c>
      <c r="D1009" s="77">
        <f>+'Costos Indirectos '!N47</f>
        <v>184.15326821938393</v>
      </c>
      <c r="E1009" s="173">
        <f t="shared" si="110"/>
        <v>184.15326821938393</v>
      </c>
    </row>
    <row r="1010" spans="1:6" ht="16.5" thickBot="1" x14ac:dyDescent="0.3">
      <c r="A1010" s="243" t="s">
        <v>253</v>
      </c>
      <c r="B1010" s="244"/>
      <c r="C1010" s="76">
        <f>SUM(C1008:C1009)</f>
        <v>2</v>
      </c>
      <c r="D1010" s="76">
        <f>SUM(D1008:D1009)</f>
        <v>1624.153268219384</v>
      </c>
      <c r="E1010" s="172">
        <f>SUM(E1008:E1009)</f>
        <v>1624.153268219384</v>
      </c>
    </row>
    <row r="1011" spans="1:6" ht="16.5" thickBot="1" x14ac:dyDescent="0.3">
      <c r="A1011" s="8"/>
      <c r="B1011" s="8"/>
      <c r="C1011" s="77"/>
      <c r="D1011" s="77"/>
      <c r="E1011" s="77"/>
    </row>
    <row r="1012" spans="1:6" ht="16.5" thickBot="1" x14ac:dyDescent="0.3">
      <c r="A1012" s="249" t="s">
        <v>667</v>
      </c>
      <c r="B1012" s="250"/>
      <c r="C1012" s="250"/>
      <c r="D1012" s="250"/>
      <c r="E1012" s="251"/>
    </row>
    <row r="1013" spans="1:6" ht="16.5" thickBot="1" x14ac:dyDescent="0.3">
      <c r="A1013" s="164" t="s">
        <v>19</v>
      </c>
      <c r="B1013" s="4" t="s">
        <v>3</v>
      </c>
      <c r="C1013" s="4" t="s">
        <v>4</v>
      </c>
      <c r="D1013" s="72" t="s">
        <v>146</v>
      </c>
      <c r="E1013" s="174" t="s">
        <v>65</v>
      </c>
    </row>
    <row r="1014" spans="1:6" x14ac:dyDescent="0.25">
      <c r="A1014" s="159" t="s">
        <v>503</v>
      </c>
      <c r="B1014" s="2" t="s">
        <v>209</v>
      </c>
      <c r="C1014" s="2">
        <v>2</v>
      </c>
      <c r="D1014" s="77">
        <f>+'Costo Mano de Obra'!E$23</f>
        <v>182.42184782608697</v>
      </c>
      <c r="E1014" s="173">
        <f>+C1014*D1014</f>
        <v>364.84369565217395</v>
      </c>
    </row>
    <row r="1015" spans="1:6" ht="16.5" thickBot="1" x14ac:dyDescent="0.3">
      <c r="A1015" s="243" t="s">
        <v>147</v>
      </c>
      <c r="B1015" s="244"/>
      <c r="C1015" s="76"/>
      <c r="D1015" s="76">
        <f>SUM(D1014:D1014)</f>
        <v>182.42184782608697</v>
      </c>
      <c r="E1015" s="172">
        <f>SUM(E1014:E1014)</f>
        <v>364.84369565217395</v>
      </c>
    </row>
    <row r="1016" spans="1:6" x14ac:dyDescent="0.25">
      <c r="A1016" s="8"/>
      <c r="B1016" s="8"/>
      <c r="C1016" s="77"/>
      <c r="D1016" s="77"/>
      <c r="E1016" s="77"/>
    </row>
    <row r="1017" spans="1:6" x14ac:dyDescent="0.25">
      <c r="A1017" s="271" t="s">
        <v>246</v>
      </c>
      <c r="B1017" s="272"/>
      <c r="C1017" s="272"/>
      <c r="D1017" s="272"/>
      <c r="E1017" s="272"/>
      <c r="F1017" s="272"/>
    </row>
    <row r="1018" spans="1:6" ht="47.25" x14ac:dyDescent="0.25">
      <c r="A1018" s="26" t="s">
        <v>64</v>
      </c>
      <c r="B1018" s="78" t="s">
        <v>4</v>
      </c>
      <c r="C1018" s="28" t="s">
        <v>2</v>
      </c>
      <c r="D1018" s="26" t="s">
        <v>247</v>
      </c>
      <c r="E1018" s="26" t="s">
        <v>248</v>
      </c>
      <c r="F1018" s="28" t="s">
        <v>249</v>
      </c>
    </row>
    <row r="1019" spans="1:6" x14ac:dyDescent="0.25">
      <c r="A1019" s="26" t="str">
        <f>+A981</f>
        <v>PECHUGA MEXICANA</v>
      </c>
      <c r="B1019" s="19">
        <v>1</v>
      </c>
      <c r="C1019" s="27">
        <f>+E993</f>
        <v>8196.1105599859693</v>
      </c>
      <c r="D1019" s="27">
        <f>+E1004</f>
        <v>3283.5932608695657</v>
      </c>
      <c r="E1019" s="26">
        <f>+E1010+E1015</f>
        <v>1988.9969638715579</v>
      </c>
      <c r="F1019" s="28">
        <f>+C1019+D1019+E1019</f>
        <v>13468.700784727092</v>
      </c>
    </row>
    <row r="1020" spans="1:6" ht="16.5" thickBot="1" x14ac:dyDescent="0.3">
      <c r="A1020" s="29"/>
      <c r="B1020" s="12"/>
      <c r="C1020" s="30"/>
      <c r="D1020" s="30"/>
      <c r="E1020" s="29"/>
      <c r="F1020" s="31"/>
    </row>
    <row r="1021" spans="1:6" x14ac:dyDescent="0.25">
      <c r="A1021" s="252" t="s">
        <v>411</v>
      </c>
      <c r="B1021" s="253"/>
      <c r="C1021" s="253"/>
      <c r="D1021" s="253"/>
      <c r="E1021" s="254"/>
    </row>
    <row r="1022" spans="1:6" ht="16.5" thickBot="1" x14ac:dyDescent="0.3">
      <c r="A1022" s="255" t="s">
        <v>1</v>
      </c>
      <c r="B1022" s="256"/>
      <c r="C1022" s="256"/>
      <c r="D1022" s="256"/>
      <c r="E1022" s="257"/>
    </row>
    <row r="1023" spans="1:6" ht="16.5" thickBot="1" x14ac:dyDescent="0.3">
      <c r="A1023" s="164" t="s">
        <v>2</v>
      </c>
      <c r="B1023" s="4" t="s">
        <v>3</v>
      </c>
      <c r="C1023" s="4" t="s">
        <v>4</v>
      </c>
      <c r="D1023" s="98" t="s">
        <v>146</v>
      </c>
      <c r="E1023" s="186" t="s">
        <v>65</v>
      </c>
    </row>
    <row r="1024" spans="1:6" x14ac:dyDescent="0.25">
      <c r="A1024" s="207" t="str">
        <f>+'Producto Terminado'!A727</f>
        <v>Pechuga plancha</v>
      </c>
      <c r="B1024" s="10" t="str">
        <f>+'Producto Terminado'!B727</f>
        <v>Gramos</v>
      </c>
      <c r="C1024" s="10">
        <f>+'Producto Terminado'!C727</f>
        <v>180</v>
      </c>
      <c r="D1024" s="77">
        <f>+'Costo Preparaciones Previas'!G247</f>
        <v>20.102323455461732</v>
      </c>
      <c r="E1024" s="173">
        <f>+C1024*D1024</f>
        <v>3618.4182219831118</v>
      </c>
    </row>
    <row r="1025" spans="1:5" x14ac:dyDescent="0.25">
      <c r="A1025" s="207" t="str">
        <f>+'Producto Terminado'!A728</f>
        <v>Papa francesa</v>
      </c>
      <c r="B1025" s="10" t="str">
        <f>+'Producto Terminado'!B728</f>
        <v>Gramos</v>
      </c>
      <c r="C1025" s="10">
        <f>+'Producto Terminado'!C728</f>
        <v>200</v>
      </c>
      <c r="D1025" s="77">
        <f>+'Costo Materia Prima'!E165</f>
        <v>9.2248800000000006</v>
      </c>
      <c r="E1025" s="173">
        <f t="shared" ref="E1025:E1030" si="111">+C1025*D1025</f>
        <v>1844.9760000000001</v>
      </c>
    </row>
    <row r="1026" spans="1:5" x14ac:dyDescent="0.25">
      <c r="A1026" s="207" t="str">
        <f>+'Producto Terminado'!A729</f>
        <v>Ensalda fresca</v>
      </c>
      <c r="B1026" s="10" t="str">
        <f>+'Producto Terminado'!B729</f>
        <v>Gramos</v>
      </c>
      <c r="C1026" s="10">
        <f>+'Producto Terminado'!C729</f>
        <v>80</v>
      </c>
      <c r="D1026" s="77">
        <f>+'Costo Preparaciones Previas'!G416</f>
        <v>17.932477145481585</v>
      </c>
      <c r="E1026" s="173">
        <f t="shared" si="111"/>
        <v>1434.5981716385268</v>
      </c>
    </row>
    <row r="1027" spans="1:5" x14ac:dyDescent="0.25">
      <c r="A1027" s="207" t="str">
        <f>+'Producto Terminado'!A730</f>
        <v>Sal</v>
      </c>
      <c r="B1027" s="10" t="str">
        <f>+'Producto Terminado'!B730</f>
        <v>Gramos</v>
      </c>
      <c r="C1027" s="10">
        <f>+'Producto Terminado'!C730</f>
        <v>2</v>
      </c>
      <c r="D1027" s="77">
        <f>+'Costo Materia Prima'!E100</f>
        <v>1.95</v>
      </c>
      <c r="E1027" s="173">
        <f t="shared" si="111"/>
        <v>3.9</v>
      </c>
    </row>
    <row r="1028" spans="1:5" x14ac:dyDescent="0.25">
      <c r="A1028" s="207" t="str">
        <f>+'Producto Terminado'!A731</f>
        <v>Paprika</v>
      </c>
      <c r="B1028" s="10" t="str">
        <f>+'Producto Terminado'!B731</f>
        <v>Gramos</v>
      </c>
      <c r="C1028" s="10">
        <f>+'Producto Terminado'!C731</f>
        <v>2</v>
      </c>
      <c r="D1028" s="77">
        <f>+'Costo Materia Prima'!E99</f>
        <v>86.860670194003518</v>
      </c>
      <c r="E1028" s="173">
        <f t="shared" si="111"/>
        <v>173.72134038800704</v>
      </c>
    </row>
    <row r="1029" spans="1:5" x14ac:dyDescent="0.25">
      <c r="A1029" s="207" t="str">
        <f>+'Producto Terminado'!A732</f>
        <v>Aceite</v>
      </c>
      <c r="B1029" s="10" t="str">
        <f>+'Producto Terminado'!B732</f>
        <v>ml</v>
      </c>
      <c r="C1029" s="10">
        <f>+'Producto Terminado'!C732</f>
        <v>10</v>
      </c>
      <c r="D1029" s="77">
        <f>+'Costo Materia Prima'!E85</f>
        <v>7.62</v>
      </c>
      <c r="E1029" s="173">
        <f t="shared" si="111"/>
        <v>76.2</v>
      </c>
    </row>
    <row r="1030" spans="1:5" ht="16.5" thickBot="1" x14ac:dyDescent="0.3">
      <c r="A1030" s="208" t="str">
        <f>+'Producto Terminado'!A733</f>
        <v>Salsa napolitana</v>
      </c>
      <c r="B1030" s="32" t="str">
        <f>+'Producto Terminado'!B733</f>
        <v>Gramos</v>
      </c>
      <c r="C1030" s="32">
        <f>+'Producto Terminado'!C733</f>
        <v>30</v>
      </c>
      <c r="D1030" s="98">
        <f>+'Costo Preparaciones Previas'!G441</f>
        <v>8.6795606841129214</v>
      </c>
      <c r="E1030" s="186">
        <f t="shared" si="111"/>
        <v>260.38682052338766</v>
      </c>
    </row>
    <row r="1031" spans="1:5" ht="16.5" thickBot="1" x14ac:dyDescent="0.3">
      <c r="A1031" s="269" t="s">
        <v>253</v>
      </c>
      <c r="B1031" s="270"/>
      <c r="C1031" s="98">
        <f>SUM(C1024:C1030)</f>
        <v>504</v>
      </c>
      <c r="D1031" s="98">
        <f t="shared" ref="D1031:E1031" si="112">SUM(D1024:D1030)</f>
        <v>152.36991147905977</v>
      </c>
      <c r="E1031" s="186">
        <f t="shared" si="112"/>
        <v>7412.2005545330321</v>
      </c>
    </row>
    <row r="1032" spans="1:5" ht="16.5" thickBot="1" x14ac:dyDescent="0.3">
      <c r="D1032" s="5"/>
      <c r="E1032" s="5"/>
    </row>
    <row r="1033" spans="1:5" ht="16.5" thickBot="1" x14ac:dyDescent="0.3">
      <c r="A1033" s="249" t="s">
        <v>15</v>
      </c>
      <c r="B1033" s="250"/>
      <c r="C1033" s="250"/>
      <c r="D1033" s="250"/>
      <c r="E1033" s="251"/>
    </row>
    <row r="1034" spans="1:5" ht="16.5" thickBot="1" x14ac:dyDescent="0.3">
      <c r="A1034" s="164" t="s">
        <v>16</v>
      </c>
      <c r="B1034" s="4" t="s">
        <v>3</v>
      </c>
      <c r="C1034" s="4" t="s">
        <v>17</v>
      </c>
      <c r="D1034" s="72" t="s">
        <v>146</v>
      </c>
      <c r="E1034" s="174" t="s">
        <v>65</v>
      </c>
    </row>
    <row r="1035" spans="1:5" x14ac:dyDescent="0.25">
      <c r="A1035" s="162" t="str">
        <f>+'Producto Terminado'!A739</f>
        <v>Se coloca la pechuga en la plancha</v>
      </c>
      <c r="B1035" s="5" t="str">
        <f>+'Producto Terminado'!B739</f>
        <v>Minutos</v>
      </c>
      <c r="C1035" s="5">
        <f>+'Producto Terminado'!C739</f>
        <v>5</v>
      </c>
      <c r="D1035" s="77">
        <f>+'Costo Mano de Obra'!E$11</f>
        <v>182.42184782608697</v>
      </c>
      <c r="E1035" s="173">
        <f>+C1035*D1035</f>
        <v>912.10923913043484</v>
      </c>
    </row>
    <row r="1036" spans="1:5" x14ac:dyDescent="0.25">
      <c r="A1036" s="162" t="str">
        <f>+'Producto Terminado'!A740</f>
        <v>Se frita la papa francesa</v>
      </c>
      <c r="B1036" s="5" t="str">
        <f>+'Producto Terminado'!B740</f>
        <v>Minutos</v>
      </c>
      <c r="C1036" s="5">
        <f>+'Producto Terminado'!C740</f>
        <v>3</v>
      </c>
      <c r="D1036" s="77">
        <f>+'Costo Mano de Obra'!E$11</f>
        <v>182.42184782608697</v>
      </c>
      <c r="E1036" s="173">
        <f t="shared" ref="E1036:E1040" si="113">+C1036*D1036</f>
        <v>547.26554347826095</v>
      </c>
    </row>
    <row r="1037" spans="1:5" x14ac:dyDescent="0.25">
      <c r="A1037" s="162" t="str">
        <f>+'Producto Terminado'!A741</f>
        <v>Se procede a coloca los topping (napolitana)</v>
      </c>
      <c r="B1037" s="5" t="str">
        <f>+'Producto Terminado'!B741</f>
        <v>Minutos</v>
      </c>
      <c r="C1037" s="5">
        <f>+'Producto Terminado'!C741</f>
        <v>2</v>
      </c>
      <c r="D1037" s="77">
        <f>+'Costo Mano de Obra'!E$11</f>
        <v>182.42184782608697</v>
      </c>
      <c r="E1037" s="173">
        <f t="shared" si="113"/>
        <v>364.84369565217395</v>
      </c>
    </row>
    <row r="1038" spans="1:5" x14ac:dyDescent="0.25">
      <c r="A1038" s="162" t="str">
        <f>+'Producto Terminado'!A742</f>
        <v>Se arma el plato</v>
      </c>
      <c r="B1038" s="5" t="str">
        <f>+'Producto Terminado'!B742</f>
        <v>Minutos</v>
      </c>
      <c r="C1038" s="5">
        <f>+'Producto Terminado'!C742</f>
        <v>2</v>
      </c>
      <c r="D1038" s="77">
        <f>+'Costo Mano de Obra'!E$11</f>
        <v>182.42184782608697</v>
      </c>
      <c r="E1038" s="173">
        <f t="shared" si="113"/>
        <v>364.84369565217395</v>
      </c>
    </row>
    <row r="1039" spans="1:5" x14ac:dyDescent="0.25">
      <c r="A1039" s="162" t="str">
        <f>+'Producto Terminado'!A743</f>
        <v>Se procede a cortar los vegetales para la ensalada</v>
      </c>
      <c r="B1039" s="5" t="str">
        <f>+'Producto Terminado'!B743</f>
        <v>Minutos</v>
      </c>
      <c r="C1039" s="5">
        <f>+'Producto Terminado'!C743</f>
        <v>3</v>
      </c>
      <c r="D1039" s="77">
        <f>+'Costo Mano de Obra'!E$11</f>
        <v>182.42184782608697</v>
      </c>
      <c r="E1039" s="173">
        <f t="shared" si="113"/>
        <v>547.26554347826095</v>
      </c>
    </row>
    <row r="1040" spans="1:5" x14ac:dyDescent="0.25">
      <c r="A1040" s="162" t="str">
        <f>+'Producto Terminado'!A744</f>
        <v>Se arma la ensalada</v>
      </c>
      <c r="B1040" s="5" t="str">
        <f>+'Producto Terminado'!B744</f>
        <v>Minutos</v>
      </c>
      <c r="C1040" s="5">
        <f>+'Producto Terminado'!C744</f>
        <v>2</v>
      </c>
      <c r="D1040" s="77">
        <f>+'Costo Mano de Obra'!E$11</f>
        <v>182.42184782608697</v>
      </c>
      <c r="E1040" s="173">
        <f t="shared" si="113"/>
        <v>364.84369565217395</v>
      </c>
    </row>
    <row r="1041" spans="1:6" ht="16.5" thickBot="1" x14ac:dyDescent="0.3">
      <c r="A1041" s="243" t="s">
        <v>253</v>
      </c>
      <c r="B1041" s="244"/>
      <c r="C1041" s="76">
        <f>SUM(C1035:C1040)</f>
        <v>17</v>
      </c>
      <c r="D1041" s="76">
        <f t="shared" ref="D1041:E1041" si="114">SUM(D1035:D1040)</f>
        <v>1094.5310869565219</v>
      </c>
      <c r="E1041" s="172">
        <f t="shared" si="114"/>
        <v>3101.1714130434789</v>
      </c>
    </row>
    <row r="1042" spans="1:6" ht="16.5" thickBot="1" x14ac:dyDescent="0.3">
      <c r="A1042" s="8"/>
      <c r="B1042" s="8"/>
      <c r="C1042" s="77"/>
      <c r="D1042" s="77"/>
      <c r="E1042" s="77"/>
    </row>
    <row r="1043" spans="1:6" ht="16.5" thickBot="1" x14ac:dyDescent="0.3">
      <c r="A1043" s="249" t="s">
        <v>18</v>
      </c>
      <c r="B1043" s="250"/>
      <c r="C1043" s="250"/>
      <c r="D1043" s="250"/>
      <c r="E1043" s="251"/>
    </row>
    <row r="1044" spans="1:6" ht="16.5" thickBot="1" x14ac:dyDescent="0.3">
      <c r="A1044" s="164" t="s">
        <v>19</v>
      </c>
      <c r="B1044" s="4" t="s">
        <v>3</v>
      </c>
      <c r="C1044" s="4" t="s">
        <v>4</v>
      </c>
      <c r="D1044" s="98" t="s">
        <v>146</v>
      </c>
      <c r="E1044" s="174" t="s">
        <v>65</v>
      </c>
    </row>
    <row r="1045" spans="1:6" x14ac:dyDescent="0.25">
      <c r="A1045" s="159" t="s">
        <v>343</v>
      </c>
      <c r="B1045" s="2" t="s">
        <v>21</v>
      </c>
      <c r="C1045" s="3">
        <v>1</v>
      </c>
      <c r="D1045" s="77">
        <f>+'Costos Indirectos '!D45</f>
        <v>1440</v>
      </c>
      <c r="E1045" s="173">
        <f t="shared" ref="E1045:E1046" si="115">+C1045*D1045</f>
        <v>1440</v>
      </c>
    </row>
    <row r="1046" spans="1:6" x14ac:dyDescent="0.25">
      <c r="A1046" s="159" t="s">
        <v>550</v>
      </c>
      <c r="B1046" s="2" t="s">
        <v>21</v>
      </c>
      <c r="C1046" s="3">
        <v>1</v>
      </c>
      <c r="D1046" s="77">
        <f>+'Costos Indirectos '!N47</f>
        <v>184.15326821938393</v>
      </c>
      <c r="E1046" s="173">
        <f t="shared" si="115"/>
        <v>184.15326821938393</v>
      </c>
    </row>
    <row r="1047" spans="1:6" ht="16.5" thickBot="1" x14ac:dyDescent="0.3">
      <c r="A1047" s="243" t="s">
        <v>253</v>
      </c>
      <c r="B1047" s="244"/>
      <c r="C1047" s="76">
        <f>SUM(C1045:C1046)</f>
        <v>2</v>
      </c>
      <c r="D1047" s="76">
        <f>SUM(D1045:D1046)</f>
        <v>1624.153268219384</v>
      </c>
      <c r="E1047" s="172">
        <f>SUM(E1045:E1046)</f>
        <v>1624.153268219384</v>
      </c>
    </row>
    <row r="1048" spans="1:6" ht="16.5" thickBot="1" x14ac:dyDescent="0.3">
      <c r="A1048" s="10"/>
      <c r="B1048" s="10"/>
      <c r="C1048" s="89"/>
      <c r="D1048" s="5"/>
      <c r="E1048" s="5"/>
    </row>
    <row r="1049" spans="1:6" ht="16.5" thickBot="1" x14ac:dyDescent="0.3">
      <c r="A1049" s="249" t="s">
        <v>667</v>
      </c>
      <c r="B1049" s="250"/>
      <c r="C1049" s="250"/>
      <c r="D1049" s="250"/>
      <c r="E1049" s="251"/>
    </row>
    <row r="1050" spans="1:6" ht="16.5" thickBot="1" x14ac:dyDescent="0.3">
      <c r="A1050" s="164" t="s">
        <v>19</v>
      </c>
      <c r="B1050" s="4" t="s">
        <v>3</v>
      </c>
      <c r="C1050" s="4" t="s">
        <v>4</v>
      </c>
      <c r="D1050" s="72" t="s">
        <v>146</v>
      </c>
      <c r="E1050" s="174" t="s">
        <v>65</v>
      </c>
    </row>
    <row r="1051" spans="1:6" x14ac:dyDescent="0.25">
      <c r="A1051" s="159" t="s">
        <v>503</v>
      </c>
      <c r="B1051" s="2" t="s">
        <v>209</v>
      </c>
      <c r="C1051" s="2">
        <v>2</v>
      </c>
      <c r="D1051" s="77">
        <f>+'Costo Mano de Obra'!E$23</f>
        <v>182.42184782608697</v>
      </c>
      <c r="E1051" s="173">
        <f>+C1051*D1051</f>
        <v>364.84369565217395</v>
      </c>
    </row>
    <row r="1052" spans="1:6" ht="16.5" thickBot="1" x14ac:dyDescent="0.3">
      <c r="A1052" s="243" t="s">
        <v>147</v>
      </c>
      <c r="B1052" s="244"/>
      <c r="C1052" s="76"/>
      <c r="D1052" s="76">
        <f>SUM(D1051:D1051)</f>
        <v>182.42184782608697</v>
      </c>
      <c r="E1052" s="172">
        <f>SUM(E1051:E1051)</f>
        <v>364.84369565217395</v>
      </c>
    </row>
    <row r="1053" spans="1:6" x14ac:dyDescent="0.25">
      <c r="A1053" s="8"/>
      <c r="B1053" s="8"/>
      <c r="C1053" s="77"/>
      <c r="D1053" s="77"/>
      <c r="E1053" s="77"/>
    </row>
    <row r="1054" spans="1:6" x14ac:dyDescent="0.25">
      <c r="A1054" s="271" t="s">
        <v>246</v>
      </c>
      <c r="B1054" s="272"/>
      <c r="C1054" s="272"/>
      <c r="D1054" s="272"/>
      <c r="E1054" s="272"/>
      <c r="F1054" s="272"/>
    </row>
    <row r="1055" spans="1:6" ht="47.25" x14ac:dyDescent="0.25">
      <c r="A1055" s="26" t="s">
        <v>64</v>
      </c>
      <c r="B1055" s="78" t="s">
        <v>4</v>
      </c>
      <c r="C1055" s="28" t="s">
        <v>2</v>
      </c>
      <c r="D1055" s="26" t="s">
        <v>247</v>
      </c>
      <c r="E1055" s="26" t="s">
        <v>248</v>
      </c>
      <c r="F1055" s="28" t="s">
        <v>249</v>
      </c>
    </row>
    <row r="1056" spans="1:6" x14ac:dyDescent="0.25">
      <c r="A1056" s="26" t="str">
        <f>+A1021</f>
        <v>PECHUGA NAPOLITANA</v>
      </c>
      <c r="B1056" s="19">
        <v>1</v>
      </c>
      <c r="C1056" s="27">
        <f>+E1031</f>
        <v>7412.2005545330321</v>
      </c>
      <c r="D1056" s="27">
        <f>+E1041</f>
        <v>3101.1714130434789</v>
      </c>
      <c r="E1056" s="26">
        <f>+E1047+E1052</f>
        <v>1988.9969638715579</v>
      </c>
      <c r="F1056" s="28">
        <f>+C1056+D1056+E1056</f>
        <v>12502.368931448069</v>
      </c>
    </row>
    <row r="1057" spans="1:6" ht="16.5" thickBot="1" x14ac:dyDescent="0.3">
      <c r="A1057" s="29"/>
      <c r="B1057" s="12"/>
      <c r="C1057" s="30"/>
      <c r="D1057" s="30"/>
      <c r="E1057" s="29"/>
      <c r="F1057" s="31"/>
    </row>
    <row r="1058" spans="1:6" x14ac:dyDescent="0.25">
      <c r="A1058" s="252" t="s">
        <v>417</v>
      </c>
      <c r="B1058" s="253"/>
      <c r="C1058" s="253"/>
      <c r="D1058" s="253"/>
      <c r="E1058" s="254"/>
    </row>
    <row r="1059" spans="1:6" ht="16.5" thickBot="1" x14ac:dyDescent="0.3">
      <c r="A1059" s="255" t="s">
        <v>1</v>
      </c>
      <c r="B1059" s="256"/>
      <c r="C1059" s="256"/>
      <c r="D1059" s="256"/>
      <c r="E1059" s="257"/>
    </row>
    <row r="1060" spans="1:6" ht="16.5" thickBot="1" x14ac:dyDescent="0.3">
      <c r="A1060" s="164" t="s">
        <v>2</v>
      </c>
      <c r="B1060" s="4" t="s">
        <v>3</v>
      </c>
      <c r="C1060" s="4" t="s">
        <v>4</v>
      </c>
      <c r="D1060" s="98" t="s">
        <v>146</v>
      </c>
      <c r="E1060" s="186" t="s">
        <v>65</v>
      </c>
    </row>
    <row r="1061" spans="1:6" x14ac:dyDescent="0.25">
      <c r="A1061" s="207" t="str">
        <f>+'Producto Terminado'!A751</f>
        <v>Pechuga plancha</v>
      </c>
      <c r="B1061" s="10" t="str">
        <f>+'Producto Terminado'!B751</f>
        <v>Gramos</v>
      </c>
      <c r="C1061" s="10">
        <f>+'Producto Terminado'!C751</f>
        <v>180</v>
      </c>
      <c r="D1061" s="77">
        <f>+'Costo Preparaciones Previas'!G247</f>
        <v>20.102323455461732</v>
      </c>
      <c r="E1061" s="173">
        <f>+C1061*D1061</f>
        <v>3618.4182219831118</v>
      </c>
    </row>
    <row r="1062" spans="1:6" x14ac:dyDescent="0.25">
      <c r="A1062" s="207" t="str">
        <f>+'Producto Terminado'!A752</f>
        <v>Papa francesa</v>
      </c>
      <c r="B1062" s="10" t="str">
        <f>+'Producto Terminado'!B752</f>
        <v>Gramos</v>
      </c>
      <c r="C1062" s="10">
        <f>+'Producto Terminado'!C752</f>
        <v>200</v>
      </c>
      <c r="D1062" s="77">
        <f>+'Costo Materia Prima'!E165</f>
        <v>9.2248800000000006</v>
      </c>
      <c r="E1062" s="173">
        <f t="shared" ref="E1062:E1068" si="116">+C1062*D1062</f>
        <v>1844.9760000000001</v>
      </c>
    </row>
    <row r="1063" spans="1:6" x14ac:dyDescent="0.25">
      <c r="A1063" s="207" t="str">
        <f>+'Producto Terminado'!A753</f>
        <v>Ensalda fresca</v>
      </c>
      <c r="B1063" s="10" t="str">
        <f>+'Producto Terminado'!B753</f>
        <v>Gramos</v>
      </c>
      <c r="C1063" s="10">
        <f>+'Producto Terminado'!C753</f>
        <v>80</v>
      </c>
      <c r="D1063" s="77">
        <f>+'Costo Preparaciones Previas'!G416</f>
        <v>17.932477145481585</v>
      </c>
      <c r="E1063" s="173">
        <f t="shared" si="116"/>
        <v>1434.5981716385268</v>
      </c>
    </row>
    <row r="1064" spans="1:6" x14ac:dyDescent="0.25">
      <c r="A1064" s="207" t="str">
        <f>+'Producto Terminado'!A754</f>
        <v>Sal</v>
      </c>
      <c r="B1064" s="10" t="str">
        <f>+'Producto Terminado'!B754</f>
        <v>Gramos</v>
      </c>
      <c r="C1064" s="10">
        <f>+'Producto Terminado'!C754</f>
        <v>2</v>
      </c>
      <c r="D1064" s="77">
        <f>+'Costo Materia Prima'!E100</f>
        <v>1.95</v>
      </c>
      <c r="E1064" s="173">
        <f t="shared" si="116"/>
        <v>3.9</v>
      </c>
    </row>
    <row r="1065" spans="1:6" x14ac:dyDescent="0.25">
      <c r="A1065" s="207" t="str">
        <f>+'Producto Terminado'!A755</f>
        <v>Paprika</v>
      </c>
      <c r="B1065" s="10" t="str">
        <f>+'Producto Terminado'!B755</f>
        <v>Gramos</v>
      </c>
      <c r="C1065" s="10">
        <f>+'Producto Terminado'!C755</f>
        <v>2</v>
      </c>
      <c r="D1065" s="77">
        <f>+'Costo Materia Prima'!E99</f>
        <v>86.860670194003518</v>
      </c>
      <c r="E1065" s="173">
        <f t="shared" si="116"/>
        <v>173.72134038800704</v>
      </c>
    </row>
    <row r="1066" spans="1:6" x14ac:dyDescent="0.25">
      <c r="A1066" s="207" t="str">
        <f>+'Producto Terminado'!A756</f>
        <v>Aceite</v>
      </c>
      <c r="B1066" s="10" t="str">
        <f>+'Producto Terminado'!B756</f>
        <v>ml</v>
      </c>
      <c r="C1066" s="10">
        <f>+'Producto Terminado'!C756</f>
        <v>10</v>
      </c>
      <c r="D1066" s="77">
        <f>+'Costo Materia Prima'!E85</f>
        <v>7.62</v>
      </c>
      <c r="E1066" s="173">
        <f t="shared" si="116"/>
        <v>76.2</v>
      </c>
    </row>
    <row r="1067" spans="1:6" x14ac:dyDescent="0.25">
      <c r="A1067" s="207" t="str">
        <f>+'Producto Terminado'!A757</f>
        <v>Cebolla grillet</v>
      </c>
      <c r="B1067" s="10" t="str">
        <f>+'Producto Terminado'!B757</f>
        <v>Gramos</v>
      </c>
      <c r="C1067" s="10">
        <f>+'Producto Terminado'!C757</f>
        <v>30</v>
      </c>
      <c r="D1067" s="77">
        <f>+'Costo Preparaciones Previas'!G463</f>
        <v>6.7746306418219469</v>
      </c>
      <c r="E1067" s="173">
        <f t="shared" si="116"/>
        <v>203.23891925465841</v>
      </c>
    </row>
    <row r="1068" spans="1:6" ht="16.5" thickBot="1" x14ac:dyDescent="0.3">
      <c r="A1068" s="208" t="str">
        <f>+'Producto Terminado'!A758</f>
        <v>Queso cheddar</v>
      </c>
      <c r="B1068" s="32" t="str">
        <f>+'Producto Terminado'!B758</f>
        <v>Gramos</v>
      </c>
      <c r="C1068" s="32">
        <f>+'Producto Terminado'!C758</f>
        <v>20</v>
      </c>
      <c r="D1068" s="98">
        <f>+'Costo Materia Prima'!E81</f>
        <v>25.933333333333334</v>
      </c>
      <c r="E1068" s="186">
        <f t="shared" si="116"/>
        <v>518.66666666666663</v>
      </c>
    </row>
    <row r="1069" spans="1:6" ht="16.5" thickBot="1" x14ac:dyDescent="0.3">
      <c r="A1069" s="269" t="s">
        <v>253</v>
      </c>
      <c r="B1069" s="270"/>
      <c r="C1069" s="98">
        <f>SUM(C1061:C1068)</f>
        <v>524</v>
      </c>
      <c r="D1069" s="98">
        <f t="shared" ref="D1069" si="117">SUM(D1061:D1068)</f>
        <v>176.39831477010213</v>
      </c>
      <c r="E1069" s="186">
        <f>SUM(E1061:E1068)</f>
        <v>7873.7193199309704</v>
      </c>
      <c r="F1069" s="77"/>
    </row>
    <row r="1070" spans="1:6" ht="16.5" thickBot="1" x14ac:dyDescent="0.3">
      <c r="B1070" s="2"/>
      <c r="C1070" s="45"/>
      <c r="D1070" s="5"/>
      <c r="E1070" s="5"/>
    </row>
    <row r="1071" spans="1:6" ht="16.5" thickBot="1" x14ac:dyDescent="0.3">
      <c r="A1071" s="249" t="s">
        <v>15</v>
      </c>
      <c r="B1071" s="250"/>
      <c r="C1071" s="250"/>
      <c r="D1071" s="250"/>
      <c r="E1071" s="251"/>
    </row>
    <row r="1072" spans="1:6" ht="16.5" thickBot="1" x14ac:dyDescent="0.3">
      <c r="A1072" s="164" t="s">
        <v>16</v>
      </c>
      <c r="B1072" s="4" t="s">
        <v>3</v>
      </c>
      <c r="C1072" s="4" t="s">
        <v>17</v>
      </c>
      <c r="D1072" s="72" t="s">
        <v>146</v>
      </c>
      <c r="E1072" s="174" t="s">
        <v>65</v>
      </c>
    </row>
    <row r="1073" spans="1:5" x14ac:dyDescent="0.25">
      <c r="A1073" s="162" t="str">
        <f>+'Producto Terminado'!A764</f>
        <v>se coloca la pechuga en la plancha</v>
      </c>
      <c r="B1073" s="5" t="str">
        <f>+'Producto Terminado'!B764</f>
        <v>Minutos</v>
      </c>
      <c r="C1073" s="5">
        <f>+'Producto Terminado'!C764</f>
        <v>5</v>
      </c>
      <c r="D1073" s="77">
        <f>+'Costo Mano de Obra'!E$11</f>
        <v>182.42184782608697</v>
      </c>
      <c r="E1073" s="173">
        <f>+C1073*D1073</f>
        <v>912.10923913043484</v>
      </c>
    </row>
    <row r="1074" spans="1:5" x14ac:dyDescent="0.25">
      <c r="A1074" s="162" t="str">
        <f>+'Producto Terminado'!A765</f>
        <v>se frita la papa francesa</v>
      </c>
      <c r="B1074" s="5" t="str">
        <f>+'Producto Terminado'!B765</f>
        <v>Minutos</v>
      </c>
      <c r="C1074" s="5">
        <f>+'Producto Terminado'!C765</f>
        <v>3</v>
      </c>
      <c r="D1074" s="77">
        <f>+'Costo Mano de Obra'!E$11</f>
        <v>182.42184782608697</v>
      </c>
      <c r="E1074" s="173">
        <f t="shared" ref="E1074:E1079" si="118">+C1074*D1074</f>
        <v>547.26554347826095</v>
      </c>
    </row>
    <row r="1075" spans="1:5" x14ac:dyDescent="0.25">
      <c r="A1075" s="162" t="str">
        <f>+'Producto Terminado'!A766</f>
        <v>se procede a frei la cebolla en la sarten</v>
      </c>
      <c r="B1075" s="5" t="str">
        <f>+'Producto Terminado'!B766</f>
        <v>Minutos</v>
      </c>
      <c r="C1075" s="5">
        <f>+'Producto Terminado'!C766</f>
        <v>2</v>
      </c>
      <c r="D1075" s="77">
        <f>+'Costo Mano de Obra'!E$11</f>
        <v>182.42184782608697</v>
      </c>
      <c r="E1075" s="173">
        <f t="shared" si="118"/>
        <v>364.84369565217395</v>
      </c>
    </row>
    <row r="1076" spans="1:5" x14ac:dyDescent="0.25">
      <c r="A1076" s="162" t="str">
        <f>+'Producto Terminado'!A767</f>
        <v>se procede a cortar los vegetales para la ensalada</v>
      </c>
      <c r="B1076" s="5" t="str">
        <f>+'Producto Terminado'!B767</f>
        <v>Minutos</v>
      </c>
      <c r="C1076" s="5">
        <f>+'Producto Terminado'!C767</f>
        <v>2</v>
      </c>
      <c r="D1076" s="77">
        <f>+'Costo Mano de Obra'!E$11</f>
        <v>182.42184782608697</v>
      </c>
      <c r="E1076" s="173">
        <f t="shared" si="118"/>
        <v>364.84369565217395</v>
      </c>
    </row>
    <row r="1077" spans="1:5" x14ac:dyDescent="0.25">
      <c r="A1077" s="162" t="str">
        <f>+'Producto Terminado'!A768</f>
        <v>se arma la ensalada</v>
      </c>
      <c r="B1077" s="5" t="str">
        <f>+'Producto Terminado'!B768</f>
        <v>Minutos</v>
      </c>
      <c r="C1077" s="5">
        <f>+'Producto Terminado'!C768</f>
        <v>3</v>
      </c>
      <c r="D1077" s="77">
        <f>+'Costo Mano de Obra'!E$11</f>
        <v>182.42184782608697</v>
      </c>
      <c r="E1077" s="173">
        <f t="shared" si="118"/>
        <v>547.26554347826095</v>
      </c>
    </row>
    <row r="1078" spans="1:5" x14ac:dyDescent="0.25">
      <c r="A1078" s="162" t="str">
        <f>+'Producto Terminado'!A769</f>
        <v>se coloca el cheddar y la cebolla grillet</v>
      </c>
      <c r="B1078" s="5" t="str">
        <f>+'Producto Terminado'!B769</f>
        <v>Minutos</v>
      </c>
      <c r="C1078" s="5">
        <f>+'Producto Terminado'!C769</f>
        <v>1</v>
      </c>
      <c r="D1078" s="77">
        <f>+'Costo Mano de Obra'!E$11</f>
        <v>182.42184782608697</v>
      </c>
      <c r="E1078" s="173">
        <f t="shared" si="118"/>
        <v>182.42184782608697</v>
      </c>
    </row>
    <row r="1079" spans="1:5" ht="16.5" thickBot="1" x14ac:dyDescent="0.3">
      <c r="A1079" s="185" t="str">
        <f>+'Producto Terminado'!A770</f>
        <v>se arma el plato</v>
      </c>
      <c r="B1079" s="39" t="str">
        <f>+'Producto Terminado'!B770</f>
        <v>Minutos</v>
      </c>
      <c r="C1079" s="39">
        <f>+'Producto Terminado'!C770</f>
        <v>2</v>
      </c>
      <c r="D1079" s="98">
        <f>+'Costo Mano de Obra'!E$11</f>
        <v>182.42184782608697</v>
      </c>
      <c r="E1079" s="186">
        <f t="shared" si="118"/>
        <v>364.84369565217395</v>
      </c>
    </row>
    <row r="1080" spans="1:5" ht="16.5" thickBot="1" x14ac:dyDescent="0.3">
      <c r="A1080" s="269" t="s">
        <v>253</v>
      </c>
      <c r="B1080" s="270"/>
      <c r="C1080" s="98">
        <f>SUM(C1073:C1079)</f>
        <v>18</v>
      </c>
      <c r="D1080" s="98">
        <f t="shared" ref="D1080:E1080" si="119">SUM(D1073:D1079)</f>
        <v>1276.952934782609</v>
      </c>
      <c r="E1080" s="186">
        <f t="shared" si="119"/>
        <v>3283.5932608695657</v>
      </c>
    </row>
    <row r="1081" spans="1:5" ht="16.5" thickBot="1" x14ac:dyDescent="0.3">
      <c r="A1081" s="8"/>
      <c r="B1081" s="8"/>
      <c r="C1081" s="77"/>
      <c r="D1081" s="77"/>
      <c r="E1081" s="77"/>
    </row>
    <row r="1082" spans="1:5" ht="16.5" thickBot="1" x14ac:dyDescent="0.3">
      <c r="A1082" s="249" t="s">
        <v>18</v>
      </c>
      <c r="B1082" s="250"/>
      <c r="C1082" s="250"/>
      <c r="D1082" s="250"/>
      <c r="E1082" s="251"/>
    </row>
    <row r="1083" spans="1:5" ht="16.5" thickBot="1" x14ac:dyDescent="0.3">
      <c r="A1083" s="157" t="s">
        <v>19</v>
      </c>
      <c r="B1083" s="1" t="s">
        <v>3</v>
      </c>
      <c r="C1083" s="1" t="s">
        <v>4</v>
      </c>
      <c r="D1083" s="72" t="s">
        <v>146</v>
      </c>
      <c r="E1083" s="174" t="s">
        <v>65</v>
      </c>
    </row>
    <row r="1084" spans="1:5" x14ac:dyDescent="0.25">
      <c r="A1084" s="159" t="s">
        <v>343</v>
      </c>
      <c r="B1084" s="2" t="s">
        <v>21</v>
      </c>
      <c r="C1084" s="3">
        <v>1</v>
      </c>
      <c r="D1084" s="77">
        <f>+'Costos Indirectos '!D44</f>
        <v>1440</v>
      </c>
      <c r="E1084" s="173">
        <f t="shared" ref="E1084:E1085" si="120">+C1084*D1084</f>
        <v>1440</v>
      </c>
    </row>
    <row r="1085" spans="1:5" x14ac:dyDescent="0.25">
      <c r="A1085" s="159" t="s">
        <v>550</v>
      </c>
      <c r="B1085" s="2" t="s">
        <v>21</v>
      </c>
      <c r="C1085" s="3">
        <v>1</v>
      </c>
      <c r="D1085" s="77">
        <f>+'Costos Indirectos '!N47</f>
        <v>184.15326821938393</v>
      </c>
      <c r="E1085" s="173">
        <f t="shared" si="120"/>
        <v>184.15326821938393</v>
      </c>
    </row>
    <row r="1086" spans="1:5" ht="16.5" thickBot="1" x14ac:dyDescent="0.3">
      <c r="A1086" s="243" t="s">
        <v>253</v>
      </c>
      <c r="B1086" s="244"/>
      <c r="C1086" s="76">
        <f>SUM(C1084:C1085)</f>
        <v>2</v>
      </c>
      <c r="D1086" s="76">
        <f>SUM(D1084:D1085)</f>
        <v>1624.153268219384</v>
      </c>
      <c r="E1086" s="172">
        <f>SUM(E1084:E1085)</f>
        <v>1624.153268219384</v>
      </c>
    </row>
    <row r="1087" spans="1:5" ht="16.5" thickBot="1" x14ac:dyDescent="0.3">
      <c r="A1087" s="8"/>
      <c r="B1087" s="8"/>
      <c r="C1087" s="77"/>
      <c r="D1087" s="77"/>
      <c r="E1087" s="77"/>
    </row>
    <row r="1088" spans="1:5" ht="16.5" thickBot="1" x14ac:dyDescent="0.3">
      <c r="A1088" s="249" t="s">
        <v>667</v>
      </c>
      <c r="B1088" s="250"/>
      <c r="C1088" s="250"/>
      <c r="D1088" s="250"/>
      <c r="E1088" s="251"/>
    </row>
    <row r="1089" spans="1:6" ht="16.5" thickBot="1" x14ac:dyDescent="0.3">
      <c r="A1089" s="164" t="s">
        <v>19</v>
      </c>
      <c r="B1089" s="4" t="s">
        <v>3</v>
      </c>
      <c r="C1089" s="4" t="s">
        <v>4</v>
      </c>
      <c r="D1089" s="72" t="s">
        <v>146</v>
      </c>
      <c r="E1089" s="174" t="s">
        <v>65</v>
      </c>
    </row>
    <row r="1090" spans="1:6" x14ac:dyDescent="0.25">
      <c r="A1090" s="159" t="s">
        <v>503</v>
      </c>
      <c r="B1090" s="2" t="s">
        <v>209</v>
      </c>
      <c r="C1090" s="2">
        <v>2</v>
      </c>
      <c r="D1090" s="77">
        <f>+'Costo Mano de Obra'!E$23</f>
        <v>182.42184782608697</v>
      </c>
      <c r="E1090" s="173">
        <f>+C1090*D1090</f>
        <v>364.84369565217395</v>
      </c>
    </row>
    <row r="1091" spans="1:6" ht="16.5" thickBot="1" x14ac:dyDescent="0.3">
      <c r="A1091" s="243" t="s">
        <v>147</v>
      </c>
      <c r="B1091" s="244"/>
      <c r="C1091" s="76"/>
      <c r="D1091" s="76">
        <f>SUM(D1090:D1090)</f>
        <v>182.42184782608697</v>
      </c>
      <c r="E1091" s="172">
        <f>SUM(E1090:E1090)</f>
        <v>364.84369565217395</v>
      </c>
    </row>
    <row r="1092" spans="1:6" x14ac:dyDescent="0.25">
      <c r="A1092" s="8"/>
      <c r="B1092" s="8"/>
      <c r="C1092" s="77"/>
      <c r="D1092" s="77"/>
      <c r="E1092" s="77"/>
    </row>
    <row r="1093" spans="1:6" x14ac:dyDescent="0.25">
      <c r="A1093" s="271" t="s">
        <v>246</v>
      </c>
      <c r="B1093" s="272"/>
      <c r="C1093" s="272"/>
      <c r="D1093" s="272"/>
      <c r="E1093" s="272"/>
      <c r="F1093" s="272"/>
    </row>
    <row r="1094" spans="1:6" ht="47.25" x14ac:dyDescent="0.25">
      <c r="A1094" s="26" t="s">
        <v>64</v>
      </c>
      <c r="B1094" s="78" t="s">
        <v>4</v>
      </c>
      <c r="C1094" s="28" t="s">
        <v>2</v>
      </c>
      <c r="D1094" s="26" t="s">
        <v>247</v>
      </c>
      <c r="E1094" s="26" t="s">
        <v>248</v>
      </c>
      <c r="F1094" s="28" t="s">
        <v>249</v>
      </c>
    </row>
    <row r="1095" spans="1:6" x14ac:dyDescent="0.25">
      <c r="A1095" s="26" t="str">
        <f>+A1058</f>
        <v>PECHUGA TEXANA</v>
      </c>
      <c r="B1095" s="19">
        <v>1</v>
      </c>
      <c r="C1095" s="27">
        <f>+E1069</f>
        <v>7873.7193199309704</v>
      </c>
      <c r="D1095" s="27">
        <f>+E1080</f>
        <v>3283.5932608695657</v>
      </c>
      <c r="E1095" s="26">
        <f>+E1086+E1091</f>
        <v>1988.9969638715579</v>
      </c>
      <c r="F1095" s="28">
        <f>+C1095+D1095+E1095</f>
        <v>13146.309544672093</v>
      </c>
    </row>
    <row r="1096" spans="1:6" ht="16.5" thickBot="1" x14ac:dyDescent="0.3">
      <c r="A1096" s="29"/>
      <c r="B1096" s="12"/>
      <c r="C1096" s="30"/>
      <c r="D1096" s="30"/>
      <c r="E1096" s="29"/>
      <c r="F1096" s="31"/>
    </row>
    <row r="1097" spans="1:6" x14ac:dyDescent="0.25">
      <c r="A1097" s="252" t="s">
        <v>333</v>
      </c>
      <c r="B1097" s="253"/>
      <c r="C1097" s="253"/>
      <c r="D1097" s="253"/>
      <c r="E1097" s="254"/>
    </row>
    <row r="1098" spans="1:6" ht="16.5" thickBot="1" x14ac:dyDescent="0.3">
      <c r="A1098" s="255" t="s">
        <v>1</v>
      </c>
      <c r="B1098" s="256"/>
      <c r="C1098" s="256"/>
      <c r="D1098" s="256"/>
      <c r="E1098" s="257"/>
    </row>
    <row r="1099" spans="1:6" ht="16.5" thickBot="1" x14ac:dyDescent="0.3">
      <c r="A1099" s="157" t="s">
        <v>2</v>
      </c>
      <c r="B1099" s="1" t="s">
        <v>3</v>
      </c>
      <c r="C1099" s="1" t="s">
        <v>4</v>
      </c>
      <c r="D1099" s="72" t="s">
        <v>146</v>
      </c>
      <c r="E1099" s="174" t="s">
        <v>65</v>
      </c>
    </row>
    <row r="1100" spans="1:6" x14ac:dyDescent="0.25">
      <c r="A1100" s="207" t="str">
        <f>+'Producto Terminado'!A777</f>
        <v>Salchicha</v>
      </c>
      <c r="B1100" s="10" t="str">
        <f>+'Producto Terminado'!B777</f>
        <v>Unidad</v>
      </c>
      <c r="C1100" s="10">
        <f>+'Producto Terminado'!C777</f>
        <v>1</v>
      </c>
      <c r="D1100" s="77">
        <f>+'Costo Materia Prima'!E155</f>
        <v>1482.6</v>
      </c>
      <c r="E1100" s="173">
        <f>+C1100*D1100</f>
        <v>1482.6</v>
      </c>
    </row>
    <row r="1101" spans="1:6" x14ac:dyDescent="0.25">
      <c r="A1101" s="207" t="str">
        <f>+'Producto Terminado'!A778</f>
        <v>Pan Perro</v>
      </c>
      <c r="B1101" s="10" t="str">
        <f>+'Producto Terminado'!B778</f>
        <v>unidad</v>
      </c>
      <c r="C1101" s="10">
        <f>+'Producto Terminado'!C778</f>
        <v>1</v>
      </c>
      <c r="D1101" s="77">
        <f>+'Costo Materia Prima'!E160</f>
        <v>980</v>
      </c>
      <c r="E1101" s="173">
        <f t="shared" ref="E1101:E1104" si="121">+C1101*D1101</f>
        <v>980</v>
      </c>
    </row>
    <row r="1102" spans="1:6" x14ac:dyDescent="0.25">
      <c r="A1102" s="207" t="str">
        <f>+'Producto Terminado'!A779</f>
        <v>Salsa de tomate</v>
      </c>
      <c r="B1102" s="10" t="str">
        <f>+'Producto Terminado'!B779</f>
        <v>Gramos</v>
      </c>
      <c r="C1102" s="10">
        <f>+'Producto Terminado'!C779</f>
        <v>16</v>
      </c>
      <c r="D1102" s="77">
        <f>+'Costo Materia Prima'!E95</f>
        <v>13.358588235294118</v>
      </c>
      <c r="E1102" s="173">
        <f t="shared" si="121"/>
        <v>213.73741176470588</v>
      </c>
    </row>
    <row r="1103" spans="1:6" x14ac:dyDescent="0.25">
      <c r="A1103" s="207" t="str">
        <f>+'Producto Terminado'!A780</f>
        <v>Salsa mostaza</v>
      </c>
      <c r="B1103" s="10" t="str">
        <f>+'Producto Terminado'!B780</f>
        <v>Gramos</v>
      </c>
      <c r="C1103" s="10">
        <f>+'Producto Terminado'!C780</f>
        <v>16</v>
      </c>
      <c r="D1103" s="77">
        <f>+'Costo Materia Prima'!E109</f>
        <v>10.687380952380952</v>
      </c>
      <c r="E1103" s="173">
        <f t="shared" si="121"/>
        <v>170.99809523809523</v>
      </c>
    </row>
    <row r="1104" spans="1:6" x14ac:dyDescent="0.25">
      <c r="A1104" s="207" t="str">
        <f>+'Producto Terminado'!A781</f>
        <v>Salsa piña</v>
      </c>
      <c r="B1104" s="10" t="str">
        <f>+'Producto Terminado'!B781</f>
        <v>Gramos</v>
      </c>
      <c r="C1104" s="10">
        <f>+'Producto Terminado'!C781</f>
        <v>16</v>
      </c>
      <c r="D1104" s="77">
        <f>+'Costo Materia Prima'!E67</f>
        <v>7.5</v>
      </c>
      <c r="E1104" s="173">
        <f t="shared" si="121"/>
        <v>120</v>
      </c>
    </row>
    <row r="1105" spans="1:5" x14ac:dyDescent="0.25">
      <c r="A1105" s="207" t="str">
        <f>+'Producto Terminado'!A782</f>
        <v>Salsa tartara</v>
      </c>
      <c r="B1105" s="10" t="str">
        <f>+'Producto Terminado'!B782</f>
        <v>Gramos</v>
      </c>
      <c r="C1105" s="10">
        <f>+'Producto Terminado'!C782</f>
        <v>16</v>
      </c>
      <c r="D1105" s="77">
        <f>+'Costo Preparaciones Previas'!G31</f>
        <v>12.759117496461988</v>
      </c>
      <c r="E1105" s="173">
        <f t="shared" ref="E1105:E1112" si="122">+C1105*D1105</f>
        <v>204.1458799433918</v>
      </c>
    </row>
    <row r="1106" spans="1:5" x14ac:dyDescent="0.25">
      <c r="A1106" s="207" t="str">
        <f>+'Producto Terminado'!A783</f>
        <v>Cebolla cabezona</v>
      </c>
      <c r="B1106" s="10" t="str">
        <f>+'Producto Terminado'!B783</f>
        <v>Gramos</v>
      </c>
      <c r="C1106" s="10">
        <f>+'Producto Terminado'!C783</f>
        <v>35</v>
      </c>
      <c r="D1106" s="77">
        <f>+'Costo Materia Prima'!E4</f>
        <v>4.5999999999999996</v>
      </c>
      <c r="E1106" s="173">
        <f t="shared" si="122"/>
        <v>161</v>
      </c>
    </row>
    <row r="1107" spans="1:5" x14ac:dyDescent="0.25">
      <c r="A1107" s="207" t="str">
        <f>+'Producto Terminado'!A784</f>
        <v>Queso Costeño</v>
      </c>
      <c r="B1107" s="10" t="str">
        <f>+'Producto Terminado'!B784</f>
        <v>Gramos</v>
      </c>
      <c r="C1107" s="10">
        <f>+'Producto Terminado'!C784</f>
        <v>17</v>
      </c>
      <c r="D1107" s="77">
        <f>+'Costo Materia Prima'!E142</f>
        <v>22</v>
      </c>
      <c r="E1107" s="173">
        <f t="shared" si="122"/>
        <v>374</v>
      </c>
    </row>
    <row r="1108" spans="1:5" x14ac:dyDescent="0.25">
      <c r="A1108" s="207" t="str">
        <f>+'Producto Terminado'!A785</f>
        <v>Pollo Cocido</v>
      </c>
      <c r="B1108" s="10" t="str">
        <f>+'Producto Terminado'!B785</f>
        <v>Gramos</v>
      </c>
      <c r="C1108" s="10">
        <f>+'Producto Terminado'!C785</f>
        <v>90</v>
      </c>
      <c r="D1108" s="77">
        <f>+'Costo Preparaciones Previas'!G280</f>
        <v>39.201139896305605</v>
      </c>
      <c r="E1108" s="173">
        <f t="shared" si="122"/>
        <v>3528.1025906675045</v>
      </c>
    </row>
    <row r="1109" spans="1:5" x14ac:dyDescent="0.25">
      <c r="A1109" s="207" t="str">
        <f>+'Producto Terminado'!A786</f>
        <v>Sal</v>
      </c>
      <c r="B1109" s="10" t="str">
        <f>+'Producto Terminado'!B786</f>
        <v>Gramos</v>
      </c>
      <c r="C1109" s="10">
        <f>+'Producto Terminado'!C786</f>
        <v>2</v>
      </c>
      <c r="D1109" s="77">
        <f>+'Costo Materia Prima'!E100</f>
        <v>1.95</v>
      </c>
      <c r="E1109" s="173">
        <f t="shared" si="122"/>
        <v>3.9</v>
      </c>
    </row>
    <row r="1110" spans="1:5" x14ac:dyDescent="0.25">
      <c r="A1110" s="207" t="str">
        <f>+'Producto Terminado'!A787</f>
        <v>Paprika</v>
      </c>
      <c r="B1110" s="10" t="str">
        <f>+'Producto Terminado'!B787</f>
        <v>Gramos</v>
      </c>
      <c r="C1110" s="10">
        <f>+'Producto Terminado'!C787</f>
        <v>2</v>
      </c>
      <c r="D1110" s="77">
        <f>+'Costo Materia Prima'!E99</f>
        <v>86.860670194003518</v>
      </c>
      <c r="E1110" s="173">
        <f t="shared" si="122"/>
        <v>173.72134038800704</v>
      </c>
    </row>
    <row r="1111" spans="1:5" x14ac:dyDescent="0.25">
      <c r="A1111" s="207" t="str">
        <f>+'Producto Terminado'!A788</f>
        <v>Papa fosforito</v>
      </c>
      <c r="B1111" s="10" t="str">
        <f>+'Producto Terminado'!B788</f>
        <v>Gramos</v>
      </c>
      <c r="C1111" s="10">
        <f>+'Producto Terminado'!C788</f>
        <v>13</v>
      </c>
      <c r="D1111" s="77">
        <f>+'Costo Materia Prima'!E68</f>
        <v>8.5</v>
      </c>
      <c r="E1111" s="173">
        <f t="shared" si="122"/>
        <v>110.5</v>
      </c>
    </row>
    <row r="1112" spans="1:5" x14ac:dyDescent="0.25">
      <c r="A1112" s="207" t="str">
        <f>+'Producto Terminado'!A789</f>
        <v>Tocineta</v>
      </c>
      <c r="B1112" s="10" t="str">
        <f>+'Producto Terminado'!B789</f>
        <v>Gramos</v>
      </c>
      <c r="C1112" s="10">
        <f>+'Producto Terminado'!C789</f>
        <v>20</v>
      </c>
      <c r="D1112" s="77">
        <f>+'Costo Materia Prima'!E66</f>
        <v>26.5</v>
      </c>
      <c r="E1112" s="173">
        <f t="shared" si="122"/>
        <v>530</v>
      </c>
    </row>
    <row r="1113" spans="1:5" ht="16.5" thickBot="1" x14ac:dyDescent="0.3">
      <c r="A1113" s="208" t="str">
        <f>+'Producto Terminado'!A790</f>
        <v>Aceite</v>
      </c>
      <c r="B1113" s="32" t="str">
        <f>+'Producto Terminado'!B790</f>
        <v>ml</v>
      </c>
      <c r="C1113" s="32">
        <f>+'Producto Terminado'!C790</f>
        <v>10</v>
      </c>
      <c r="D1113" s="98">
        <f>+'Costo Materia Prima'!E85</f>
        <v>7.62</v>
      </c>
      <c r="E1113" s="186">
        <f>+C1113*D1113</f>
        <v>76.2</v>
      </c>
    </row>
    <row r="1114" spans="1:5" ht="16.5" thickBot="1" x14ac:dyDescent="0.3">
      <c r="A1114" s="269" t="s">
        <v>253</v>
      </c>
      <c r="B1114" s="270"/>
      <c r="C1114" s="98">
        <f>SUM(C1100:C1113)</f>
        <v>255</v>
      </c>
      <c r="D1114" s="98">
        <f>SUM(D1100:D1113)</f>
        <v>2704.1368967744452</v>
      </c>
      <c r="E1114" s="186">
        <f>SUM(E1100:E1113)</f>
        <v>8128.9053180017036</v>
      </c>
    </row>
    <row r="1115" spans="1:5" ht="16.5" thickBot="1" x14ac:dyDescent="0.3">
      <c r="B1115" s="2"/>
      <c r="C1115" s="45"/>
      <c r="D1115" s="5"/>
      <c r="E1115" s="5"/>
    </row>
    <row r="1116" spans="1:5" ht="16.5" thickBot="1" x14ac:dyDescent="0.3">
      <c r="A1116" s="249" t="s">
        <v>15</v>
      </c>
      <c r="B1116" s="250"/>
      <c r="C1116" s="250"/>
      <c r="D1116" s="250"/>
      <c r="E1116" s="251"/>
    </row>
    <row r="1117" spans="1:5" ht="16.5" thickBot="1" x14ac:dyDescent="0.3">
      <c r="A1117" s="164" t="s">
        <v>16</v>
      </c>
      <c r="B1117" s="4" t="s">
        <v>3</v>
      </c>
      <c r="C1117" s="4" t="s">
        <v>17</v>
      </c>
      <c r="D1117" s="72" t="s">
        <v>146</v>
      </c>
      <c r="E1117" s="174" t="s">
        <v>65</v>
      </c>
    </row>
    <row r="1118" spans="1:5" x14ac:dyDescent="0.25">
      <c r="A1118" s="162" t="str">
        <f>+'Producto Terminado'!A795</f>
        <v>se procede a alistar el pan de perro con sus salsas</v>
      </c>
      <c r="B1118" s="5" t="str">
        <f>+'Producto Terminado'!B795</f>
        <v>Minutos</v>
      </c>
      <c r="C1118" s="5">
        <f>+'Producto Terminado'!C795</f>
        <v>2</v>
      </c>
      <c r="D1118" s="77">
        <f>+'Costo Mano de Obra'!E$11</f>
        <v>182.42184782608697</v>
      </c>
      <c r="E1118" s="173">
        <f>+C1118*D1118</f>
        <v>364.84369565217395</v>
      </c>
    </row>
    <row r="1119" spans="1:5" x14ac:dyDescent="0.25">
      <c r="A1119" s="162" t="str">
        <f>+'Producto Terminado'!A796</f>
        <v>se frita la salchica</v>
      </c>
      <c r="B1119" s="5" t="str">
        <f>+'Producto Terminado'!B796</f>
        <v>Minutos</v>
      </c>
      <c r="C1119" s="5">
        <f>+'Producto Terminado'!C796</f>
        <v>1</v>
      </c>
      <c r="D1119" s="77">
        <f>+'Costo Mano de Obra'!E$11</f>
        <v>182.42184782608697</v>
      </c>
      <c r="E1119" s="173">
        <f t="shared" ref="E1119:E1123" si="123">+C1119*D1119</f>
        <v>182.42184782608697</v>
      </c>
    </row>
    <row r="1120" spans="1:5" x14ac:dyDescent="0.25">
      <c r="A1120" s="162" t="str">
        <f>+'Producto Terminado'!A797</f>
        <v>se frie la papa francesa</v>
      </c>
      <c r="B1120" s="5" t="str">
        <f>+'Producto Terminado'!B797</f>
        <v>Minutos</v>
      </c>
      <c r="C1120" s="5">
        <f>+'Producto Terminado'!C797</f>
        <v>3</v>
      </c>
      <c r="D1120" s="77">
        <f>+'Costo Mano de Obra'!E$11</f>
        <v>182.42184782608697</v>
      </c>
      <c r="E1120" s="173">
        <f t="shared" si="123"/>
        <v>547.26554347826095</v>
      </c>
    </row>
    <row r="1121" spans="1:5" x14ac:dyDescent="0.25">
      <c r="A1121" s="162" t="str">
        <f>+'Producto Terminado'!A798</f>
        <v>se coloca la tocineta en la plancha</v>
      </c>
      <c r="B1121" s="5" t="str">
        <f>+'Producto Terminado'!B798</f>
        <v>Minutos</v>
      </c>
      <c r="C1121" s="5">
        <f>+'Producto Terminado'!C798</f>
        <v>1</v>
      </c>
      <c r="D1121" s="77">
        <f>+'Costo Mano de Obra'!E$11</f>
        <v>182.42184782608697</v>
      </c>
      <c r="E1121" s="173">
        <f t="shared" si="123"/>
        <v>182.42184782608697</v>
      </c>
    </row>
    <row r="1122" spans="1:5" x14ac:dyDescent="0.25">
      <c r="A1122" s="162" t="str">
        <f>+'Producto Terminado'!A799</f>
        <v>se alista el pollo cocido</v>
      </c>
      <c r="B1122" s="5" t="str">
        <f>+'Producto Terminado'!B799</f>
        <v>Minutos</v>
      </c>
      <c r="C1122" s="5">
        <f>+'Producto Terminado'!C799</f>
        <v>2</v>
      </c>
      <c r="D1122" s="77">
        <f>+'Costo Mano de Obra'!E$11</f>
        <v>182.42184782608697</v>
      </c>
      <c r="E1122" s="173">
        <f t="shared" si="123"/>
        <v>364.84369565217395</v>
      </c>
    </row>
    <row r="1123" spans="1:5" x14ac:dyDescent="0.25">
      <c r="A1123" s="162" t="str">
        <f>+'Producto Terminado'!A800</f>
        <v>se procede al armado del hot dog</v>
      </c>
      <c r="B1123" s="5" t="str">
        <f>+'Producto Terminado'!B800</f>
        <v>Minutos</v>
      </c>
      <c r="C1123" s="5">
        <f>+'Producto Terminado'!C800</f>
        <v>2</v>
      </c>
      <c r="D1123" s="77">
        <f>+'Costo Mano de Obra'!E$11</f>
        <v>182.42184782608697</v>
      </c>
      <c r="E1123" s="173">
        <f t="shared" si="123"/>
        <v>364.84369565217395</v>
      </c>
    </row>
    <row r="1124" spans="1:5" ht="16.5" thickBot="1" x14ac:dyDescent="0.3">
      <c r="A1124" s="243" t="s">
        <v>253</v>
      </c>
      <c r="B1124" s="244"/>
      <c r="C1124" s="14">
        <f>SUM(C1118:C1123)</f>
        <v>11</v>
      </c>
      <c r="D1124" s="76">
        <f t="shared" ref="D1124" si="124">SUM(D1118:D1123)</f>
        <v>1094.5310869565219</v>
      </c>
      <c r="E1124" s="172">
        <f>SUM(E1118:E1123)</f>
        <v>2006.6403260869567</v>
      </c>
    </row>
    <row r="1125" spans="1:5" ht="16.5" thickBot="1" x14ac:dyDescent="0.3">
      <c r="D1125" s="5"/>
      <c r="E1125" s="5"/>
    </row>
    <row r="1126" spans="1:5" ht="16.5" thickBot="1" x14ac:dyDescent="0.3">
      <c r="A1126" s="249" t="s">
        <v>18</v>
      </c>
      <c r="B1126" s="250"/>
      <c r="C1126" s="250"/>
      <c r="D1126" s="250"/>
      <c r="E1126" s="251"/>
    </row>
    <row r="1127" spans="1:5" ht="16.5" thickBot="1" x14ac:dyDescent="0.3">
      <c r="A1127" s="164" t="s">
        <v>19</v>
      </c>
      <c r="B1127" s="4" t="s">
        <v>3</v>
      </c>
      <c r="C1127" s="4" t="s">
        <v>4</v>
      </c>
      <c r="D1127" s="72" t="s">
        <v>146</v>
      </c>
      <c r="E1127" s="174" t="s">
        <v>65</v>
      </c>
    </row>
    <row r="1128" spans="1:5" x14ac:dyDescent="0.25">
      <c r="A1128" s="159" t="s">
        <v>20</v>
      </c>
      <c r="B1128" s="2" t="s">
        <v>21</v>
      </c>
      <c r="C1128" s="2">
        <v>1</v>
      </c>
      <c r="D1128" s="77">
        <f>+'Costos Indirectos '!E29</f>
        <v>680</v>
      </c>
      <c r="E1128" s="173">
        <f t="shared" ref="E1128:E1130" si="125">+C1128*D1128</f>
        <v>680</v>
      </c>
    </row>
    <row r="1129" spans="1:5" x14ac:dyDescent="0.25">
      <c r="A1129" s="159" t="s">
        <v>343</v>
      </c>
      <c r="B1129" s="2" t="s">
        <v>21</v>
      </c>
      <c r="C1129" s="3">
        <v>1</v>
      </c>
      <c r="D1129" s="77">
        <f>+'Costos Indirectos '!D29</f>
        <v>1440</v>
      </c>
      <c r="E1129" s="173">
        <f t="shared" si="125"/>
        <v>1440</v>
      </c>
    </row>
    <row r="1130" spans="1:5" x14ac:dyDescent="0.25">
      <c r="A1130" s="159" t="s">
        <v>550</v>
      </c>
      <c r="B1130" s="2" t="s">
        <v>21</v>
      </c>
      <c r="C1130" s="3">
        <v>1</v>
      </c>
      <c r="D1130" s="77">
        <f>+'Costos Indirectos '!F29</f>
        <v>184</v>
      </c>
      <c r="E1130" s="173">
        <f t="shared" si="125"/>
        <v>184</v>
      </c>
    </row>
    <row r="1131" spans="1:5" ht="16.5" thickBot="1" x14ac:dyDescent="0.3">
      <c r="A1131" s="243" t="s">
        <v>253</v>
      </c>
      <c r="B1131" s="244"/>
      <c r="C1131" s="76">
        <f>SUM(C1128:C1130)</f>
        <v>3</v>
      </c>
      <c r="D1131" s="76">
        <f>SUM(D1128:D1130)</f>
        <v>2304</v>
      </c>
      <c r="E1131" s="172">
        <f>SUM(E1128:E1130)</f>
        <v>2304</v>
      </c>
    </row>
    <row r="1132" spans="1:5" ht="16.5" thickBot="1" x14ac:dyDescent="0.3">
      <c r="A1132" s="2"/>
      <c r="B1132" s="2"/>
      <c r="C1132" s="2"/>
      <c r="D1132" s="2"/>
      <c r="E1132" s="94"/>
    </row>
    <row r="1133" spans="1:5" ht="16.5" thickBot="1" x14ac:dyDescent="0.3">
      <c r="A1133" s="249" t="s">
        <v>667</v>
      </c>
      <c r="B1133" s="250"/>
      <c r="C1133" s="250"/>
      <c r="D1133" s="250"/>
      <c r="E1133" s="251"/>
    </row>
    <row r="1134" spans="1:5" ht="16.5" thickBot="1" x14ac:dyDescent="0.3">
      <c r="A1134" s="164" t="s">
        <v>19</v>
      </c>
      <c r="B1134" s="4" t="s">
        <v>3</v>
      </c>
      <c r="C1134" s="4" t="s">
        <v>4</v>
      </c>
      <c r="D1134" s="72" t="s">
        <v>146</v>
      </c>
      <c r="E1134" s="174" t="s">
        <v>65</v>
      </c>
    </row>
    <row r="1135" spans="1:5" x14ac:dyDescent="0.25">
      <c r="A1135" s="159" t="s">
        <v>503</v>
      </c>
      <c r="B1135" s="2" t="s">
        <v>209</v>
      </c>
      <c r="C1135" s="2">
        <v>2</v>
      </c>
      <c r="D1135" s="77">
        <f>+'Costo Mano de Obra'!E$23</f>
        <v>182.42184782608697</v>
      </c>
      <c r="E1135" s="173">
        <f>+C1135*D1135</f>
        <v>364.84369565217395</v>
      </c>
    </row>
    <row r="1136" spans="1:5" ht="16.5" thickBot="1" x14ac:dyDescent="0.3">
      <c r="A1136" s="243" t="s">
        <v>147</v>
      </c>
      <c r="B1136" s="244"/>
      <c r="C1136" s="76"/>
      <c r="D1136" s="76">
        <f>SUM(D1135:D1135)</f>
        <v>182.42184782608697</v>
      </c>
      <c r="E1136" s="172">
        <f>SUM(E1135:E1135)</f>
        <v>364.84369565217395</v>
      </c>
    </row>
    <row r="1137" spans="1:6" x14ac:dyDescent="0.25">
      <c r="A1137" s="8"/>
      <c r="B1137" s="8"/>
      <c r="C1137" s="77"/>
      <c r="D1137" s="77"/>
      <c r="E1137" s="77"/>
    </row>
    <row r="1138" spans="1:6" x14ac:dyDescent="0.25">
      <c r="A1138" s="271" t="s">
        <v>246</v>
      </c>
      <c r="B1138" s="272"/>
      <c r="C1138" s="272"/>
      <c r="D1138" s="272"/>
      <c r="E1138" s="272"/>
      <c r="F1138" s="272"/>
    </row>
    <row r="1139" spans="1:6" ht="47.25" x14ac:dyDescent="0.25">
      <c r="A1139" s="26" t="s">
        <v>64</v>
      </c>
      <c r="B1139" s="78" t="s">
        <v>4</v>
      </c>
      <c r="C1139" s="28" t="s">
        <v>2</v>
      </c>
      <c r="D1139" s="26" t="s">
        <v>247</v>
      </c>
      <c r="E1139" s="26" t="s">
        <v>248</v>
      </c>
      <c r="F1139" s="28" t="s">
        <v>249</v>
      </c>
    </row>
    <row r="1140" spans="1:6" x14ac:dyDescent="0.25">
      <c r="A1140" s="26" t="str">
        <f>+A1097</f>
        <v>COMBO HOT DOG BOX</v>
      </c>
      <c r="B1140" s="19">
        <v>1</v>
      </c>
      <c r="C1140" s="27">
        <f>+E1114</f>
        <v>8128.9053180017036</v>
      </c>
      <c r="D1140" s="27">
        <f>+E1124</f>
        <v>2006.6403260869567</v>
      </c>
      <c r="E1140" s="26">
        <f>+E1131+E1136</f>
        <v>2668.8436956521741</v>
      </c>
      <c r="F1140" s="28">
        <f>+C1140+D1140+E1140</f>
        <v>12804.389339740836</v>
      </c>
    </row>
    <row r="1141" spans="1:6" ht="16.5" thickBot="1" x14ac:dyDescent="0.3">
      <c r="A1141" s="29"/>
      <c r="B1141" s="12"/>
      <c r="C1141" s="30"/>
      <c r="D1141" s="30"/>
      <c r="E1141" s="29"/>
      <c r="F1141" s="31"/>
    </row>
    <row r="1142" spans="1:6" x14ac:dyDescent="0.25">
      <c r="A1142" s="252" t="s">
        <v>334</v>
      </c>
      <c r="B1142" s="253"/>
      <c r="C1142" s="253"/>
      <c r="D1142" s="253"/>
      <c r="E1142" s="254"/>
    </row>
    <row r="1143" spans="1:6" ht="16.5" thickBot="1" x14ac:dyDescent="0.3">
      <c r="A1143" s="255" t="s">
        <v>1</v>
      </c>
      <c r="B1143" s="256"/>
      <c r="C1143" s="256"/>
      <c r="D1143" s="256"/>
      <c r="E1143" s="257"/>
    </row>
    <row r="1144" spans="1:6" ht="16.5" thickBot="1" x14ac:dyDescent="0.3">
      <c r="A1144" s="157" t="s">
        <v>2</v>
      </c>
      <c r="B1144" s="1" t="s">
        <v>3</v>
      </c>
      <c r="C1144" s="1" t="s">
        <v>4</v>
      </c>
      <c r="D1144" s="72" t="s">
        <v>146</v>
      </c>
      <c r="E1144" s="174" t="s">
        <v>65</v>
      </c>
    </row>
    <row r="1145" spans="1:6" x14ac:dyDescent="0.25">
      <c r="A1145" s="207" t="str">
        <f>+'Producto Terminado'!A807</f>
        <v>Salchicha</v>
      </c>
      <c r="B1145" s="10" t="str">
        <f>+'Producto Terminado'!B807</f>
        <v>Unidad</v>
      </c>
      <c r="C1145" s="10">
        <f>+'Producto Terminado'!C807</f>
        <v>1</v>
      </c>
      <c r="D1145" s="77">
        <f>+'Costo Materia Prima'!E155</f>
        <v>1482.6</v>
      </c>
      <c r="E1145" s="173">
        <f>+C1145*D1145</f>
        <v>1482.6</v>
      </c>
    </row>
    <row r="1146" spans="1:6" x14ac:dyDescent="0.25">
      <c r="A1146" s="207" t="str">
        <f>+'Producto Terminado'!A808</f>
        <v>Pan Perro</v>
      </c>
      <c r="B1146" s="10" t="str">
        <f>+'Producto Terminado'!B808</f>
        <v>Unidad</v>
      </c>
      <c r="C1146" s="10">
        <f>+'Producto Terminado'!C808</f>
        <v>1</v>
      </c>
      <c r="D1146" s="77">
        <f>+'Costo Materia Prima'!E161</f>
        <v>1150</v>
      </c>
      <c r="E1146" s="173">
        <f t="shared" ref="E1146:E1158" si="126">+C1146*D1146</f>
        <v>1150</v>
      </c>
    </row>
    <row r="1147" spans="1:6" x14ac:dyDescent="0.25">
      <c r="A1147" s="207" t="str">
        <f>+'Producto Terminado'!A809</f>
        <v>Salsa de tomate</v>
      </c>
      <c r="B1147" s="10" t="str">
        <f>+'Producto Terminado'!B809</f>
        <v>Gramos</v>
      </c>
      <c r="C1147" s="10">
        <f>+'Producto Terminado'!C809</f>
        <v>16</v>
      </c>
      <c r="D1147" s="77">
        <f>+'Costo Materia Prima'!E95</f>
        <v>13.358588235294118</v>
      </c>
      <c r="E1147" s="173">
        <f t="shared" si="126"/>
        <v>213.73741176470588</v>
      </c>
    </row>
    <row r="1148" spans="1:6" x14ac:dyDescent="0.25">
      <c r="A1148" s="207" t="str">
        <f>+'Producto Terminado'!A810</f>
        <v>Salsa mostaza</v>
      </c>
      <c r="B1148" s="10" t="str">
        <f>+'Producto Terminado'!B810</f>
        <v>Gramos</v>
      </c>
      <c r="C1148" s="10">
        <f>+'Producto Terminado'!C810</f>
        <v>16</v>
      </c>
      <c r="D1148" s="77">
        <f>+'Costo Materia Prima'!E109</f>
        <v>10.687380952380952</v>
      </c>
      <c r="E1148" s="173">
        <f t="shared" si="126"/>
        <v>170.99809523809523</v>
      </c>
    </row>
    <row r="1149" spans="1:6" x14ac:dyDescent="0.25">
      <c r="A1149" s="207" t="str">
        <f>+'Producto Terminado'!A811</f>
        <v>Salsa piña</v>
      </c>
      <c r="B1149" s="10" t="str">
        <f>+'Producto Terminado'!B811</f>
        <v>Gramos</v>
      </c>
      <c r="C1149" s="10">
        <f>+'Producto Terminado'!C811</f>
        <v>16</v>
      </c>
      <c r="D1149" s="77">
        <f>+'Costo Materia Prima'!E67</f>
        <v>7.5</v>
      </c>
      <c r="E1149" s="173">
        <f t="shared" si="126"/>
        <v>120</v>
      </c>
    </row>
    <row r="1150" spans="1:6" x14ac:dyDescent="0.25">
      <c r="A1150" s="207" t="str">
        <f>+'Producto Terminado'!A812</f>
        <v>Salsa tartara</v>
      </c>
      <c r="B1150" s="10" t="str">
        <f>+'Producto Terminado'!B812</f>
        <v>Gramos</v>
      </c>
      <c r="C1150" s="10">
        <f>+'Producto Terminado'!C812</f>
        <v>16</v>
      </c>
      <c r="D1150" s="77">
        <f>+'Costo Preparaciones Previas'!G31</f>
        <v>12.759117496461988</v>
      </c>
      <c r="E1150" s="173">
        <f t="shared" si="126"/>
        <v>204.1458799433918</v>
      </c>
    </row>
    <row r="1151" spans="1:6" x14ac:dyDescent="0.25">
      <c r="A1151" s="207" t="str">
        <f>+'Producto Terminado'!A813</f>
        <v>Cebolla cabezona</v>
      </c>
      <c r="B1151" s="10" t="str">
        <f>+'Producto Terminado'!B813</f>
        <v>Gramos</v>
      </c>
      <c r="C1151" s="10">
        <f>+'Producto Terminado'!C813</f>
        <v>35</v>
      </c>
      <c r="D1151" s="77">
        <f>+'Costo Materia Prima'!E4</f>
        <v>4.5999999999999996</v>
      </c>
      <c r="E1151" s="173">
        <f t="shared" si="126"/>
        <v>161</v>
      </c>
    </row>
    <row r="1152" spans="1:6" x14ac:dyDescent="0.25">
      <c r="A1152" s="207" t="str">
        <f>+'Producto Terminado'!A814</f>
        <v>Queso Costeño</v>
      </c>
      <c r="B1152" s="10" t="str">
        <f>+'Producto Terminado'!B814</f>
        <v>Gramos</v>
      </c>
      <c r="C1152" s="10">
        <f>+'Producto Terminado'!C814</f>
        <v>17</v>
      </c>
      <c r="D1152" s="77">
        <f>+'Costo Materia Prima'!E142</f>
        <v>22</v>
      </c>
      <c r="E1152" s="173">
        <f t="shared" si="126"/>
        <v>374</v>
      </c>
    </row>
    <row r="1153" spans="1:5" x14ac:dyDescent="0.25">
      <c r="A1153" s="207" t="str">
        <f>+'Producto Terminado'!A815</f>
        <v>Pollo Cocido</v>
      </c>
      <c r="B1153" s="10" t="str">
        <f>+'Producto Terminado'!B815</f>
        <v>Gramos</v>
      </c>
      <c r="C1153" s="10">
        <f>+'Producto Terminado'!C815</f>
        <v>90</v>
      </c>
      <c r="D1153" s="77">
        <f>+'Costo Preparaciones Previas'!G280</f>
        <v>39.201139896305605</v>
      </c>
      <c r="E1153" s="173">
        <f t="shared" si="126"/>
        <v>3528.1025906675045</v>
      </c>
    </row>
    <row r="1154" spans="1:5" x14ac:dyDescent="0.25">
      <c r="A1154" s="207" t="str">
        <f>+'Producto Terminado'!A816</f>
        <v>Sal</v>
      </c>
      <c r="B1154" s="10" t="str">
        <f>+'Producto Terminado'!B816</f>
        <v>Gramos</v>
      </c>
      <c r="C1154" s="10">
        <f>+'Producto Terminado'!C816</f>
        <v>2</v>
      </c>
      <c r="D1154" s="77">
        <f>+'Costo Materia Prima'!E100</f>
        <v>1.95</v>
      </c>
      <c r="E1154" s="173">
        <f t="shared" si="126"/>
        <v>3.9</v>
      </c>
    </row>
    <row r="1155" spans="1:5" x14ac:dyDescent="0.25">
      <c r="A1155" s="207" t="str">
        <f>+'Producto Terminado'!A817</f>
        <v>Paprika</v>
      </c>
      <c r="B1155" s="10" t="str">
        <f>+'Producto Terminado'!B817</f>
        <v>Gramos</v>
      </c>
      <c r="C1155" s="10">
        <f>+'Producto Terminado'!C817</f>
        <v>2</v>
      </c>
      <c r="D1155" s="77">
        <f>+'Costo Materia Prima'!E99</f>
        <v>86.860670194003518</v>
      </c>
      <c r="E1155" s="173">
        <f t="shared" si="126"/>
        <v>173.72134038800704</v>
      </c>
    </row>
    <row r="1156" spans="1:5" x14ac:dyDescent="0.25">
      <c r="A1156" s="207" t="str">
        <f>+'Producto Terminado'!A818</f>
        <v>Aceite</v>
      </c>
      <c r="B1156" s="10" t="str">
        <f>+'Producto Terminado'!B818</f>
        <v>ml</v>
      </c>
      <c r="C1156" s="10">
        <f>+'Producto Terminado'!C818</f>
        <v>10</v>
      </c>
      <c r="D1156" s="77">
        <f>+'Costo Materia Prima'!E85</f>
        <v>7.62</v>
      </c>
      <c r="E1156" s="173">
        <f t="shared" si="126"/>
        <v>76.2</v>
      </c>
    </row>
    <row r="1157" spans="1:5" x14ac:dyDescent="0.25">
      <c r="A1157" s="207" t="str">
        <f>+'Producto Terminado'!A819</f>
        <v>Papa fosforito</v>
      </c>
      <c r="B1157" s="10" t="str">
        <f>+'Producto Terminado'!B819</f>
        <v>Gramos</v>
      </c>
      <c r="C1157" s="10">
        <f>+'Producto Terminado'!C819</f>
        <v>13</v>
      </c>
      <c r="D1157" s="77">
        <f>+'Costo Materia Prima'!E68</f>
        <v>8.5</v>
      </c>
      <c r="E1157" s="173">
        <f t="shared" si="126"/>
        <v>110.5</v>
      </c>
    </row>
    <row r="1158" spans="1:5" ht="16.5" thickBot="1" x14ac:dyDescent="0.3">
      <c r="A1158" s="208" t="str">
        <f>+'Producto Terminado'!A820</f>
        <v>Tocineta</v>
      </c>
      <c r="B1158" s="32" t="str">
        <f>+'Producto Terminado'!B820</f>
        <v>Gramos</v>
      </c>
      <c r="C1158" s="32">
        <f>+'Producto Terminado'!C820</f>
        <v>20</v>
      </c>
      <c r="D1158" s="98">
        <f>+'Costo Materia Prima'!E66</f>
        <v>26.5</v>
      </c>
      <c r="E1158" s="186">
        <f t="shared" si="126"/>
        <v>530</v>
      </c>
    </row>
    <row r="1159" spans="1:5" ht="16.5" thickBot="1" x14ac:dyDescent="0.3">
      <c r="A1159" s="269" t="s">
        <v>253</v>
      </c>
      <c r="B1159" s="270"/>
      <c r="C1159" s="98">
        <f>SUM(C1145:C1157)</f>
        <v>235</v>
      </c>
      <c r="D1159" s="98">
        <f t="shared" ref="D1159" si="127">SUM(D1145:D1157)</f>
        <v>2847.6368967744452</v>
      </c>
      <c r="E1159" s="186">
        <f>SUM(E1145:E1157)</f>
        <v>7768.9053180017036</v>
      </c>
    </row>
    <row r="1160" spans="1:5" ht="16.5" thickBot="1" x14ac:dyDescent="0.3">
      <c r="B1160" s="2"/>
      <c r="C1160" s="45"/>
      <c r="D1160" s="5"/>
      <c r="E1160" s="5"/>
    </row>
    <row r="1161" spans="1:5" ht="16.5" thickBot="1" x14ac:dyDescent="0.3">
      <c r="A1161" s="249" t="s">
        <v>15</v>
      </c>
      <c r="B1161" s="250"/>
      <c r="C1161" s="250"/>
      <c r="D1161" s="250"/>
      <c r="E1161" s="251"/>
    </row>
    <row r="1162" spans="1:5" ht="16.5" thickBot="1" x14ac:dyDescent="0.3">
      <c r="A1162" s="164" t="s">
        <v>16</v>
      </c>
      <c r="B1162" s="4" t="s">
        <v>3</v>
      </c>
      <c r="C1162" s="4" t="s">
        <v>17</v>
      </c>
      <c r="D1162" s="72" t="s">
        <v>146</v>
      </c>
      <c r="E1162" s="174" t="s">
        <v>65</v>
      </c>
    </row>
    <row r="1163" spans="1:5" x14ac:dyDescent="0.25">
      <c r="A1163" s="162" t="str">
        <f>+'Producto Terminado'!A890</f>
        <v>se procede a alistar el pan de perro con sus salsas</v>
      </c>
      <c r="B1163" s="5" t="str">
        <f>+'Producto Terminado'!B890</f>
        <v>Minutos</v>
      </c>
      <c r="C1163" s="5">
        <f>+'Producto Terminado'!C890</f>
        <v>2</v>
      </c>
      <c r="D1163" s="77">
        <f>+'Costo Mano de Obra'!E$11</f>
        <v>182.42184782608697</v>
      </c>
      <c r="E1163" s="173">
        <f>+C1163*D1163</f>
        <v>364.84369565217395</v>
      </c>
    </row>
    <row r="1164" spans="1:5" x14ac:dyDescent="0.25">
      <c r="A1164" s="162" t="str">
        <f>+'Producto Terminado'!A891</f>
        <v>se frita la salchicha</v>
      </c>
      <c r="B1164" s="5" t="str">
        <f>+'Producto Terminado'!B891</f>
        <v>Minutos</v>
      </c>
      <c r="C1164" s="5">
        <f>+'Producto Terminado'!C891</f>
        <v>1</v>
      </c>
      <c r="D1164" s="77">
        <f>+'Costo Mano de Obra'!E$11</f>
        <v>182.42184782608697</v>
      </c>
      <c r="E1164" s="173">
        <f t="shared" ref="E1164:E1165" si="128">+C1164*D1164</f>
        <v>182.42184782608697</v>
      </c>
    </row>
    <row r="1165" spans="1:5" x14ac:dyDescent="0.25">
      <c r="A1165" s="162" t="str">
        <f>+'Producto Terminado'!A892</f>
        <v>se procede al armado del hot dog</v>
      </c>
      <c r="B1165" s="5" t="str">
        <f>+'Producto Terminado'!B892</f>
        <v>Minutos</v>
      </c>
      <c r="C1165" s="5">
        <f>+'Producto Terminado'!C892</f>
        <v>2</v>
      </c>
      <c r="D1165" s="77">
        <f>+'Costo Mano de Obra'!E$11</f>
        <v>182.42184782608697</v>
      </c>
      <c r="E1165" s="173">
        <f t="shared" si="128"/>
        <v>364.84369565217395</v>
      </c>
    </row>
    <row r="1166" spans="1:5" ht="16.5" thickBot="1" x14ac:dyDescent="0.3">
      <c r="A1166" s="243" t="s">
        <v>253</v>
      </c>
      <c r="B1166" s="244"/>
      <c r="C1166" s="14">
        <f>SUM(C1163:C1165)</f>
        <v>5</v>
      </c>
      <c r="D1166" s="76">
        <f>SUM(D1163:D1165)</f>
        <v>547.26554347826095</v>
      </c>
      <c r="E1166" s="172">
        <f>SUM(E1163:E1165)</f>
        <v>912.10923913043484</v>
      </c>
    </row>
    <row r="1167" spans="1:5" ht="16.5" thickBot="1" x14ac:dyDescent="0.3">
      <c r="D1167" s="5"/>
      <c r="E1167" s="5"/>
    </row>
    <row r="1168" spans="1:5" ht="16.5" thickBot="1" x14ac:dyDescent="0.3">
      <c r="A1168" s="249" t="s">
        <v>18</v>
      </c>
      <c r="B1168" s="250"/>
      <c r="C1168" s="250"/>
      <c r="D1168" s="250"/>
      <c r="E1168" s="251"/>
    </row>
    <row r="1169" spans="1:6" ht="16.5" thickBot="1" x14ac:dyDescent="0.3">
      <c r="A1169" s="164" t="s">
        <v>19</v>
      </c>
      <c r="B1169" s="4" t="s">
        <v>3</v>
      </c>
      <c r="C1169" s="4" t="s">
        <v>4</v>
      </c>
      <c r="D1169" s="72" t="s">
        <v>146</v>
      </c>
      <c r="E1169" s="174" t="s">
        <v>65</v>
      </c>
    </row>
    <row r="1170" spans="1:6" x14ac:dyDescent="0.25">
      <c r="A1170" s="159" t="s">
        <v>20</v>
      </c>
      <c r="B1170" s="2" t="s">
        <v>21</v>
      </c>
      <c r="C1170" s="2">
        <v>1</v>
      </c>
      <c r="D1170" s="77">
        <f>+'Costos Indirectos '!E30</f>
        <v>680</v>
      </c>
      <c r="E1170" s="173">
        <f t="shared" ref="E1170:E1172" si="129">+C1170*D1170</f>
        <v>680</v>
      </c>
    </row>
    <row r="1171" spans="1:6" x14ac:dyDescent="0.25">
      <c r="A1171" s="159" t="s">
        <v>343</v>
      </c>
      <c r="B1171" s="2" t="s">
        <v>21</v>
      </c>
      <c r="C1171" s="3">
        <v>1</v>
      </c>
      <c r="D1171" s="77">
        <f>+'Costos Indirectos '!D30</f>
        <v>1260</v>
      </c>
      <c r="E1171" s="173">
        <f t="shared" si="129"/>
        <v>1260</v>
      </c>
    </row>
    <row r="1172" spans="1:6" x14ac:dyDescent="0.25">
      <c r="A1172" s="159" t="s">
        <v>550</v>
      </c>
      <c r="B1172" s="2" t="s">
        <v>21</v>
      </c>
      <c r="C1172" s="3">
        <v>1</v>
      </c>
      <c r="D1172" s="77">
        <f>+'Costos Indirectos '!F30</f>
        <v>184</v>
      </c>
      <c r="E1172" s="173">
        <f t="shared" si="129"/>
        <v>184</v>
      </c>
    </row>
    <row r="1173" spans="1:6" ht="16.5" thickBot="1" x14ac:dyDescent="0.3">
      <c r="A1173" s="243" t="s">
        <v>253</v>
      </c>
      <c r="B1173" s="244"/>
      <c r="C1173" s="76">
        <f>SUM(C1170:C1172)</f>
        <v>3</v>
      </c>
      <c r="D1173" s="76">
        <f>SUM(D1170:D1172)</f>
        <v>2124</v>
      </c>
      <c r="E1173" s="172">
        <f>SUM(E1170:E1172)</f>
        <v>2124</v>
      </c>
    </row>
    <row r="1174" spans="1:6" ht="16.5" thickBot="1" x14ac:dyDescent="0.3">
      <c r="A1174" s="2"/>
      <c r="B1174" s="2"/>
      <c r="C1174" s="2"/>
      <c r="D1174" s="2"/>
      <c r="E1174" s="94"/>
    </row>
    <row r="1175" spans="1:6" ht="16.5" thickBot="1" x14ac:dyDescent="0.3">
      <c r="A1175" s="249" t="s">
        <v>667</v>
      </c>
      <c r="B1175" s="250"/>
      <c r="C1175" s="250"/>
      <c r="D1175" s="250"/>
      <c r="E1175" s="251"/>
    </row>
    <row r="1176" spans="1:6" ht="16.5" thickBot="1" x14ac:dyDescent="0.3">
      <c r="A1176" s="164" t="s">
        <v>19</v>
      </c>
      <c r="B1176" s="4" t="s">
        <v>3</v>
      </c>
      <c r="C1176" s="4" t="s">
        <v>4</v>
      </c>
      <c r="D1176" s="72" t="s">
        <v>146</v>
      </c>
      <c r="E1176" s="174" t="s">
        <v>65</v>
      </c>
    </row>
    <row r="1177" spans="1:6" x14ac:dyDescent="0.25">
      <c r="A1177" s="159" t="s">
        <v>503</v>
      </c>
      <c r="B1177" s="2" t="s">
        <v>209</v>
      </c>
      <c r="C1177" s="2">
        <v>2</v>
      </c>
      <c r="D1177" s="77">
        <f>+'Costo Mano de Obra'!E$23</f>
        <v>182.42184782608697</v>
      </c>
      <c r="E1177" s="173">
        <f>+C1177*D1177</f>
        <v>364.84369565217395</v>
      </c>
    </row>
    <row r="1178" spans="1:6" ht="16.5" thickBot="1" x14ac:dyDescent="0.3">
      <c r="A1178" s="243" t="s">
        <v>147</v>
      </c>
      <c r="B1178" s="244"/>
      <c r="C1178" s="76"/>
      <c r="D1178" s="76">
        <f>SUM(D1177:D1177)</f>
        <v>182.42184782608697</v>
      </c>
      <c r="E1178" s="172">
        <f>SUM(E1177:E1177)</f>
        <v>364.84369565217395</v>
      </c>
    </row>
    <row r="1179" spans="1:6" x14ac:dyDescent="0.25">
      <c r="A1179" s="8"/>
      <c r="B1179" s="8"/>
      <c r="C1179" s="77"/>
      <c r="D1179" s="77"/>
      <c r="E1179" s="77"/>
    </row>
    <row r="1180" spans="1:6" x14ac:dyDescent="0.25">
      <c r="A1180" s="271" t="s">
        <v>246</v>
      </c>
      <c r="B1180" s="272"/>
      <c r="C1180" s="272"/>
      <c r="D1180" s="272"/>
      <c r="E1180" s="272"/>
      <c r="F1180" s="272"/>
    </row>
    <row r="1181" spans="1:6" ht="47.25" x14ac:dyDescent="0.25">
      <c r="A1181" s="26" t="s">
        <v>64</v>
      </c>
      <c r="B1181" s="78" t="s">
        <v>4</v>
      </c>
      <c r="C1181" s="28" t="s">
        <v>2</v>
      </c>
      <c r="D1181" s="26" t="s">
        <v>247</v>
      </c>
      <c r="E1181" s="26" t="s">
        <v>248</v>
      </c>
      <c r="F1181" s="28" t="s">
        <v>249</v>
      </c>
    </row>
    <row r="1182" spans="1:6" x14ac:dyDescent="0.25">
      <c r="A1182" s="26" t="str">
        <f>+A1142</f>
        <v>HOT DOG BOX</v>
      </c>
      <c r="B1182" s="19">
        <v>1</v>
      </c>
      <c r="C1182" s="27">
        <f>+E1159</f>
        <v>7768.9053180017036</v>
      </c>
      <c r="D1182" s="27">
        <f>+E1166</f>
        <v>912.10923913043484</v>
      </c>
      <c r="E1182" s="26">
        <f>+E1173+E1178</f>
        <v>2488.8436956521741</v>
      </c>
      <c r="F1182" s="28">
        <f>+C1182+D1182+E1182</f>
        <v>11169.858252784314</v>
      </c>
    </row>
    <row r="1183" spans="1:6" ht="16.5" thickBot="1" x14ac:dyDescent="0.3">
      <c r="A1183" s="29"/>
      <c r="B1183" s="12"/>
      <c r="C1183" s="30"/>
      <c r="D1183" s="30"/>
      <c r="E1183" s="29"/>
      <c r="F1183" s="31"/>
    </row>
    <row r="1184" spans="1:6" x14ac:dyDescent="0.25">
      <c r="A1184" s="252" t="s">
        <v>336</v>
      </c>
      <c r="B1184" s="253"/>
      <c r="C1184" s="253"/>
      <c r="D1184" s="253"/>
      <c r="E1184" s="254"/>
    </row>
    <row r="1185" spans="1:5" ht="16.5" thickBot="1" x14ac:dyDescent="0.3">
      <c r="A1185" s="255" t="s">
        <v>1</v>
      </c>
      <c r="B1185" s="256"/>
      <c r="C1185" s="256"/>
      <c r="D1185" s="256"/>
      <c r="E1185" s="257"/>
    </row>
    <row r="1186" spans="1:5" ht="16.5" thickBot="1" x14ac:dyDescent="0.3">
      <c r="A1186" s="157" t="s">
        <v>2</v>
      </c>
      <c r="B1186" s="1" t="s">
        <v>3</v>
      </c>
      <c r="C1186" s="1" t="s">
        <v>4</v>
      </c>
      <c r="D1186" s="72" t="s">
        <v>146</v>
      </c>
      <c r="E1186" s="174" t="s">
        <v>65</v>
      </c>
    </row>
    <row r="1187" spans="1:5" x14ac:dyDescent="0.25">
      <c r="A1187" s="207" t="str">
        <f>+'Producto Terminado'!A840</f>
        <v>Salchicha</v>
      </c>
      <c r="B1187" s="10" t="str">
        <f>+'Producto Terminado'!B840</f>
        <v>Unidad</v>
      </c>
      <c r="C1187" s="10">
        <f>+'Producto Terminado'!C840</f>
        <v>1</v>
      </c>
      <c r="D1187" s="77">
        <f>+'Costo Materia Prima'!E152</f>
        <v>1787.5474999999999</v>
      </c>
      <c r="E1187" s="173">
        <f>+C1187*D1187</f>
        <v>1787.5474999999999</v>
      </c>
    </row>
    <row r="1188" spans="1:5" x14ac:dyDescent="0.25">
      <c r="A1188" s="207" t="str">
        <f>+'Producto Terminado'!A841</f>
        <v>Pan Perro</v>
      </c>
      <c r="B1188" s="10" t="str">
        <f>+'Producto Terminado'!B841</f>
        <v>Unidad</v>
      </c>
      <c r="C1188" s="10">
        <f>+'Producto Terminado'!C841</f>
        <v>1</v>
      </c>
      <c r="D1188" s="77">
        <f>+'Costo Materia Prima'!E161</f>
        <v>1150</v>
      </c>
      <c r="E1188" s="173">
        <f t="shared" ref="E1188:E1200" si="130">+C1188*D1188</f>
        <v>1150</v>
      </c>
    </row>
    <row r="1189" spans="1:5" x14ac:dyDescent="0.25">
      <c r="A1189" s="207" t="str">
        <f>+'Producto Terminado'!A842</f>
        <v>Salsa de tomate</v>
      </c>
      <c r="B1189" s="10" t="str">
        <f>+'Producto Terminado'!B842</f>
        <v>Gramos</v>
      </c>
      <c r="C1189" s="10">
        <f>+'Producto Terminado'!C842</f>
        <v>16</v>
      </c>
      <c r="D1189" s="77">
        <f>+'Costo Materia Prima'!E95</f>
        <v>13.358588235294118</v>
      </c>
      <c r="E1189" s="173">
        <f t="shared" si="130"/>
        <v>213.73741176470588</v>
      </c>
    </row>
    <row r="1190" spans="1:5" x14ac:dyDescent="0.25">
      <c r="A1190" s="207" t="str">
        <f>+'Producto Terminado'!A843</f>
        <v>Salsa mostaza</v>
      </c>
      <c r="B1190" s="10" t="str">
        <f>+'Producto Terminado'!B843</f>
        <v>Gramos</v>
      </c>
      <c r="C1190" s="10">
        <f>+'Producto Terminado'!C843</f>
        <v>16</v>
      </c>
      <c r="D1190" s="77">
        <f>+'Costo Materia Prima'!E109</f>
        <v>10.687380952380952</v>
      </c>
      <c r="E1190" s="173">
        <f t="shared" si="130"/>
        <v>170.99809523809523</v>
      </c>
    </row>
    <row r="1191" spans="1:5" x14ac:dyDescent="0.25">
      <c r="A1191" s="207" t="str">
        <f>+'Producto Terminado'!A844</f>
        <v>Salsa piña</v>
      </c>
      <c r="B1191" s="10" t="str">
        <f>+'Producto Terminado'!B844</f>
        <v>Gramos</v>
      </c>
      <c r="C1191" s="10">
        <f>+'Producto Terminado'!C844</f>
        <v>16</v>
      </c>
      <c r="D1191" s="77">
        <f>+'Costo Materia Prima'!E67</f>
        <v>7.5</v>
      </c>
      <c r="E1191" s="173">
        <f t="shared" si="130"/>
        <v>120</v>
      </c>
    </row>
    <row r="1192" spans="1:5" x14ac:dyDescent="0.25">
      <c r="A1192" s="207" t="str">
        <f>+'Producto Terminado'!A845</f>
        <v>Salsa tartara</v>
      </c>
      <c r="B1192" s="10" t="str">
        <f>+'Producto Terminado'!B845</f>
        <v>Gramos</v>
      </c>
      <c r="C1192" s="10">
        <f>+'Producto Terminado'!C845</f>
        <v>16</v>
      </c>
      <c r="D1192" s="77">
        <f>+'Costo Preparaciones Previas'!G31</f>
        <v>12.759117496461988</v>
      </c>
      <c r="E1192" s="173">
        <f t="shared" si="130"/>
        <v>204.1458799433918</v>
      </c>
    </row>
    <row r="1193" spans="1:5" x14ac:dyDescent="0.25">
      <c r="A1193" s="207" t="str">
        <f>+'Producto Terminado'!A846</f>
        <v>Cebolla cabezona</v>
      </c>
      <c r="B1193" s="10" t="str">
        <f>+'Producto Terminado'!B846</f>
        <v>Gramos</v>
      </c>
      <c r="C1193" s="10">
        <f>+'Producto Terminado'!C846</f>
        <v>35</v>
      </c>
      <c r="D1193" s="77">
        <f>+'Costo Materia Prima'!E4</f>
        <v>4.5999999999999996</v>
      </c>
      <c r="E1193" s="173">
        <f t="shared" si="130"/>
        <v>161</v>
      </c>
    </row>
    <row r="1194" spans="1:5" x14ac:dyDescent="0.25">
      <c r="A1194" s="207" t="str">
        <f>+'Producto Terminado'!A847</f>
        <v>Queso Costeño</v>
      </c>
      <c r="B1194" s="10" t="str">
        <f>+'Producto Terminado'!B847</f>
        <v>Gramos</v>
      </c>
      <c r="C1194" s="10">
        <f>+'Producto Terminado'!C847</f>
        <v>17</v>
      </c>
      <c r="D1194" s="77">
        <f>+'Costo Materia Prima'!E142</f>
        <v>22</v>
      </c>
      <c r="E1194" s="173">
        <f t="shared" si="130"/>
        <v>374</v>
      </c>
    </row>
    <row r="1195" spans="1:5" x14ac:dyDescent="0.25">
      <c r="A1195" s="207" t="str">
        <f>+'Producto Terminado'!A848</f>
        <v>Papa francesa</v>
      </c>
      <c r="B1195" s="10" t="str">
        <f>+'Producto Terminado'!B848</f>
        <v>Gramos</v>
      </c>
      <c r="C1195" s="10">
        <f>+'Producto Terminado'!C848</f>
        <v>120</v>
      </c>
      <c r="D1195" s="77">
        <f>+'Costo Materia Prima'!E165</f>
        <v>9.2248800000000006</v>
      </c>
      <c r="E1195" s="173">
        <f t="shared" si="130"/>
        <v>1106.9856</v>
      </c>
    </row>
    <row r="1196" spans="1:5" x14ac:dyDescent="0.25">
      <c r="A1196" s="207" t="str">
        <f>+'Producto Terminado'!A849</f>
        <v>Sal</v>
      </c>
      <c r="B1196" s="10" t="str">
        <f>+'Producto Terminado'!B849</f>
        <v>Gramos</v>
      </c>
      <c r="C1196" s="10">
        <f>+'Producto Terminado'!C849</f>
        <v>2</v>
      </c>
      <c r="D1196" s="77">
        <f>+'Costo Materia Prima'!E100</f>
        <v>1.95</v>
      </c>
      <c r="E1196" s="173">
        <f t="shared" si="130"/>
        <v>3.9</v>
      </c>
    </row>
    <row r="1197" spans="1:5" x14ac:dyDescent="0.25">
      <c r="A1197" s="207" t="str">
        <f>+'Producto Terminado'!A850</f>
        <v>Paprika</v>
      </c>
      <c r="B1197" s="10" t="str">
        <f>+'Producto Terminado'!B850</f>
        <v>Gramos</v>
      </c>
      <c r="C1197" s="10">
        <f>+'Producto Terminado'!C850</f>
        <v>2</v>
      </c>
      <c r="D1197" s="77">
        <f>+'Costo Materia Prima'!E99</f>
        <v>86.860670194003518</v>
      </c>
      <c r="E1197" s="173">
        <f t="shared" si="130"/>
        <v>173.72134038800704</v>
      </c>
    </row>
    <row r="1198" spans="1:5" x14ac:dyDescent="0.25">
      <c r="A1198" s="207" t="str">
        <f>+'Producto Terminado'!A851</f>
        <v>Aceite</v>
      </c>
      <c r="B1198" s="10" t="str">
        <f>+'Producto Terminado'!B851</f>
        <v>ml</v>
      </c>
      <c r="C1198" s="10">
        <f>+'Producto Terminado'!C851</f>
        <v>10</v>
      </c>
      <c r="D1198" s="77">
        <f>+'Costo Materia Prima'!E85</f>
        <v>7.62</v>
      </c>
      <c r="E1198" s="173">
        <f t="shared" si="130"/>
        <v>76.2</v>
      </c>
    </row>
    <row r="1199" spans="1:5" x14ac:dyDescent="0.25">
      <c r="A1199" s="207" t="str">
        <f>+'Producto Terminado'!A852</f>
        <v>Papa fosforito</v>
      </c>
      <c r="B1199" s="10" t="str">
        <f>+'Producto Terminado'!B852</f>
        <v>Gramos</v>
      </c>
      <c r="C1199" s="10">
        <f>+'Producto Terminado'!C852</f>
        <v>13</v>
      </c>
      <c r="D1199" s="77">
        <f>+'Costo Materia Prima'!E68</f>
        <v>8.5</v>
      </c>
      <c r="E1199" s="173">
        <f t="shared" si="130"/>
        <v>110.5</v>
      </c>
    </row>
    <row r="1200" spans="1:5" ht="16.5" thickBot="1" x14ac:dyDescent="0.3">
      <c r="A1200" s="208" t="str">
        <f>+'Producto Terminado'!A853</f>
        <v>Gaseosa pet 400</v>
      </c>
      <c r="B1200" s="32" t="str">
        <f>+'Producto Terminado'!B853</f>
        <v>Unidad</v>
      </c>
      <c r="C1200" s="32">
        <f>+'Producto Terminado'!C853</f>
        <v>1</v>
      </c>
      <c r="D1200" s="98">
        <f>+'Costo Materia Prima'!E172</f>
        <v>1770.72</v>
      </c>
      <c r="E1200" s="186">
        <f t="shared" si="130"/>
        <v>1770.72</v>
      </c>
    </row>
    <row r="1201" spans="1:5" ht="16.5" thickBot="1" x14ac:dyDescent="0.3">
      <c r="A1201" s="269" t="s">
        <v>253</v>
      </c>
      <c r="B1201" s="270"/>
      <c r="C1201" s="98">
        <f>SUM(C1187:C1200)</f>
        <v>266</v>
      </c>
      <c r="D1201" s="98">
        <f>SUM(D1187:D1200)</f>
        <v>4893.32813687814</v>
      </c>
      <c r="E1201" s="186">
        <f>SUM(E1187:E1200)</f>
        <v>7423.4558273341991</v>
      </c>
    </row>
    <row r="1202" spans="1:5" ht="16.5" thickBot="1" x14ac:dyDescent="0.3">
      <c r="B1202" s="2"/>
      <c r="C1202" s="45"/>
      <c r="D1202" s="5"/>
      <c r="E1202" s="5"/>
    </row>
    <row r="1203" spans="1:5" ht="16.5" thickBot="1" x14ac:dyDescent="0.3">
      <c r="A1203" s="249" t="s">
        <v>15</v>
      </c>
      <c r="B1203" s="250"/>
      <c r="C1203" s="250"/>
      <c r="D1203" s="250"/>
      <c r="E1203" s="251"/>
    </row>
    <row r="1204" spans="1:5" ht="16.5" thickBot="1" x14ac:dyDescent="0.3">
      <c r="A1204" s="164" t="s">
        <v>16</v>
      </c>
      <c r="B1204" s="4" t="s">
        <v>3</v>
      </c>
      <c r="C1204" s="4" t="s">
        <v>17</v>
      </c>
      <c r="D1204" s="72" t="s">
        <v>146</v>
      </c>
      <c r="E1204" s="174" t="s">
        <v>65</v>
      </c>
    </row>
    <row r="1205" spans="1:5" x14ac:dyDescent="0.25">
      <c r="A1205" s="162" t="str">
        <f>+'Producto Terminado'!A859</f>
        <v>se procede a alistar el pan de perro con sus salsas</v>
      </c>
      <c r="B1205" s="5" t="str">
        <f>+'Producto Terminado'!B859</f>
        <v>Minutos</v>
      </c>
      <c r="C1205" s="5">
        <f>+'Producto Terminado'!C859</f>
        <v>2</v>
      </c>
      <c r="D1205" s="77">
        <f>+'Costo Mano de Obra'!E$11</f>
        <v>182.42184782608697</v>
      </c>
      <c r="E1205" s="173">
        <f>+C1205*D1205</f>
        <v>364.84369565217395</v>
      </c>
    </row>
    <row r="1206" spans="1:5" x14ac:dyDescent="0.25">
      <c r="A1206" s="162" t="str">
        <f>+'Producto Terminado'!A860</f>
        <v>se frita la salchicha</v>
      </c>
      <c r="B1206" s="5" t="str">
        <f>+'Producto Terminado'!B860</f>
        <v>Minutos</v>
      </c>
      <c r="C1206" s="5">
        <f>+'Producto Terminado'!C860</f>
        <v>1</v>
      </c>
      <c r="D1206" s="77">
        <f>+'Costo Mano de Obra'!E$11</f>
        <v>182.42184782608697</v>
      </c>
      <c r="E1206" s="173">
        <f t="shared" ref="E1206:E1208" si="131">+C1206*D1206</f>
        <v>182.42184782608697</v>
      </c>
    </row>
    <row r="1207" spans="1:5" x14ac:dyDescent="0.25">
      <c r="A1207" s="162" t="str">
        <f>+'Producto Terminado'!A861</f>
        <v>se frie la papa francesa</v>
      </c>
      <c r="B1207" s="5" t="str">
        <f>+'Producto Terminado'!B861</f>
        <v>Minutos</v>
      </c>
      <c r="C1207" s="5">
        <f>+'Producto Terminado'!C861</f>
        <v>3</v>
      </c>
      <c r="D1207" s="77">
        <f>+'Costo Mano de Obra'!E$11</f>
        <v>182.42184782608697</v>
      </c>
      <c r="E1207" s="173">
        <f t="shared" si="131"/>
        <v>547.26554347826095</v>
      </c>
    </row>
    <row r="1208" spans="1:5" x14ac:dyDescent="0.25">
      <c r="A1208" s="162" t="str">
        <f>+'Producto Terminado'!A862</f>
        <v>se procede al armado del hot dog</v>
      </c>
      <c r="B1208" s="5" t="str">
        <f>+'Producto Terminado'!B862</f>
        <v>Minutos</v>
      </c>
      <c r="C1208" s="5">
        <f>+'Producto Terminado'!C862</f>
        <v>2</v>
      </c>
      <c r="D1208" s="77">
        <f>+'Costo Mano de Obra'!E$11</f>
        <v>182.42184782608697</v>
      </c>
      <c r="E1208" s="173">
        <f t="shared" si="131"/>
        <v>364.84369565217395</v>
      </c>
    </row>
    <row r="1209" spans="1:5" ht="16.5" thickBot="1" x14ac:dyDescent="0.3">
      <c r="A1209" s="243" t="s">
        <v>253</v>
      </c>
      <c r="B1209" s="244"/>
      <c r="C1209" s="14">
        <f>SUM(C1205:C1208)</f>
        <v>8</v>
      </c>
      <c r="D1209" s="76">
        <f t="shared" ref="D1209:E1209" si="132">SUM(D1205:D1208)</f>
        <v>729.6873913043479</v>
      </c>
      <c r="E1209" s="172">
        <f t="shared" si="132"/>
        <v>1459.3747826086958</v>
      </c>
    </row>
    <row r="1210" spans="1:5" ht="16.5" thickBot="1" x14ac:dyDescent="0.3">
      <c r="A1210" s="8"/>
      <c r="B1210" s="8"/>
    </row>
    <row r="1211" spans="1:5" ht="16.5" thickBot="1" x14ac:dyDescent="0.3">
      <c r="A1211" s="249" t="s">
        <v>18</v>
      </c>
      <c r="B1211" s="250"/>
      <c r="C1211" s="250"/>
      <c r="D1211" s="250"/>
      <c r="E1211" s="251"/>
    </row>
    <row r="1212" spans="1:5" ht="16.5" thickBot="1" x14ac:dyDescent="0.3">
      <c r="A1212" s="164" t="s">
        <v>19</v>
      </c>
      <c r="B1212" s="4" t="s">
        <v>3</v>
      </c>
      <c r="C1212" s="4" t="s">
        <v>4</v>
      </c>
      <c r="D1212" s="72" t="s">
        <v>146</v>
      </c>
      <c r="E1212" s="174" t="s">
        <v>65</v>
      </c>
    </row>
    <row r="1213" spans="1:5" x14ac:dyDescent="0.25">
      <c r="A1213" s="159" t="s">
        <v>20</v>
      </c>
      <c r="B1213" s="2" t="s">
        <v>21</v>
      </c>
      <c r="C1213" s="2">
        <v>1</v>
      </c>
      <c r="D1213" s="77">
        <f>+'Costos Indirectos '!E31</f>
        <v>680</v>
      </c>
      <c r="E1213" s="173">
        <f t="shared" ref="E1213:E1215" si="133">+C1213*D1213</f>
        <v>680</v>
      </c>
    </row>
    <row r="1214" spans="1:5" x14ac:dyDescent="0.25">
      <c r="A1214" s="159" t="s">
        <v>343</v>
      </c>
      <c r="B1214" s="2" t="s">
        <v>21</v>
      </c>
      <c r="C1214" s="3">
        <v>1</v>
      </c>
      <c r="D1214" s="77">
        <f>+'Costos Indirectos '!D31</f>
        <v>971.99999999999989</v>
      </c>
      <c r="E1214" s="173">
        <f t="shared" si="133"/>
        <v>971.99999999999989</v>
      </c>
    </row>
    <row r="1215" spans="1:5" x14ac:dyDescent="0.25">
      <c r="A1215" s="159" t="s">
        <v>550</v>
      </c>
      <c r="B1215" s="2" t="s">
        <v>21</v>
      </c>
      <c r="C1215" s="3">
        <v>1</v>
      </c>
      <c r="D1215" s="77">
        <f>+'Costos Indirectos '!F31</f>
        <v>184</v>
      </c>
      <c r="E1215" s="173">
        <f t="shared" si="133"/>
        <v>184</v>
      </c>
    </row>
    <row r="1216" spans="1:5" ht="16.5" thickBot="1" x14ac:dyDescent="0.3">
      <c r="A1216" s="243" t="s">
        <v>253</v>
      </c>
      <c r="B1216" s="244"/>
      <c r="C1216" s="76">
        <f>SUM(C1213:C1215)</f>
        <v>3</v>
      </c>
      <c r="D1216" s="76">
        <f>SUM(D1213:D1215)</f>
        <v>1836</v>
      </c>
      <c r="E1216" s="172">
        <f>SUM(E1213:E1215)</f>
        <v>1836</v>
      </c>
    </row>
    <row r="1217" spans="1:6" ht="16.5" thickBot="1" x14ac:dyDescent="0.3">
      <c r="D1217" s="5"/>
      <c r="E1217" s="5"/>
    </row>
    <row r="1218" spans="1:6" ht="16.5" thickBot="1" x14ac:dyDescent="0.3">
      <c r="A1218" s="249" t="s">
        <v>667</v>
      </c>
      <c r="B1218" s="250"/>
      <c r="C1218" s="250"/>
      <c r="D1218" s="250"/>
      <c r="E1218" s="251"/>
    </row>
    <row r="1219" spans="1:6" ht="16.5" thickBot="1" x14ac:dyDescent="0.3">
      <c r="A1219" s="164" t="s">
        <v>19</v>
      </c>
      <c r="B1219" s="4" t="s">
        <v>3</v>
      </c>
      <c r="C1219" s="4" t="s">
        <v>4</v>
      </c>
      <c r="D1219" s="72" t="s">
        <v>146</v>
      </c>
      <c r="E1219" s="174" t="s">
        <v>65</v>
      </c>
    </row>
    <row r="1220" spans="1:6" x14ac:dyDescent="0.25">
      <c r="A1220" s="159" t="s">
        <v>503</v>
      </c>
      <c r="B1220" s="2" t="s">
        <v>209</v>
      </c>
      <c r="C1220" s="2">
        <v>2</v>
      </c>
      <c r="D1220" s="77">
        <f>+'Costo Mano de Obra'!E$23</f>
        <v>182.42184782608697</v>
      </c>
      <c r="E1220" s="173">
        <f>+C1220*D1220</f>
        <v>364.84369565217395</v>
      </c>
    </row>
    <row r="1221" spans="1:6" ht="16.5" thickBot="1" x14ac:dyDescent="0.3">
      <c r="A1221" s="243" t="s">
        <v>147</v>
      </c>
      <c r="B1221" s="244"/>
      <c r="C1221" s="76"/>
      <c r="D1221" s="76">
        <f>SUM(D1220:D1220)</f>
        <v>182.42184782608697</v>
      </c>
      <c r="E1221" s="172">
        <f>SUM(E1220:E1220)</f>
        <v>364.84369565217395</v>
      </c>
    </row>
    <row r="1222" spans="1:6" x14ac:dyDescent="0.25">
      <c r="A1222" s="8"/>
      <c r="B1222" s="8"/>
      <c r="C1222" s="77"/>
      <c r="D1222" s="77"/>
      <c r="E1222" s="77"/>
    </row>
    <row r="1223" spans="1:6" x14ac:dyDescent="0.25">
      <c r="A1223" s="271" t="s">
        <v>246</v>
      </c>
      <c r="B1223" s="272"/>
      <c r="C1223" s="272"/>
      <c r="D1223" s="272"/>
      <c r="E1223" s="272"/>
      <c r="F1223" s="272"/>
    </row>
    <row r="1224" spans="1:6" ht="47.25" x14ac:dyDescent="0.25">
      <c r="A1224" s="26" t="s">
        <v>64</v>
      </c>
      <c r="B1224" s="78" t="s">
        <v>4</v>
      </c>
      <c r="C1224" s="28" t="s">
        <v>2</v>
      </c>
      <c r="D1224" s="26" t="s">
        <v>247</v>
      </c>
      <c r="E1224" s="26" t="s">
        <v>248</v>
      </c>
      <c r="F1224" s="28" t="s">
        <v>249</v>
      </c>
    </row>
    <row r="1225" spans="1:6" x14ac:dyDescent="0.25">
      <c r="A1225" s="26" t="str">
        <f>+A1184</f>
        <v>COMBO HOT DOG CLASÍCO</v>
      </c>
      <c r="B1225" s="19">
        <v>1</v>
      </c>
      <c r="C1225" s="27">
        <f>+E1201</f>
        <v>7423.4558273341991</v>
      </c>
      <c r="D1225" s="27">
        <f>+E1209</f>
        <v>1459.3747826086958</v>
      </c>
      <c r="E1225" s="26">
        <f>+E1216+E1221</f>
        <v>2200.8436956521741</v>
      </c>
      <c r="F1225" s="28">
        <f>+C1225+D1225+E1225</f>
        <v>11083.67430559507</v>
      </c>
    </row>
    <row r="1226" spans="1:6" ht="16.5" thickBot="1" x14ac:dyDescent="0.3">
      <c r="A1226" s="29"/>
      <c r="B1226" s="12"/>
      <c r="C1226" s="30"/>
      <c r="D1226" s="30"/>
      <c r="E1226" s="29"/>
      <c r="F1226" s="31"/>
    </row>
    <row r="1227" spans="1:6" x14ac:dyDescent="0.25">
      <c r="A1227" s="252" t="s">
        <v>335</v>
      </c>
      <c r="B1227" s="253"/>
      <c r="C1227" s="253"/>
      <c r="D1227" s="253"/>
      <c r="E1227" s="254"/>
    </row>
    <row r="1228" spans="1:6" ht="16.5" thickBot="1" x14ac:dyDescent="0.3">
      <c r="A1228" s="255" t="s">
        <v>1</v>
      </c>
      <c r="B1228" s="256"/>
      <c r="C1228" s="256"/>
      <c r="D1228" s="256"/>
      <c r="E1228" s="257"/>
    </row>
    <row r="1229" spans="1:6" ht="16.5" thickBot="1" x14ac:dyDescent="0.3">
      <c r="A1229" s="157" t="s">
        <v>2</v>
      </c>
      <c r="B1229" s="1" t="s">
        <v>3</v>
      </c>
      <c r="C1229" s="1" t="s">
        <v>4</v>
      </c>
      <c r="D1229" s="72" t="s">
        <v>146</v>
      </c>
      <c r="E1229" s="174" t="s">
        <v>65</v>
      </c>
    </row>
    <row r="1230" spans="1:6" x14ac:dyDescent="0.25">
      <c r="A1230" s="207" t="str">
        <f>+'Producto Terminado'!A873</f>
        <v>Salchicha</v>
      </c>
      <c r="B1230" s="10" t="str">
        <f>+'Producto Terminado'!B873</f>
        <v>Unidad</v>
      </c>
      <c r="C1230" s="10">
        <f>+'Producto Terminado'!C873</f>
        <v>1</v>
      </c>
      <c r="D1230" s="77">
        <f>+'Costo Materia Prima'!E155</f>
        <v>1482.6</v>
      </c>
      <c r="E1230" s="173">
        <f>+C1230*D1230</f>
        <v>1482.6</v>
      </c>
    </row>
    <row r="1231" spans="1:6" x14ac:dyDescent="0.25">
      <c r="A1231" s="207" t="str">
        <f>+'Producto Terminado'!A874</f>
        <v>Pan Perro</v>
      </c>
      <c r="B1231" s="10" t="str">
        <f>+'Producto Terminado'!B874</f>
        <v>Unidad</v>
      </c>
      <c r="C1231" s="10">
        <f>+'Producto Terminado'!C874</f>
        <v>1</v>
      </c>
      <c r="D1231" s="77">
        <f>+'Costo Materia Prima'!E161</f>
        <v>1150</v>
      </c>
      <c r="E1231" s="173">
        <f t="shared" ref="E1231:E1241" si="134">+C1231*D1231</f>
        <v>1150</v>
      </c>
    </row>
    <row r="1232" spans="1:6" x14ac:dyDescent="0.25">
      <c r="A1232" s="207" t="str">
        <f>+'Producto Terminado'!A875</f>
        <v>Salsa de tomate</v>
      </c>
      <c r="B1232" s="10" t="str">
        <f>+'Producto Terminado'!B875</f>
        <v>Gramos</v>
      </c>
      <c r="C1232" s="10">
        <f>+'Producto Terminado'!C875</f>
        <v>16</v>
      </c>
      <c r="D1232" s="77">
        <f>+'Costo Materia Prima'!E95</f>
        <v>13.358588235294118</v>
      </c>
      <c r="E1232" s="173">
        <f t="shared" si="134"/>
        <v>213.73741176470588</v>
      </c>
    </row>
    <row r="1233" spans="1:5" x14ac:dyDescent="0.25">
      <c r="A1233" s="207" t="str">
        <f>+'Producto Terminado'!A876</f>
        <v>Salsa mostaza</v>
      </c>
      <c r="B1233" s="10" t="str">
        <f>+'Producto Terminado'!B876</f>
        <v>Gramos</v>
      </c>
      <c r="C1233" s="10">
        <f>+'Producto Terminado'!C876</f>
        <v>16</v>
      </c>
      <c r="D1233" s="77">
        <f>+'Costo Materia Prima'!E109</f>
        <v>10.687380952380952</v>
      </c>
      <c r="E1233" s="173">
        <f t="shared" si="134"/>
        <v>170.99809523809523</v>
      </c>
    </row>
    <row r="1234" spans="1:5" x14ac:dyDescent="0.25">
      <c r="A1234" s="207" t="str">
        <f>+'Producto Terminado'!A877</f>
        <v>Salsa piña</v>
      </c>
      <c r="B1234" s="10" t="str">
        <f>+'Producto Terminado'!B877</f>
        <v>Gramos</v>
      </c>
      <c r="C1234" s="10">
        <f>+'Producto Terminado'!C877</f>
        <v>16</v>
      </c>
      <c r="D1234" s="77">
        <f>+'Costo Materia Prima'!E67</f>
        <v>7.5</v>
      </c>
      <c r="E1234" s="173">
        <f t="shared" si="134"/>
        <v>120</v>
      </c>
    </row>
    <row r="1235" spans="1:5" x14ac:dyDescent="0.25">
      <c r="A1235" s="207" t="str">
        <f>+'Producto Terminado'!A878</f>
        <v>Salsa tartara</v>
      </c>
      <c r="B1235" s="10" t="str">
        <f>+'Producto Terminado'!B878</f>
        <v>Gramos</v>
      </c>
      <c r="C1235" s="10">
        <f>+'Producto Terminado'!C878</f>
        <v>16</v>
      </c>
      <c r="D1235" s="77">
        <f>+'Costo Preparaciones Previas'!G31</f>
        <v>12.759117496461988</v>
      </c>
      <c r="E1235" s="173">
        <f t="shared" si="134"/>
        <v>204.1458799433918</v>
      </c>
    </row>
    <row r="1236" spans="1:5" x14ac:dyDescent="0.25">
      <c r="A1236" s="207" t="str">
        <f>+'Producto Terminado'!A879</f>
        <v>Cebolla cabezona</v>
      </c>
      <c r="B1236" s="10" t="str">
        <f>+'Producto Terminado'!B879</f>
        <v>Gramos</v>
      </c>
      <c r="C1236" s="10">
        <f>+'Producto Terminado'!C879</f>
        <v>35</v>
      </c>
      <c r="D1236" s="77">
        <f>+'Costo Materia Prima'!E4</f>
        <v>4.5999999999999996</v>
      </c>
      <c r="E1236" s="173">
        <f t="shared" si="134"/>
        <v>161</v>
      </c>
    </row>
    <row r="1237" spans="1:5" x14ac:dyDescent="0.25">
      <c r="A1237" s="207" t="str">
        <f>+'Producto Terminado'!A880</f>
        <v>Queso Costeño</v>
      </c>
      <c r="B1237" s="10" t="str">
        <f>+'Producto Terminado'!B880</f>
        <v>Gramos</v>
      </c>
      <c r="C1237" s="10">
        <f>+'Producto Terminado'!C880</f>
        <v>17</v>
      </c>
      <c r="D1237" s="77">
        <f>+'Costo Materia Prima'!E142</f>
        <v>22</v>
      </c>
      <c r="E1237" s="173">
        <f t="shared" si="134"/>
        <v>374</v>
      </c>
    </row>
    <row r="1238" spans="1:5" x14ac:dyDescent="0.25">
      <c r="A1238" s="207" t="str">
        <f>+'Producto Terminado'!A881</f>
        <v>Sal</v>
      </c>
      <c r="B1238" s="10" t="str">
        <f>+'Producto Terminado'!B881</f>
        <v>Gramos</v>
      </c>
      <c r="C1238" s="10">
        <f>+'Producto Terminado'!C881</f>
        <v>2</v>
      </c>
      <c r="D1238" s="77">
        <f>+'Costo Materia Prima'!E100</f>
        <v>1.95</v>
      </c>
      <c r="E1238" s="173">
        <f t="shared" si="134"/>
        <v>3.9</v>
      </c>
    </row>
    <row r="1239" spans="1:5" x14ac:dyDescent="0.25">
      <c r="A1239" s="207" t="str">
        <f>+'Producto Terminado'!A882</f>
        <v>Paprika</v>
      </c>
      <c r="B1239" s="10" t="str">
        <f>+'Producto Terminado'!B882</f>
        <v>Gramos</v>
      </c>
      <c r="C1239" s="10">
        <f>+'Producto Terminado'!C882</f>
        <v>2</v>
      </c>
      <c r="D1239" s="77">
        <f>+'Costo Materia Prima'!E99</f>
        <v>86.860670194003518</v>
      </c>
      <c r="E1239" s="173">
        <f t="shared" si="134"/>
        <v>173.72134038800704</v>
      </c>
    </row>
    <row r="1240" spans="1:5" x14ac:dyDescent="0.25">
      <c r="A1240" s="207" t="str">
        <f>+'Producto Terminado'!A883</f>
        <v>Aceite</v>
      </c>
      <c r="B1240" s="10" t="str">
        <f>+'Producto Terminado'!B883</f>
        <v>ml</v>
      </c>
      <c r="C1240" s="10">
        <f>+'Producto Terminado'!C883</f>
        <v>10</v>
      </c>
      <c r="D1240" s="77">
        <f>+'Costo Materia Prima'!E85</f>
        <v>7.62</v>
      </c>
      <c r="E1240" s="173">
        <f t="shared" si="134"/>
        <v>76.2</v>
      </c>
    </row>
    <row r="1241" spans="1:5" ht="16.5" thickBot="1" x14ac:dyDescent="0.3">
      <c r="A1241" s="208" t="str">
        <f>+'Producto Terminado'!A884</f>
        <v>Papa fosforito</v>
      </c>
      <c r="B1241" s="32" t="str">
        <f>+'Producto Terminado'!B884</f>
        <v>Gramos</v>
      </c>
      <c r="C1241" s="32">
        <f>+'Producto Terminado'!C884</f>
        <v>13</v>
      </c>
      <c r="D1241" s="98">
        <f>+'Costo Materia Prima'!E68</f>
        <v>8.5</v>
      </c>
      <c r="E1241" s="186">
        <f t="shared" si="134"/>
        <v>110.5</v>
      </c>
    </row>
    <row r="1242" spans="1:5" ht="16.5" thickBot="1" x14ac:dyDescent="0.3">
      <c r="A1242" s="269" t="s">
        <v>253</v>
      </c>
      <c r="B1242" s="270"/>
      <c r="C1242" s="98">
        <f>SUM(C1230:C1241)</f>
        <v>145</v>
      </c>
      <c r="D1242" s="98">
        <f>SUM(D1230:D1241)</f>
        <v>2808.4357568781397</v>
      </c>
      <c r="E1242" s="186">
        <f>SUM(E1230:E1241)</f>
        <v>4240.8027273341995</v>
      </c>
    </row>
    <row r="1243" spans="1:5" ht="16.5" thickBot="1" x14ac:dyDescent="0.3">
      <c r="B1243" s="2"/>
      <c r="C1243" s="45"/>
      <c r="D1243" s="5"/>
      <c r="E1243" s="5"/>
    </row>
    <row r="1244" spans="1:5" ht="16.5" thickBot="1" x14ac:dyDescent="0.3">
      <c r="A1244" s="249" t="s">
        <v>15</v>
      </c>
      <c r="B1244" s="250"/>
      <c r="C1244" s="250"/>
      <c r="D1244" s="250"/>
      <c r="E1244" s="251"/>
    </row>
    <row r="1245" spans="1:5" ht="16.5" thickBot="1" x14ac:dyDescent="0.3">
      <c r="A1245" s="164" t="s">
        <v>16</v>
      </c>
      <c r="B1245" s="4" t="s">
        <v>3</v>
      </c>
      <c r="C1245" s="4" t="s">
        <v>17</v>
      </c>
      <c r="D1245" s="72" t="s">
        <v>146</v>
      </c>
      <c r="E1245" s="174" t="s">
        <v>65</v>
      </c>
    </row>
    <row r="1246" spans="1:5" x14ac:dyDescent="0.25">
      <c r="A1246" s="162" t="str">
        <f>+'Producto Terminado'!A890</f>
        <v>se procede a alistar el pan de perro con sus salsas</v>
      </c>
      <c r="B1246" s="5" t="str">
        <f>+'Producto Terminado'!B890</f>
        <v>Minutos</v>
      </c>
      <c r="C1246" s="5">
        <f>+'Producto Terminado'!C890</f>
        <v>2</v>
      </c>
      <c r="D1246" s="77">
        <f>+'Costo Mano de Obra'!E$11</f>
        <v>182.42184782608697</v>
      </c>
      <c r="E1246" s="173">
        <f>+C1246*D1246</f>
        <v>364.84369565217395</v>
      </c>
    </row>
    <row r="1247" spans="1:5" x14ac:dyDescent="0.25">
      <c r="A1247" s="162" t="str">
        <f>+'Producto Terminado'!A891</f>
        <v>se frita la salchicha</v>
      </c>
      <c r="B1247" s="5" t="str">
        <f>+'Producto Terminado'!B891</f>
        <v>Minutos</v>
      </c>
      <c r="C1247" s="5">
        <f>+'Producto Terminado'!C891</f>
        <v>1</v>
      </c>
      <c r="D1247" s="77">
        <f>+'Costo Mano de Obra'!E$11</f>
        <v>182.42184782608697</v>
      </c>
      <c r="E1247" s="173">
        <f t="shared" ref="E1247:E1248" si="135">+C1247*D1247</f>
        <v>182.42184782608697</v>
      </c>
    </row>
    <row r="1248" spans="1:5" x14ac:dyDescent="0.25">
      <c r="A1248" s="162" t="str">
        <f>+'Producto Terminado'!A892</f>
        <v>se procede al armado del hot dog</v>
      </c>
      <c r="B1248" s="5" t="str">
        <f>+'Producto Terminado'!B892</f>
        <v>Minutos</v>
      </c>
      <c r="C1248" s="5">
        <f>+'Producto Terminado'!C892</f>
        <v>2</v>
      </c>
      <c r="D1248" s="77">
        <f>+'Costo Mano de Obra'!E$11</f>
        <v>182.42184782608697</v>
      </c>
      <c r="E1248" s="173">
        <f t="shared" si="135"/>
        <v>364.84369565217395</v>
      </c>
    </row>
    <row r="1249" spans="1:6" ht="16.5" thickBot="1" x14ac:dyDescent="0.3">
      <c r="A1249" s="243" t="s">
        <v>253</v>
      </c>
      <c r="B1249" s="244"/>
      <c r="C1249" s="14">
        <f>SUM(C1246:C1248)</f>
        <v>5</v>
      </c>
      <c r="D1249" s="76">
        <f t="shared" ref="D1249" si="136">SUM(D1246:D1248)</f>
        <v>547.26554347826095</v>
      </c>
      <c r="E1249" s="172">
        <f>SUM(E1246:E1248)</f>
        <v>912.10923913043484</v>
      </c>
    </row>
    <row r="1250" spans="1:6" ht="16.5" thickBot="1" x14ac:dyDescent="0.3">
      <c r="D1250" s="5"/>
      <c r="E1250" s="5"/>
    </row>
    <row r="1251" spans="1:6" ht="16.5" thickBot="1" x14ac:dyDescent="0.3">
      <c r="A1251" s="249" t="s">
        <v>18</v>
      </c>
      <c r="B1251" s="250"/>
      <c r="C1251" s="250"/>
      <c r="D1251" s="250"/>
      <c r="E1251" s="251"/>
    </row>
    <row r="1252" spans="1:6" ht="16.5" thickBot="1" x14ac:dyDescent="0.3">
      <c r="A1252" s="164" t="s">
        <v>19</v>
      </c>
      <c r="B1252" s="4" t="s">
        <v>3</v>
      </c>
      <c r="C1252" s="4" t="s">
        <v>4</v>
      </c>
      <c r="D1252" s="72" t="s">
        <v>146</v>
      </c>
      <c r="E1252" s="174" t="s">
        <v>65</v>
      </c>
    </row>
    <row r="1253" spans="1:6" x14ac:dyDescent="0.25">
      <c r="A1253" s="159" t="s">
        <v>20</v>
      </c>
      <c r="B1253" s="2" t="s">
        <v>21</v>
      </c>
      <c r="C1253" s="2">
        <v>1</v>
      </c>
      <c r="D1253" s="77">
        <f>+'Costos Indirectos '!E32</f>
        <v>680</v>
      </c>
      <c r="E1253" s="173">
        <f t="shared" ref="E1253:E1255" si="137">+C1253*D1253</f>
        <v>680</v>
      </c>
    </row>
    <row r="1254" spans="1:6" x14ac:dyDescent="0.25">
      <c r="A1254" s="159" t="s">
        <v>343</v>
      </c>
      <c r="B1254" s="2" t="s">
        <v>21</v>
      </c>
      <c r="C1254" s="3">
        <v>1</v>
      </c>
      <c r="D1254" s="77">
        <f>+'Costos Indirectos '!D32</f>
        <v>791.99999999999989</v>
      </c>
      <c r="E1254" s="173">
        <f t="shared" si="137"/>
        <v>791.99999999999989</v>
      </c>
    </row>
    <row r="1255" spans="1:6" x14ac:dyDescent="0.25">
      <c r="A1255" s="159" t="s">
        <v>550</v>
      </c>
      <c r="B1255" s="2" t="s">
        <v>21</v>
      </c>
      <c r="C1255" s="3">
        <v>1</v>
      </c>
      <c r="D1255" s="77">
        <f>+'Costos Indirectos '!F32</f>
        <v>184</v>
      </c>
      <c r="E1255" s="173">
        <f t="shared" si="137"/>
        <v>184</v>
      </c>
    </row>
    <row r="1256" spans="1:6" ht="16.5" thickBot="1" x14ac:dyDescent="0.3">
      <c r="A1256" s="243" t="s">
        <v>253</v>
      </c>
      <c r="B1256" s="244"/>
      <c r="C1256" s="76">
        <f>SUM(C1253:C1255)</f>
        <v>3</v>
      </c>
      <c r="D1256" s="76">
        <f>SUM(D1253:D1255)</f>
        <v>1656</v>
      </c>
      <c r="E1256" s="172">
        <f>SUM(E1253:E1255)</f>
        <v>1656</v>
      </c>
    </row>
    <row r="1257" spans="1:6" ht="16.5" thickBot="1" x14ac:dyDescent="0.3">
      <c r="A1257" s="2"/>
      <c r="B1257" s="2"/>
      <c r="C1257" s="2"/>
      <c r="D1257" s="2"/>
      <c r="E1257" s="94"/>
    </row>
    <row r="1258" spans="1:6" ht="16.5" thickBot="1" x14ac:dyDescent="0.3">
      <c r="A1258" s="249" t="s">
        <v>667</v>
      </c>
      <c r="B1258" s="250"/>
      <c r="C1258" s="250"/>
      <c r="D1258" s="250"/>
      <c r="E1258" s="251"/>
    </row>
    <row r="1259" spans="1:6" ht="16.5" thickBot="1" x14ac:dyDescent="0.3">
      <c r="A1259" s="164" t="s">
        <v>19</v>
      </c>
      <c r="B1259" s="4" t="s">
        <v>3</v>
      </c>
      <c r="C1259" s="4" t="s">
        <v>4</v>
      </c>
      <c r="D1259" s="72" t="s">
        <v>146</v>
      </c>
      <c r="E1259" s="174" t="s">
        <v>65</v>
      </c>
    </row>
    <row r="1260" spans="1:6" x14ac:dyDescent="0.25">
      <c r="A1260" s="159" t="s">
        <v>503</v>
      </c>
      <c r="B1260" s="2" t="s">
        <v>209</v>
      </c>
      <c r="C1260" s="2">
        <v>2</v>
      </c>
      <c r="D1260" s="77">
        <f>+'Costo Mano de Obra'!E$23</f>
        <v>182.42184782608697</v>
      </c>
      <c r="E1260" s="173">
        <f>+C1260*D1260</f>
        <v>364.84369565217395</v>
      </c>
    </row>
    <row r="1261" spans="1:6" ht="16.5" thickBot="1" x14ac:dyDescent="0.3">
      <c r="A1261" s="243" t="s">
        <v>147</v>
      </c>
      <c r="B1261" s="244"/>
      <c r="C1261" s="76"/>
      <c r="D1261" s="76">
        <f>SUM(D1260:D1260)</f>
        <v>182.42184782608697</v>
      </c>
      <c r="E1261" s="172">
        <f>SUM(E1260:E1260)</f>
        <v>364.84369565217395</v>
      </c>
    </row>
    <row r="1262" spans="1:6" x14ac:dyDescent="0.25">
      <c r="A1262" s="8"/>
      <c r="B1262" s="8"/>
      <c r="C1262" s="77"/>
      <c r="D1262" s="77"/>
      <c r="E1262" s="77"/>
    </row>
    <row r="1263" spans="1:6" x14ac:dyDescent="0.25">
      <c r="A1263" s="271" t="s">
        <v>246</v>
      </c>
      <c r="B1263" s="272"/>
      <c r="C1263" s="272"/>
      <c r="D1263" s="272"/>
      <c r="E1263" s="272"/>
      <c r="F1263" s="272"/>
    </row>
    <row r="1264" spans="1:6" ht="47.25" x14ac:dyDescent="0.25">
      <c r="A1264" s="26" t="s">
        <v>64</v>
      </c>
      <c r="B1264" s="78" t="s">
        <v>4</v>
      </c>
      <c r="C1264" s="28" t="s">
        <v>2</v>
      </c>
      <c r="D1264" s="26" t="s">
        <v>247</v>
      </c>
      <c r="E1264" s="26" t="s">
        <v>248</v>
      </c>
      <c r="F1264" s="28" t="s">
        <v>249</v>
      </c>
    </row>
    <row r="1265" spans="1:6" x14ac:dyDescent="0.25">
      <c r="A1265" s="26" t="str">
        <f>+A1227</f>
        <v>HOT DOG CLASÍCO</v>
      </c>
      <c r="B1265" s="19">
        <v>1</v>
      </c>
      <c r="C1265" s="27">
        <f>+E1242</f>
        <v>4240.8027273341995</v>
      </c>
      <c r="D1265" s="27">
        <f>+E1249</f>
        <v>912.10923913043484</v>
      </c>
      <c r="E1265" s="26">
        <f>+E1256+E1261</f>
        <v>2020.8436956521739</v>
      </c>
      <c r="F1265" s="28">
        <f>+C1265+D1265+E1265</f>
        <v>7173.7556621168078</v>
      </c>
    </row>
    <row r="1266" spans="1:6" ht="16.5" thickBot="1" x14ac:dyDescent="0.3">
      <c r="A1266" s="29"/>
      <c r="B1266" s="12"/>
      <c r="C1266" s="30"/>
      <c r="D1266" s="30"/>
      <c r="E1266" s="29"/>
      <c r="F1266" s="31"/>
    </row>
    <row r="1267" spans="1:6" x14ac:dyDescent="0.25">
      <c r="A1267" s="252" t="s">
        <v>337</v>
      </c>
      <c r="B1267" s="253"/>
      <c r="C1267" s="253"/>
      <c r="D1267" s="253"/>
      <c r="E1267" s="254"/>
    </row>
    <row r="1268" spans="1:6" ht="16.5" thickBot="1" x14ac:dyDescent="0.3">
      <c r="A1268" s="255" t="s">
        <v>1</v>
      </c>
      <c r="B1268" s="256"/>
      <c r="C1268" s="256"/>
      <c r="D1268" s="256"/>
      <c r="E1268" s="257"/>
    </row>
    <row r="1269" spans="1:6" ht="16.5" thickBot="1" x14ac:dyDescent="0.3">
      <c r="A1269" s="157" t="s">
        <v>2</v>
      </c>
      <c r="B1269" s="1" t="s">
        <v>3</v>
      </c>
      <c r="C1269" s="1" t="s">
        <v>4</v>
      </c>
      <c r="D1269" s="72" t="s">
        <v>146</v>
      </c>
      <c r="E1269" s="174" t="s">
        <v>65</v>
      </c>
    </row>
    <row r="1270" spans="1:6" x14ac:dyDescent="0.25">
      <c r="A1270" s="207" t="str">
        <f>+'Producto Terminado'!A903</f>
        <v>Papa francesa</v>
      </c>
      <c r="B1270" s="10" t="str">
        <f>+'Producto Terminado'!B903</f>
        <v>Gramos</v>
      </c>
      <c r="C1270" s="10">
        <f>+'Producto Terminado'!C903</f>
        <v>140</v>
      </c>
      <c r="D1270" s="77">
        <f>+'Costo Materia Prima'!E165</f>
        <v>9.2248800000000006</v>
      </c>
      <c r="E1270" s="173">
        <f>+C1270*D1270</f>
        <v>1291.4832000000001</v>
      </c>
    </row>
    <row r="1271" spans="1:6" x14ac:dyDescent="0.25">
      <c r="A1271" s="207" t="str">
        <f>+'Producto Terminado'!A904</f>
        <v>Sal</v>
      </c>
      <c r="B1271" s="10" t="str">
        <f>+'Producto Terminado'!B904</f>
        <v>Gramos</v>
      </c>
      <c r="C1271" s="10">
        <f>+'Producto Terminado'!C904</f>
        <v>2</v>
      </c>
      <c r="D1271" s="77">
        <f>+'Costo Materia Prima'!E100</f>
        <v>1.95</v>
      </c>
      <c r="E1271" s="173">
        <f t="shared" ref="E1271:E1279" si="138">+C1271*D1271</f>
        <v>3.9</v>
      </c>
    </row>
    <row r="1272" spans="1:6" x14ac:dyDescent="0.25">
      <c r="A1272" s="207" t="str">
        <f>+'Producto Terminado'!A905</f>
        <v>Paprika</v>
      </c>
      <c r="B1272" s="10" t="str">
        <f>+'Producto Terminado'!B905</f>
        <v>Gramos</v>
      </c>
      <c r="C1272" s="10">
        <f>+'Producto Terminado'!C905</f>
        <v>2</v>
      </c>
      <c r="D1272" s="77">
        <f>+'Costo Materia Prima'!E99</f>
        <v>86.860670194003518</v>
      </c>
      <c r="E1272" s="173">
        <f t="shared" si="138"/>
        <v>173.72134038800704</v>
      </c>
    </row>
    <row r="1273" spans="1:6" x14ac:dyDescent="0.25">
      <c r="A1273" s="207" t="str">
        <f>+'Producto Terminado'!A906</f>
        <v>Aceite</v>
      </c>
      <c r="B1273" s="10" t="str">
        <f>+'Producto Terminado'!B906</f>
        <v>ml</v>
      </c>
      <c r="C1273" s="10">
        <f>+'Producto Terminado'!C906</f>
        <v>20</v>
      </c>
      <c r="D1273" s="77">
        <f>+'Costo Materia Prima'!E85</f>
        <v>7.62</v>
      </c>
      <c r="E1273" s="173">
        <f t="shared" si="138"/>
        <v>152.4</v>
      </c>
    </row>
    <row r="1274" spans="1:6" x14ac:dyDescent="0.25">
      <c r="A1274" s="207" t="str">
        <f>+'Producto Terminado'!A907</f>
        <v>Salchicha</v>
      </c>
      <c r="B1274" s="10" t="str">
        <f>+'Producto Terminado'!B907</f>
        <v>Unidad</v>
      </c>
      <c r="C1274" s="10">
        <f>+'Producto Terminado'!C907</f>
        <v>1</v>
      </c>
      <c r="D1274" s="77">
        <f>+'Costo Materia Prima'!E155</f>
        <v>1482.6</v>
      </c>
      <c r="E1274" s="173">
        <f t="shared" si="138"/>
        <v>1482.6</v>
      </c>
    </row>
    <row r="1275" spans="1:6" x14ac:dyDescent="0.25">
      <c r="A1275" s="207" t="str">
        <f>+'Producto Terminado'!A908</f>
        <v>Salsa de tomate</v>
      </c>
      <c r="B1275" s="10" t="str">
        <f>+'Producto Terminado'!B908</f>
        <v>Gramos</v>
      </c>
      <c r="C1275" s="10">
        <f>+'Producto Terminado'!C908</f>
        <v>16</v>
      </c>
      <c r="D1275" s="77">
        <f>+'Costo Materia Prima'!E95</f>
        <v>13.358588235294118</v>
      </c>
      <c r="E1275" s="173">
        <f t="shared" si="138"/>
        <v>213.73741176470588</v>
      </c>
    </row>
    <row r="1276" spans="1:6" x14ac:dyDescent="0.25">
      <c r="A1276" s="207" t="str">
        <f>+'Producto Terminado'!A909</f>
        <v>Salsa mostaza</v>
      </c>
      <c r="B1276" s="10" t="str">
        <f>+'Producto Terminado'!B909</f>
        <v>Gramos</v>
      </c>
      <c r="C1276" s="10">
        <f>+'Producto Terminado'!C909</f>
        <v>16</v>
      </c>
      <c r="D1276" s="77">
        <f>+'Costo Materia Prima'!E109</f>
        <v>10.687380952380952</v>
      </c>
      <c r="E1276" s="173">
        <f t="shared" si="138"/>
        <v>170.99809523809523</v>
      </c>
    </row>
    <row r="1277" spans="1:6" x14ac:dyDescent="0.25">
      <c r="A1277" s="207" t="str">
        <f>+'Producto Terminado'!A910</f>
        <v>Salsa piña</v>
      </c>
      <c r="B1277" s="10" t="str">
        <f>+'Producto Terminado'!B910</f>
        <v>Gramos</v>
      </c>
      <c r="C1277" s="10">
        <f>+'Producto Terminado'!C910</f>
        <v>16</v>
      </c>
      <c r="D1277" s="77">
        <f>+'Costo Materia Prima'!E67</f>
        <v>7.5</v>
      </c>
      <c r="E1277" s="173">
        <f t="shared" si="138"/>
        <v>120</v>
      </c>
    </row>
    <row r="1278" spans="1:6" x14ac:dyDescent="0.25">
      <c r="A1278" s="207" t="str">
        <f>+'Producto Terminado'!A911</f>
        <v>Salsa tartara</v>
      </c>
      <c r="B1278" s="10" t="str">
        <f>+'Producto Terminado'!B911</f>
        <v>Gramos</v>
      </c>
      <c r="C1278" s="10">
        <f>+'Producto Terminado'!C911</f>
        <v>16</v>
      </c>
      <c r="D1278" s="77">
        <f>+'Costo Preparaciones Previas'!G31</f>
        <v>12.759117496461988</v>
      </c>
      <c r="E1278" s="173">
        <f t="shared" si="138"/>
        <v>204.1458799433918</v>
      </c>
    </row>
    <row r="1279" spans="1:6" ht="16.5" thickBot="1" x14ac:dyDescent="0.3">
      <c r="A1279" s="208" t="str">
        <f>+'Producto Terminado'!A912</f>
        <v>Queso Costeño</v>
      </c>
      <c r="B1279" s="32" t="str">
        <f>+'Producto Terminado'!B912</f>
        <v>Gramos</v>
      </c>
      <c r="C1279" s="32">
        <f>+'Producto Terminado'!C912</f>
        <v>11</v>
      </c>
      <c r="D1279" s="98">
        <f>+'Costo Materia Prima'!E142</f>
        <v>22</v>
      </c>
      <c r="E1279" s="186">
        <f t="shared" si="138"/>
        <v>242</v>
      </c>
    </row>
    <row r="1280" spans="1:6" ht="16.5" thickBot="1" x14ac:dyDescent="0.3">
      <c r="A1280" s="269" t="s">
        <v>253</v>
      </c>
      <c r="B1280" s="270"/>
      <c r="C1280" s="98">
        <f>SUM(C1270:C1279)</f>
        <v>240</v>
      </c>
      <c r="D1280" s="98">
        <f t="shared" ref="D1280" si="139">SUM(D1270:D1279)</f>
        <v>1654.5606368781405</v>
      </c>
      <c r="E1280" s="186">
        <f>SUM(E1270:E1279)</f>
        <v>4054.9859273341999</v>
      </c>
    </row>
    <row r="1281" spans="1:5" ht="16.5" thickBot="1" x14ac:dyDescent="0.3">
      <c r="B1281" s="2"/>
      <c r="C1281" s="45"/>
      <c r="D1281" s="5"/>
      <c r="E1281" s="5"/>
    </row>
    <row r="1282" spans="1:5" ht="16.5" thickBot="1" x14ac:dyDescent="0.3">
      <c r="A1282" s="249" t="s">
        <v>15</v>
      </c>
      <c r="B1282" s="250"/>
      <c r="C1282" s="250"/>
      <c r="D1282" s="250"/>
      <c r="E1282" s="251"/>
    </row>
    <row r="1283" spans="1:5" ht="16.5" thickBot="1" x14ac:dyDescent="0.3">
      <c r="A1283" s="164" t="s">
        <v>16</v>
      </c>
      <c r="B1283" s="4" t="s">
        <v>3</v>
      </c>
      <c r="C1283" s="4" t="s">
        <v>17</v>
      </c>
      <c r="D1283" s="72" t="s">
        <v>146</v>
      </c>
      <c r="E1283" s="174" t="s">
        <v>65</v>
      </c>
    </row>
    <row r="1284" spans="1:5" x14ac:dyDescent="0.25">
      <c r="A1284" s="162" t="str">
        <f>+'Producto Terminado'!A918</f>
        <v>se frita la papa francesa</v>
      </c>
      <c r="B1284" s="5" t="str">
        <f>+'Producto Terminado'!B918</f>
        <v>Minutos</v>
      </c>
      <c r="C1284" s="5">
        <f>+'Producto Terminado'!C918</f>
        <v>4</v>
      </c>
      <c r="D1284" s="77">
        <f>+'Costo Mano de Obra'!E$11</f>
        <v>182.42184782608697</v>
      </c>
      <c r="E1284" s="173">
        <f>+C1284*D1284</f>
        <v>729.6873913043479</v>
      </c>
    </row>
    <row r="1285" spans="1:5" x14ac:dyDescent="0.25">
      <c r="A1285" s="162" t="str">
        <f>+'Producto Terminado'!A919</f>
        <v>se frita la salchicha</v>
      </c>
      <c r="B1285" s="5" t="str">
        <f>+'Producto Terminado'!B919</f>
        <v>Minutos</v>
      </c>
      <c r="C1285" s="5">
        <f>+'Producto Terminado'!C919</f>
        <v>1</v>
      </c>
      <c r="D1285" s="77">
        <f>+'Costo Mano de Obra'!E$11</f>
        <v>182.42184782608697</v>
      </c>
      <c r="E1285" s="173">
        <f t="shared" ref="E1285:E1287" si="140">+C1285*D1285</f>
        <v>182.42184782608697</v>
      </c>
    </row>
    <row r="1286" spans="1:5" x14ac:dyDescent="0.25">
      <c r="A1286" s="162" t="str">
        <f>+'Producto Terminado'!A920</f>
        <v xml:space="preserve">se corta la salchicha </v>
      </c>
      <c r="B1286" s="5" t="str">
        <f>+'Producto Terminado'!B920</f>
        <v>Minutos</v>
      </c>
      <c r="C1286" s="5">
        <f>+'Producto Terminado'!C920</f>
        <v>1</v>
      </c>
      <c r="D1286" s="77">
        <f>+'Costo Mano de Obra'!E$11</f>
        <v>182.42184782608697</v>
      </c>
      <c r="E1286" s="173">
        <f t="shared" si="140"/>
        <v>182.42184782608697</v>
      </c>
    </row>
    <row r="1287" spans="1:5" x14ac:dyDescent="0.25">
      <c r="A1287" s="162" t="str">
        <f>+'Producto Terminado'!A921</f>
        <v>se procede a colcocar los topping y a armar.</v>
      </c>
      <c r="B1287" s="5" t="str">
        <f>+'Producto Terminado'!B921</f>
        <v>Minutos</v>
      </c>
      <c r="C1287" s="5">
        <f>+'Producto Terminado'!C921</f>
        <v>2</v>
      </c>
      <c r="D1287" s="77">
        <f>+'Costo Mano de Obra'!E$11</f>
        <v>182.42184782608697</v>
      </c>
      <c r="E1287" s="173">
        <f t="shared" si="140"/>
        <v>364.84369565217395</v>
      </c>
    </row>
    <row r="1288" spans="1:5" ht="16.5" thickBot="1" x14ac:dyDescent="0.3">
      <c r="A1288" s="243" t="s">
        <v>253</v>
      </c>
      <c r="B1288" s="244"/>
      <c r="C1288" s="14">
        <f>SUM(C1284:C1287)</f>
        <v>8</v>
      </c>
      <c r="D1288" s="76">
        <f>SUM(D1284:D1287)</f>
        <v>729.6873913043479</v>
      </c>
      <c r="E1288" s="172">
        <f>SUM(E1284:E1287)</f>
        <v>1459.3747826086958</v>
      </c>
    </row>
    <row r="1289" spans="1:5" ht="16.5" thickBot="1" x14ac:dyDescent="0.3">
      <c r="D1289" s="5"/>
      <c r="E1289" s="5"/>
    </row>
    <row r="1290" spans="1:5" ht="16.5" thickBot="1" x14ac:dyDescent="0.3">
      <c r="A1290" s="249" t="s">
        <v>18</v>
      </c>
      <c r="B1290" s="250"/>
      <c r="C1290" s="250"/>
      <c r="D1290" s="250"/>
      <c r="E1290" s="251"/>
    </row>
    <row r="1291" spans="1:5" ht="16.5" thickBot="1" x14ac:dyDescent="0.3">
      <c r="A1291" s="164" t="s">
        <v>19</v>
      </c>
      <c r="B1291" s="4" t="s">
        <v>3</v>
      </c>
      <c r="C1291" s="4" t="s">
        <v>4</v>
      </c>
      <c r="D1291" s="72" t="s">
        <v>146</v>
      </c>
      <c r="E1291" s="174" t="s">
        <v>65</v>
      </c>
    </row>
    <row r="1292" spans="1:5" x14ac:dyDescent="0.25">
      <c r="A1292" s="159" t="s">
        <v>20</v>
      </c>
      <c r="B1292" s="2" t="s">
        <v>21</v>
      </c>
      <c r="C1292" s="2">
        <v>1</v>
      </c>
      <c r="D1292" s="77">
        <f>+'Costos Indirectos '!E33</f>
        <v>680</v>
      </c>
      <c r="E1292" s="173">
        <f t="shared" ref="E1292:E1294" si="141">+C1292*D1292</f>
        <v>680</v>
      </c>
    </row>
    <row r="1293" spans="1:5" x14ac:dyDescent="0.25">
      <c r="A1293" s="159" t="s">
        <v>343</v>
      </c>
      <c r="B1293" s="2" t="s">
        <v>21</v>
      </c>
      <c r="C1293" s="3">
        <v>1</v>
      </c>
      <c r="D1293" s="77">
        <f>+'Costos Indirectos '!D33</f>
        <v>791.99999999999989</v>
      </c>
      <c r="E1293" s="173">
        <f t="shared" si="141"/>
        <v>791.99999999999989</v>
      </c>
    </row>
    <row r="1294" spans="1:5" x14ac:dyDescent="0.25">
      <c r="A1294" s="159" t="s">
        <v>550</v>
      </c>
      <c r="B1294" s="2" t="s">
        <v>21</v>
      </c>
      <c r="C1294" s="3">
        <v>1</v>
      </c>
      <c r="D1294" s="77">
        <f>+'Costos Indirectos '!F33</f>
        <v>184</v>
      </c>
      <c r="E1294" s="173">
        <f t="shared" si="141"/>
        <v>184</v>
      </c>
    </row>
    <row r="1295" spans="1:5" ht="16.5" thickBot="1" x14ac:dyDescent="0.3">
      <c r="A1295" s="243" t="s">
        <v>253</v>
      </c>
      <c r="B1295" s="244"/>
      <c r="C1295" s="76">
        <f>SUM(C1292:C1294)</f>
        <v>3</v>
      </c>
      <c r="D1295" s="76">
        <f>SUM(D1292:D1294)</f>
        <v>1656</v>
      </c>
      <c r="E1295" s="172">
        <f>SUM(E1292:E1294)</f>
        <v>1656</v>
      </c>
    </row>
    <row r="1296" spans="1:5" ht="16.5" thickBot="1" x14ac:dyDescent="0.3">
      <c r="A1296" s="2"/>
      <c r="B1296" s="2"/>
      <c r="C1296" s="2"/>
      <c r="D1296" s="2"/>
      <c r="E1296" s="94"/>
    </row>
    <row r="1297" spans="1:6" ht="16.5" thickBot="1" x14ac:dyDescent="0.3">
      <c r="A1297" s="249" t="s">
        <v>667</v>
      </c>
      <c r="B1297" s="250"/>
      <c r="C1297" s="250"/>
      <c r="D1297" s="250"/>
      <c r="E1297" s="251"/>
    </row>
    <row r="1298" spans="1:6" ht="16.5" thickBot="1" x14ac:dyDescent="0.3">
      <c r="A1298" s="164" t="s">
        <v>19</v>
      </c>
      <c r="B1298" s="4" t="s">
        <v>3</v>
      </c>
      <c r="C1298" s="4" t="s">
        <v>4</v>
      </c>
      <c r="D1298" s="72" t="s">
        <v>146</v>
      </c>
      <c r="E1298" s="174" t="s">
        <v>65</v>
      </c>
    </row>
    <row r="1299" spans="1:6" x14ac:dyDescent="0.25">
      <c r="A1299" s="159" t="s">
        <v>503</v>
      </c>
      <c r="B1299" s="2" t="s">
        <v>209</v>
      </c>
      <c r="C1299" s="2">
        <v>2</v>
      </c>
      <c r="D1299" s="77">
        <f>+'Costo Mano de Obra'!E$23</f>
        <v>182.42184782608697</v>
      </c>
      <c r="E1299" s="173">
        <f>+C1299*D1299</f>
        <v>364.84369565217395</v>
      </c>
    </row>
    <row r="1300" spans="1:6" ht="16.5" thickBot="1" x14ac:dyDescent="0.3">
      <c r="A1300" s="243" t="s">
        <v>147</v>
      </c>
      <c r="B1300" s="244"/>
      <c r="C1300" s="76"/>
      <c r="D1300" s="76">
        <f>SUM(D1299:D1299)</f>
        <v>182.42184782608697</v>
      </c>
      <c r="E1300" s="172">
        <f>SUM(E1299:E1299)</f>
        <v>364.84369565217395</v>
      </c>
    </row>
    <row r="1301" spans="1:6" x14ac:dyDescent="0.25">
      <c r="A1301" s="8"/>
      <c r="B1301" s="8"/>
      <c r="C1301" s="77"/>
      <c r="D1301" s="77"/>
      <c r="E1301" s="77"/>
    </row>
    <row r="1302" spans="1:6" x14ac:dyDescent="0.25">
      <c r="A1302" s="271" t="s">
        <v>246</v>
      </c>
      <c r="B1302" s="272"/>
      <c r="C1302" s="272"/>
      <c r="D1302" s="272"/>
      <c r="E1302" s="272"/>
      <c r="F1302" s="272"/>
    </row>
    <row r="1303" spans="1:6" ht="47.25" x14ac:dyDescent="0.25">
      <c r="A1303" s="26" t="s">
        <v>64</v>
      </c>
      <c r="B1303" s="78" t="s">
        <v>4</v>
      </c>
      <c r="C1303" s="28" t="s">
        <v>2</v>
      </c>
      <c r="D1303" s="26" t="s">
        <v>247</v>
      </c>
      <c r="E1303" s="26" t="s">
        <v>248</v>
      </c>
      <c r="F1303" s="28" t="s">
        <v>249</v>
      </c>
    </row>
    <row r="1304" spans="1:6" x14ac:dyDescent="0.25">
      <c r="A1304" s="26" t="str">
        <f>+A1267</f>
        <v>SALCHIPAPA</v>
      </c>
      <c r="B1304" s="19">
        <v>1</v>
      </c>
      <c r="C1304" s="27">
        <f>+E1280</f>
        <v>4054.9859273341999</v>
      </c>
      <c r="D1304" s="27">
        <f>+E1288</f>
        <v>1459.3747826086958</v>
      </c>
      <c r="E1304" s="26">
        <f>+E1295+E1300</f>
        <v>2020.8436956521739</v>
      </c>
      <c r="F1304" s="28">
        <f>+C1304+D1304+E1304</f>
        <v>7535.2044055950691</v>
      </c>
    </row>
    <row r="1305" spans="1:6" ht="16.5" thickBot="1" x14ac:dyDescent="0.3">
      <c r="A1305" s="29"/>
      <c r="B1305" s="12"/>
      <c r="C1305" s="30"/>
      <c r="D1305" s="30"/>
      <c r="E1305" s="29"/>
      <c r="F1305" s="31"/>
    </row>
    <row r="1306" spans="1:6" x14ac:dyDescent="0.25">
      <c r="A1306" s="252" t="s">
        <v>339</v>
      </c>
      <c r="B1306" s="253"/>
      <c r="C1306" s="253"/>
      <c r="D1306" s="253"/>
      <c r="E1306" s="254"/>
    </row>
    <row r="1307" spans="1:6" ht="16.5" thickBot="1" x14ac:dyDescent="0.3">
      <c r="A1307" s="255" t="s">
        <v>1</v>
      </c>
      <c r="B1307" s="256"/>
      <c r="C1307" s="256"/>
      <c r="D1307" s="256"/>
      <c r="E1307" s="257"/>
    </row>
    <row r="1308" spans="1:6" ht="16.5" thickBot="1" x14ac:dyDescent="0.3">
      <c r="A1308" s="157" t="s">
        <v>2</v>
      </c>
      <c r="B1308" s="1" t="s">
        <v>3</v>
      </c>
      <c r="C1308" s="1" t="s">
        <v>4</v>
      </c>
      <c r="D1308" s="72" t="s">
        <v>146</v>
      </c>
      <c r="E1308" s="174" t="s">
        <v>65</v>
      </c>
    </row>
    <row r="1309" spans="1:6" x14ac:dyDescent="0.25">
      <c r="A1309" s="207" t="str">
        <f>+'Producto Terminado'!A932</f>
        <v>Papa francesa</v>
      </c>
      <c r="B1309" s="10" t="str">
        <f>+'Producto Terminado'!B932</f>
        <v>Gramos</v>
      </c>
      <c r="C1309" s="10">
        <f>+'Producto Terminado'!C932</f>
        <v>140</v>
      </c>
      <c r="D1309" s="77">
        <f>+'Costo Materia Prima'!E165</f>
        <v>9.2248800000000006</v>
      </c>
      <c r="E1309" s="173">
        <f>+C1309*D1309</f>
        <v>1291.4832000000001</v>
      </c>
    </row>
    <row r="1310" spans="1:6" x14ac:dyDescent="0.25">
      <c r="A1310" s="207" t="str">
        <f>+'Producto Terminado'!A933</f>
        <v>Sal</v>
      </c>
      <c r="B1310" s="10" t="str">
        <f>+'Producto Terminado'!B933</f>
        <v>Gramos</v>
      </c>
      <c r="C1310" s="10">
        <f>+'Producto Terminado'!C933</f>
        <v>2</v>
      </c>
      <c r="D1310" s="77">
        <f>+'Costo Materia Prima'!E100</f>
        <v>1.95</v>
      </c>
      <c r="E1310" s="173">
        <f t="shared" ref="E1310:E1318" si="142">+C1310*D1310</f>
        <v>3.9</v>
      </c>
    </row>
    <row r="1311" spans="1:6" x14ac:dyDescent="0.25">
      <c r="A1311" s="207" t="str">
        <f>+'Producto Terminado'!A934</f>
        <v>Paprika</v>
      </c>
      <c r="B1311" s="10" t="str">
        <f>+'Producto Terminado'!B934</f>
        <v>Gramos</v>
      </c>
      <c r="C1311" s="10">
        <f>+'Producto Terminado'!C934</f>
        <v>2</v>
      </c>
      <c r="D1311" s="77">
        <f>+'Costo Materia Prima'!E99</f>
        <v>86.860670194003518</v>
      </c>
      <c r="E1311" s="173">
        <f t="shared" si="142"/>
        <v>173.72134038800704</v>
      </c>
    </row>
    <row r="1312" spans="1:6" x14ac:dyDescent="0.25">
      <c r="A1312" s="207" t="str">
        <f>+'Producto Terminado'!A935</f>
        <v>Aceite</v>
      </c>
      <c r="B1312" s="10" t="str">
        <f>+'Producto Terminado'!B935</f>
        <v>ml</v>
      </c>
      <c r="C1312" s="10">
        <f>+'Producto Terminado'!C935</f>
        <v>20</v>
      </c>
      <c r="D1312" s="77">
        <f>+'Costo Materia Prima'!E85</f>
        <v>7.62</v>
      </c>
      <c r="E1312" s="173">
        <f t="shared" si="142"/>
        <v>152.4</v>
      </c>
    </row>
    <row r="1313" spans="1:5" x14ac:dyDescent="0.25">
      <c r="A1313" s="207" t="str">
        <f>+'Producto Terminado'!A936</f>
        <v>Chorizo</v>
      </c>
      <c r="B1313" s="10" t="str">
        <f>+'Producto Terminado'!B936</f>
        <v>Unidad</v>
      </c>
      <c r="C1313" s="10">
        <f>+'Producto Terminado'!C936</f>
        <v>1</v>
      </c>
      <c r="D1313" s="77">
        <f>+'Costo Materia Prima'!E154</f>
        <v>2497.5</v>
      </c>
      <c r="E1313" s="173">
        <f t="shared" si="142"/>
        <v>2497.5</v>
      </c>
    </row>
    <row r="1314" spans="1:5" x14ac:dyDescent="0.25">
      <c r="A1314" s="207" t="str">
        <f>+'Producto Terminado'!A937</f>
        <v>Salsa de tomate</v>
      </c>
      <c r="B1314" s="10" t="str">
        <f>+'Producto Terminado'!B937</f>
        <v>Gramos</v>
      </c>
      <c r="C1314" s="10">
        <f>+'Producto Terminado'!C937</f>
        <v>16</v>
      </c>
      <c r="D1314" s="77">
        <f>+'Costo Materia Prima'!E95</f>
        <v>13.358588235294118</v>
      </c>
      <c r="E1314" s="173">
        <f t="shared" si="142"/>
        <v>213.73741176470588</v>
      </c>
    </row>
    <row r="1315" spans="1:5" x14ac:dyDescent="0.25">
      <c r="A1315" s="207" t="str">
        <f>+'Producto Terminado'!A938</f>
        <v>Salsa mostaza</v>
      </c>
      <c r="B1315" s="10" t="str">
        <f>+'Producto Terminado'!B938</f>
        <v>Gramos</v>
      </c>
      <c r="C1315" s="10">
        <f>+'Producto Terminado'!C938</f>
        <v>16</v>
      </c>
      <c r="D1315" s="77">
        <f>+'Costo Materia Prima'!E109</f>
        <v>10.687380952380952</v>
      </c>
      <c r="E1315" s="173">
        <f t="shared" si="142"/>
        <v>170.99809523809523</v>
      </c>
    </row>
    <row r="1316" spans="1:5" x14ac:dyDescent="0.25">
      <c r="A1316" s="207" t="str">
        <f>+'Producto Terminado'!A939</f>
        <v>Salsa piña</v>
      </c>
      <c r="B1316" s="10" t="str">
        <f>+'Producto Terminado'!B939</f>
        <v>Gramos</v>
      </c>
      <c r="C1316" s="10">
        <f>+'Producto Terminado'!C939</f>
        <v>16</v>
      </c>
      <c r="D1316" s="77">
        <f>+'Costo Materia Prima'!E67</f>
        <v>7.5</v>
      </c>
      <c r="E1316" s="173">
        <f t="shared" si="142"/>
        <v>120</v>
      </c>
    </row>
    <row r="1317" spans="1:5" x14ac:dyDescent="0.25">
      <c r="A1317" s="207" t="str">
        <f>+'Producto Terminado'!A940</f>
        <v>Salsa tartara</v>
      </c>
      <c r="B1317" s="10" t="str">
        <f>+'Producto Terminado'!B940</f>
        <v>Gramos</v>
      </c>
      <c r="C1317" s="10">
        <f>+'Producto Terminado'!C940</f>
        <v>16</v>
      </c>
      <c r="D1317" s="77">
        <f>+'Costo Preparaciones Previas'!G31</f>
        <v>12.759117496461988</v>
      </c>
      <c r="E1317" s="173">
        <f t="shared" si="142"/>
        <v>204.1458799433918</v>
      </c>
    </row>
    <row r="1318" spans="1:5" ht="16.5" thickBot="1" x14ac:dyDescent="0.3">
      <c r="A1318" s="208" t="str">
        <f>+'Producto Terminado'!A941</f>
        <v>Queso Costeño</v>
      </c>
      <c r="B1318" s="32" t="str">
        <f>+'Producto Terminado'!B941</f>
        <v>Gramos</v>
      </c>
      <c r="C1318" s="32">
        <f>+'Producto Terminado'!C941</f>
        <v>11</v>
      </c>
      <c r="D1318" s="98">
        <f>+'Costo Materia Prima'!E142</f>
        <v>22</v>
      </c>
      <c r="E1318" s="186">
        <f t="shared" si="142"/>
        <v>242</v>
      </c>
    </row>
    <row r="1319" spans="1:5" ht="16.5" thickBot="1" x14ac:dyDescent="0.3">
      <c r="A1319" s="269" t="s">
        <v>253</v>
      </c>
      <c r="B1319" s="270"/>
      <c r="C1319" s="98">
        <f>SUM(C1309:C1318)</f>
        <v>240</v>
      </c>
      <c r="D1319" s="98">
        <f>SUM(D1309:D1318)</f>
        <v>2669.4606368781401</v>
      </c>
      <c r="E1319" s="186">
        <f>SUM(E1309:E1318)</f>
        <v>5069.8859273342014</v>
      </c>
    </row>
    <row r="1320" spans="1:5" ht="16.5" thickBot="1" x14ac:dyDescent="0.3">
      <c r="B1320" s="2"/>
      <c r="C1320" s="45"/>
      <c r="D1320" s="5"/>
      <c r="E1320" s="5"/>
    </row>
    <row r="1321" spans="1:5" ht="16.5" thickBot="1" x14ac:dyDescent="0.3">
      <c r="A1321" s="249" t="s">
        <v>15</v>
      </c>
      <c r="B1321" s="250"/>
      <c r="C1321" s="250"/>
      <c r="D1321" s="250"/>
      <c r="E1321" s="251"/>
    </row>
    <row r="1322" spans="1:5" ht="16.5" thickBot="1" x14ac:dyDescent="0.3">
      <c r="A1322" s="164" t="s">
        <v>16</v>
      </c>
      <c r="B1322" s="4" t="s">
        <v>3</v>
      </c>
      <c r="C1322" s="4" t="s">
        <v>17</v>
      </c>
      <c r="D1322" s="72" t="s">
        <v>146</v>
      </c>
      <c r="E1322" s="174" t="s">
        <v>65</v>
      </c>
    </row>
    <row r="1323" spans="1:5" x14ac:dyDescent="0.25">
      <c r="A1323" s="162" t="str">
        <f>+'Producto Terminado'!A947</f>
        <v>se frita la papa francesa</v>
      </c>
      <c r="B1323" s="5" t="str">
        <f>+'Producto Terminado'!B947</f>
        <v>Minutos</v>
      </c>
      <c r="C1323" s="5">
        <f>+'Producto Terminado'!C947</f>
        <v>4</v>
      </c>
      <c r="D1323" s="77">
        <f>+'Costo Mano de Obra'!E$11</f>
        <v>182.42184782608697</v>
      </c>
      <c r="E1323" s="173">
        <f>+C1323*D1323</f>
        <v>729.6873913043479</v>
      </c>
    </row>
    <row r="1324" spans="1:5" x14ac:dyDescent="0.25">
      <c r="A1324" s="162" t="str">
        <f>+'Producto Terminado'!A948</f>
        <v>se frita el chorizo</v>
      </c>
      <c r="B1324" s="5" t="str">
        <f>+'Producto Terminado'!B948</f>
        <v>Minutos</v>
      </c>
      <c r="C1324" s="5">
        <f>+'Producto Terminado'!C948</f>
        <v>1</v>
      </c>
      <c r="D1324" s="77">
        <f>+'Costo Mano de Obra'!E$11</f>
        <v>182.42184782608697</v>
      </c>
      <c r="E1324" s="173">
        <f t="shared" ref="E1324:E1326" si="143">+C1324*D1324</f>
        <v>182.42184782608697</v>
      </c>
    </row>
    <row r="1325" spans="1:5" x14ac:dyDescent="0.25">
      <c r="A1325" s="162" t="str">
        <f>+'Producto Terminado'!A949</f>
        <v>se corta el chorizo</v>
      </c>
      <c r="B1325" s="5" t="str">
        <f>+'Producto Terminado'!B949</f>
        <v>Minutos</v>
      </c>
      <c r="C1325" s="5">
        <f>+'Producto Terminado'!C949</f>
        <v>1</v>
      </c>
      <c r="D1325" s="77">
        <f>+'Costo Mano de Obra'!E$11</f>
        <v>182.42184782608697</v>
      </c>
      <c r="E1325" s="173">
        <f t="shared" si="143"/>
        <v>182.42184782608697</v>
      </c>
    </row>
    <row r="1326" spans="1:5" x14ac:dyDescent="0.25">
      <c r="A1326" s="162" t="str">
        <f>+'Producto Terminado'!A950</f>
        <v>se procede a colcocar los topping y a armar.</v>
      </c>
      <c r="B1326" s="5" t="str">
        <f>+'Producto Terminado'!B950</f>
        <v>Minutos</v>
      </c>
      <c r="C1326" s="5">
        <f>+'Producto Terminado'!C950</f>
        <v>2</v>
      </c>
      <c r="D1326" s="77">
        <f>+'Costo Mano de Obra'!E$11</f>
        <v>182.42184782608697</v>
      </c>
      <c r="E1326" s="173">
        <f t="shared" si="143"/>
        <v>364.84369565217395</v>
      </c>
    </row>
    <row r="1327" spans="1:5" ht="16.5" thickBot="1" x14ac:dyDescent="0.3">
      <c r="A1327" s="243" t="s">
        <v>253</v>
      </c>
      <c r="B1327" s="244"/>
      <c r="C1327" s="14">
        <f>SUM(C1323:C1326)</f>
        <v>8</v>
      </c>
      <c r="D1327" s="76">
        <f>SUM(D1323:D1326)</f>
        <v>729.6873913043479</v>
      </c>
      <c r="E1327" s="172">
        <f>SUM(E1323:E1326)</f>
        <v>1459.3747826086958</v>
      </c>
    </row>
    <row r="1328" spans="1:5" ht="16.5" thickBot="1" x14ac:dyDescent="0.3">
      <c r="D1328" s="5"/>
      <c r="E1328" s="5"/>
    </row>
    <row r="1329" spans="1:6" ht="16.5" thickBot="1" x14ac:dyDescent="0.3">
      <c r="A1329" s="249" t="s">
        <v>18</v>
      </c>
      <c r="B1329" s="250"/>
      <c r="C1329" s="250"/>
      <c r="D1329" s="250"/>
      <c r="E1329" s="251"/>
    </row>
    <row r="1330" spans="1:6" ht="16.5" thickBot="1" x14ac:dyDescent="0.3">
      <c r="A1330" s="164" t="s">
        <v>19</v>
      </c>
      <c r="B1330" s="4" t="s">
        <v>3</v>
      </c>
      <c r="C1330" s="4" t="s">
        <v>4</v>
      </c>
      <c r="D1330" s="72" t="s">
        <v>146</v>
      </c>
      <c r="E1330" s="174" t="s">
        <v>65</v>
      </c>
    </row>
    <row r="1331" spans="1:6" x14ac:dyDescent="0.25">
      <c r="A1331" s="159" t="s">
        <v>20</v>
      </c>
      <c r="B1331" s="2" t="s">
        <v>21</v>
      </c>
      <c r="C1331" s="2">
        <v>1</v>
      </c>
      <c r="D1331" s="77">
        <f>+'Costos Indirectos '!E34</f>
        <v>680</v>
      </c>
      <c r="E1331" s="173">
        <f t="shared" ref="E1331:E1333" si="144">+C1331*D1331</f>
        <v>680</v>
      </c>
    </row>
    <row r="1332" spans="1:6" x14ac:dyDescent="0.25">
      <c r="A1332" s="159" t="s">
        <v>343</v>
      </c>
      <c r="B1332" s="2" t="s">
        <v>21</v>
      </c>
      <c r="C1332" s="3">
        <v>1</v>
      </c>
      <c r="D1332" s="77">
        <f>+'Costos Indirectos '!D34</f>
        <v>863.99999999999989</v>
      </c>
      <c r="E1332" s="173">
        <f t="shared" si="144"/>
        <v>863.99999999999989</v>
      </c>
    </row>
    <row r="1333" spans="1:6" x14ac:dyDescent="0.25">
      <c r="A1333" s="159" t="s">
        <v>550</v>
      </c>
      <c r="B1333" s="2" t="s">
        <v>21</v>
      </c>
      <c r="C1333" s="3">
        <v>1</v>
      </c>
      <c r="D1333" s="77">
        <f>+'Costos Indirectos '!F34</f>
        <v>184</v>
      </c>
      <c r="E1333" s="173">
        <f t="shared" si="144"/>
        <v>184</v>
      </c>
    </row>
    <row r="1334" spans="1:6" ht="16.5" thickBot="1" x14ac:dyDescent="0.3">
      <c r="A1334" s="243" t="s">
        <v>253</v>
      </c>
      <c r="B1334" s="244"/>
      <c r="C1334" s="76">
        <f>SUM(C1331:C1333)</f>
        <v>3</v>
      </c>
      <c r="D1334" s="76">
        <f>SUM(D1331:D1333)</f>
        <v>1728</v>
      </c>
      <c r="E1334" s="172">
        <f>SUM(E1331:E1333)</f>
        <v>1728</v>
      </c>
    </row>
    <row r="1335" spans="1:6" ht="16.5" thickBot="1" x14ac:dyDescent="0.3">
      <c r="A1335" s="2"/>
      <c r="B1335" s="2"/>
      <c r="C1335" s="2"/>
      <c r="D1335" s="2"/>
      <c r="E1335" s="94"/>
    </row>
    <row r="1336" spans="1:6" ht="16.5" thickBot="1" x14ac:dyDescent="0.3">
      <c r="A1336" s="249" t="s">
        <v>667</v>
      </c>
      <c r="B1336" s="250"/>
      <c r="C1336" s="250"/>
      <c r="D1336" s="250"/>
      <c r="E1336" s="251"/>
    </row>
    <row r="1337" spans="1:6" ht="16.5" thickBot="1" x14ac:dyDescent="0.3">
      <c r="A1337" s="164" t="s">
        <v>19</v>
      </c>
      <c r="B1337" s="4" t="s">
        <v>3</v>
      </c>
      <c r="C1337" s="4" t="s">
        <v>4</v>
      </c>
      <c r="D1337" s="72" t="s">
        <v>146</v>
      </c>
      <c r="E1337" s="174" t="s">
        <v>65</v>
      </c>
    </row>
    <row r="1338" spans="1:6" x14ac:dyDescent="0.25">
      <c r="A1338" s="159" t="s">
        <v>503</v>
      </c>
      <c r="B1338" s="2" t="s">
        <v>209</v>
      </c>
      <c r="C1338" s="2">
        <v>2</v>
      </c>
      <c r="D1338" s="77">
        <f>+'Costo Mano de Obra'!E$23</f>
        <v>182.42184782608697</v>
      </c>
      <c r="E1338" s="173">
        <f>+C1338*D1338</f>
        <v>364.84369565217395</v>
      </c>
    </row>
    <row r="1339" spans="1:6" ht="16.5" thickBot="1" x14ac:dyDescent="0.3">
      <c r="A1339" s="243" t="s">
        <v>147</v>
      </c>
      <c r="B1339" s="244"/>
      <c r="C1339" s="76"/>
      <c r="D1339" s="76">
        <f>SUM(D1338:D1338)</f>
        <v>182.42184782608697</v>
      </c>
      <c r="E1339" s="172">
        <f>SUM(E1338:E1338)</f>
        <v>364.84369565217395</v>
      </c>
    </row>
    <row r="1340" spans="1:6" x14ac:dyDescent="0.25">
      <c r="A1340" s="8"/>
      <c r="B1340" s="8"/>
      <c r="C1340" s="77"/>
      <c r="D1340" s="77"/>
      <c r="E1340" s="77"/>
    </row>
    <row r="1341" spans="1:6" x14ac:dyDescent="0.25">
      <c r="A1341" s="271" t="s">
        <v>246</v>
      </c>
      <c r="B1341" s="272"/>
      <c r="C1341" s="272"/>
      <c r="D1341" s="272"/>
      <c r="E1341" s="272"/>
      <c r="F1341" s="272"/>
    </row>
    <row r="1342" spans="1:6" ht="47.25" x14ac:dyDescent="0.25">
      <c r="A1342" s="26" t="s">
        <v>64</v>
      </c>
      <c r="B1342" s="78" t="s">
        <v>4</v>
      </c>
      <c r="C1342" s="28" t="s">
        <v>2</v>
      </c>
      <c r="D1342" s="26" t="s">
        <v>247</v>
      </c>
      <c r="E1342" s="26" t="s">
        <v>248</v>
      </c>
      <c r="F1342" s="28" t="s">
        <v>249</v>
      </c>
    </row>
    <row r="1343" spans="1:6" x14ac:dyDescent="0.25">
      <c r="A1343" s="26" t="str">
        <f>+A1306</f>
        <v>CHORIPAPA</v>
      </c>
      <c r="B1343" s="19">
        <v>1</v>
      </c>
      <c r="C1343" s="27">
        <f>+E1319</f>
        <v>5069.8859273342014</v>
      </c>
      <c r="D1343" s="27">
        <f>+E1327</f>
        <v>1459.3747826086958</v>
      </c>
      <c r="E1343" s="26">
        <f>+E1334+E1339</f>
        <v>2092.8436956521741</v>
      </c>
      <c r="F1343" s="28">
        <f>+C1343+D1343+E1343</f>
        <v>8622.1044055950715</v>
      </c>
    </row>
    <row r="1344" spans="1:6" ht="16.5" thickBot="1" x14ac:dyDescent="0.3">
      <c r="A1344" s="29"/>
      <c r="B1344" s="12"/>
      <c r="C1344" s="30"/>
      <c r="D1344" s="30"/>
      <c r="E1344" s="29"/>
      <c r="F1344" s="31"/>
    </row>
    <row r="1345" spans="1:5" x14ac:dyDescent="0.25">
      <c r="A1345" s="252" t="s">
        <v>340</v>
      </c>
      <c r="B1345" s="253"/>
      <c r="C1345" s="253"/>
      <c r="D1345" s="253"/>
      <c r="E1345" s="254"/>
    </row>
    <row r="1346" spans="1:5" ht="16.5" thickBot="1" x14ac:dyDescent="0.3">
      <c r="A1346" s="255" t="s">
        <v>1</v>
      </c>
      <c r="B1346" s="256"/>
      <c r="C1346" s="256"/>
      <c r="D1346" s="256"/>
      <c r="E1346" s="257"/>
    </row>
    <row r="1347" spans="1:5" ht="16.5" thickBot="1" x14ac:dyDescent="0.3">
      <c r="A1347" s="157" t="s">
        <v>2</v>
      </c>
      <c r="B1347" s="1" t="s">
        <v>3</v>
      </c>
      <c r="C1347" s="1" t="s">
        <v>4</v>
      </c>
      <c r="D1347" s="72" t="s">
        <v>146</v>
      </c>
      <c r="E1347" s="174" t="s">
        <v>65</v>
      </c>
    </row>
    <row r="1348" spans="1:5" x14ac:dyDescent="0.25">
      <c r="A1348" s="207" t="str">
        <f>+'Producto Terminado'!A961</f>
        <v>Pollo Porcionado</v>
      </c>
      <c r="B1348" s="10" t="str">
        <f>+'Producto Terminado'!B961</f>
        <v>Gramos</v>
      </c>
      <c r="C1348" s="10">
        <f>+'Producto Terminado'!C961</f>
        <v>140</v>
      </c>
      <c r="D1348" s="77">
        <f>+'Costo Preparaciones Previas'!G247</f>
        <v>20.102323455461732</v>
      </c>
      <c r="E1348" s="173">
        <f>+C1348*D1348</f>
        <v>2814.3252837646423</v>
      </c>
    </row>
    <row r="1349" spans="1:5" x14ac:dyDescent="0.25">
      <c r="A1349" s="207" t="str">
        <f>+'Producto Terminado'!A962</f>
        <v>Salchicha</v>
      </c>
      <c r="B1349" s="10" t="str">
        <f>+'Producto Terminado'!B962</f>
        <v>Unidad</v>
      </c>
      <c r="C1349" s="10">
        <f>+'Producto Terminado'!C962</f>
        <v>1</v>
      </c>
      <c r="D1349" s="77">
        <f>+'Costo Materia Prima'!E155</f>
        <v>1482.6</v>
      </c>
      <c r="E1349" s="173">
        <f t="shared" ref="E1349:E1360" si="145">+C1349*D1349</f>
        <v>1482.6</v>
      </c>
    </row>
    <row r="1350" spans="1:5" x14ac:dyDescent="0.25">
      <c r="A1350" s="207" t="str">
        <f>+'Producto Terminado'!A963</f>
        <v>Chorizo</v>
      </c>
      <c r="B1350" s="10" t="str">
        <f>+'Producto Terminado'!B963</f>
        <v>Unidad</v>
      </c>
      <c r="C1350" s="10">
        <f>+'Producto Terminado'!C963</f>
        <v>1</v>
      </c>
      <c r="D1350" s="77">
        <f>+'Costo Materia Prima'!E154</f>
        <v>2497.5</v>
      </c>
      <c r="E1350" s="173">
        <f t="shared" si="145"/>
        <v>2497.5</v>
      </c>
    </row>
    <row r="1351" spans="1:5" x14ac:dyDescent="0.25">
      <c r="A1351" s="207" t="str">
        <f>+'Producto Terminado'!A964</f>
        <v>Tocineta</v>
      </c>
      <c r="B1351" s="10" t="str">
        <f>+'Producto Terminado'!B964</f>
        <v>Gramos</v>
      </c>
      <c r="C1351" s="10">
        <f>+'Producto Terminado'!C964</f>
        <v>20</v>
      </c>
      <c r="D1351" s="77">
        <f>+'Costo Materia Prima'!E66</f>
        <v>26.5</v>
      </c>
      <c r="E1351" s="173">
        <f t="shared" si="145"/>
        <v>530</v>
      </c>
    </row>
    <row r="1352" spans="1:5" x14ac:dyDescent="0.25">
      <c r="A1352" s="207" t="str">
        <f>+'Producto Terminado'!A965</f>
        <v>Papa francesa</v>
      </c>
      <c r="B1352" s="10" t="str">
        <f>+'Producto Terminado'!B965</f>
        <v>Gramos</v>
      </c>
      <c r="C1352" s="10">
        <f>+'Producto Terminado'!C965</f>
        <v>350</v>
      </c>
      <c r="D1352" s="77">
        <f>+'Costo Materia Prima'!E165</f>
        <v>9.2248800000000006</v>
      </c>
      <c r="E1352" s="173">
        <f t="shared" si="145"/>
        <v>3228.7080000000001</v>
      </c>
    </row>
    <row r="1353" spans="1:5" x14ac:dyDescent="0.25">
      <c r="A1353" s="207" t="str">
        <f>+'Producto Terminado'!A966</f>
        <v>Sal</v>
      </c>
      <c r="B1353" s="10" t="str">
        <f>+'Producto Terminado'!B966</f>
        <v>Gramos</v>
      </c>
      <c r="C1353" s="10">
        <f>+'Producto Terminado'!C966</f>
        <v>2</v>
      </c>
      <c r="D1353" s="77">
        <f>+'Costo Materia Prima'!E100</f>
        <v>1.95</v>
      </c>
      <c r="E1353" s="173">
        <f t="shared" si="145"/>
        <v>3.9</v>
      </c>
    </row>
    <row r="1354" spans="1:5" x14ac:dyDescent="0.25">
      <c r="A1354" s="207" t="str">
        <f>+'Producto Terminado'!A967</f>
        <v>Paprika</v>
      </c>
      <c r="B1354" s="10" t="str">
        <f>+'Producto Terminado'!B967</f>
        <v>Gramos</v>
      </c>
      <c r="C1354" s="10">
        <f>+'Producto Terminado'!C967</f>
        <v>2</v>
      </c>
      <c r="D1354" s="77">
        <f>+'Costo Materia Prima'!E99</f>
        <v>86.860670194003518</v>
      </c>
      <c r="E1354" s="173">
        <f t="shared" si="145"/>
        <v>173.72134038800704</v>
      </c>
    </row>
    <row r="1355" spans="1:5" x14ac:dyDescent="0.25">
      <c r="A1355" s="207" t="str">
        <f>+'Producto Terminado'!A968</f>
        <v>Aceite</v>
      </c>
      <c r="B1355" s="10" t="str">
        <f>+'Producto Terminado'!B968</f>
        <v>ml</v>
      </c>
      <c r="C1355" s="10">
        <f>+'Producto Terminado'!C968</f>
        <v>40</v>
      </c>
      <c r="D1355" s="77">
        <f>+'Costo Materia Prima'!E85</f>
        <v>7.62</v>
      </c>
      <c r="E1355" s="173">
        <f t="shared" si="145"/>
        <v>304.8</v>
      </c>
    </row>
    <row r="1356" spans="1:5" x14ac:dyDescent="0.25">
      <c r="A1356" s="207" t="str">
        <f>+'Producto Terminado'!A969</f>
        <v>Salsa de tomate</v>
      </c>
      <c r="B1356" s="10" t="str">
        <f>+'Producto Terminado'!B969</f>
        <v>Gramos</v>
      </c>
      <c r="C1356" s="10">
        <f>+'Producto Terminado'!C969</f>
        <v>16</v>
      </c>
      <c r="D1356" s="77">
        <f>+'Costo Materia Prima'!E95</f>
        <v>13.358588235294118</v>
      </c>
      <c r="E1356" s="173">
        <f t="shared" si="145"/>
        <v>213.73741176470588</v>
      </c>
    </row>
    <row r="1357" spans="1:5" x14ac:dyDescent="0.25">
      <c r="A1357" s="207" t="str">
        <f>+'Producto Terminado'!A970</f>
        <v>Salsa mostaza</v>
      </c>
      <c r="B1357" s="10" t="str">
        <f>+'Producto Terminado'!B970</f>
        <v>Gramos</v>
      </c>
      <c r="C1357" s="10">
        <f>+'Producto Terminado'!C970</f>
        <v>16</v>
      </c>
      <c r="D1357" s="77">
        <f>+'Costo Materia Prima'!E109</f>
        <v>10.687380952380952</v>
      </c>
      <c r="E1357" s="173">
        <f t="shared" si="145"/>
        <v>170.99809523809523</v>
      </c>
    </row>
    <row r="1358" spans="1:5" x14ac:dyDescent="0.25">
      <c r="A1358" s="207" t="str">
        <f>+'Producto Terminado'!A971</f>
        <v>Salsa piña</v>
      </c>
      <c r="B1358" s="10" t="str">
        <f>+'Producto Terminado'!B971</f>
        <v>Gramos</v>
      </c>
      <c r="C1358" s="10">
        <f>+'Producto Terminado'!C971</f>
        <v>16</v>
      </c>
      <c r="D1358" s="77">
        <f>+'Costo Materia Prima'!E67</f>
        <v>7.5</v>
      </c>
      <c r="E1358" s="173">
        <f t="shared" si="145"/>
        <v>120</v>
      </c>
    </row>
    <row r="1359" spans="1:5" x14ac:dyDescent="0.25">
      <c r="A1359" s="207" t="str">
        <f>+'Producto Terminado'!A972</f>
        <v>Salsa tartara</v>
      </c>
      <c r="B1359" s="10" t="str">
        <f>+'Producto Terminado'!B972</f>
        <v>Gramos</v>
      </c>
      <c r="C1359" s="10">
        <f>+'Producto Terminado'!C972</f>
        <v>16</v>
      </c>
      <c r="D1359" s="77">
        <f>+'Costo Preparaciones Previas'!G31</f>
        <v>12.759117496461988</v>
      </c>
      <c r="E1359" s="173">
        <f t="shared" si="145"/>
        <v>204.1458799433918</v>
      </c>
    </row>
    <row r="1360" spans="1:5" ht="16.5" thickBot="1" x14ac:dyDescent="0.3">
      <c r="A1360" s="208" t="str">
        <f>+'Producto Terminado'!A973</f>
        <v>Queso Costeño</v>
      </c>
      <c r="B1360" s="32" t="str">
        <f>+'Producto Terminado'!B973</f>
        <v>Gramos</v>
      </c>
      <c r="C1360" s="32">
        <f>+'Producto Terminado'!C973</f>
        <v>22</v>
      </c>
      <c r="D1360" s="98">
        <f>+'Costo Materia Prima'!E142</f>
        <v>22</v>
      </c>
      <c r="E1360" s="186">
        <f t="shared" si="145"/>
        <v>484</v>
      </c>
    </row>
    <row r="1361" spans="1:5" ht="16.5" thickBot="1" x14ac:dyDescent="0.3">
      <c r="A1361" s="269" t="s">
        <v>253</v>
      </c>
      <c r="B1361" s="270"/>
      <c r="C1361" s="98">
        <f>SUM(C1348:C1360)</f>
        <v>642</v>
      </c>
      <c r="D1361" s="98">
        <f t="shared" ref="D1361" si="146">SUM(D1348:D1360)</f>
        <v>4198.6629603336032</v>
      </c>
      <c r="E1361" s="186">
        <f>SUM(E1348:E1360)</f>
        <v>12228.43601109884</v>
      </c>
    </row>
    <row r="1362" spans="1:5" ht="16.5" thickBot="1" x14ac:dyDescent="0.3">
      <c r="B1362" s="2"/>
      <c r="C1362" s="45"/>
      <c r="D1362" s="5"/>
      <c r="E1362" s="5"/>
    </row>
    <row r="1363" spans="1:5" ht="16.5" thickBot="1" x14ac:dyDescent="0.3">
      <c r="A1363" s="249" t="s">
        <v>15</v>
      </c>
      <c r="B1363" s="250"/>
      <c r="C1363" s="250"/>
      <c r="D1363" s="250"/>
      <c r="E1363" s="251"/>
    </row>
    <row r="1364" spans="1:5" ht="16.5" thickBot="1" x14ac:dyDescent="0.3">
      <c r="A1364" s="164" t="s">
        <v>16</v>
      </c>
      <c r="B1364" s="4" t="s">
        <v>3</v>
      </c>
      <c r="C1364" s="4" t="s">
        <v>17</v>
      </c>
      <c r="D1364" s="72" t="s">
        <v>146</v>
      </c>
      <c r="E1364" s="174" t="s">
        <v>65</v>
      </c>
    </row>
    <row r="1365" spans="1:5" x14ac:dyDescent="0.25">
      <c r="A1365" s="162" t="str">
        <f>+'Producto Terminado'!A979</f>
        <v>se frita la papa francesa</v>
      </c>
      <c r="B1365" s="5" t="str">
        <f>+'Producto Terminado'!B979</f>
        <v>Minutos</v>
      </c>
      <c r="C1365" s="5">
        <f>+'Producto Terminado'!C979</f>
        <v>4</v>
      </c>
      <c r="D1365" s="13">
        <f>+'Costo Mano de Obra'!E$11</f>
        <v>182.42184782608697</v>
      </c>
      <c r="E1365" s="200">
        <f>+C1365*D1365</f>
        <v>729.6873913043479</v>
      </c>
    </row>
    <row r="1366" spans="1:5" x14ac:dyDescent="0.25">
      <c r="A1366" s="162" t="str">
        <f>+'Producto Terminado'!A980</f>
        <v>se frita la salchicha</v>
      </c>
      <c r="B1366" s="5" t="str">
        <f>+'Producto Terminado'!B980</f>
        <v>Minutos</v>
      </c>
      <c r="C1366" s="5">
        <f>+'Producto Terminado'!C980</f>
        <v>1</v>
      </c>
      <c r="D1366" s="13">
        <f>+'Costo Mano de Obra'!E$11</f>
        <v>182.42184782608697</v>
      </c>
      <c r="E1366" s="200">
        <f t="shared" ref="E1366:E1371" si="147">+C1366*D1366</f>
        <v>182.42184782608697</v>
      </c>
    </row>
    <row r="1367" spans="1:5" x14ac:dyDescent="0.25">
      <c r="A1367" s="162" t="str">
        <f>+'Producto Terminado'!A981</f>
        <v>se frita el chorizo</v>
      </c>
      <c r="B1367" s="5" t="str">
        <f>+'Producto Terminado'!B981</f>
        <v>Minutos</v>
      </c>
      <c r="C1367" s="5">
        <f>+'Producto Terminado'!C981</f>
        <v>1</v>
      </c>
      <c r="D1367" s="13">
        <f>+'Costo Mano de Obra'!E$11</f>
        <v>182.42184782608697</v>
      </c>
      <c r="E1367" s="200">
        <f t="shared" si="147"/>
        <v>182.42184782608697</v>
      </c>
    </row>
    <row r="1368" spans="1:5" x14ac:dyDescent="0.25">
      <c r="A1368" s="162" t="str">
        <f>+'Producto Terminado'!A982</f>
        <v>se coloca la tocineta en la plancha</v>
      </c>
      <c r="B1368" s="5" t="str">
        <f>+'Producto Terminado'!B982</f>
        <v>Minutos</v>
      </c>
      <c r="C1368" s="5">
        <f>+'Producto Terminado'!C982</f>
        <v>1</v>
      </c>
      <c r="D1368" s="13">
        <f>+'Costo Mano de Obra'!E$11</f>
        <v>182.42184782608697</v>
      </c>
      <c r="E1368" s="200">
        <f t="shared" si="147"/>
        <v>182.42184782608697</v>
      </c>
    </row>
    <row r="1369" spans="1:5" x14ac:dyDescent="0.25">
      <c r="A1369" s="162" t="str">
        <f>+'Producto Terminado'!A983</f>
        <v>se corta la salchicha</v>
      </c>
      <c r="B1369" s="5" t="str">
        <f>+'Producto Terminado'!B983</f>
        <v>Minutos</v>
      </c>
      <c r="C1369" s="5">
        <f>+'Producto Terminado'!C983</f>
        <v>1</v>
      </c>
      <c r="D1369" s="13">
        <f>+'Costo Mano de Obra'!E$11</f>
        <v>182.42184782608697</v>
      </c>
      <c r="E1369" s="200">
        <f t="shared" si="147"/>
        <v>182.42184782608697</v>
      </c>
    </row>
    <row r="1370" spans="1:5" x14ac:dyDescent="0.25">
      <c r="A1370" s="162" t="str">
        <f>+'Producto Terminado'!A984</f>
        <v>se corta el chorizo</v>
      </c>
      <c r="B1370" s="5" t="str">
        <f>+'Producto Terminado'!B984</f>
        <v>Minutos</v>
      </c>
      <c r="C1370" s="5">
        <f>+'Producto Terminado'!C984</f>
        <v>1</v>
      </c>
      <c r="D1370" s="13">
        <f>+'Costo Mano de Obra'!E$11</f>
        <v>182.42184782608697</v>
      </c>
      <c r="E1370" s="200">
        <f t="shared" si="147"/>
        <v>182.42184782608697</v>
      </c>
    </row>
    <row r="1371" spans="1:5" x14ac:dyDescent="0.25">
      <c r="A1371" s="162" t="str">
        <f>+'Producto Terminado'!A985</f>
        <v>se procede a colcocar los topping y a armar.</v>
      </c>
      <c r="B1371" s="5" t="str">
        <f>+'Producto Terminado'!B985</f>
        <v>Minutos</v>
      </c>
      <c r="C1371" s="5">
        <f>+'Producto Terminado'!C985</f>
        <v>2</v>
      </c>
      <c r="D1371" s="13">
        <f>+'Costo Mano de Obra'!E$11</f>
        <v>182.42184782608697</v>
      </c>
      <c r="E1371" s="200">
        <f t="shared" si="147"/>
        <v>364.84369565217395</v>
      </c>
    </row>
    <row r="1372" spans="1:5" ht="16.5" thickBot="1" x14ac:dyDescent="0.3">
      <c r="A1372" s="243" t="s">
        <v>253</v>
      </c>
      <c r="B1372" s="244"/>
      <c r="C1372" s="14">
        <f>SUM(C1365:C1371)</f>
        <v>11</v>
      </c>
      <c r="D1372" s="130">
        <f>SUM(D1365:D1371)</f>
        <v>1276.952934782609</v>
      </c>
      <c r="E1372" s="221">
        <f>SUM(E1365:E1371)</f>
        <v>2006.640326086957</v>
      </c>
    </row>
    <row r="1373" spans="1:5" ht="16.5" thickBot="1" x14ac:dyDescent="0.3">
      <c r="D1373" s="5"/>
      <c r="E1373" s="5"/>
    </row>
    <row r="1374" spans="1:5" ht="16.5" thickBot="1" x14ac:dyDescent="0.3">
      <c r="A1374" s="249" t="s">
        <v>18</v>
      </c>
      <c r="B1374" s="250"/>
      <c r="C1374" s="250"/>
      <c r="D1374" s="250"/>
      <c r="E1374" s="251"/>
    </row>
    <row r="1375" spans="1:5" ht="16.5" thickBot="1" x14ac:dyDescent="0.3">
      <c r="A1375" s="164" t="s">
        <v>19</v>
      </c>
      <c r="B1375" s="4" t="s">
        <v>3</v>
      </c>
      <c r="C1375" s="4" t="s">
        <v>4</v>
      </c>
      <c r="D1375" s="72" t="s">
        <v>146</v>
      </c>
      <c r="E1375" s="174" t="s">
        <v>65</v>
      </c>
    </row>
    <row r="1376" spans="1:5" x14ac:dyDescent="0.25">
      <c r="A1376" s="159" t="s">
        <v>20</v>
      </c>
      <c r="B1376" s="2" t="s">
        <v>21</v>
      </c>
      <c r="C1376" s="2">
        <v>1</v>
      </c>
      <c r="D1376" s="77">
        <f>+'Costos Indirectos '!E35</f>
        <v>680</v>
      </c>
      <c r="E1376" s="173">
        <f t="shared" ref="E1376:E1378" si="148">+C1376*D1376</f>
        <v>680</v>
      </c>
    </row>
    <row r="1377" spans="1:6" x14ac:dyDescent="0.25">
      <c r="A1377" s="159" t="s">
        <v>343</v>
      </c>
      <c r="B1377" s="2" t="s">
        <v>21</v>
      </c>
      <c r="C1377" s="3">
        <v>1</v>
      </c>
      <c r="D1377" s="77">
        <f>+'Costos Indirectos '!D35</f>
        <v>1799.9999999999998</v>
      </c>
      <c r="E1377" s="173">
        <f t="shared" si="148"/>
        <v>1799.9999999999998</v>
      </c>
    </row>
    <row r="1378" spans="1:6" x14ac:dyDescent="0.25">
      <c r="A1378" s="159" t="s">
        <v>550</v>
      </c>
      <c r="B1378" s="2" t="s">
        <v>21</v>
      </c>
      <c r="C1378" s="3">
        <v>1</v>
      </c>
      <c r="D1378" s="77">
        <f>+'Costos Indirectos '!F34</f>
        <v>184</v>
      </c>
      <c r="E1378" s="173">
        <f t="shared" si="148"/>
        <v>184</v>
      </c>
    </row>
    <row r="1379" spans="1:6" ht="16.5" thickBot="1" x14ac:dyDescent="0.3">
      <c r="A1379" s="243" t="s">
        <v>253</v>
      </c>
      <c r="B1379" s="244"/>
      <c r="C1379" s="76">
        <f>SUM(C1376:C1378)</f>
        <v>3</v>
      </c>
      <c r="D1379" s="76">
        <f>SUM(D1376:D1378)</f>
        <v>2664</v>
      </c>
      <c r="E1379" s="172">
        <f>SUM(E1376:E1378)</f>
        <v>2664</v>
      </c>
    </row>
    <row r="1380" spans="1:6" ht="16.5" thickBot="1" x14ac:dyDescent="0.3">
      <c r="A1380" s="2"/>
      <c r="B1380" s="2"/>
      <c r="C1380" s="2"/>
      <c r="D1380" s="2"/>
      <c r="E1380" s="94"/>
    </row>
    <row r="1381" spans="1:6" ht="16.5" thickBot="1" x14ac:dyDescent="0.3">
      <c r="A1381" s="249" t="s">
        <v>667</v>
      </c>
      <c r="B1381" s="250"/>
      <c r="C1381" s="250"/>
      <c r="D1381" s="250"/>
      <c r="E1381" s="251"/>
    </row>
    <row r="1382" spans="1:6" ht="16.5" thickBot="1" x14ac:dyDescent="0.3">
      <c r="A1382" s="164" t="s">
        <v>19</v>
      </c>
      <c r="B1382" s="4" t="s">
        <v>3</v>
      </c>
      <c r="C1382" s="4" t="s">
        <v>4</v>
      </c>
      <c r="D1382" s="72" t="s">
        <v>146</v>
      </c>
      <c r="E1382" s="174" t="s">
        <v>65</v>
      </c>
    </row>
    <row r="1383" spans="1:6" x14ac:dyDescent="0.25">
      <c r="A1383" s="159" t="s">
        <v>503</v>
      </c>
      <c r="B1383" s="2" t="s">
        <v>209</v>
      </c>
      <c r="C1383" s="2">
        <v>2</v>
      </c>
      <c r="D1383" s="77">
        <f>+'Costo Mano de Obra'!E$23</f>
        <v>182.42184782608697</v>
      </c>
      <c r="E1383" s="173">
        <f>+C1383*D1383</f>
        <v>364.84369565217395</v>
      </c>
    </row>
    <row r="1384" spans="1:6" ht="16.5" thickBot="1" x14ac:dyDescent="0.3">
      <c r="A1384" s="243" t="s">
        <v>147</v>
      </c>
      <c r="B1384" s="244"/>
      <c r="C1384" s="76"/>
      <c r="D1384" s="76">
        <f>SUM(D1383:D1383)</f>
        <v>182.42184782608697</v>
      </c>
      <c r="E1384" s="172">
        <f>SUM(E1383:E1383)</f>
        <v>364.84369565217395</v>
      </c>
    </row>
    <row r="1385" spans="1:6" x14ac:dyDescent="0.25">
      <c r="A1385" s="8"/>
      <c r="B1385" s="8"/>
      <c r="C1385" s="77"/>
      <c r="D1385" s="77"/>
      <c r="E1385" s="77"/>
    </row>
    <row r="1386" spans="1:6" x14ac:dyDescent="0.25">
      <c r="A1386" s="271" t="s">
        <v>246</v>
      </c>
      <c r="B1386" s="272"/>
      <c r="C1386" s="272"/>
      <c r="D1386" s="272"/>
      <c r="E1386" s="272"/>
      <c r="F1386" s="272"/>
    </row>
    <row r="1387" spans="1:6" ht="47.25" x14ac:dyDescent="0.25">
      <c r="A1387" s="26" t="s">
        <v>64</v>
      </c>
      <c r="B1387" s="78" t="s">
        <v>4</v>
      </c>
      <c r="C1387" s="28" t="s">
        <v>2</v>
      </c>
      <c r="D1387" s="26" t="s">
        <v>247</v>
      </c>
      <c r="E1387" s="26" t="s">
        <v>248</v>
      </c>
      <c r="F1387" s="28" t="s">
        <v>249</v>
      </c>
    </row>
    <row r="1388" spans="1:6" x14ac:dyDescent="0.25">
      <c r="A1388" s="26" t="str">
        <f>+A1345</f>
        <v>PAPAS LOCAS</v>
      </c>
      <c r="B1388" s="19">
        <v>1</v>
      </c>
      <c r="C1388" s="27">
        <f>+E1361</f>
        <v>12228.43601109884</v>
      </c>
      <c r="D1388" s="27">
        <f>+E1372</f>
        <v>2006.640326086957</v>
      </c>
      <c r="E1388" s="26">
        <f>+E1379+E1384</f>
        <v>3028.8436956521741</v>
      </c>
      <c r="F1388" s="28">
        <f>+C1388+D1388+E1388</f>
        <v>17263.92003283797</v>
      </c>
    </row>
    <row r="1389" spans="1:6" ht="16.5" thickBot="1" x14ac:dyDescent="0.3">
      <c r="A1389" s="29"/>
      <c r="B1389" s="12"/>
      <c r="C1389" s="30"/>
      <c r="D1389" s="30"/>
      <c r="E1389" s="29"/>
      <c r="F1389" s="31"/>
    </row>
    <row r="1390" spans="1:6" x14ac:dyDescent="0.25">
      <c r="A1390" s="252" t="s">
        <v>341</v>
      </c>
      <c r="B1390" s="253"/>
      <c r="C1390" s="253"/>
      <c r="D1390" s="253"/>
      <c r="E1390" s="254"/>
    </row>
    <row r="1391" spans="1:6" ht="16.5" thickBot="1" x14ac:dyDescent="0.3">
      <c r="A1391" s="255" t="s">
        <v>1</v>
      </c>
      <c r="B1391" s="256"/>
      <c r="C1391" s="256"/>
      <c r="D1391" s="256"/>
      <c r="E1391" s="257"/>
    </row>
    <row r="1392" spans="1:6" ht="16.5" thickBot="1" x14ac:dyDescent="0.3">
      <c r="A1392" s="157" t="s">
        <v>2</v>
      </c>
      <c r="B1392" s="1" t="s">
        <v>3</v>
      </c>
      <c r="C1392" s="1" t="s">
        <v>4</v>
      </c>
      <c r="D1392" s="72" t="s">
        <v>146</v>
      </c>
      <c r="E1392" s="174" t="s">
        <v>65</v>
      </c>
    </row>
    <row r="1393" spans="1:5" x14ac:dyDescent="0.25">
      <c r="A1393" s="207" t="str">
        <f>+'Producto Terminado'!A996</f>
        <v>Maíz</v>
      </c>
      <c r="B1393" s="10" t="str">
        <f>+'Producto Terminado'!B996</f>
        <v>Gramos</v>
      </c>
      <c r="C1393" s="10">
        <f>+'Producto Terminado'!C996</f>
        <v>120</v>
      </c>
      <c r="D1393" s="77">
        <f>+'Costo Materia Prima'!E143</f>
        <v>12.5</v>
      </c>
      <c r="E1393" s="173">
        <f>+C1393*D1393</f>
        <v>1500</v>
      </c>
    </row>
    <row r="1394" spans="1:5" x14ac:dyDescent="0.25">
      <c r="A1394" s="207" t="str">
        <f>+'Producto Terminado'!A997</f>
        <v>Papa francesa</v>
      </c>
      <c r="B1394" s="10" t="str">
        <f>+'Producto Terminado'!B997</f>
        <v>Gramos</v>
      </c>
      <c r="C1394" s="10">
        <f>+'Producto Terminado'!C997</f>
        <v>130</v>
      </c>
      <c r="D1394" s="77">
        <f>+'Costo Materia Prima'!E165</f>
        <v>9.2248800000000006</v>
      </c>
      <c r="E1394" s="173">
        <f t="shared" ref="E1394:E1405" si="149">+C1394*D1394</f>
        <v>1199.2344000000001</v>
      </c>
    </row>
    <row r="1395" spans="1:5" x14ac:dyDescent="0.25">
      <c r="A1395" s="207" t="str">
        <f>+'Producto Terminado'!A998</f>
        <v>Sal</v>
      </c>
      <c r="B1395" s="10" t="str">
        <f>+'Producto Terminado'!B998</f>
        <v>Gramos</v>
      </c>
      <c r="C1395" s="10">
        <f>+'Producto Terminado'!C998</f>
        <v>2</v>
      </c>
      <c r="D1395" s="77">
        <f>+'Costo Materia Prima'!E100</f>
        <v>1.95</v>
      </c>
      <c r="E1395" s="173">
        <f t="shared" si="149"/>
        <v>3.9</v>
      </c>
    </row>
    <row r="1396" spans="1:5" x14ac:dyDescent="0.25">
      <c r="A1396" s="207" t="str">
        <f>+'Producto Terminado'!A999</f>
        <v>Paprika</v>
      </c>
      <c r="B1396" s="10" t="str">
        <f>+'Producto Terminado'!B999</f>
        <v>Gramos</v>
      </c>
      <c r="C1396" s="10">
        <f>+'Producto Terminado'!C999</f>
        <v>2</v>
      </c>
      <c r="D1396" s="77">
        <f>+'Costo Materia Prima'!E99</f>
        <v>86.860670194003518</v>
      </c>
      <c r="E1396" s="173">
        <f t="shared" si="149"/>
        <v>173.72134038800704</v>
      </c>
    </row>
    <row r="1397" spans="1:5" x14ac:dyDescent="0.25">
      <c r="A1397" s="207" t="str">
        <f>+'Producto Terminado'!A1000</f>
        <v>Aceite</v>
      </c>
      <c r="B1397" s="10" t="str">
        <f>+'Producto Terminado'!B1000</f>
        <v>ml</v>
      </c>
      <c r="C1397" s="10">
        <f>+'Producto Terminado'!C1000</f>
        <v>40</v>
      </c>
      <c r="D1397" s="77">
        <f>+'Costo Materia Prima'!E85</f>
        <v>7.62</v>
      </c>
      <c r="E1397" s="173">
        <f t="shared" si="149"/>
        <v>304.8</v>
      </c>
    </row>
    <row r="1398" spans="1:5" x14ac:dyDescent="0.25">
      <c r="A1398" s="207" t="str">
        <f>+'Producto Terminado'!A1001</f>
        <v>Lechuga</v>
      </c>
      <c r="B1398" s="10" t="str">
        <f>+'Producto Terminado'!B1001</f>
        <v>Gramos</v>
      </c>
      <c r="C1398" s="10">
        <f>+'Producto Terminado'!C1001</f>
        <v>40</v>
      </c>
      <c r="D1398" s="77">
        <f>+'Costo Materia Prima'!E7</f>
        <v>11.428571428571429</v>
      </c>
      <c r="E1398" s="173">
        <f t="shared" si="149"/>
        <v>457.14285714285717</v>
      </c>
    </row>
    <row r="1399" spans="1:5" x14ac:dyDescent="0.25">
      <c r="A1399" s="207" t="str">
        <f>+'Producto Terminado'!A1002</f>
        <v>Chorizo</v>
      </c>
      <c r="B1399" s="10" t="str">
        <f>+'Producto Terminado'!B1002</f>
        <v>Unidad</v>
      </c>
      <c r="C1399" s="10">
        <f>+'Producto Terminado'!C1002</f>
        <v>1</v>
      </c>
      <c r="D1399" s="77">
        <f>+'Costo Materia Prima'!E154</f>
        <v>2497.5</v>
      </c>
      <c r="E1399" s="173">
        <f t="shared" si="149"/>
        <v>2497.5</v>
      </c>
    </row>
    <row r="1400" spans="1:5" x14ac:dyDescent="0.25">
      <c r="A1400" s="207" t="str">
        <f>+'Producto Terminado'!A1003</f>
        <v>Salchicha</v>
      </c>
      <c r="B1400" s="10" t="str">
        <f>+'Producto Terminado'!B1003</f>
        <v>Unidad</v>
      </c>
      <c r="C1400" s="10">
        <f>+'Producto Terminado'!C1003</f>
        <v>1</v>
      </c>
      <c r="D1400" s="77">
        <f>+'Costo Materia Prima'!E155</f>
        <v>1482.6</v>
      </c>
      <c r="E1400" s="173">
        <f t="shared" si="149"/>
        <v>1482.6</v>
      </c>
    </row>
    <row r="1401" spans="1:5" x14ac:dyDescent="0.25">
      <c r="A1401" s="207" t="str">
        <f>+'Producto Terminado'!A1004</f>
        <v>Tocineta</v>
      </c>
      <c r="B1401" s="10" t="str">
        <f>+'Producto Terminado'!B1004</f>
        <v>Gramos</v>
      </c>
      <c r="C1401" s="10">
        <f>+'Producto Terminado'!C1004</f>
        <v>20</v>
      </c>
      <c r="D1401" s="77">
        <f>+'Costo Materia Prima'!E66</f>
        <v>26.5</v>
      </c>
      <c r="E1401" s="173">
        <f t="shared" si="149"/>
        <v>530</v>
      </c>
    </row>
    <row r="1402" spans="1:5" x14ac:dyDescent="0.25">
      <c r="A1402" s="207" t="str">
        <f>+'Producto Terminado'!A1005</f>
        <v>Pollo Porcionado</v>
      </c>
      <c r="B1402" s="10" t="str">
        <f>+'Producto Terminado'!B1005</f>
        <v>Gramos</v>
      </c>
      <c r="C1402" s="10">
        <f>+'Producto Terminado'!C1005</f>
        <v>140</v>
      </c>
      <c r="D1402" s="77">
        <f>+'Costo Preparaciones Previas'!G247</f>
        <v>20.102323455461732</v>
      </c>
      <c r="E1402" s="173">
        <f t="shared" si="149"/>
        <v>2814.3252837646423</v>
      </c>
    </row>
    <row r="1403" spans="1:5" x14ac:dyDescent="0.25">
      <c r="A1403" s="207" t="str">
        <f>+'Producto Terminado'!A1006</f>
        <v>Salsa tartara</v>
      </c>
      <c r="B1403" s="10" t="str">
        <f>+'Producto Terminado'!B1006</f>
        <v>Gramos</v>
      </c>
      <c r="C1403" s="10">
        <f>+'Producto Terminado'!C1006</f>
        <v>150</v>
      </c>
      <c r="D1403" s="77">
        <f>+'Costo Preparaciones Previas'!G31</f>
        <v>12.759117496461988</v>
      </c>
      <c r="E1403" s="173">
        <f t="shared" si="149"/>
        <v>1913.8676244692981</v>
      </c>
    </row>
    <row r="1404" spans="1:5" x14ac:dyDescent="0.25">
      <c r="A1404" s="207" t="str">
        <f>+'Producto Terminado'!A1007</f>
        <v>Queso Costeño</v>
      </c>
      <c r="B1404" s="10" t="str">
        <f>+'Producto Terminado'!B1007</f>
        <v>Gramos</v>
      </c>
      <c r="C1404" s="10">
        <f>+'Producto Terminado'!C1007</f>
        <v>22</v>
      </c>
      <c r="D1404" s="77">
        <f>+'Costo Materia Prima'!E142</f>
        <v>22</v>
      </c>
      <c r="E1404" s="173">
        <f t="shared" si="149"/>
        <v>484</v>
      </c>
    </row>
    <row r="1405" spans="1:5" ht="16.5" thickBot="1" x14ac:dyDescent="0.3">
      <c r="A1405" s="208" t="str">
        <f>+'Producto Terminado'!A1008</f>
        <v>Papa fosforito</v>
      </c>
      <c r="B1405" s="32" t="str">
        <f>+'Producto Terminado'!B1008</f>
        <v>Gramos</v>
      </c>
      <c r="C1405" s="32">
        <f>+'Producto Terminado'!C1008</f>
        <v>13</v>
      </c>
      <c r="D1405" s="98">
        <f>+'Costo Materia Prima'!E68</f>
        <v>8.5</v>
      </c>
      <c r="E1405" s="186">
        <f t="shared" si="149"/>
        <v>110.5</v>
      </c>
    </row>
    <row r="1406" spans="1:5" ht="16.5" thickBot="1" x14ac:dyDescent="0.3">
      <c r="A1406" s="269" t="s">
        <v>253</v>
      </c>
      <c r="B1406" s="270"/>
      <c r="C1406" s="98">
        <f>SUM(C1393:C1405)</f>
        <v>681</v>
      </c>
      <c r="D1406" s="98">
        <f t="shared" ref="D1406:E1406" si="150">SUM(D1393:D1405)</f>
        <v>4199.545562574498</v>
      </c>
      <c r="E1406" s="186">
        <f t="shared" si="150"/>
        <v>13471.591505764805</v>
      </c>
    </row>
    <row r="1407" spans="1:5" x14ac:dyDescent="0.25">
      <c r="B1407" s="2"/>
      <c r="C1407" s="45"/>
      <c r="D1407" s="5"/>
      <c r="E1407" s="5"/>
    </row>
    <row r="1408" spans="1:5" ht="16.5" thickBot="1" x14ac:dyDescent="0.3">
      <c r="D1408" s="5"/>
      <c r="E1408" s="5"/>
    </row>
    <row r="1409" spans="1:5" ht="16.5" thickBot="1" x14ac:dyDescent="0.3">
      <c r="A1409" s="249" t="s">
        <v>15</v>
      </c>
      <c r="B1409" s="250"/>
      <c r="C1409" s="250"/>
      <c r="D1409" s="250"/>
      <c r="E1409" s="251"/>
    </row>
    <row r="1410" spans="1:5" ht="16.5" thickBot="1" x14ac:dyDescent="0.3">
      <c r="A1410" s="164" t="s">
        <v>16</v>
      </c>
      <c r="B1410" s="4" t="s">
        <v>3</v>
      </c>
      <c r="C1410" s="4" t="s">
        <v>17</v>
      </c>
      <c r="D1410" s="72" t="s">
        <v>146</v>
      </c>
      <c r="E1410" s="174" t="s">
        <v>65</v>
      </c>
    </row>
    <row r="1411" spans="1:5" x14ac:dyDescent="0.25">
      <c r="A1411" s="162" t="str">
        <f>+'Producto Terminado'!A1014</f>
        <v>se frita la papa francesa</v>
      </c>
      <c r="B1411" s="5" t="str">
        <f>+'Producto Terminado'!B1014</f>
        <v>Minutos</v>
      </c>
      <c r="C1411" s="5">
        <f>+'Producto Terminado'!C1014</f>
        <v>4</v>
      </c>
      <c r="D1411" s="77">
        <f>+'Costo Mano de Obra'!E$11</f>
        <v>182.42184782608697</v>
      </c>
      <c r="E1411" s="173">
        <f>+C1411*D1411</f>
        <v>729.6873913043479</v>
      </c>
    </row>
    <row r="1412" spans="1:5" x14ac:dyDescent="0.25">
      <c r="A1412" s="162" t="str">
        <f>+'Producto Terminado'!A1015</f>
        <v>se frita la salchicha</v>
      </c>
      <c r="B1412" s="5" t="str">
        <f>+'Producto Terminado'!B1015</f>
        <v>Minutos</v>
      </c>
      <c r="C1412" s="5">
        <f>+'Producto Terminado'!C1015</f>
        <v>1</v>
      </c>
      <c r="D1412" s="77">
        <f>+'Costo Mano de Obra'!E$11</f>
        <v>182.42184782608697</v>
      </c>
      <c r="E1412" s="173">
        <f t="shared" ref="E1412:E1419" si="151">+C1412*D1412</f>
        <v>182.42184782608697</v>
      </c>
    </row>
    <row r="1413" spans="1:5" x14ac:dyDescent="0.25">
      <c r="A1413" s="162" t="str">
        <f>+'Producto Terminado'!A1016</f>
        <v>se frita el chorizo</v>
      </c>
      <c r="B1413" s="5" t="str">
        <f>+'Producto Terminado'!B1016</f>
        <v>Minutos</v>
      </c>
      <c r="C1413" s="5">
        <f>+'Producto Terminado'!C1016</f>
        <v>1</v>
      </c>
      <c r="D1413" s="77">
        <f>+'Costo Mano de Obra'!E$11</f>
        <v>182.42184782608697</v>
      </c>
      <c r="E1413" s="173">
        <f t="shared" si="151"/>
        <v>182.42184782608697</v>
      </c>
    </row>
    <row r="1414" spans="1:5" x14ac:dyDescent="0.25">
      <c r="A1414" s="162" t="str">
        <f>+'Producto Terminado'!A1017</f>
        <v>se coloca la tocineta en la plancha</v>
      </c>
      <c r="B1414" s="5" t="str">
        <f>+'Producto Terminado'!B1017</f>
        <v>Minutos</v>
      </c>
      <c r="C1414" s="5">
        <f>+'Producto Terminado'!C1017</f>
        <v>1</v>
      </c>
      <c r="D1414" s="77">
        <f>+'Costo Mano de Obra'!E$11</f>
        <v>182.42184782608697</v>
      </c>
      <c r="E1414" s="173">
        <f t="shared" si="151"/>
        <v>182.42184782608697</v>
      </c>
    </row>
    <row r="1415" spans="1:5" x14ac:dyDescent="0.25">
      <c r="A1415" s="162" t="str">
        <f>+'Producto Terminado'!A1018</f>
        <v>se corta la salchicha</v>
      </c>
      <c r="B1415" s="5" t="str">
        <f>+'Producto Terminado'!B1018</f>
        <v>Minutos</v>
      </c>
      <c r="C1415" s="5">
        <f>+'Producto Terminado'!C1018</f>
        <v>1</v>
      </c>
      <c r="D1415" s="77">
        <f>+'Costo Mano de Obra'!E$11</f>
        <v>182.42184782608697</v>
      </c>
      <c r="E1415" s="173">
        <f t="shared" si="151"/>
        <v>182.42184782608697</v>
      </c>
    </row>
    <row r="1416" spans="1:5" x14ac:dyDescent="0.25">
      <c r="A1416" s="162" t="str">
        <f>+'Producto Terminado'!A1019</f>
        <v>se corta el chorizo</v>
      </c>
      <c r="B1416" s="5" t="str">
        <f>+'Producto Terminado'!B1019</f>
        <v>Minutos</v>
      </c>
      <c r="C1416" s="5">
        <f>+'Producto Terminado'!C1019</f>
        <v>2</v>
      </c>
      <c r="D1416" s="77">
        <f>+'Costo Mano de Obra'!E$11</f>
        <v>182.42184782608697</v>
      </c>
      <c r="E1416" s="173">
        <f t="shared" si="151"/>
        <v>364.84369565217395</v>
      </c>
    </row>
    <row r="1417" spans="1:5" x14ac:dyDescent="0.25">
      <c r="A1417" s="162" t="str">
        <f>+'Producto Terminado'!A1020</f>
        <v>se alista el maiz tierno y lechuga</v>
      </c>
      <c r="B1417" s="5" t="str">
        <f>+'Producto Terminado'!B1020</f>
        <v>Minutos</v>
      </c>
      <c r="C1417" s="5">
        <f>+'Producto Terminado'!C1020</f>
        <v>1</v>
      </c>
      <c r="D1417" s="77">
        <f>+'Costo Mano de Obra'!E$11</f>
        <v>182.42184782608697</v>
      </c>
      <c r="E1417" s="173">
        <f t="shared" si="151"/>
        <v>182.42184782608697</v>
      </c>
    </row>
    <row r="1418" spans="1:5" x14ac:dyDescent="0.25">
      <c r="A1418" s="162" t="str">
        <f>+'Producto Terminado'!A1021</f>
        <v>se alista el pollo porcionado</v>
      </c>
      <c r="B1418" s="5" t="str">
        <f>+'Producto Terminado'!B1021</f>
        <v>Minutos</v>
      </c>
      <c r="C1418" s="5">
        <f>+'Producto Terminado'!C1021</f>
        <v>1</v>
      </c>
      <c r="D1418" s="77">
        <f>+'Costo Mano de Obra'!E$11</f>
        <v>182.42184782608697</v>
      </c>
      <c r="E1418" s="173">
        <f t="shared" si="151"/>
        <v>182.42184782608697</v>
      </c>
    </row>
    <row r="1419" spans="1:5" x14ac:dyDescent="0.25">
      <c r="A1419" s="162" t="str">
        <f>+'Producto Terminado'!A1022</f>
        <v>se procede a colcocar los topping y a armar.</v>
      </c>
      <c r="B1419" s="5" t="str">
        <f>+'Producto Terminado'!B1022</f>
        <v>Minutos</v>
      </c>
      <c r="C1419" s="5">
        <f>+'Producto Terminado'!C1022</f>
        <v>3</v>
      </c>
      <c r="D1419" s="77">
        <f>+'Costo Mano de Obra'!E$11</f>
        <v>182.42184782608697</v>
      </c>
      <c r="E1419" s="173">
        <f t="shared" si="151"/>
        <v>547.26554347826095</v>
      </c>
    </row>
    <row r="1420" spans="1:5" ht="16.5" thickBot="1" x14ac:dyDescent="0.3">
      <c r="A1420" s="243" t="s">
        <v>253</v>
      </c>
      <c r="B1420" s="244"/>
      <c r="C1420" s="14">
        <f>SUM(C1411:C1419)</f>
        <v>15</v>
      </c>
      <c r="D1420" s="76">
        <f t="shared" ref="D1420" si="152">SUM(D1411:D1419)</f>
        <v>1641.7966304347831</v>
      </c>
      <c r="E1420" s="172">
        <f>SUM(E1411:E1419)</f>
        <v>2736.3277173913048</v>
      </c>
    </row>
    <row r="1421" spans="1:5" ht="16.5" thickBot="1" x14ac:dyDescent="0.3">
      <c r="D1421" s="5"/>
      <c r="E1421" s="5"/>
    </row>
    <row r="1422" spans="1:5" ht="16.5" thickBot="1" x14ac:dyDescent="0.3">
      <c r="A1422" s="249" t="s">
        <v>18</v>
      </c>
      <c r="B1422" s="250"/>
      <c r="C1422" s="250"/>
      <c r="D1422" s="250"/>
      <c r="E1422" s="251"/>
    </row>
    <row r="1423" spans="1:5" ht="16.5" thickBot="1" x14ac:dyDescent="0.3">
      <c r="A1423" s="164" t="s">
        <v>19</v>
      </c>
      <c r="B1423" s="4" t="s">
        <v>3</v>
      </c>
      <c r="C1423" s="4" t="s">
        <v>4</v>
      </c>
      <c r="D1423" s="72" t="s">
        <v>146</v>
      </c>
      <c r="E1423" s="174" t="s">
        <v>65</v>
      </c>
    </row>
    <row r="1424" spans="1:5" x14ac:dyDescent="0.25">
      <c r="A1424" s="159" t="s">
        <v>20</v>
      </c>
      <c r="B1424" s="2" t="s">
        <v>21</v>
      </c>
      <c r="C1424" s="2">
        <v>1</v>
      </c>
      <c r="D1424" s="77">
        <f>+'Costos Indirectos '!E36</f>
        <v>680</v>
      </c>
      <c r="E1424" s="173">
        <f t="shared" ref="E1424:E1426" si="153">+C1424*D1424</f>
        <v>680</v>
      </c>
    </row>
    <row r="1425" spans="1:6" x14ac:dyDescent="0.25">
      <c r="A1425" s="159" t="s">
        <v>343</v>
      </c>
      <c r="B1425" s="2" t="s">
        <v>21</v>
      </c>
      <c r="C1425" s="3">
        <v>1</v>
      </c>
      <c r="D1425" s="77">
        <f>+'Costos Indirectos '!D36</f>
        <v>1943.9999999999998</v>
      </c>
      <c r="E1425" s="173">
        <f t="shared" si="153"/>
        <v>1943.9999999999998</v>
      </c>
    </row>
    <row r="1426" spans="1:6" x14ac:dyDescent="0.25">
      <c r="A1426" s="159" t="s">
        <v>550</v>
      </c>
      <c r="B1426" s="2" t="s">
        <v>21</v>
      </c>
      <c r="C1426" s="3">
        <v>1</v>
      </c>
      <c r="D1426" s="77">
        <f>+'Costos Indirectos '!F36</f>
        <v>184</v>
      </c>
      <c r="E1426" s="173">
        <f t="shared" si="153"/>
        <v>184</v>
      </c>
    </row>
    <row r="1427" spans="1:6" ht="16.5" thickBot="1" x14ac:dyDescent="0.3">
      <c r="A1427" s="243" t="s">
        <v>253</v>
      </c>
      <c r="B1427" s="244"/>
      <c r="C1427" s="76">
        <f>SUM(C1424:C1426)</f>
        <v>3</v>
      </c>
      <c r="D1427" s="76">
        <f>SUM(D1424:D1426)</f>
        <v>2808</v>
      </c>
      <c r="E1427" s="172">
        <f>SUM(E1424:E1426)</f>
        <v>2808</v>
      </c>
    </row>
    <row r="1428" spans="1:6" ht="16.5" thickBot="1" x14ac:dyDescent="0.3"/>
    <row r="1429" spans="1:6" ht="16.5" thickBot="1" x14ac:dyDescent="0.3">
      <c r="A1429" s="249" t="s">
        <v>667</v>
      </c>
      <c r="B1429" s="250"/>
      <c r="C1429" s="250"/>
      <c r="D1429" s="250"/>
      <c r="E1429" s="251"/>
    </row>
    <row r="1430" spans="1:6" ht="16.5" thickBot="1" x14ac:dyDescent="0.3">
      <c r="A1430" s="164" t="s">
        <v>19</v>
      </c>
      <c r="B1430" s="4" t="s">
        <v>3</v>
      </c>
      <c r="C1430" s="4" t="s">
        <v>4</v>
      </c>
      <c r="D1430" s="72" t="s">
        <v>146</v>
      </c>
      <c r="E1430" s="174" t="s">
        <v>65</v>
      </c>
    </row>
    <row r="1431" spans="1:6" x14ac:dyDescent="0.25">
      <c r="A1431" s="159" t="s">
        <v>503</v>
      </c>
      <c r="B1431" s="2" t="s">
        <v>209</v>
      </c>
      <c r="C1431" s="2">
        <v>2</v>
      </c>
      <c r="D1431" s="77">
        <f>+'Costo Mano de Obra'!E$23</f>
        <v>182.42184782608697</v>
      </c>
      <c r="E1431" s="173">
        <f>+C1431*D1431</f>
        <v>364.84369565217395</v>
      </c>
    </row>
    <row r="1432" spans="1:6" ht="16.5" thickBot="1" x14ac:dyDescent="0.3">
      <c r="A1432" s="243" t="s">
        <v>147</v>
      </c>
      <c r="B1432" s="244"/>
      <c r="C1432" s="76"/>
      <c r="D1432" s="76">
        <f>SUM(D1431:D1431)</f>
        <v>182.42184782608697</v>
      </c>
      <c r="E1432" s="172">
        <f>SUM(E1431:E1431)</f>
        <v>364.84369565217395</v>
      </c>
    </row>
    <row r="1433" spans="1:6" x14ac:dyDescent="0.25">
      <c r="A1433" s="8"/>
      <c r="B1433" s="8"/>
      <c r="C1433" s="77"/>
      <c r="D1433" s="77"/>
      <c r="E1433" s="77"/>
    </row>
    <row r="1434" spans="1:6" x14ac:dyDescent="0.25">
      <c r="A1434" s="271" t="s">
        <v>246</v>
      </c>
      <c r="B1434" s="272"/>
      <c r="C1434" s="272"/>
      <c r="D1434" s="272"/>
      <c r="E1434" s="272"/>
      <c r="F1434" s="272"/>
    </row>
    <row r="1435" spans="1:6" ht="47.25" x14ac:dyDescent="0.25">
      <c r="A1435" s="26" t="s">
        <v>64</v>
      </c>
      <c r="B1435" s="78" t="s">
        <v>4</v>
      </c>
      <c r="C1435" s="28" t="s">
        <v>2</v>
      </c>
      <c r="D1435" s="26" t="s">
        <v>247</v>
      </c>
      <c r="E1435" s="26" t="s">
        <v>248</v>
      </c>
      <c r="F1435" s="28" t="s">
        <v>249</v>
      </c>
    </row>
    <row r="1436" spans="1:6" x14ac:dyDescent="0.25">
      <c r="A1436" s="26" t="str">
        <f>+A1390</f>
        <v>DESGRANADO</v>
      </c>
      <c r="B1436" s="19">
        <v>1</v>
      </c>
      <c r="C1436" s="27">
        <f>+E1406</f>
        <v>13471.591505764805</v>
      </c>
      <c r="D1436" s="27">
        <f>+E1420</f>
        <v>2736.3277173913048</v>
      </c>
      <c r="E1436" s="26">
        <f>+E1427+E1432</f>
        <v>3172.8436956521741</v>
      </c>
      <c r="F1436" s="28">
        <f>+C1436+D1436+E1436</f>
        <v>19380.762918808283</v>
      </c>
    </row>
    <row r="1437" spans="1:6" ht="16.5" thickBot="1" x14ac:dyDescent="0.3">
      <c r="A1437" s="29"/>
      <c r="B1437" s="12"/>
      <c r="C1437" s="30"/>
      <c r="D1437" s="30"/>
      <c r="E1437" s="29"/>
      <c r="F1437" s="31"/>
    </row>
    <row r="1438" spans="1:6" x14ac:dyDescent="0.25">
      <c r="A1438" s="252" t="s">
        <v>452</v>
      </c>
      <c r="B1438" s="253"/>
      <c r="C1438" s="253"/>
      <c r="D1438" s="253"/>
      <c r="E1438" s="254"/>
    </row>
    <row r="1439" spans="1:6" ht="16.5" thickBot="1" x14ac:dyDescent="0.3">
      <c r="A1439" s="255" t="s">
        <v>1</v>
      </c>
      <c r="B1439" s="256"/>
      <c r="C1439" s="256"/>
      <c r="D1439" s="256"/>
      <c r="E1439" s="257"/>
    </row>
    <row r="1440" spans="1:6" ht="16.5" thickBot="1" x14ac:dyDescent="0.3">
      <c r="A1440" s="157" t="s">
        <v>2</v>
      </c>
      <c r="B1440" s="1" t="s">
        <v>3</v>
      </c>
      <c r="C1440" s="1" t="s">
        <v>4</v>
      </c>
      <c r="D1440" s="72" t="s">
        <v>146</v>
      </c>
      <c r="E1440" s="174" t="s">
        <v>65</v>
      </c>
    </row>
    <row r="1441" spans="1:5" x14ac:dyDescent="0.25">
      <c r="A1441" s="162" t="str">
        <f>+'Producto Terminado'!A1029</f>
        <v>Papa francesa</v>
      </c>
      <c r="B1441" s="5" t="str">
        <f>+'Producto Terminado'!B1029</f>
        <v>Gramos</v>
      </c>
      <c r="C1441" s="5">
        <f>+'Producto Terminado'!C1029</f>
        <v>350</v>
      </c>
      <c r="D1441" s="77">
        <f>+'Costo Materia Prima'!E165</f>
        <v>9.2248800000000006</v>
      </c>
      <c r="E1441" s="173">
        <f t="shared" ref="E1441:E1450" si="154">+C1441*D1441</f>
        <v>3228.7080000000001</v>
      </c>
    </row>
    <row r="1442" spans="1:5" x14ac:dyDescent="0.25">
      <c r="A1442" s="162" t="str">
        <f>+'Producto Terminado'!A1030</f>
        <v>Salsa de Ajo</v>
      </c>
      <c r="B1442" s="5" t="str">
        <f>+'Producto Terminado'!B1030</f>
        <v>Gramos</v>
      </c>
      <c r="C1442" s="5">
        <f>+'Producto Terminado'!C1030</f>
        <v>10</v>
      </c>
      <c r="D1442" s="77">
        <f>+'Costo Preparaciones Previas'!G58</f>
        <v>24.779135456135812</v>
      </c>
      <c r="E1442" s="173">
        <f t="shared" si="154"/>
        <v>247.79135456135811</v>
      </c>
    </row>
    <row r="1443" spans="1:5" x14ac:dyDescent="0.25">
      <c r="A1443" s="162" t="str">
        <f>+'Producto Terminado'!A1031</f>
        <v>Pechuga</v>
      </c>
      <c r="B1443" s="5" t="str">
        <f>+'Producto Terminado'!B1031</f>
        <v>Gramos</v>
      </c>
      <c r="C1443" s="5">
        <f>+'Producto Terminado'!C1031</f>
        <v>130</v>
      </c>
      <c r="D1443" s="77">
        <f>+'Costo Preparaciones Previas'!G247</f>
        <v>20.102323455461732</v>
      </c>
      <c r="E1443" s="173">
        <f t="shared" si="154"/>
        <v>2613.3020492100254</v>
      </c>
    </row>
    <row r="1444" spans="1:5" x14ac:dyDescent="0.25">
      <c r="A1444" s="162" t="str">
        <f>+'Producto Terminado'!A1032</f>
        <v>Tostacos</v>
      </c>
      <c r="B1444" s="5" t="str">
        <f>+'Producto Terminado'!B1032</f>
        <v>Gramos</v>
      </c>
      <c r="C1444" s="5">
        <f>+'Producto Terminado'!C1032</f>
        <v>34</v>
      </c>
      <c r="D1444" s="77">
        <f>+'Costo Materia Prima'!E148</f>
        <v>28.339849999999998</v>
      </c>
      <c r="E1444" s="173">
        <f t="shared" si="154"/>
        <v>963.55489999999998</v>
      </c>
    </row>
    <row r="1445" spans="1:5" x14ac:dyDescent="0.25">
      <c r="A1445" s="162" t="str">
        <f>+'Producto Terminado'!A1033</f>
        <v>Pico de Gallo</v>
      </c>
      <c r="B1445" s="5" t="str">
        <f>+'Producto Terminado'!B1033</f>
        <v>Gramos</v>
      </c>
      <c r="C1445" s="5">
        <f>+'Producto Terminado'!C1033</f>
        <v>60</v>
      </c>
      <c r="D1445" s="77">
        <f>+'Costo Preparaciones Previas'!G90</f>
        <v>8.6320230390529922</v>
      </c>
      <c r="E1445" s="173">
        <f t="shared" si="154"/>
        <v>517.92138234317952</v>
      </c>
    </row>
    <row r="1446" spans="1:5" x14ac:dyDescent="0.25">
      <c r="A1446" s="162" t="str">
        <f>+'Producto Terminado'!A1034</f>
        <v>Guacamole</v>
      </c>
      <c r="B1446" s="5" t="str">
        <f>+'Producto Terminado'!B1034</f>
        <v>Gramos</v>
      </c>
      <c r="C1446" s="5">
        <f>+'Producto Terminado'!C1034</f>
        <v>60</v>
      </c>
      <c r="D1446" s="77">
        <f>+'Costo Preparaciones Previas'!G144</f>
        <v>17.202874087288418</v>
      </c>
      <c r="E1446" s="173">
        <f t="shared" si="154"/>
        <v>1032.1724452373051</v>
      </c>
    </row>
    <row r="1447" spans="1:5" x14ac:dyDescent="0.25">
      <c r="A1447" s="162" t="str">
        <f>+'Producto Terminado'!A1035</f>
        <v>Aji</v>
      </c>
      <c r="B1447" s="5" t="str">
        <f>+'Producto Terminado'!B1035</f>
        <v>Gramos</v>
      </c>
      <c r="C1447" s="5">
        <f>+'Producto Terminado'!C1035</f>
        <v>5</v>
      </c>
      <c r="D1447" s="77">
        <f>+'Costo Preparaciones Previas'!G304</f>
        <v>15.006213069303154</v>
      </c>
      <c r="E1447" s="173">
        <f t="shared" si="154"/>
        <v>75.031065346515774</v>
      </c>
    </row>
    <row r="1448" spans="1:5" x14ac:dyDescent="0.25">
      <c r="A1448" s="162" t="str">
        <f>+'Producto Terminado'!A1036</f>
        <v>Queso Semisalado</v>
      </c>
      <c r="B1448" s="5" t="str">
        <f>+'Producto Terminado'!B1036</f>
        <v>Gramos</v>
      </c>
      <c r="C1448" s="5">
        <f>+'Producto Terminado'!C1036</f>
        <v>60</v>
      </c>
      <c r="D1448" s="77">
        <f>+'Costo Materia Prima'!E142</f>
        <v>22</v>
      </c>
      <c r="E1448" s="173">
        <f t="shared" si="154"/>
        <v>1320</v>
      </c>
    </row>
    <row r="1449" spans="1:5" x14ac:dyDescent="0.25">
      <c r="A1449" s="162" t="str">
        <f>+'Producto Terminado'!A1037</f>
        <v>Maiz Tierno</v>
      </c>
      <c r="B1449" s="5" t="str">
        <f>+'Producto Terminado'!B1037</f>
        <v>Gramos</v>
      </c>
      <c r="C1449" s="5">
        <f>+'Producto Terminado'!C1037</f>
        <v>60</v>
      </c>
      <c r="D1449" s="77">
        <f>+'Costo Preparaciones Previas'!G111</f>
        <v>13.43994838207956</v>
      </c>
      <c r="E1449" s="173">
        <f t="shared" si="154"/>
        <v>806.3969029247736</v>
      </c>
    </row>
    <row r="1450" spans="1:5" x14ac:dyDescent="0.25">
      <c r="A1450" s="162" t="str">
        <f>+'Producto Terminado'!A1038</f>
        <v>Suero Costeño</v>
      </c>
      <c r="B1450" s="5" t="str">
        <f>+'Producto Terminado'!B1038</f>
        <v>Gramos</v>
      </c>
      <c r="C1450" s="5">
        <f>+'Producto Terminado'!C1038</f>
        <v>20</v>
      </c>
      <c r="D1450" s="77">
        <f>+'Costo Materia Prima'!E96</f>
        <v>15.05</v>
      </c>
      <c r="E1450" s="173">
        <f t="shared" si="154"/>
        <v>301</v>
      </c>
    </row>
    <row r="1451" spans="1:5" ht="16.5" thickBot="1" x14ac:dyDescent="0.3">
      <c r="A1451" s="243" t="s">
        <v>253</v>
      </c>
      <c r="B1451" s="244"/>
      <c r="C1451" s="76">
        <f>SUM(C1441:C1450)</f>
        <v>789</v>
      </c>
      <c r="D1451" s="76">
        <f>SUM(D1441:D1450)</f>
        <v>173.7772474893217</v>
      </c>
      <c r="E1451" s="172">
        <f>SUM(E1441:E1450)</f>
        <v>11105.878099623156</v>
      </c>
    </row>
    <row r="1452" spans="1:5" ht="16.5" thickBot="1" x14ac:dyDescent="0.3">
      <c r="B1452" s="2"/>
      <c r="C1452" s="45"/>
      <c r="D1452" s="5"/>
      <c r="E1452" s="5"/>
    </row>
    <row r="1453" spans="1:5" ht="16.5" thickBot="1" x14ac:dyDescent="0.3">
      <c r="A1453" s="249" t="s">
        <v>15</v>
      </c>
      <c r="B1453" s="250"/>
      <c r="C1453" s="250"/>
      <c r="D1453" s="250"/>
      <c r="E1453" s="251"/>
    </row>
    <row r="1454" spans="1:5" ht="16.5" thickBot="1" x14ac:dyDescent="0.3">
      <c r="A1454" s="164" t="s">
        <v>16</v>
      </c>
      <c r="B1454" s="4" t="s">
        <v>3</v>
      </c>
      <c r="C1454" s="4" t="s">
        <v>17</v>
      </c>
      <c r="D1454" s="72" t="s">
        <v>146</v>
      </c>
      <c r="E1454" s="174" t="s">
        <v>65</v>
      </c>
    </row>
    <row r="1455" spans="1:5" x14ac:dyDescent="0.25">
      <c r="A1455" s="162" t="str">
        <f>+'Producto Terminado'!A1043</f>
        <v>Sofreir el pollo</v>
      </c>
      <c r="B1455" s="5" t="str">
        <f>+'Producto Terminado'!B1043</f>
        <v>Minutos</v>
      </c>
      <c r="C1455" s="5">
        <f>+'Producto Terminado'!C1043</f>
        <v>5</v>
      </c>
      <c r="D1455" s="77">
        <f>+'Costo Mano de Obra'!E$11</f>
        <v>182.42184782608697</v>
      </c>
      <c r="E1455" s="173">
        <f t="shared" ref="E1455:E1458" si="155">+C1455*D1455</f>
        <v>912.10923913043484</v>
      </c>
    </row>
    <row r="1456" spans="1:5" x14ac:dyDescent="0.25">
      <c r="A1456" s="162" t="str">
        <f>+'Producto Terminado'!A1044</f>
        <v xml:space="preserve">alistar todos los topping </v>
      </c>
      <c r="B1456" s="5" t="str">
        <f>+'Producto Terminado'!B1044</f>
        <v>Minutos</v>
      </c>
      <c r="C1456" s="5">
        <f>+'Producto Terminado'!C1044</f>
        <v>3</v>
      </c>
      <c r="D1456" s="77">
        <f>+'Costo Mano de Obra'!E$11</f>
        <v>182.42184782608697</v>
      </c>
      <c r="E1456" s="173">
        <f t="shared" si="155"/>
        <v>547.26554347826095</v>
      </c>
    </row>
    <row r="1457" spans="1:5" x14ac:dyDescent="0.25">
      <c r="A1457" s="162" t="str">
        <f>+'Producto Terminado'!A1045</f>
        <v>freir la papa francesa</v>
      </c>
      <c r="B1457" s="5" t="str">
        <f>+'Producto Terminado'!B1045</f>
        <v>Minutos</v>
      </c>
      <c r="C1457" s="5">
        <f>+'Producto Terminado'!C1045</f>
        <v>3</v>
      </c>
      <c r="D1457" s="77">
        <f>+'Costo Mano de Obra'!E$11</f>
        <v>182.42184782608697</v>
      </c>
      <c r="E1457" s="173">
        <f t="shared" si="155"/>
        <v>547.26554347826095</v>
      </c>
    </row>
    <row r="1458" spans="1:5" x14ac:dyDescent="0.25">
      <c r="A1458" s="162" t="str">
        <f>+'Producto Terminado'!A1046</f>
        <v>colocar la base de papa y colocar todos ingrendientes en capas</v>
      </c>
      <c r="B1458" s="5" t="str">
        <f>+'Producto Terminado'!B1046</f>
        <v>Minutos</v>
      </c>
      <c r="C1458" s="5">
        <f>+'Producto Terminado'!C1046</f>
        <v>2</v>
      </c>
      <c r="D1458" s="77">
        <f>+'Costo Mano de Obra'!E$11</f>
        <v>182.42184782608697</v>
      </c>
      <c r="E1458" s="173">
        <f t="shared" si="155"/>
        <v>364.84369565217395</v>
      </c>
    </row>
    <row r="1459" spans="1:5" ht="16.5" thickBot="1" x14ac:dyDescent="0.3">
      <c r="A1459" s="243" t="s">
        <v>253</v>
      </c>
      <c r="B1459" s="244"/>
      <c r="C1459" s="14">
        <f>SUM(C1455:C1458)</f>
        <v>13</v>
      </c>
      <c r="D1459" s="76">
        <f>SUM(D1455:D1458)</f>
        <v>729.6873913043479</v>
      </c>
      <c r="E1459" s="172">
        <f>SUM(E1455:E1458)</f>
        <v>2371.4840217391306</v>
      </c>
    </row>
    <row r="1460" spans="1:5" ht="16.5" thickBot="1" x14ac:dyDescent="0.3">
      <c r="D1460" s="5"/>
      <c r="E1460" s="5"/>
    </row>
    <row r="1461" spans="1:5" ht="16.5" thickBot="1" x14ac:dyDescent="0.3">
      <c r="A1461" s="249" t="s">
        <v>18</v>
      </c>
      <c r="B1461" s="250"/>
      <c r="C1461" s="250"/>
      <c r="D1461" s="250"/>
      <c r="E1461" s="251"/>
    </row>
    <row r="1462" spans="1:5" ht="16.5" thickBot="1" x14ac:dyDescent="0.3">
      <c r="A1462" s="164" t="s">
        <v>19</v>
      </c>
      <c r="B1462" s="4" t="s">
        <v>3</v>
      </c>
      <c r="C1462" s="4" t="s">
        <v>4</v>
      </c>
      <c r="D1462" s="72" t="s">
        <v>146</v>
      </c>
      <c r="E1462" s="174" t="s">
        <v>65</v>
      </c>
    </row>
    <row r="1463" spans="1:5" x14ac:dyDescent="0.25">
      <c r="A1463" s="159" t="s">
        <v>343</v>
      </c>
      <c r="B1463" s="2" t="s">
        <v>21</v>
      </c>
      <c r="C1463" s="3">
        <v>1</v>
      </c>
      <c r="D1463" s="77">
        <f>+'Costos Indirectos '!D43</f>
        <v>1799.9999999999998</v>
      </c>
      <c r="E1463" s="173">
        <f t="shared" ref="E1463:E1464" si="156">+C1463*D1463</f>
        <v>1799.9999999999998</v>
      </c>
    </row>
    <row r="1464" spans="1:5" x14ac:dyDescent="0.25">
      <c r="A1464" s="159" t="s">
        <v>20</v>
      </c>
      <c r="B1464" s="2" t="s">
        <v>21</v>
      </c>
      <c r="C1464" s="2">
        <v>1</v>
      </c>
      <c r="D1464" s="77">
        <f>+'Costos Indirectos '!E43</f>
        <v>680</v>
      </c>
      <c r="E1464" s="173">
        <f t="shared" si="156"/>
        <v>680</v>
      </c>
    </row>
    <row r="1465" spans="1:5" x14ac:dyDescent="0.25">
      <c r="A1465" s="159" t="s">
        <v>550</v>
      </c>
      <c r="B1465" s="2" t="s">
        <v>21</v>
      </c>
      <c r="C1465" s="3">
        <v>1</v>
      </c>
      <c r="D1465" s="77">
        <f>+'Costos Indirectos '!N45</f>
        <v>184.15326821938393</v>
      </c>
      <c r="E1465" s="173">
        <f>+C1465*D1465</f>
        <v>184.15326821938393</v>
      </c>
    </row>
    <row r="1466" spans="1:5" ht="16.5" thickBot="1" x14ac:dyDescent="0.3">
      <c r="A1466" s="243" t="s">
        <v>253</v>
      </c>
      <c r="B1466" s="244"/>
      <c r="C1466" s="76">
        <f>SUM(C1463:C1465)</f>
        <v>3</v>
      </c>
      <c r="D1466" s="76">
        <f>SUM(D1463:D1465)</f>
        <v>2664.1532682193838</v>
      </c>
      <c r="E1466" s="172">
        <f>SUM(E1463:E1465)</f>
        <v>2664.1532682193838</v>
      </c>
    </row>
    <row r="1467" spans="1:5" ht="16.5" thickBot="1" x14ac:dyDescent="0.3">
      <c r="A1467" s="2"/>
      <c r="B1467" s="2"/>
      <c r="C1467" s="3"/>
      <c r="D1467" s="5"/>
      <c r="E1467" s="5"/>
    </row>
    <row r="1468" spans="1:5" ht="16.5" thickBot="1" x14ac:dyDescent="0.3">
      <c r="A1468" s="249" t="s">
        <v>667</v>
      </c>
      <c r="B1468" s="250"/>
      <c r="C1468" s="250"/>
      <c r="D1468" s="250"/>
      <c r="E1468" s="251"/>
    </row>
    <row r="1469" spans="1:5" ht="16.5" thickBot="1" x14ac:dyDescent="0.3">
      <c r="A1469" s="164" t="s">
        <v>19</v>
      </c>
      <c r="B1469" s="4" t="s">
        <v>3</v>
      </c>
      <c r="C1469" s="4" t="s">
        <v>4</v>
      </c>
      <c r="D1469" s="72" t="s">
        <v>146</v>
      </c>
      <c r="E1469" s="174" t="s">
        <v>65</v>
      </c>
    </row>
    <row r="1470" spans="1:5" x14ac:dyDescent="0.25">
      <c r="A1470" s="159" t="s">
        <v>503</v>
      </c>
      <c r="B1470" s="2" t="s">
        <v>209</v>
      </c>
      <c r="C1470" s="2">
        <v>2</v>
      </c>
      <c r="D1470" s="77">
        <f>+'Costo Mano de Obra'!E$23</f>
        <v>182.42184782608697</v>
      </c>
      <c r="E1470" s="173">
        <f>+C1470*D1470</f>
        <v>364.84369565217395</v>
      </c>
    </row>
    <row r="1471" spans="1:5" ht="16.5" thickBot="1" x14ac:dyDescent="0.3">
      <c r="A1471" s="243" t="s">
        <v>147</v>
      </c>
      <c r="B1471" s="244"/>
      <c r="C1471" s="76"/>
      <c r="D1471" s="76">
        <f>SUM(D1470:D1470)</f>
        <v>182.42184782608697</v>
      </c>
      <c r="E1471" s="172">
        <f>SUM(E1470:E1470)</f>
        <v>364.84369565217395</v>
      </c>
    </row>
    <row r="1472" spans="1:5" x14ac:dyDescent="0.25">
      <c r="A1472" s="8"/>
      <c r="B1472" s="8"/>
      <c r="C1472" s="77"/>
      <c r="D1472" s="77"/>
      <c r="E1472" s="77"/>
    </row>
    <row r="1473" spans="1:6" x14ac:dyDescent="0.25">
      <c r="A1473" s="271" t="s">
        <v>246</v>
      </c>
      <c r="B1473" s="272"/>
      <c r="C1473" s="272"/>
      <c r="D1473" s="272"/>
      <c r="E1473" s="272"/>
      <c r="F1473" s="272"/>
    </row>
    <row r="1474" spans="1:6" ht="47.25" x14ac:dyDescent="0.25">
      <c r="A1474" s="26" t="s">
        <v>64</v>
      </c>
      <c r="B1474" s="78" t="s">
        <v>4</v>
      </c>
      <c r="C1474" s="28" t="s">
        <v>2</v>
      </c>
      <c r="D1474" s="26" t="s">
        <v>247</v>
      </c>
      <c r="E1474" s="26" t="s">
        <v>248</v>
      </c>
      <c r="F1474" s="28" t="s">
        <v>249</v>
      </c>
    </row>
    <row r="1475" spans="1:6" x14ac:dyDescent="0.25">
      <c r="A1475" s="26" t="str">
        <f>+A1438</f>
        <v>PAPAS MEXICANAS</v>
      </c>
      <c r="B1475" s="19">
        <v>1</v>
      </c>
      <c r="C1475" s="27">
        <f>+E1451</f>
        <v>11105.878099623156</v>
      </c>
      <c r="D1475" s="27">
        <f>+E1459</f>
        <v>2371.4840217391306</v>
      </c>
      <c r="E1475" s="26">
        <f>+E1466+E1471</f>
        <v>3028.9969638715579</v>
      </c>
      <c r="F1475" s="28">
        <f>+C1475+D1475+E1475</f>
        <v>16506.359085233846</v>
      </c>
    </row>
    <row r="1476" spans="1:6" x14ac:dyDescent="0.25">
      <c r="A1476" s="29"/>
      <c r="B1476" s="12"/>
      <c r="C1476" s="30"/>
      <c r="D1476" s="30"/>
      <c r="E1476" s="29"/>
      <c r="F1476" s="31"/>
    </row>
  </sheetData>
  <sheetProtection formatCells="0" formatColumns="0" formatRows="0" insertColumns="0" insertRows="0" insertHyperlinks="0" deleteColumns="0" deleteRows="0" sort="0" autoFilter="0" pivotTables="0"/>
  <mergeCells count="359">
    <mergeCell ref="A1339:B1339"/>
    <mergeCell ref="A1381:E1381"/>
    <mergeCell ref="A1384:B1384"/>
    <mergeCell ref="A1429:E1429"/>
    <mergeCell ref="A1432:B1432"/>
    <mergeCell ref="A1468:E1468"/>
    <mergeCell ref="A1471:B1471"/>
    <mergeCell ref="A1461:E1461"/>
    <mergeCell ref="A1175:E1175"/>
    <mergeCell ref="A1178:B1178"/>
    <mergeCell ref="A1218:E1218"/>
    <mergeCell ref="A1221:B1221"/>
    <mergeCell ref="A1258:E1258"/>
    <mergeCell ref="A1261:B1261"/>
    <mergeCell ref="A1297:E1297"/>
    <mergeCell ref="A1300:B1300"/>
    <mergeCell ref="A1336:E1336"/>
    <mergeCell ref="A1209:B1209"/>
    <mergeCell ref="A1216:B1216"/>
    <mergeCell ref="A1223:F1223"/>
    <mergeCell ref="A1180:F1180"/>
    <mergeCell ref="A1201:B1201"/>
    <mergeCell ref="A1184:E1184"/>
    <mergeCell ref="A1185:E1185"/>
    <mergeCell ref="A893:E893"/>
    <mergeCell ref="A896:B896"/>
    <mergeCell ref="A936:E936"/>
    <mergeCell ref="A939:B939"/>
    <mergeCell ref="A972:E972"/>
    <mergeCell ref="A975:B975"/>
    <mergeCell ref="A1012:E1012"/>
    <mergeCell ref="A1015:B1015"/>
    <mergeCell ref="A1049:E1049"/>
    <mergeCell ref="A929:E929"/>
    <mergeCell ref="A945:E945"/>
    <mergeCell ref="A946:E946"/>
    <mergeCell ref="A956:E956"/>
    <mergeCell ref="A927:B927"/>
    <mergeCell ref="A941:F941"/>
    <mergeCell ref="A993:B993"/>
    <mergeCell ref="A1004:B1004"/>
    <mergeCell ref="A954:B954"/>
    <mergeCell ref="A964:B964"/>
    <mergeCell ref="A977:F977"/>
    <mergeCell ref="A966:E966"/>
    <mergeCell ref="A970:B970"/>
    <mergeCell ref="A981:E981"/>
    <mergeCell ref="A982:E982"/>
    <mergeCell ref="A492:E492"/>
    <mergeCell ref="A495:B495"/>
    <mergeCell ref="A536:E536"/>
    <mergeCell ref="A539:B539"/>
    <mergeCell ref="A577:E577"/>
    <mergeCell ref="A580:B580"/>
    <mergeCell ref="A625:E625"/>
    <mergeCell ref="A628:B628"/>
    <mergeCell ref="A670:E670"/>
    <mergeCell ref="A529:E529"/>
    <mergeCell ref="A534:B534"/>
    <mergeCell ref="A562:E562"/>
    <mergeCell ref="A570:E570"/>
    <mergeCell ref="A575:B575"/>
    <mergeCell ref="A608:E608"/>
    <mergeCell ref="A618:E618"/>
    <mergeCell ref="A623:B623"/>
    <mergeCell ref="A527:B527"/>
    <mergeCell ref="A541:F541"/>
    <mergeCell ref="A545:E545"/>
    <mergeCell ref="A546:E546"/>
    <mergeCell ref="A497:F497"/>
    <mergeCell ref="A501:E501"/>
    <mergeCell ref="A502:E502"/>
    <mergeCell ref="A266:F266"/>
    <mergeCell ref="A270:E270"/>
    <mergeCell ref="A271:E271"/>
    <mergeCell ref="A283:B283"/>
    <mergeCell ref="A285:E285"/>
    <mergeCell ref="A341:E341"/>
    <mergeCell ref="A342:E342"/>
    <mergeCell ref="A351:B351"/>
    <mergeCell ref="A353:E353"/>
    <mergeCell ref="A301:B301"/>
    <mergeCell ref="A332:E332"/>
    <mergeCell ref="A335:B335"/>
    <mergeCell ref="A368:E368"/>
    <mergeCell ref="A371:B371"/>
    <mergeCell ref="A411:E411"/>
    <mergeCell ref="A290:B290"/>
    <mergeCell ref="A292:E292"/>
    <mergeCell ref="A303:F303"/>
    <mergeCell ref="A307:E307"/>
    <mergeCell ref="A308:E308"/>
    <mergeCell ref="A360:B360"/>
    <mergeCell ref="A362:E362"/>
    <mergeCell ref="A316:B316"/>
    <mergeCell ref="A318:E318"/>
    <mergeCell ref="A324:B324"/>
    <mergeCell ref="A326:E326"/>
    <mergeCell ref="A337:F337"/>
    <mergeCell ref="A402:B402"/>
    <mergeCell ref="A404:E404"/>
    <mergeCell ref="A136:E136"/>
    <mergeCell ref="A139:B139"/>
    <mergeCell ref="A177:E177"/>
    <mergeCell ref="A180:B180"/>
    <mergeCell ref="A891:B891"/>
    <mergeCell ref="A920:E920"/>
    <mergeCell ref="A902:E902"/>
    <mergeCell ref="A903:E903"/>
    <mergeCell ref="A760:B760"/>
    <mergeCell ref="A771:E771"/>
    <mergeCell ref="A772:E772"/>
    <mergeCell ref="A790:E790"/>
    <mergeCell ref="A799:E799"/>
    <mergeCell ref="A804:B804"/>
    <mergeCell ref="A815:E815"/>
    <mergeCell ref="A816:E816"/>
    <mergeCell ref="A832:E832"/>
    <mergeCell ref="A886:E886"/>
    <mergeCell ref="A898:F898"/>
    <mergeCell ref="A918:B918"/>
    <mergeCell ref="A490:B490"/>
    <mergeCell ref="A261:E261"/>
    <mergeCell ref="A264:B264"/>
    <mergeCell ref="A298:E298"/>
    <mergeCell ref="A518:B518"/>
    <mergeCell ref="A520:E520"/>
    <mergeCell ref="A586:E586"/>
    <mergeCell ref="A587:E587"/>
    <mergeCell ref="A606:B606"/>
    <mergeCell ref="A616:B616"/>
    <mergeCell ref="A134:B134"/>
    <mergeCell ref="A175:B175"/>
    <mergeCell ref="A215:B215"/>
    <mergeCell ref="A259:B259"/>
    <mergeCell ref="A296:B296"/>
    <mergeCell ref="A330:B330"/>
    <mergeCell ref="A366:B366"/>
    <mergeCell ref="A409:B409"/>
    <mergeCell ref="A378:E378"/>
    <mergeCell ref="A168:B168"/>
    <mergeCell ref="A170:E170"/>
    <mergeCell ref="A182:F182"/>
    <mergeCell ref="A186:E186"/>
    <mergeCell ref="A187:E187"/>
    <mergeCell ref="A141:F141"/>
    <mergeCell ref="A145:E145"/>
    <mergeCell ref="A146:E146"/>
    <mergeCell ref="A158:B158"/>
    <mergeCell ref="A160:E160"/>
    <mergeCell ref="A226:E226"/>
    <mergeCell ref="A227:E227"/>
    <mergeCell ref="A241:B241"/>
    <mergeCell ref="A1:E1"/>
    <mergeCell ref="A2:E2"/>
    <mergeCell ref="A13:B13"/>
    <mergeCell ref="A15:E15"/>
    <mergeCell ref="A26:B26"/>
    <mergeCell ref="A28:E28"/>
    <mergeCell ref="A100:B100"/>
    <mergeCell ref="A66:B66"/>
    <mergeCell ref="A32:B32"/>
    <mergeCell ref="A60:B60"/>
    <mergeCell ref="A62:E62"/>
    <mergeCell ref="A73:F73"/>
    <mergeCell ref="A77:E77"/>
    <mergeCell ref="A78:E78"/>
    <mergeCell ref="A39:F39"/>
    <mergeCell ref="A43:E43"/>
    <mergeCell ref="A44:E44"/>
    <mergeCell ref="A52:B52"/>
    <mergeCell ref="A54:E54"/>
    <mergeCell ref="A34:E34"/>
    <mergeCell ref="A37:B37"/>
    <mergeCell ref="A68:E68"/>
    <mergeCell ref="A111:E111"/>
    <mergeCell ref="A112:E112"/>
    <mergeCell ref="A120:B120"/>
    <mergeCell ref="A122:E122"/>
    <mergeCell ref="A128:B128"/>
    <mergeCell ref="A130:E130"/>
    <mergeCell ref="A86:B86"/>
    <mergeCell ref="A88:E88"/>
    <mergeCell ref="A94:B94"/>
    <mergeCell ref="A96:E96"/>
    <mergeCell ref="A107:F107"/>
    <mergeCell ref="A71:B71"/>
    <mergeCell ref="A102:E102"/>
    <mergeCell ref="A105:B105"/>
    <mergeCell ref="A243:E243"/>
    <mergeCell ref="A251:B251"/>
    <mergeCell ref="A253:E253"/>
    <mergeCell ref="A197:B197"/>
    <mergeCell ref="A199:E199"/>
    <mergeCell ref="A208:B208"/>
    <mergeCell ref="A210:E210"/>
    <mergeCell ref="A222:F222"/>
    <mergeCell ref="A217:E217"/>
    <mergeCell ref="A220:B220"/>
    <mergeCell ref="A416:F416"/>
    <mergeCell ref="A420:E420"/>
    <mergeCell ref="A421:E421"/>
    <mergeCell ref="A373:F373"/>
    <mergeCell ref="A377:E377"/>
    <mergeCell ref="A392:B392"/>
    <mergeCell ref="A394:E394"/>
    <mergeCell ref="A414:B414"/>
    <mergeCell ref="A462:E462"/>
    <mergeCell ref="A463:E463"/>
    <mergeCell ref="A476:B476"/>
    <mergeCell ref="A478:E478"/>
    <mergeCell ref="A483:B483"/>
    <mergeCell ref="A485:E485"/>
    <mergeCell ref="A436:B436"/>
    <mergeCell ref="A438:E438"/>
    <mergeCell ref="A444:B444"/>
    <mergeCell ref="A446:E446"/>
    <mergeCell ref="A458:F458"/>
    <mergeCell ref="A451:B451"/>
    <mergeCell ref="A453:E453"/>
    <mergeCell ref="A456:B456"/>
    <mergeCell ref="A560:B560"/>
    <mergeCell ref="A568:B568"/>
    <mergeCell ref="A582:F582"/>
    <mergeCell ref="A661:B661"/>
    <mergeCell ref="A675:F675"/>
    <mergeCell ref="A679:E679"/>
    <mergeCell ref="A680:E680"/>
    <mergeCell ref="A630:F630"/>
    <mergeCell ref="A652:B652"/>
    <mergeCell ref="A634:E634"/>
    <mergeCell ref="A635:E635"/>
    <mergeCell ref="A654:E654"/>
    <mergeCell ref="A663:E663"/>
    <mergeCell ref="A668:B668"/>
    <mergeCell ref="A673:B673"/>
    <mergeCell ref="A743:B743"/>
    <mergeCell ref="A753:B753"/>
    <mergeCell ref="A697:B697"/>
    <mergeCell ref="A709:B709"/>
    <mergeCell ref="A723:F723"/>
    <mergeCell ref="A699:E699"/>
    <mergeCell ref="A711:E711"/>
    <mergeCell ref="A716:B716"/>
    <mergeCell ref="A727:E727"/>
    <mergeCell ref="A728:E728"/>
    <mergeCell ref="A745:E745"/>
    <mergeCell ref="A718:E718"/>
    <mergeCell ref="A721:B721"/>
    <mergeCell ref="A755:E755"/>
    <mergeCell ref="A797:B797"/>
    <mergeCell ref="A811:F811"/>
    <mergeCell ref="A767:F767"/>
    <mergeCell ref="A788:B788"/>
    <mergeCell ref="A874:B874"/>
    <mergeCell ref="A884:B884"/>
    <mergeCell ref="A830:B830"/>
    <mergeCell ref="A838:B838"/>
    <mergeCell ref="A852:F852"/>
    <mergeCell ref="A845:B845"/>
    <mergeCell ref="A840:E840"/>
    <mergeCell ref="A856:E856"/>
    <mergeCell ref="A857:E857"/>
    <mergeCell ref="A876:E876"/>
    <mergeCell ref="A762:E762"/>
    <mergeCell ref="A765:B765"/>
    <mergeCell ref="A806:E806"/>
    <mergeCell ref="A809:B809"/>
    <mergeCell ref="A847:E847"/>
    <mergeCell ref="A850:B850"/>
    <mergeCell ref="A995:E995"/>
    <mergeCell ref="A1006:E1006"/>
    <mergeCell ref="A1033:E1033"/>
    <mergeCell ref="A1041:B1041"/>
    <mergeCell ref="A1047:B1047"/>
    <mergeCell ref="A1054:F1054"/>
    <mergeCell ref="A1010:B1010"/>
    <mergeCell ref="A1017:F1017"/>
    <mergeCell ref="A1031:B1031"/>
    <mergeCell ref="A1021:E1021"/>
    <mergeCell ref="A1022:E1022"/>
    <mergeCell ref="A1043:E1043"/>
    <mergeCell ref="A1052:B1052"/>
    <mergeCell ref="A1086:B1086"/>
    <mergeCell ref="A1093:F1093"/>
    <mergeCell ref="A1114:B1114"/>
    <mergeCell ref="A1069:B1069"/>
    <mergeCell ref="A1080:B1080"/>
    <mergeCell ref="A1058:E1058"/>
    <mergeCell ref="A1059:E1059"/>
    <mergeCell ref="A1071:E1071"/>
    <mergeCell ref="A1082:E1082"/>
    <mergeCell ref="A1097:E1097"/>
    <mergeCell ref="A1098:E1098"/>
    <mergeCell ref="A1088:E1088"/>
    <mergeCell ref="A1091:B1091"/>
    <mergeCell ref="A1159:B1159"/>
    <mergeCell ref="A1166:B1166"/>
    <mergeCell ref="A1173:B1173"/>
    <mergeCell ref="A1124:B1124"/>
    <mergeCell ref="A1138:F1138"/>
    <mergeCell ref="A1116:E1116"/>
    <mergeCell ref="A1126:E1126"/>
    <mergeCell ref="A1131:B1131"/>
    <mergeCell ref="A1142:E1142"/>
    <mergeCell ref="A1143:E1143"/>
    <mergeCell ref="A1161:E1161"/>
    <mergeCell ref="A1168:E1168"/>
    <mergeCell ref="A1133:E1133"/>
    <mergeCell ref="A1136:B1136"/>
    <mergeCell ref="A1203:E1203"/>
    <mergeCell ref="A1211:E1211"/>
    <mergeCell ref="A1227:E1227"/>
    <mergeCell ref="A1263:F1263"/>
    <mergeCell ref="A1280:B1280"/>
    <mergeCell ref="A1242:B1242"/>
    <mergeCell ref="A1249:B1249"/>
    <mergeCell ref="A1256:B1256"/>
    <mergeCell ref="A1228:E1228"/>
    <mergeCell ref="A1244:E1244"/>
    <mergeCell ref="A1251:E1251"/>
    <mergeCell ref="A1267:E1267"/>
    <mergeCell ref="A1268:E1268"/>
    <mergeCell ref="A1282:E1282"/>
    <mergeCell ref="A1319:B1319"/>
    <mergeCell ref="A1327:B1327"/>
    <mergeCell ref="A1334:B1334"/>
    <mergeCell ref="A1288:B1288"/>
    <mergeCell ref="A1295:B1295"/>
    <mergeCell ref="A1302:F1302"/>
    <mergeCell ref="A1290:E1290"/>
    <mergeCell ref="A1306:E1306"/>
    <mergeCell ref="A1307:E1307"/>
    <mergeCell ref="A1321:E1321"/>
    <mergeCell ref="A1329:E1329"/>
    <mergeCell ref="A1372:B1372"/>
    <mergeCell ref="A1379:B1379"/>
    <mergeCell ref="A1386:F1386"/>
    <mergeCell ref="A1341:F1341"/>
    <mergeCell ref="A1361:B1361"/>
    <mergeCell ref="A1345:E1345"/>
    <mergeCell ref="A1346:E1346"/>
    <mergeCell ref="A1363:E1363"/>
    <mergeCell ref="A1374:E1374"/>
    <mergeCell ref="A1459:B1459"/>
    <mergeCell ref="A1466:B1466"/>
    <mergeCell ref="A1473:F1473"/>
    <mergeCell ref="A1438:E1438"/>
    <mergeCell ref="A1439:E1439"/>
    <mergeCell ref="A1453:E1453"/>
    <mergeCell ref="A1390:E1390"/>
    <mergeCell ref="A1434:F1434"/>
    <mergeCell ref="A1406:B1406"/>
    <mergeCell ref="A1420:B1420"/>
    <mergeCell ref="A1427:B1427"/>
    <mergeCell ref="A1391:E1391"/>
    <mergeCell ref="A1409:E1409"/>
    <mergeCell ref="A1422:E1422"/>
    <mergeCell ref="A1451:B1451"/>
  </mergeCells>
  <hyperlinks>
    <hyperlink ref="H1" location="'Menu Navegación'!A1" display="Menú" xr:uid="{FAD215C4-45A9-4740-AE98-7DB9D9153A7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7F3C0-58C4-432B-B19F-3679F778866A}">
  <dimension ref="A1:J42"/>
  <sheetViews>
    <sheetView workbookViewId="0">
      <selection activeCell="J1" sqref="J1"/>
    </sheetView>
  </sheetViews>
  <sheetFormatPr baseColWidth="10" defaultRowHeight="15" x14ac:dyDescent="0.25"/>
  <cols>
    <col min="1" max="1" width="40.5703125" bestFit="1" customWidth="1"/>
    <col min="2" max="2" width="13.7109375" customWidth="1"/>
    <col min="3" max="5" width="11.42578125" style="35"/>
  </cols>
  <sheetData>
    <row r="1" spans="1:10" x14ac:dyDescent="0.25">
      <c r="A1" s="274" t="s">
        <v>673</v>
      </c>
      <c r="B1" s="274"/>
      <c r="C1" s="274"/>
      <c r="D1" s="274"/>
      <c r="E1" s="274"/>
      <c r="F1" s="274"/>
      <c r="J1" s="149" t="s">
        <v>738</v>
      </c>
    </row>
    <row r="2" spans="1:10" s="122" customFormat="1" ht="45" customHeight="1" x14ac:dyDescent="0.25">
      <c r="A2" s="100" t="s">
        <v>668</v>
      </c>
      <c r="B2" s="100" t="s">
        <v>669</v>
      </c>
      <c r="C2" s="102" t="s">
        <v>19</v>
      </c>
      <c r="D2" s="102" t="s">
        <v>681</v>
      </c>
      <c r="E2" s="102" t="s">
        <v>287</v>
      </c>
      <c r="F2" s="100" t="s">
        <v>682</v>
      </c>
    </row>
    <row r="3" spans="1:10" x14ac:dyDescent="0.25">
      <c r="A3" s="54" t="s">
        <v>655</v>
      </c>
      <c r="B3" s="54">
        <v>145</v>
      </c>
      <c r="C3" s="57">
        <f>+'Costos FRESH'!F41</f>
        <v>8428.6785428195435</v>
      </c>
      <c r="D3" s="57">
        <f>+B3*C3</f>
        <v>1222158.3887088338</v>
      </c>
      <c r="E3" s="57">
        <f>+'Costos Indirectos '!B2</f>
        <v>12400</v>
      </c>
      <c r="F3" s="135">
        <f>+B3*E3</f>
        <v>1798000</v>
      </c>
    </row>
    <row r="4" spans="1:10" x14ac:dyDescent="0.25">
      <c r="A4" s="54" t="s">
        <v>515</v>
      </c>
      <c r="B4" s="54">
        <v>94</v>
      </c>
      <c r="C4" s="57">
        <f>+'Costos FRESH'!F335</f>
        <v>12513.647451386267</v>
      </c>
      <c r="D4" s="57">
        <f t="shared" ref="D4:D18" si="0">+B4*C4</f>
        <v>1176282.8604303091</v>
      </c>
      <c r="E4" s="57">
        <f>+'Costos Indirectos '!B10</f>
        <v>18500</v>
      </c>
      <c r="F4" s="135">
        <f t="shared" ref="F4:F18" si="1">+B4*E4</f>
        <v>1739000</v>
      </c>
    </row>
    <row r="5" spans="1:10" x14ac:dyDescent="0.25">
      <c r="A5" s="54" t="s">
        <v>456</v>
      </c>
      <c r="B5" s="54">
        <v>28</v>
      </c>
      <c r="C5" s="57">
        <f>+'Costos FRESH'!F451</f>
        <v>9897.1403260869574</v>
      </c>
      <c r="D5" s="57">
        <f t="shared" si="0"/>
        <v>277119.92913043482</v>
      </c>
      <c r="E5" s="57">
        <f>+'Costos Indirectos '!B37</f>
        <v>10000</v>
      </c>
      <c r="F5" s="135">
        <f t="shared" si="1"/>
        <v>280000</v>
      </c>
    </row>
    <row r="6" spans="1:10" x14ac:dyDescent="0.25">
      <c r="A6" s="54" t="s">
        <v>516</v>
      </c>
      <c r="B6" s="54">
        <v>71</v>
      </c>
      <c r="C6" s="57">
        <f>+'Costos FRESH'!F372</f>
        <v>14155.319069791733</v>
      </c>
      <c r="D6" s="57">
        <f t="shared" si="0"/>
        <v>1005027.653955213</v>
      </c>
      <c r="E6" s="57">
        <f>+'Costos Indirectos '!B11</f>
        <v>19000</v>
      </c>
      <c r="F6" s="135">
        <f t="shared" si="1"/>
        <v>1349000</v>
      </c>
    </row>
    <row r="7" spans="1:10" x14ac:dyDescent="0.25">
      <c r="A7" s="54" t="s">
        <v>517</v>
      </c>
      <c r="B7" s="54">
        <v>111</v>
      </c>
      <c r="C7" s="57">
        <f>+'Costos FRESH'!F301</f>
        <v>13598.203167715383</v>
      </c>
      <c r="D7" s="57">
        <f t="shared" si="0"/>
        <v>1509400.5516164075</v>
      </c>
      <c r="E7" s="57">
        <f>+'Costos Indirectos '!B9</f>
        <v>22000</v>
      </c>
      <c r="F7" s="135">
        <f t="shared" si="1"/>
        <v>2442000</v>
      </c>
    </row>
    <row r="8" spans="1:10" x14ac:dyDescent="0.25">
      <c r="A8" s="134" t="s">
        <v>476</v>
      </c>
      <c r="B8" s="54">
        <v>151</v>
      </c>
      <c r="C8" s="57">
        <f>+'Costos FRESH'!F508</f>
        <v>8358.9363912050831</v>
      </c>
      <c r="D8" s="57">
        <f t="shared" si="0"/>
        <v>1262199.3950719675</v>
      </c>
      <c r="E8" s="57">
        <f>+'Costos Indirectos '!B40</f>
        <v>6500</v>
      </c>
      <c r="F8" s="135">
        <f t="shared" si="1"/>
        <v>981500</v>
      </c>
    </row>
    <row r="9" spans="1:10" x14ac:dyDescent="0.25">
      <c r="A9" s="54" t="s">
        <v>518</v>
      </c>
      <c r="B9" s="54">
        <v>149</v>
      </c>
      <c r="C9" s="57">
        <f>+'Costos FRESH'!F109</f>
        <v>9418.0971119626975</v>
      </c>
      <c r="D9" s="57">
        <f t="shared" si="0"/>
        <v>1403296.469682442</v>
      </c>
      <c r="E9" s="57">
        <f>+'Costos Indirectos '!B4</f>
        <v>13500</v>
      </c>
      <c r="F9" s="135">
        <f t="shared" si="1"/>
        <v>2011500</v>
      </c>
    </row>
    <row r="10" spans="1:10" x14ac:dyDescent="0.25">
      <c r="A10" s="54" t="s">
        <v>670</v>
      </c>
      <c r="B10" s="54">
        <v>82</v>
      </c>
      <c r="C10" s="57">
        <f>+'Costos FRESH'!F75</f>
        <v>6265.2806832789529</v>
      </c>
      <c r="D10" s="57">
        <f t="shared" si="0"/>
        <v>513753.01602887415</v>
      </c>
      <c r="E10" s="57">
        <f>+'Costos Indirectos '!B3</f>
        <v>12000</v>
      </c>
      <c r="F10" s="135">
        <f t="shared" si="1"/>
        <v>984000</v>
      </c>
    </row>
    <row r="11" spans="1:10" x14ac:dyDescent="0.25">
      <c r="A11" s="54" t="s">
        <v>519</v>
      </c>
      <c r="B11" s="54">
        <v>337</v>
      </c>
      <c r="C11" s="57">
        <f>+'Costos FRESH'!F143</f>
        <v>8303.5478482498638</v>
      </c>
      <c r="D11" s="57">
        <f t="shared" si="0"/>
        <v>2798295.6248602043</v>
      </c>
      <c r="E11" s="57">
        <f>+'Costos Indirectos '!B5</f>
        <v>13500</v>
      </c>
      <c r="F11" s="135">
        <f t="shared" si="1"/>
        <v>4549500</v>
      </c>
    </row>
    <row r="12" spans="1:10" x14ac:dyDescent="0.25">
      <c r="A12" s="54" t="s">
        <v>671</v>
      </c>
      <c r="B12" s="54">
        <v>38</v>
      </c>
      <c r="C12" s="57">
        <f>+'Costos FRESH'!F605</f>
        <v>2751.0949534161491</v>
      </c>
      <c r="D12" s="57">
        <f t="shared" si="0"/>
        <v>104541.60822981366</v>
      </c>
      <c r="E12" s="57">
        <f>+'Costos Indirectos '!B41</f>
        <v>5000</v>
      </c>
      <c r="F12" s="135">
        <f t="shared" si="1"/>
        <v>190000</v>
      </c>
    </row>
    <row r="13" spans="1:10" x14ac:dyDescent="0.25">
      <c r="A13" s="54" t="s">
        <v>678</v>
      </c>
      <c r="B13" s="54">
        <v>59</v>
      </c>
      <c r="C13" s="57">
        <f>+'Costos UPB'!F184</f>
        <v>14394.824927027479</v>
      </c>
      <c r="D13" s="57">
        <f t="shared" si="0"/>
        <v>849294.67069462128</v>
      </c>
      <c r="E13" s="57">
        <f>+'Costos Indirectos '!B12</f>
        <v>18900</v>
      </c>
      <c r="F13" s="135">
        <f t="shared" si="1"/>
        <v>1115100</v>
      </c>
    </row>
    <row r="14" spans="1:10" x14ac:dyDescent="0.25">
      <c r="A14" s="54" t="s">
        <v>522</v>
      </c>
      <c r="B14" s="54">
        <v>31</v>
      </c>
      <c r="C14" s="57">
        <f>+'Costos FRESH'!F183</f>
        <v>13472.336927027478</v>
      </c>
      <c r="D14" s="57">
        <f t="shared" si="0"/>
        <v>417642.44473785179</v>
      </c>
      <c r="E14" s="57">
        <f>+'Costos Indirectos '!B6</f>
        <v>15000</v>
      </c>
      <c r="F14" s="135">
        <f t="shared" si="1"/>
        <v>465000</v>
      </c>
    </row>
    <row r="15" spans="1:10" x14ac:dyDescent="0.25">
      <c r="A15" s="54" t="s">
        <v>662</v>
      </c>
      <c r="B15" s="54">
        <v>56</v>
      </c>
      <c r="C15" s="57">
        <f>+'Costos UPB'!F224</f>
        <v>13609.453735547755</v>
      </c>
      <c r="D15" s="57">
        <f t="shared" si="0"/>
        <v>762129.40919067431</v>
      </c>
      <c r="E15" s="57">
        <f>+'Costos Indirectos '!B13</f>
        <v>18900</v>
      </c>
      <c r="F15" s="135">
        <f t="shared" si="1"/>
        <v>1058400</v>
      </c>
    </row>
    <row r="16" spans="1:10" x14ac:dyDescent="0.25">
      <c r="A16" s="54" t="s">
        <v>524</v>
      </c>
      <c r="B16" s="54">
        <v>70</v>
      </c>
      <c r="C16" s="57">
        <f>+'Costos FRESH'!F222</f>
        <v>12686.965735547756</v>
      </c>
      <c r="D16" s="57">
        <f t="shared" si="0"/>
        <v>888087.60148834286</v>
      </c>
      <c r="E16" s="57">
        <f>+'Costos Indirectos '!B7</f>
        <v>15000</v>
      </c>
      <c r="F16" s="135">
        <f t="shared" si="1"/>
        <v>1050000</v>
      </c>
    </row>
    <row r="17" spans="1:6" x14ac:dyDescent="0.25">
      <c r="A17" s="54" t="s">
        <v>663</v>
      </c>
      <c r="B17" s="54">
        <v>152</v>
      </c>
      <c r="C17" s="57">
        <f>+'Costos UPB'!F268</f>
        <v>14806.853147529049</v>
      </c>
      <c r="D17" s="57">
        <f t="shared" si="0"/>
        <v>2250641.6784244156</v>
      </c>
      <c r="E17" s="57">
        <f>+'Costos Indirectos '!B14</f>
        <v>18900</v>
      </c>
      <c r="F17" s="135">
        <f t="shared" si="1"/>
        <v>2872800</v>
      </c>
    </row>
    <row r="18" spans="1:6" x14ac:dyDescent="0.25">
      <c r="A18" s="54" t="s">
        <v>526</v>
      </c>
      <c r="B18" s="54">
        <v>146</v>
      </c>
      <c r="C18" s="57">
        <f>+'Costos FRESH'!F264</f>
        <v>13519.521451876875</v>
      </c>
      <c r="D18" s="57">
        <f t="shared" si="0"/>
        <v>1973850.1319740238</v>
      </c>
      <c r="E18" s="57">
        <f>+'Costos Indirectos '!B8</f>
        <v>15000</v>
      </c>
      <c r="F18" s="135">
        <f t="shared" si="1"/>
        <v>2190000</v>
      </c>
    </row>
    <row r="19" spans="1:6" s="123" customFormat="1" x14ac:dyDescent="0.25">
      <c r="A19" s="136" t="s">
        <v>672</v>
      </c>
      <c r="B19" s="136">
        <v>1569</v>
      </c>
      <c r="C19" s="108"/>
      <c r="D19" s="108">
        <f>SUM(D3:D18)</f>
        <v>18413721.43422443</v>
      </c>
      <c r="E19" s="108"/>
      <c r="F19" s="137">
        <f>SUM(F3:F18)</f>
        <v>25075800</v>
      </c>
    </row>
    <row r="22" spans="1:6" x14ac:dyDescent="0.25">
      <c r="A22" s="274" t="s">
        <v>674</v>
      </c>
      <c r="B22" s="274"/>
      <c r="C22" s="274"/>
      <c r="D22" s="274"/>
      <c r="E22" s="274"/>
      <c r="F22" s="274"/>
    </row>
    <row r="23" spans="1:6" ht="45" customHeight="1" x14ac:dyDescent="0.25">
      <c r="A23" s="100" t="s">
        <v>668</v>
      </c>
      <c r="B23" s="100" t="s">
        <v>669</v>
      </c>
      <c r="C23" s="102" t="s">
        <v>19</v>
      </c>
      <c r="D23" s="102" t="s">
        <v>681</v>
      </c>
      <c r="E23" s="102" t="s">
        <v>287</v>
      </c>
      <c r="F23" s="100" t="s">
        <v>682</v>
      </c>
    </row>
    <row r="24" spans="1:6" x14ac:dyDescent="0.25">
      <c r="A24" s="54" t="s">
        <v>655</v>
      </c>
      <c r="B24" s="54">
        <v>89</v>
      </c>
      <c r="C24" s="57">
        <f>+'Costos UPB'!F41</f>
        <v>8428.6785428195435</v>
      </c>
      <c r="D24" s="57">
        <f>+B24*C24</f>
        <v>750152.3903109394</v>
      </c>
      <c r="E24" s="57">
        <f>+'Costos Indirectos '!B2</f>
        <v>12400</v>
      </c>
      <c r="F24" s="135">
        <f>+B24*E24</f>
        <v>1103600</v>
      </c>
    </row>
    <row r="25" spans="1:6" x14ac:dyDescent="0.25">
      <c r="A25" s="54" t="s">
        <v>339</v>
      </c>
      <c r="B25" s="54">
        <v>131</v>
      </c>
      <c r="C25" s="57">
        <f>+'Costos UPB'!F1343</f>
        <v>8622.1044055950715</v>
      </c>
      <c r="D25" s="57">
        <f t="shared" ref="D25:D41" si="2">+B25*C25</f>
        <v>1129495.6771329544</v>
      </c>
      <c r="E25" s="57">
        <f>+'Costos Indirectos '!B34</f>
        <v>12000</v>
      </c>
      <c r="F25" s="135">
        <f t="shared" ref="F25:F41" si="3">+B25*E25</f>
        <v>1572000</v>
      </c>
    </row>
    <row r="26" spans="1:6" x14ac:dyDescent="0.25">
      <c r="A26" s="54" t="s">
        <v>309</v>
      </c>
      <c r="B26" s="54">
        <v>67</v>
      </c>
      <c r="C26" s="57">
        <f>+'Costos UPB'!F543</f>
        <v>12679.134928926456</v>
      </c>
      <c r="D26" s="57">
        <f t="shared" si="2"/>
        <v>849502.04023807251</v>
      </c>
      <c r="E26" s="57">
        <f>+'Costos Indirectos '!B18</f>
        <v>21500</v>
      </c>
      <c r="F26" s="135">
        <f t="shared" si="3"/>
        <v>1440500</v>
      </c>
    </row>
    <row r="27" spans="1:6" x14ac:dyDescent="0.25">
      <c r="A27" s="54" t="s">
        <v>535</v>
      </c>
      <c r="B27" s="54">
        <v>136</v>
      </c>
      <c r="C27" s="57">
        <f>+'Costos UPB'!F460</f>
        <v>11913.924005013412</v>
      </c>
      <c r="D27" s="57">
        <f t="shared" si="2"/>
        <v>1620293.6646818242</v>
      </c>
      <c r="E27" s="57">
        <f>+'Costos Indirectos '!B17</f>
        <v>17000</v>
      </c>
      <c r="F27" s="135">
        <f t="shared" si="3"/>
        <v>2312000</v>
      </c>
    </row>
    <row r="28" spans="1:6" x14ac:dyDescent="0.25">
      <c r="A28" s="54" t="s">
        <v>317</v>
      </c>
      <c r="B28" s="54">
        <v>11</v>
      </c>
      <c r="C28" s="57">
        <f>+'Costos UPB'!F725</f>
        <v>15368.75606225228</v>
      </c>
      <c r="D28" s="57">
        <f t="shared" si="2"/>
        <v>169056.31668477508</v>
      </c>
      <c r="E28" s="57">
        <f>+'Costos Indirectos '!B22</f>
        <v>22000</v>
      </c>
      <c r="F28" s="135">
        <f t="shared" si="3"/>
        <v>242000</v>
      </c>
    </row>
    <row r="29" spans="1:6" x14ac:dyDescent="0.25">
      <c r="A29" s="54" t="s">
        <v>315</v>
      </c>
      <c r="B29" s="54">
        <v>49</v>
      </c>
      <c r="C29" s="57">
        <f>+'Costos UPB'!F677</f>
        <v>15214.689694617111</v>
      </c>
      <c r="D29" s="57">
        <f t="shared" si="2"/>
        <v>745519.79503623839</v>
      </c>
      <c r="E29" s="57">
        <f>+'Costos Indirectos '!B20</f>
        <v>23500</v>
      </c>
      <c r="F29" s="135">
        <f t="shared" si="3"/>
        <v>1151500</v>
      </c>
    </row>
    <row r="30" spans="1:6" x14ac:dyDescent="0.25">
      <c r="A30" s="54" t="s">
        <v>322</v>
      </c>
      <c r="B30" s="54">
        <v>21</v>
      </c>
      <c r="C30" s="57">
        <f>+'Costos UPB'!F813</f>
        <v>15849.017689873866</v>
      </c>
      <c r="D30" s="57">
        <f t="shared" si="2"/>
        <v>332829.37148735119</v>
      </c>
      <c r="E30" s="57">
        <f>+'Costos Indirectos '!B24</f>
        <v>23500</v>
      </c>
      <c r="F30" s="135">
        <f t="shared" si="3"/>
        <v>493500</v>
      </c>
    </row>
    <row r="31" spans="1:6" x14ac:dyDescent="0.25">
      <c r="A31" s="54" t="s">
        <v>333</v>
      </c>
      <c r="B31" s="54">
        <v>43</v>
      </c>
      <c r="C31" s="57">
        <f>+'Costos UPB'!F1140</f>
        <v>12804.389339740836</v>
      </c>
      <c r="D31" s="57">
        <f t="shared" si="2"/>
        <v>550588.7416088559</v>
      </c>
      <c r="E31" s="57">
        <f>+'Costos Indirectos '!B29</f>
        <v>20000</v>
      </c>
      <c r="F31" s="135">
        <f t="shared" si="3"/>
        <v>860000</v>
      </c>
    </row>
    <row r="32" spans="1:6" x14ac:dyDescent="0.25">
      <c r="A32" s="54" t="s">
        <v>679</v>
      </c>
      <c r="B32" s="54">
        <v>975</v>
      </c>
      <c r="C32" s="57">
        <f>+'Costos UPB'!F1225</f>
        <v>11083.67430559507</v>
      </c>
      <c r="D32" s="57">
        <f t="shared" si="2"/>
        <v>10806582.447955193</v>
      </c>
      <c r="E32" s="57">
        <f>+'Costos Indirectos '!B31</f>
        <v>13500</v>
      </c>
      <c r="F32" s="135">
        <f t="shared" si="3"/>
        <v>13162500</v>
      </c>
    </row>
    <row r="33" spans="1:6" x14ac:dyDescent="0.25">
      <c r="A33" s="54" t="s">
        <v>675</v>
      </c>
      <c r="B33" s="54">
        <v>25</v>
      </c>
      <c r="C33" s="57">
        <f>+'Costos UPB'!F1436</f>
        <v>19380.762918808283</v>
      </c>
      <c r="D33" s="57">
        <f t="shared" si="2"/>
        <v>484519.07297020708</v>
      </c>
      <c r="E33" s="57">
        <f>+'Costos Indirectos '!B36</f>
        <v>27000</v>
      </c>
      <c r="F33" s="135">
        <f t="shared" si="3"/>
        <v>675000</v>
      </c>
    </row>
    <row r="34" spans="1:6" x14ac:dyDescent="0.25">
      <c r="A34" s="54" t="s">
        <v>540</v>
      </c>
      <c r="B34" s="54">
        <v>6</v>
      </c>
      <c r="C34" s="57">
        <f>+'Costos UPB'!F584</f>
        <v>9074.1637854481942</v>
      </c>
      <c r="D34" s="57">
        <f t="shared" si="2"/>
        <v>54444.982712689161</v>
      </c>
      <c r="E34" s="57">
        <f>+'Costos Indirectos '!B19</f>
        <v>19000</v>
      </c>
      <c r="F34" s="135">
        <f t="shared" si="3"/>
        <v>114000</v>
      </c>
    </row>
    <row r="35" spans="1:6" x14ac:dyDescent="0.25">
      <c r="A35" s="54" t="s">
        <v>541</v>
      </c>
      <c r="B35" s="54">
        <v>16</v>
      </c>
      <c r="C35" s="57">
        <f>+'Costos UPB'!F499</f>
        <v>7796.9193601345905</v>
      </c>
      <c r="D35" s="57">
        <f t="shared" si="2"/>
        <v>124750.70976215345</v>
      </c>
      <c r="E35" s="57">
        <f>+'Costos Indirectos '!B17</f>
        <v>17000</v>
      </c>
      <c r="F35" s="135">
        <f t="shared" si="3"/>
        <v>272000</v>
      </c>
    </row>
    <row r="36" spans="1:6" x14ac:dyDescent="0.25">
      <c r="A36" s="54" t="s">
        <v>316</v>
      </c>
      <c r="B36" s="54">
        <v>7</v>
      </c>
      <c r="C36" s="57">
        <f>+'Costos UPB'!F677</f>
        <v>15214.689694617111</v>
      </c>
      <c r="D36" s="57">
        <f t="shared" si="2"/>
        <v>106502.82786231977</v>
      </c>
      <c r="E36" s="57">
        <f>+'Costos Indirectos '!B21</f>
        <v>21000</v>
      </c>
      <c r="F36" s="135">
        <f t="shared" si="3"/>
        <v>147000</v>
      </c>
    </row>
    <row r="37" spans="1:6" x14ac:dyDescent="0.25">
      <c r="A37" s="54" t="s">
        <v>340</v>
      </c>
      <c r="B37" s="54">
        <v>212</v>
      </c>
      <c r="C37" s="57">
        <f>+'Costos UPB'!F1388</f>
        <v>17263.92003283797</v>
      </c>
      <c r="D37" s="57">
        <f t="shared" si="2"/>
        <v>3659951.0469616498</v>
      </c>
      <c r="E37" s="57">
        <f>+'Costos Indirectos '!B35</f>
        <v>25000</v>
      </c>
      <c r="F37" s="135">
        <f t="shared" si="3"/>
        <v>5300000</v>
      </c>
    </row>
    <row r="38" spans="1:6" x14ac:dyDescent="0.25">
      <c r="A38" s="54" t="s">
        <v>452</v>
      </c>
      <c r="B38" s="54">
        <v>5</v>
      </c>
      <c r="C38" s="57">
        <f>+'Costos UPB'!F1475</f>
        <v>16506.359085233846</v>
      </c>
      <c r="D38" s="57">
        <f t="shared" si="2"/>
        <v>82531.795426169236</v>
      </c>
      <c r="E38" s="57">
        <f>+'Costos Indirectos '!B43</f>
        <v>25000</v>
      </c>
      <c r="F38" s="135">
        <f t="shared" si="3"/>
        <v>125000</v>
      </c>
    </row>
    <row r="39" spans="1:6" x14ac:dyDescent="0.25">
      <c r="A39" s="54" t="s">
        <v>324</v>
      </c>
      <c r="B39" s="54">
        <v>112</v>
      </c>
      <c r="C39" s="57">
        <f>+'Costos UPB'!F979</f>
        <v>11804.985147053123</v>
      </c>
      <c r="D39" s="57">
        <f t="shared" si="2"/>
        <v>1322158.3364699497</v>
      </c>
      <c r="E39" s="57">
        <f>+'Costos Indirectos '!B26</f>
        <v>19000</v>
      </c>
      <c r="F39" s="135">
        <f t="shared" si="3"/>
        <v>2128000</v>
      </c>
    </row>
    <row r="40" spans="1:6" x14ac:dyDescent="0.25">
      <c r="A40" s="54" t="s">
        <v>680</v>
      </c>
      <c r="B40" s="54">
        <v>132</v>
      </c>
      <c r="C40" s="57">
        <f>+'Costos UPB'!F1265</f>
        <v>7173.7556621168078</v>
      </c>
      <c r="D40" s="57">
        <f t="shared" si="2"/>
        <v>946935.74739941861</v>
      </c>
      <c r="E40" s="57">
        <f>+'Costos Indirectos '!B32</f>
        <v>11000</v>
      </c>
      <c r="F40" s="135">
        <f t="shared" si="3"/>
        <v>1452000</v>
      </c>
    </row>
    <row r="41" spans="1:6" x14ac:dyDescent="0.25">
      <c r="A41" s="54" t="s">
        <v>337</v>
      </c>
      <c r="B41" s="54">
        <v>452</v>
      </c>
      <c r="C41" s="57">
        <f>+'Costos UPB'!F1304</f>
        <v>7535.2044055950691</v>
      </c>
      <c r="D41" s="57">
        <f t="shared" si="2"/>
        <v>3405912.3913289714</v>
      </c>
      <c r="E41" s="57">
        <f>+'Costos Indirectos '!B33</f>
        <v>11000</v>
      </c>
      <c r="F41" s="135">
        <f t="shared" si="3"/>
        <v>4972000</v>
      </c>
    </row>
    <row r="42" spans="1:6" s="123" customFormat="1" x14ac:dyDescent="0.25">
      <c r="A42" s="136" t="s">
        <v>672</v>
      </c>
      <c r="B42" s="136">
        <v>2542</v>
      </c>
      <c r="C42" s="108"/>
      <c r="D42" s="108">
        <f>SUM(D24:D41)</f>
        <v>27141727.35602973</v>
      </c>
      <c r="E42" s="108"/>
      <c r="F42" s="108">
        <f>SUM(F24:F41)</f>
        <v>37522600</v>
      </c>
    </row>
  </sheetData>
  <mergeCells count="2">
    <mergeCell ref="A1:F1"/>
    <mergeCell ref="A22:F22"/>
  </mergeCells>
  <hyperlinks>
    <hyperlink ref="J1" location="'Menu Navegación'!A1" display="Menú" xr:uid="{144777FD-08C6-499F-8DC5-4C2BECB832C8}"/>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A270B-DC33-42DD-BE90-9FD4A282053A}">
  <dimension ref="A2:J8"/>
  <sheetViews>
    <sheetView workbookViewId="0">
      <selection activeCell="C19" sqref="C19"/>
    </sheetView>
  </sheetViews>
  <sheetFormatPr baseColWidth="10" defaultRowHeight="15" x14ac:dyDescent="0.25"/>
  <cols>
    <col min="1" max="1" width="25.140625" bestFit="1" customWidth="1"/>
    <col min="2" max="2" width="11.85546875" style="35" bestFit="1" customWidth="1"/>
    <col min="3" max="3" width="9.5703125" style="35" bestFit="1" customWidth="1"/>
    <col min="4" max="4" width="14.85546875" style="35" bestFit="1" customWidth="1"/>
    <col min="5" max="5" width="11.5703125" bestFit="1" customWidth="1"/>
    <col min="6" max="6" width="7" bestFit="1" customWidth="1"/>
    <col min="7" max="7" width="14.7109375" bestFit="1" customWidth="1"/>
    <col min="8" max="8" width="12.42578125" customWidth="1"/>
    <col min="10" max="10" width="16.28515625" bestFit="1" customWidth="1"/>
  </cols>
  <sheetData>
    <row r="2" spans="1:10" s="36" customFormat="1" x14ac:dyDescent="0.25">
      <c r="A2" s="36" t="s">
        <v>493</v>
      </c>
      <c r="B2" s="37" t="s">
        <v>483</v>
      </c>
      <c r="C2" s="37" t="s">
        <v>486</v>
      </c>
      <c r="D2" s="37" t="s">
        <v>492</v>
      </c>
      <c r="E2" s="36" t="s">
        <v>484</v>
      </c>
      <c r="F2" s="36" t="s">
        <v>486</v>
      </c>
      <c r="G2" s="36" t="s">
        <v>492</v>
      </c>
      <c r="H2" s="36" t="s">
        <v>488</v>
      </c>
      <c r="I2" s="37" t="s">
        <v>486</v>
      </c>
      <c r="J2" s="37" t="s">
        <v>492</v>
      </c>
    </row>
    <row r="3" spans="1:10" ht="15.75" x14ac:dyDescent="0.25">
      <c r="A3" t="s">
        <v>485</v>
      </c>
      <c r="B3" s="6">
        <v>56774</v>
      </c>
      <c r="C3" s="35">
        <v>4250</v>
      </c>
      <c r="D3" s="35">
        <f>+B3/C3</f>
        <v>13.358588235294118</v>
      </c>
      <c r="E3" s="35">
        <v>30000</v>
      </c>
      <c r="F3" s="35">
        <v>4300</v>
      </c>
      <c r="G3" s="35">
        <f>+E3/F3</f>
        <v>6.9767441860465116</v>
      </c>
    </row>
    <row r="4" spans="1:10" x14ac:dyDescent="0.25">
      <c r="A4" t="s">
        <v>597</v>
      </c>
      <c r="B4" s="35">
        <v>44887</v>
      </c>
      <c r="C4" s="35">
        <v>4200</v>
      </c>
      <c r="D4" s="35">
        <f t="shared" ref="D4:D8" si="0">+B4/C4</f>
        <v>10.687380952380952</v>
      </c>
      <c r="E4" s="35">
        <v>30500</v>
      </c>
      <c r="F4" s="35">
        <v>4100</v>
      </c>
      <c r="G4" s="35">
        <f t="shared" ref="G4:G8" si="1">+E4/F4</f>
        <v>7.4390243902439028</v>
      </c>
    </row>
    <row r="5" spans="1:10" x14ac:dyDescent="0.25">
      <c r="A5" t="s">
        <v>487</v>
      </c>
      <c r="D5" s="35" t="e">
        <f t="shared" si="0"/>
        <v>#DIV/0!</v>
      </c>
      <c r="E5" s="35">
        <v>24000</v>
      </c>
      <c r="F5" s="35">
        <v>1000</v>
      </c>
      <c r="G5" s="35">
        <f t="shared" si="1"/>
        <v>24</v>
      </c>
      <c r="H5">
        <v>22000</v>
      </c>
      <c r="I5">
        <v>1000</v>
      </c>
      <c r="J5">
        <f>+H5/I5</f>
        <v>22</v>
      </c>
    </row>
    <row r="6" spans="1:10" x14ac:dyDescent="0.25">
      <c r="A6" t="s">
        <v>489</v>
      </c>
      <c r="D6" s="35" t="e">
        <f t="shared" si="0"/>
        <v>#DIV/0!</v>
      </c>
      <c r="E6" s="35">
        <v>26500</v>
      </c>
      <c r="F6" s="35">
        <v>1000</v>
      </c>
      <c r="G6" s="35">
        <f t="shared" si="1"/>
        <v>26.5</v>
      </c>
    </row>
    <row r="7" spans="1:10" x14ac:dyDescent="0.25">
      <c r="A7" t="s">
        <v>490</v>
      </c>
      <c r="D7" s="35" t="e">
        <f t="shared" si="0"/>
        <v>#DIV/0!</v>
      </c>
      <c r="E7" s="35">
        <v>30000</v>
      </c>
      <c r="F7" s="35">
        <v>4000</v>
      </c>
      <c r="G7" s="35">
        <f t="shared" si="1"/>
        <v>7.5</v>
      </c>
    </row>
    <row r="8" spans="1:10" x14ac:dyDescent="0.25">
      <c r="A8" t="s">
        <v>491</v>
      </c>
      <c r="D8" s="35" t="e">
        <f t="shared" si="0"/>
        <v>#DIV/0!</v>
      </c>
      <c r="E8" s="35">
        <v>8500</v>
      </c>
      <c r="F8" s="35">
        <v>1000</v>
      </c>
      <c r="G8" s="35">
        <f t="shared" si="1"/>
        <v>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5B50E-C8C8-44D8-BF6A-76F24C37CD43}">
  <dimension ref="A1:H45"/>
  <sheetViews>
    <sheetView showGridLines="0" showRowColHeaders="0" view="pageLayout" zoomScaleNormal="100" workbookViewId="0">
      <selection sqref="A1:H45"/>
    </sheetView>
  </sheetViews>
  <sheetFormatPr baseColWidth="10" defaultRowHeight="15" x14ac:dyDescent="0.25"/>
  <sheetData>
    <row r="1" spans="1:8" x14ac:dyDescent="0.25">
      <c r="A1" s="231" t="s">
        <v>741</v>
      </c>
      <c r="B1" s="232"/>
      <c r="C1" s="232"/>
      <c r="D1" s="232"/>
      <c r="E1" s="232"/>
      <c r="F1" s="232"/>
      <c r="G1" s="232"/>
      <c r="H1" s="232"/>
    </row>
    <row r="2" spans="1:8" x14ac:dyDescent="0.25">
      <c r="A2" s="232"/>
      <c r="B2" s="232"/>
      <c r="C2" s="232"/>
      <c r="D2" s="232"/>
      <c r="E2" s="232"/>
      <c r="F2" s="232"/>
      <c r="G2" s="232"/>
      <c r="H2" s="232"/>
    </row>
    <row r="3" spans="1:8" x14ac:dyDescent="0.25">
      <c r="A3" s="232"/>
      <c r="B3" s="232"/>
      <c r="C3" s="232"/>
      <c r="D3" s="232"/>
      <c r="E3" s="232"/>
      <c r="F3" s="232"/>
      <c r="G3" s="232"/>
      <c r="H3" s="232"/>
    </row>
    <row r="4" spans="1:8" x14ac:dyDescent="0.25">
      <c r="A4" s="232"/>
      <c r="B4" s="232"/>
      <c r="C4" s="232"/>
      <c r="D4" s="232"/>
      <c r="E4" s="232"/>
      <c r="F4" s="232"/>
      <c r="G4" s="232"/>
      <c r="H4" s="232"/>
    </row>
    <row r="5" spans="1:8" x14ac:dyDescent="0.25">
      <c r="A5" s="232"/>
      <c r="B5" s="232"/>
      <c r="C5" s="232"/>
      <c r="D5" s="232"/>
      <c r="E5" s="232"/>
      <c r="F5" s="232"/>
      <c r="G5" s="232"/>
      <c r="H5" s="232"/>
    </row>
    <row r="6" spans="1:8" x14ac:dyDescent="0.25">
      <c r="A6" s="232"/>
      <c r="B6" s="232"/>
      <c r="C6" s="232"/>
      <c r="D6" s="232"/>
      <c r="E6" s="232"/>
      <c r="F6" s="232"/>
      <c r="G6" s="232"/>
      <c r="H6" s="232"/>
    </row>
    <row r="7" spans="1:8" x14ac:dyDescent="0.25">
      <c r="A7" s="232"/>
      <c r="B7" s="232"/>
      <c r="C7" s="232"/>
      <c r="D7" s="232"/>
      <c r="E7" s="232"/>
      <c r="F7" s="232"/>
      <c r="G7" s="232"/>
      <c r="H7" s="232"/>
    </row>
    <row r="8" spans="1:8" x14ac:dyDescent="0.25">
      <c r="A8" s="232"/>
      <c r="B8" s="232"/>
      <c r="C8" s="232"/>
      <c r="D8" s="232"/>
      <c r="E8" s="232"/>
      <c r="F8" s="232"/>
      <c r="G8" s="232"/>
      <c r="H8" s="232"/>
    </row>
    <row r="9" spans="1:8" x14ac:dyDescent="0.25">
      <c r="A9" s="232"/>
      <c r="B9" s="232"/>
      <c r="C9" s="232"/>
      <c r="D9" s="232"/>
      <c r="E9" s="232"/>
      <c r="F9" s="232"/>
      <c r="G9" s="232"/>
      <c r="H9" s="232"/>
    </row>
    <row r="10" spans="1:8" x14ac:dyDescent="0.25">
      <c r="A10" s="232"/>
      <c r="B10" s="232"/>
      <c r="C10" s="232"/>
      <c r="D10" s="232"/>
      <c r="E10" s="232"/>
      <c r="F10" s="232"/>
      <c r="G10" s="232"/>
      <c r="H10" s="232"/>
    </row>
    <row r="11" spans="1:8" x14ac:dyDescent="0.25">
      <c r="A11" s="232"/>
      <c r="B11" s="232"/>
      <c r="C11" s="232"/>
      <c r="D11" s="232"/>
      <c r="E11" s="232"/>
      <c r="F11" s="232"/>
      <c r="G11" s="232"/>
      <c r="H11" s="232"/>
    </row>
    <row r="12" spans="1:8" x14ac:dyDescent="0.25">
      <c r="A12" s="232"/>
      <c r="B12" s="232"/>
      <c r="C12" s="232"/>
      <c r="D12" s="232"/>
      <c r="E12" s="232"/>
      <c r="F12" s="232"/>
      <c r="G12" s="232"/>
      <c r="H12" s="232"/>
    </row>
    <row r="13" spans="1:8" x14ac:dyDescent="0.25">
      <c r="A13" s="232"/>
      <c r="B13" s="232"/>
      <c r="C13" s="232"/>
      <c r="D13" s="232"/>
      <c r="E13" s="232"/>
      <c r="F13" s="232"/>
      <c r="G13" s="232"/>
      <c r="H13" s="232"/>
    </row>
    <row r="14" spans="1:8" x14ac:dyDescent="0.25">
      <c r="A14" s="232"/>
      <c r="B14" s="232"/>
      <c r="C14" s="232"/>
      <c r="D14" s="232"/>
      <c r="E14" s="232"/>
      <c r="F14" s="232"/>
      <c r="G14" s="232"/>
      <c r="H14" s="232"/>
    </row>
    <row r="15" spans="1:8" x14ac:dyDescent="0.25">
      <c r="A15" s="232"/>
      <c r="B15" s="232"/>
      <c r="C15" s="232"/>
      <c r="D15" s="232"/>
      <c r="E15" s="232"/>
      <c r="F15" s="232"/>
      <c r="G15" s="232"/>
      <c r="H15" s="232"/>
    </row>
    <row r="16" spans="1:8" x14ac:dyDescent="0.25">
      <c r="A16" s="232"/>
      <c r="B16" s="232"/>
      <c r="C16" s="232"/>
      <c r="D16" s="232"/>
      <c r="E16" s="232"/>
      <c r="F16" s="232"/>
      <c r="G16" s="232"/>
      <c r="H16" s="232"/>
    </row>
    <row r="17" spans="1:8" x14ac:dyDescent="0.25">
      <c r="A17" s="232"/>
      <c r="B17" s="232"/>
      <c r="C17" s="232"/>
      <c r="D17" s="232"/>
      <c r="E17" s="232"/>
      <c r="F17" s="232"/>
      <c r="G17" s="232"/>
      <c r="H17" s="232"/>
    </row>
    <row r="18" spans="1:8" x14ac:dyDescent="0.25">
      <c r="A18" s="232"/>
      <c r="B18" s="232"/>
      <c r="C18" s="232"/>
      <c r="D18" s="232"/>
      <c r="E18" s="232"/>
      <c r="F18" s="232"/>
      <c r="G18" s="232"/>
      <c r="H18" s="232"/>
    </row>
    <row r="19" spans="1:8" x14ac:dyDescent="0.25">
      <c r="A19" s="232"/>
      <c r="B19" s="232"/>
      <c r="C19" s="232"/>
      <c r="D19" s="232"/>
      <c r="E19" s="232"/>
      <c r="F19" s="232"/>
      <c r="G19" s="232"/>
      <c r="H19" s="232"/>
    </row>
    <row r="20" spans="1:8" x14ac:dyDescent="0.25">
      <c r="A20" s="232"/>
      <c r="B20" s="232"/>
      <c r="C20" s="232"/>
      <c r="D20" s="232"/>
      <c r="E20" s="232"/>
      <c r="F20" s="232"/>
      <c r="G20" s="232"/>
      <c r="H20" s="232"/>
    </row>
    <row r="21" spans="1:8" x14ac:dyDescent="0.25">
      <c r="A21" s="232"/>
      <c r="B21" s="232"/>
      <c r="C21" s="232"/>
      <c r="D21" s="232"/>
      <c r="E21" s="232"/>
      <c r="F21" s="232"/>
      <c r="G21" s="232"/>
      <c r="H21" s="232"/>
    </row>
    <row r="22" spans="1:8" x14ac:dyDescent="0.25">
      <c r="A22" s="232"/>
      <c r="B22" s="232"/>
      <c r="C22" s="232"/>
      <c r="D22" s="232"/>
      <c r="E22" s="232"/>
      <c r="F22" s="232"/>
      <c r="G22" s="232"/>
      <c r="H22" s="232"/>
    </row>
    <row r="23" spans="1:8" x14ac:dyDescent="0.25">
      <c r="A23" s="232"/>
      <c r="B23" s="232"/>
      <c r="C23" s="232"/>
      <c r="D23" s="232"/>
      <c r="E23" s="232"/>
      <c r="F23" s="232"/>
      <c r="G23" s="232"/>
      <c r="H23" s="232"/>
    </row>
    <row r="24" spans="1:8" x14ac:dyDescent="0.25">
      <c r="A24" s="232"/>
      <c r="B24" s="232"/>
      <c r="C24" s="232"/>
      <c r="D24" s="232"/>
      <c r="E24" s="232"/>
      <c r="F24" s="232"/>
      <c r="G24" s="232"/>
      <c r="H24" s="232"/>
    </row>
    <row r="25" spans="1:8" x14ac:dyDescent="0.25">
      <c r="A25" s="232"/>
      <c r="B25" s="232"/>
      <c r="C25" s="232"/>
      <c r="D25" s="232"/>
      <c r="E25" s="232"/>
      <c r="F25" s="232"/>
      <c r="G25" s="232"/>
      <c r="H25" s="232"/>
    </row>
    <row r="26" spans="1:8" x14ac:dyDescent="0.25">
      <c r="A26" s="232"/>
      <c r="B26" s="232"/>
      <c r="C26" s="232"/>
      <c r="D26" s="232"/>
      <c r="E26" s="232"/>
      <c r="F26" s="232"/>
      <c r="G26" s="232"/>
      <c r="H26" s="232"/>
    </row>
    <row r="27" spans="1:8" x14ac:dyDescent="0.25">
      <c r="A27" s="232"/>
      <c r="B27" s="232"/>
      <c r="C27" s="232"/>
      <c r="D27" s="232"/>
      <c r="E27" s="232"/>
      <c r="F27" s="232"/>
      <c r="G27" s="232"/>
      <c r="H27" s="232"/>
    </row>
    <row r="28" spans="1:8" x14ac:dyDescent="0.25">
      <c r="A28" s="232"/>
      <c r="B28" s="232"/>
      <c r="C28" s="232"/>
      <c r="D28" s="232"/>
      <c r="E28" s="232"/>
      <c r="F28" s="232"/>
      <c r="G28" s="232"/>
      <c r="H28" s="232"/>
    </row>
    <row r="29" spans="1:8" x14ac:dyDescent="0.25">
      <c r="A29" s="232"/>
      <c r="B29" s="232"/>
      <c r="C29" s="232"/>
      <c r="D29" s="232"/>
      <c r="E29" s="232"/>
      <c r="F29" s="232"/>
      <c r="G29" s="232"/>
      <c r="H29" s="232"/>
    </row>
    <row r="30" spans="1:8" x14ac:dyDescent="0.25">
      <c r="A30" s="232"/>
      <c r="B30" s="232"/>
      <c r="C30" s="232"/>
      <c r="D30" s="232"/>
      <c r="E30" s="232"/>
      <c r="F30" s="232"/>
      <c r="G30" s="232"/>
      <c r="H30" s="232"/>
    </row>
    <row r="31" spans="1:8" x14ac:dyDescent="0.25">
      <c r="A31" s="232"/>
      <c r="B31" s="232"/>
      <c r="C31" s="232"/>
      <c r="D31" s="232"/>
      <c r="E31" s="232"/>
      <c r="F31" s="232"/>
      <c r="G31" s="232"/>
      <c r="H31" s="232"/>
    </row>
    <row r="32" spans="1:8" x14ac:dyDescent="0.25">
      <c r="A32" s="232"/>
      <c r="B32" s="232"/>
      <c r="C32" s="232"/>
      <c r="D32" s="232"/>
      <c r="E32" s="232"/>
      <c r="F32" s="232"/>
      <c r="G32" s="232"/>
      <c r="H32" s="232"/>
    </row>
    <row r="33" spans="1:8" x14ac:dyDescent="0.25">
      <c r="A33" s="232"/>
      <c r="B33" s="232"/>
      <c r="C33" s="232"/>
      <c r="D33" s="232"/>
      <c r="E33" s="232"/>
      <c r="F33" s="232"/>
      <c r="G33" s="232"/>
      <c r="H33" s="232"/>
    </row>
    <row r="34" spans="1:8" x14ac:dyDescent="0.25">
      <c r="A34" s="232"/>
      <c r="B34" s="232"/>
      <c r="C34" s="232"/>
      <c r="D34" s="232"/>
      <c r="E34" s="232"/>
      <c r="F34" s="232"/>
      <c r="G34" s="232"/>
      <c r="H34" s="232"/>
    </row>
    <row r="35" spans="1:8" x14ac:dyDescent="0.25">
      <c r="A35" s="232"/>
      <c r="B35" s="232"/>
      <c r="C35" s="232"/>
      <c r="D35" s="232"/>
      <c r="E35" s="232"/>
      <c r="F35" s="232"/>
      <c r="G35" s="232"/>
      <c r="H35" s="232"/>
    </row>
    <row r="36" spans="1:8" x14ac:dyDescent="0.25">
      <c r="A36" s="232"/>
      <c r="B36" s="232"/>
      <c r="C36" s="232"/>
      <c r="D36" s="232"/>
      <c r="E36" s="232"/>
      <c r="F36" s="232"/>
      <c r="G36" s="232"/>
      <c r="H36" s="232"/>
    </row>
    <row r="37" spans="1:8" x14ac:dyDescent="0.25">
      <c r="A37" s="232"/>
      <c r="B37" s="232"/>
      <c r="C37" s="232"/>
      <c r="D37" s="232"/>
      <c r="E37" s="232"/>
      <c r="F37" s="232"/>
      <c r="G37" s="232"/>
      <c r="H37" s="232"/>
    </row>
    <row r="38" spans="1:8" x14ac:dyDescent="0.25">
      <c r="A38" s="232"/>
      <c r="B38" s="232"/>
      <c r="C38" s="232"/>
      <c r="D38" s="232"/>
      <c r="E38" s="232"/>
      <c r="F38" s="232"/>
      <c r="G38" s="232"/>
      <c r="H38" s="232"/>
    </row>
    <row r="39" spans="1:8" x14ac:dyDescent="0.25">
      <c r="A39" s="232"/>
      <c r="B39" s="232"/>
      <c r="C39" s="232"/>
      <c r="D39" s="232"/>
      <c r="E39" s="232"/>
      <c r="F39" s="232"/>
      <c r="G39" s="232"/>
      <c r="H39" s="232"/>
    </row>
    <row r="40" spans="1:8" x14ac:dyDescent="0.25">
      <c r="A40" s="232"/>
      <c r="B40" s="232"/>
      <c r="C40" s="232"/>
      <c r="D40" s="232"/>
      <c r="E40" s="232"/>
      <c r="F40" s="232"/>
      <c r="G40" s="232"/>
      <c r="H40" s="232"/>
    </row>
    <row r="41" spans="1:8" x14ac:dyDescent="0.25">
      <c r="A41" s="232"/>
      <c r="B41" s="232"/>
      <c r="C41" s="232"/>
      <c r="D41" s="232"/>
      <c r="E41" s="232"/>
      <c r="F41" s="232"/>
      <c r="G41" s="232"/>
      <c r="H41" s="232"/>
    </row>
    <row r="42" spans="1:8" x14ac:dyDescent="0.25">
      <c r="A42" s="232"/>
      <c r="B42" s="232"/>
      <c r="C42" s="232"/>
      <c r="D42" s="232"/>
      <c r="E42" s="232"/>
      <c r="F42" s="232"/>
      <c r="G42" s="232"/>
      <c r="H42" s="232"/>
    </row>
    <row r="43" spans="1:8" x14ac:dyDescent="0.25">
      <c r="A43" s="232"/>
      <c r="B43" s="232"/>
      <c r="C43" s="232"/>
      <c r="D43" s="232"/>
      <c r="E43" s="232"/>
      <c r="F43" s="232"/>
      <c r="G43" s="232"/>
      <c r="H43" s="232"/>
    </row>
    <row r="44" spans="1:8" x14ac:dyDescent="0.25">
      <c r="A44" s="232"/>
      <c r="B44" s="232"/>
      <c r="C44" s="232"/>
      <c r="D44" s="232"/>
      <c r="E44" s="232"/>
      <c r="F44" s="232"/>
      <c r="G44" s="232"/>
      <c r="H44" s="232"/>
    </row>
    <row r="45" spans="1:8" x14ac:dyDescent="0.25">
      <c r="A45" s="232"/>
      <c r="B45" s="232"/>
      <c r="C45" s="232"/>
      <c r="D45" s="232"/>
      <c r="E45" s="232"/>
      <c r="F45" s="232"/>
      <c r="G45" s="232"/>
      <c r="H45" s="232"/>
    </row>
  </sheetData>
  <mergeCells count="1">
    <mergeCell ref="A1:H45"/>
  </mergeCells>
  <pageMargins left="0.7" right="0.7" top="0.75" bottom="0.75" header="0.3" footer="0.3"/>
  <pageSetup scale="95"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88378-7420-4AC4-A862-AD72565FF7EB}">
  <dimension ref="A1"/>
  <sheetViews>
    <sheetView tabSelected="1" zoomScaleNormal="100" workbookViewId="0">
      <selection activeCell="M19" sqref="M19"/>
    </sheetView>
  </sheetViews>
  <sheetFormatPr baseColWidth="10" defaultRowHeight="15" x14ac:dyDescent="0.25"/>
  <sheetData/>
  <pageMargins left="0.7" right="0.7" top="0.75" bottom="0.75" header="0.3" footer="0.3"/>
  <pageSetup orientation="portrait" horizontalDpi="4294967294"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5D359-8F15-4A1D-956C-359DD0D32047}">
  <dimension ref="A1:A74"/>
  <sheetViews>
    <sheetView workbookViewId="0"/>
  </sheetViews>
  <sheetFormatPr baseColWidth="10" defaultColWidth="11.42578125" defaultRowHeight="15.75" x14ac:dyDescent="0.25"/>
  <cols>
    <col min="1" max="1" width="45" style="5" customWidth="1"/>
    <col min="2" max="16384" width="11.42578125" style="5"/>
  </cols>
  <sheetData>
    <row r="1" spans="1:1" s="8" customFormat="1" x14ac:dyDescent="0.25">
      <c r="A1" s="147" t="s">
        <v>737</v>
      </c>
    </row>
    <row r="2" spans="1:1" s="8" customFormat="1" ht="16.5" thickBot="1" x14ac:dyDescent="0.3"/>
    <row r="3" spans="1:1" x14ac:dyDescent="0.25">
      <c r="A3" s="150" t="s">
        <v>609</v>
      </c>
    </row>
    <row r="4" spans="1:1" x14ac:dyDescent="0.25">
      <c r="A4" s="151" t="s">
        <v>523</v>
      </c>
    </row>
    <row r="5" spans="1:1" x14ac:dyDescent="0.25">
      <c r="A5" s="152" t="s">
        <v>613</v>
      </c>
    </row>
    <row r="6" spans="1:1" x14ac:dyDescent="0.25">
      <c r="A6" s="151" t="s">
        <v>525</v>
      </c>
    </row>
    <row r="7" spans="1:1" x14ac:dyDescent="0.25">
      <c r="A7" s="152" t="s">
        <v>613</v>
      </c>
    </row>
    <row r="8" spans="1:1" x14ac:dyDescent="0.25">
      <c r="A8" s="151" t="s">
        <v>521</v>
      </c>
    </row>
    <row r="9" spans="1:1" x14ac:dyDescent="0.25">
      <c r="A9" s="152" t="s">
        <v>613</v>
      </c>
    </row>
    <row r="10" spans="1:1" x14ac:dyDescent="0.25">
      <c r="A10" s="151" t="s">
        <v>619</v>
      </c>
    </row>
    <row r="11" spans="1:1" ht="16.5" thickBot="1" x14ac:dyDescent="0.3">
      <c r="A11" s="153" t="s">
        <v>621</v>
      </c>
    </row>
    <row r="12" spans="1:1" ht="16.5" thickBot="1" x14ac:dyDescent="0.3"/>
    <row r="13" spans="1:1" x14ac:dyDescent="0.25">
      <c r="A13" s="150" t="s">
        <v>623</v>
      </c>
    </row>
    <row r="14" spans="1:1" x14ac:dyDescent="0.25">
      <c r="A14" s="154" t="s">
        <v>624</v>
      </c>
    </row>
    <row r="15" spans="1:1" x14ac:dyDescent="0.25">
      <c r="A15" s="154" t="s">
        <v>517</v>
      </c>
    </row>
    <row r="16" spans="1:1" x14ac:dyDescent="0.25">
      <c r="A16" s="154" t="s">
        <v>516</v>
      </c>
    </row>
    <row r="17" spans="1:1" ht="16.5" thickBot="1" x14ac:dyDescent="0.3">
      <c r="A17" s="155" t="s">
        <v>625</v>
      </c>
    </row>
    <row r="18" spans="1:1" ht="16.5" thickBot="1" x14ac:dyDescent="0.3"/>
    <row r="19" spans="1:1" x14ac:dyDescent="0.25">
      <c r="A19" s="156" t="s">
        <v>626</v>
      </c>
    </row>
    <row r="20" spans="1:1" x14ac:dyDescent="0.25">
      <c r="A20" s="151" t="s">
        <v>308</v>
      </c>
    </row>
    <row r="21" spans="1:1" x14ac:dyDescent="0.25">
      <c r="A21" s="152" t="s">
        <v>627</v>
      </c>
    </row>
    <row r="22" spans="1:1" x14ac:dyDescent="0.25">
      <c r="A22" s="151" t="s">
        <v>540</v>
      </c>
    </row>
    <row r="23" spans="1:1" x14ac:dyDescent="0.25">
      <c r="A23" s="152" t="s">
        <v>627</v>
      </c>
    </row>
    <row r="24" spans="1:1" x14ac:dyDescent="0.25">
      <c r="A24" s="151" t="s">
        <v>628</v>
      </c>
    </row>
    <row r="25" spans="1:1" x14ac:dyDescent="0.25">
      <c r="A25" s="152" t="s">
        <v>627</v>
      </c>
    </row>
    <row r="26" spans="1:1" x14ac:dyDescent="0.25">
      <c r="A26" s="151" t="s">
        <v>320</v>
      </c>
    </row>
    <row r="27" spans="1:1" x14ac:dyDescent="0.25">
      <c r="A27" s="152" t="s">
        <v>613</v>
      </c>
    </row>
    <row r="28" spans="1:1" x14ac:dyDescent="0.25">
      <c r="A28" s="151" t="s">
        <v>629</v>
      </c>
    </row>
    <row r="29" spans="1:1" x14ac:dyDescent="0.25">
      <c r="A29" s="152" t="s">
        <v>627</v>
      </c>
    </row>
    <row r="30" spans="1:1" x14ac:dyDescent="0.25">
      <c r="A30" s="151" t="s">
        <v>446</v>
      </c>
    </row>
    <row r="31" spans="1:1" ht="16.5" thickBot="1" x14ac:dyDescent="0.3">
      <c r="A31" s="153" t="s">
        <v>621</v>
      </c>
    </row>
    <row r="32" spans="1:1" ht="16.5" thickBot="1" x14ac:dyDescent="0.3"/>
    <row r="33" spans="1:1" x14ac:dyDescent="0.25">
      <c r="A33" s="150" t="s">
        <v>610</v>
      </c>
    </row>
    <row r="34" spans="1:1" x14ac:dyDescent="0.25">
      <c r="A34" s="154" t="s">
        <v>612</v>
      </c>
    </row>
    <row r="35" spans="1:1" x14ac:dyDescent="0.25">
      <c r="A35" s="154" t="s">
        <v>613</v>
      </c>
    </row>
    <row r="36" spans="1:1" x14ac:dyDescent="0.25">
      <c r="A36" s="154" t="s">
        <v>614</v>
      </c>
    </row>
    <row r="37" spans="1:1" x14ac:dyDescent="0.25">
      <c r="A37" s="154" t="s">
        <v>613</v>
      </c>
    </row>
    <row r="38" spans="1:1" x14ac:dyDescent="0.25">
      <c r="A38" s="154" t="s">
        <v>616</v>
      </c>
    </row>
    <row r="39" spans="1:1" x14ac:dyDescent="0.25">
      <c r="A39" s="154" t="s">
        <v>613</v>
      </c>
    </row>
    <row r="40" spans="1:1" x14ac:dyDescent="0.25">
      <c r="A40" s="154" t="s">
        <v>620</v>
      </c>
    </row>
    <row r="41" spans="1:1" x14ac:dyDescent="0.25">
      <c r="A41" s="154" t="s">
        <v>613</v>
      </c>
    </row>
    <row r="42" spans="1:1" x14ac:dyDescent="0.25">
      <c r="A42" s="154" t="s">
        <v>622</v>
      </c>
    </row>
    <row r="43" spans="1:1" ht="16.5" thickBot="1" x14ac:dyDescent="0.3">
      <c r="A43" s="155" t="s">
        <v>621</v>
      </c>
    </row>
    <row r="44" spans="1:1" ht="16.5" thickBot="1" x14ac:dyDescent="0.3"/>
    <row r="45" spans="1:1" x14ac:dyDescent="0.25">
      <c r="A45" s="150" t="s">
        <v>630</v>
      </c>
    </row>
    <row r="46" spans="1:1" x14ac:dyDescent="0.25">
      <c r="A46" s="190"/>
    </row>
    <row r="47" spans="1:1" x14ac:dyDescent="0.25">
      <c r="A47" s="154" t="s">
        <v>631</v>
      </c>
    </row>
    <row r="48" spans="1:1" x14ac:dyDescent="0.25">
      <c r="A48" s="154" t="s">
        <v>632</v>
      </c>
    </row>
    <row r="49" spans="1:1" x14ac:dyDescent="0.25">
      <c r="A49" s="154" t="s">
        <v>633</v>
      </c>
    </row>
    <row r="50" spans="1:1" ht="16.5" thickBot="1" x14ac:dyDescent="0.3">
      <c r="A50" s="155" t="s">
        <v>634</v>
      </c>
    </row>
    <row r="51" spans="1:1" ht="16.5" thickBot="1" x14ac:dyDescent="0.3"/>
    <row r="52" spans="1:1" x14ac:dyDescent="0.25">
      <c r="A52" s="150" t="s">
        <v>611</v>
      </c>
    </row>
    <row r="53" spans="1:1" x14ac:dyDescent="0.25">
      <c r="A53" s="154" t="s">
        <v>683</v>
      </c>
    </row>
    <row r="54" spans="1:1" x14ac:dyDescent="0.25">
      <c r="A54" s="154" t="s">
        <v>456</v>
      </c>
    </row>
    <row r="55" spans="1:1" x14ac:dyDescent="0.25">
      <c r="A55" s="154" t="s">
        <v>615</v>
      </c>
    </row>
    <row r="56" spans="1:1" x14ac:dyDescent="0.25">
      <c r="A56" s="154" t="s">
        <v>617</v>
      </c>
    </row>
    <row r="57" spans="1:1" x14ac:dyDescent="0.25">
      <c r="A57" s="154" t="s">
        <v>618</v>
      </c>
    </row>
    <row r="58" spans="1:1" x14ac:dyDescent="0.25">
      <c r="A58" s="154" t="s">
        <v>476</v>
      </c>
    </row>
    <row r="59" spans="1:1" ht="16.5" thickBot="1" x14ac:dyDescent="0.3">
      <c r="A59" s="155" t="s">
        <v>561</v>
      </c>
    </row>
    <row r="60" spans="1:1" ht="16.5" thickBot="1" x14ac:dyDescent="0.3"/>
    <row r="61" spans="1:1" x14ac:dyDescent="0.25">
      <c r="A61" s="150" t="s">
        <v>635</v>
      </c>
    </row>
    <row r="62" spans="1:1" x14ac:dyDescent="0.25">
      <c r="A62" s="154" t="s">
        <v>335</v>
      </c>
    </row>
    <row r="63" spans="1:1" x14ac:dyDescent="0.25">
      <c r="A63" s="154" t="s">
        <v>613</v>
      </c>
    </row>
    <row r="64" spans="1:1" x14ac:dyDescent="0.25">
      <c r="A64" s="154" t="s">
        <v>636</v>
      </c>
    </row>
    <row r="65" spans="1:1" x14ac:dyDescent="0.25">
      <c r="A65" s="154" t="s">
        <v>621</v>
      </c>
    </row>
    <row r="66" spans="1:1" x14ac:dyDescent="0.25">
      <c r="A66" s="154" t="s">
        <v>637</v>
      </c>
    </row>
    <row r="67" spans="1:1" ht="16.5" thickBot="1" x14ac:dyDescent="0.3">
      <c r="A67" s="155" t="s">
        <v>613</v>
      </c>
    </row>
    <row r="68" spans="1:1" ht="16.5" thickBot="1" x14ac:dyDescent="0.3"/>
    <row r="69" spans="1:1" x14ac:dyDescent="0.25">
      <c r="A69" s="150" t="s">
        <v>611</v>
      </c>
    </row>
    <row r="70" spans="1:1" x14ac:dyDescent="0.25">
      <c r="A70" s="154" t="s">
        <v>337</v>
      </c>
    </row>
    <row r="71" spans="1:1" x14ac:dyDescent="0.25">
      <c r="A71" s="154" t="s">
        <v>339</v>
      </c>
    </row>
    <row r="72" spans="1:1" x14ac:dyDescent="0.25">
      <c r="A72" s="154" t="s">
        <v>340</v>
      </c>
    </row>
    <row r="73" spans="1:1" x14ac:dyDescent="0.25">
      <c r="A73" s="154" t="s">
        <v>452</v>
      </c>
    </row>
    <row r="74" spans="1:1" ht="16.5" thickBot="1" x14ac:dyDescent="0.3">
      <c r="A74" s="155" t="s">
        <v>638</v>
      </c>
    </row>
  </sheetData>
  <hyperlinks>
    <hyperlink ref="A1" location="'Menu Navegación'!A1" display="Carta o Menu" xr:uid="{47954B69-AA94-4FB3-AC88-E90D3C43C97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3C00-34C0-4291-88D4-5A5C094A6847}">
  <dimension ref="A1:H175"/>
  <sheetViews>
    <sheetView workbookViewId="0">
      <selection activeCell="H1" sqref="H1"/>
    </sheetView>
  </sheetViews>
  <sheetFormatPr baseColWidth="10" defaultColWidth="11.42578125" defaultRowHeight="15.75" x14ac:dyDescent="0.25"/>
  <cols>
    <col min="1" max="1" width="32.28515625" style="10" customWidth="1"/>
    <col min="2" max="2" width="18.7109375" style="10" bestFit="1" customWidth="1"/>
    <col min="3" max="3" width="11.42578125" style="10"/>
    <col min="4" max="4" width="12.7109375" style="113" bestFit="1" customWidth="1"/>
    <col min="5" max="5" width="15" style="113" bestFit="1" customWidth="1"/>
    <col min="6" max="6" width="20.7109375" style="10" bestFit="1" customWidth="1"/>
    <col min="7" max="16384" width="11.42578125" style="10"/>
  </cols>
  <sheetData>
    <row r="1" spans="1:8" x14ac:dyDescent="0.25">
      <c r="A1" s="233" t="s">
        <v>63</v>
      </c>
      <c r="B1" s="233"/>
      <c r="C1" s="233"/>
      <c r="D1" s="233"/>
      <c r="E1" s="233"/>
      <c r="F1" s="233"/>
      <c r="H1" s="148" t="s">
        <v>738</v>
      </c>
    </row>
    <row r="2" spans="1:8" s="112" customFormat="1" x14ac:dyDescent="0.25">
      <c r="A2" s="40" t="s">
        <v>64</v>
      </c>
      <c r="B2" s="40" t="s">
        <v>3</v>
      </c>
      <c r="C2" s="40" t="s">
        <v>4</v>
      </c>
      <c r="D2" s="138" t="s">
        <v>65</v>
      </c>
      <c r="E2" s="138" t="s">
        <v>66</v>
      </c>
      <c r="F2" s="40" t="s">
        <v>512</v>
      </c>
    </row>
    <row r="3" spans="1:8" x14ac:dyDescent="0.25">
      <c r="A3" s="90" t="s">
        <v>12</v>
      </c>
      <c r="B3" s="90" t="s">
        <v>6</v>
      </c>
      <c r="C3" s="90">
        <v>500</v>
      </c>
      <c r="D3" s="139">
        <v>6250</v>
      </c>
      <c r="E3" s="139">
        <f t="shared" ref="E3:E10" si="0">+D3/C3</f>
        <v>12.5</v>
      </c>
      <c r="F3" s="90">
        <f>+C3*10%</f>
        <v>50</v>
      </c>
    </row>
    <row r="4" spans="1:8" x14ac:dyDescent="0.25">
      <c r="A4" s="140" t="s">
        <v>5</v>
      </c>
      <c r="B4" s="90" t="s">
        <v>6</v>
      </c>
      <c r="C4" s="90">
        <v>500</v>
      </c>
      <c r="D4" s="139">
        <v>2300</v>
      </c>
      <c r="E4" s="139">
        <f t="shared" si="0"/>
        <v>4.5999999999999996</v>
      </c>
      <c r="F4" s="90">
        <f t="shared" ref="F4:F55" si="1">+C4*10%</f>
        <v>50</v>
      </c>
    </row>
    <row r="5" spans="1:8" x14ac:dyDescent="0.25">
      <c r="A5" s="140" t="s">
        <v>67</v>
      </c>
      <c r="B5" s="90" t="s">
        <v>6</v>
      </c>
      <c r="C5" s="90">
        <v>500</v>
      </c>
      <c r="D5" s="139">
        <v>2850</v>
      </c>
      <c r="E5" s="139">
        <f t="shared" si="0"/>
        <v>5.7</v>
      </c>
      <c r="F5" s="90">
        <f t="shared" si="1"/>
        <v>50</v>
      </c>
    </row>
    <row r="6" spans="1:8" x14ac:dyDescent="0.25">
      <c r="A6" s="140" t="s">
        <v>8</v>
      </c>
      <c r="B6" s="90" t="s">
        <v>6</v>
      </c>
      <c r="C6" s="90">
        <v>500</v>
      </c>
      <c r="D6" s="139">
        <v>8000</v>
      </c>
      <c r="E6" s="139">
        <f t="shared" si="0"/>
        <v>16</v>
      </c>
      <c r="F6" s="90">
        <f t="shared" si="1"/>
        <v>50</v>
      </c>
    </row>
    <row r="7" spans="1:8" x14ac:dyDescent="0.25">
      <c r="A7" s="140" t="s">
        <v>68</v>
      </c>
      <c r="B7" s="90" t="s">
        <v>21</v>
      </c>
      <c r="C7" s="141">
        <v>350</v>
      </c>
      <c r="D7" s="142">
        <v>4000</v>
      </c>
      <c r="E7" s="142">
        <f t="shared" si="0"/>
        <v>11.428571428571429</v>
      </c>
      <c r="F7" s="90">
        <f t="shared" si="1"/>
        <v>35</v>
      </c>
    </row>
    <row r="8" spans="1:8" x14ac:dyDescent="0.25">
      <c r="A8" s="140" t="s">
        <v>9</v>
      </c>
      <c r="B8" s="90" t="s">
        <v>6</v>
      </c>
      <c r="C8" s="90">
        <v>500</v>
      </c>
      <c r="D8" s="139">
        <v>7000</v>
      </c>
      <c r="E8" s="139">
        <f t="shared" si="0"/>
        <v>14</v>
      </c>
      <c r="F8" s="90">
        <f t="shared" si="1"/>
        <v>50</v>
      </c>
    </row>
    <row r="9" spans="1:8" x14ac:dyDescent="0.25">
      <c r="A9" s="90" t="s">
        <v>11</v>
      </c>
      <c r="B9" s="90" t="s">
        <v>6</v>
      </c>
      <c r="C9" s="90">
        <v>500</v>
      </c>
      <c r="D9" s="139">
        <v>3076</v>
      </c>
      <c r="E9" s="139">
        <f t="shared" si="0"/>
        <v>6.1520000000000001</v>
      </c>
      <c r="F9" s="90">
        <f t="shared" si="1"/>
        <v>50</v>
      </c>
    </row>
    <row r="10" spans="1:8" x14ac:dyDescent="0.25">
      <c r="A10" s="140" t="s">
        <v>10</v>
      </c>
      <c r="B10" s="90" t="s">
        <v>6</v>
      </c>
      <c r="C10" s="90">
        <v>500</v>
      </c>
      <c r="D10" s="139">
        <v>1346</v>
      </c>
      <c r="E10" s="139">
        <f t="shared" si="0"/>
        <v>2.6920000000000002</v>
      </c>
      <c r="F10" s="90">
        <f t="shared" si="1"/>
        <v>50</v>
      </c>
    </row>
    <row r="11" spans="1:8" x14ac:dyDescent="0.25">
      <c r="A11" s="90" t="s">
        <v>69</v>
      </c>
      <c r="B11" s="90" t="s">
        <v>6</v>
      </c>
      <c r="C11" s="90">
        <v>500</v>
      </c>
      <c r="D11" s="139">
        <v>1140</v>
      </c>
      <c r="E11" s="139">
        <f t="shared" ref="E11:E43" si="2">+D11/C11</f>
        <v>2.2799999999999998</v>
      </c>
      <c r="F11" s="90">
        <f t="shared" si="1"/>
        <v>50</v>
      </c>
    </row>
    <row r="12" spans="1:8" x14ac:dyDescent="0.25">
      <c r="A12" s="90" t="s">
        <v>70</v>
      </c>
      <c r="B12" s="90" t="s">
        <v>6</v>
      </c>
      <c r="C12" s="90">
        <v>500</v>
      </c>
      <c r="D12" s="139">
        <v>1750</v>
      </c>
      <c r="E12" s="139">
        <f t="shared" si="2"/>
        <v>3.5</v>
      </c>
      <c r="F12" s="90">
        <f t="shared" si="1"/>
        <v>50</v>
      </c>
    </row>
    <row r="13" spans="1:8" x14ac:dyDescent="0.25">
      <c r="A13" s="90" t="s">
        <v>71</v>
      </c>
      <c r="B13" s="90" t="s">
        <v>6</v>
      </c>
      <c r="C13" s="90">
        <v>500</v>
      </c>
      <c r="D13" s="139">
        <v>6500</v>
      </c>
      <c r="E13" s="139">
        <f t="shared" si="2"/>
        <v>13</v>
      </c>
      <c r="F13" s="90">
        <f t="shared" si="1"/>
        <v>50</v>
      </c>
    </row>
    <row r="14" spans="1:8" x14ac:dyDescent="0.25">
      <c r="A14" s="140" t="s">
        <v>7</v>
      </c>
      <c r="B14" s="90" t="s">
        <v>6</v>
      </c>
      <c r="C14" s="90">
        <v>500</v>
      </c>
      <c r="D14" s="139">
        <v>1100</v>
      </c>
      <c r="E14" s="139">
        <f t="shared" si="2"/>
        <v>2.2000000000000002</v>
      </c>
      <c r="F14" s="90">
        <f t="shared" si="1"/>
        <v>50</v>
      </c>
    </row>
    <row r="15" spans="1:8" x14ac:dyDescent="0.25">
      <c r="A15" s="143" t="s">
        <v>39</v>
      </c>
      <c r="B15" s="90" t="s">
        <v>6</v>
      </c>
      <c r="C15" s="90">
        <v>500</v>
      </c>
      <c r="D15" s="139">
        <v>6000</v>
      </c>
      <c r="E15" s="139">
        <f>+D15/C15</f>
        <v>12</v>
      </c>
      <c r="F15" s="90">
        <f>+C15*40%</f>
        <v>200</v>
      </c>
    </row>
    <row r="16" spans="1:8" x14ac:dyDescent="0.25">
      <c r="A16" s="143" t="s">
        <v>72</v>
      </c>
      <c r="B16" s="143" t="s">
        <v>73</v>
      </c>
      <c r="C16" s="90">
        <v>500</v>
      </c>
      <c r="D16" s="139">
        <v>1800</v>
      </c>
      <c r="E16" s="139">
        <f t="shared" si="2"/>
        <v>3.6</v>
      </c>
      <c r="F16" s="90">
        <f t="shared" si="1"/>
        <v>50</v>
      </c>
    </row>
    <row r="17" spans="1:6" x14ac:dyDescent="0.25">
      <c r="A17" s="143" t="s">
        <v>74</v>
      </c>
      <c r="B17" s="143" t="s">
        <v>73</v>
      </c>
      <c r="C17" s="90">
        <v>500</v>
      </c>
      <c r="D17" s="139">
        <v>1800</v>
      </c>
      <c r="E17" s="139">
        <f t="shared" si="2"/>
        <v>3.6</v>
      </c>
      <c r="F17" s="90">
        <f t="shared" si="1"/>
        <v>50</v>
      </c>
    </row>
    <row r="18" spans="1:6" x14ac:dyDescent="0.25">
      <c r="A18" s="143" t="s">
        <v>75</v>
      </c>
      <c r="B18" s="143" t="s">
        <v>21</v>
      </c>
      <c r="C18" s="90">
        <v>1</v>
      </c>
      <c r="D18" s="139">
        <v>5000</v>
      </c>
      <c r="E18" s="139">
        <f t="shared" si="2"/>
        <v>5000</v>
      </c>
      <c r="F18" s="90">
        <f t="shared" si="1"/>
        <v>0.1</v>
      </c>
    </row>
    <row r="19" spans="1:6" x14ac:dyDescent="0.25">
      <c r="A19" s="144" t="s">
        <v>76</v>
      </c>
      <c r="B19" s="90" t="s">
        <v>6</v>
      </c>
      <c r="C19" s="90">
        <v>1000</v>
      </c>
      <c r="D19" s="139">
        <v>35500</v>
      </c>
      <c r="E19" s="139">
        <f t="shared" si="2"/>
        <v>35.5</v>
      </c>
      <c r="F19" s="90">
        <f t="shared" si="1"/>
        <v>100</v>
      </c>
    </row>
    <row r="20" spans="1:6" x14ac:dyDescent="0.25">
      <c r="A20" s="143" t="s">
        <v>77</v>
      </c>
      <c r="B20" s="90" t="s">
        <v>6</v>
      </c>
      <c r="C20" s="90">
        <v>500</v>
      </c>
      <c r="D20" s="139">
        <v>2200</v>
      </c>
      <c r="E20" s="139">
        <f t="shared" si="2"/>
        <v>4.4000000000000004</v>
      </c>
      <c r="F20" s="90">
        <f t="shared" si="1"/>
        <v>50</v>
      </c>
    </row>
    <row r="21" spans="1:6" x14ac:dyDescent="0.25">
      <c r="A21" s="143" t="s">
        <v>78</v>
      </c>
      <c r="B21" s="90" t="s">
        <v>6</v>
      </c>
      <c r="C21" s="90">
        <v>500</v>
      </c>
      <c r="D21" s="139">
        <v>6500</v>
      </c>
      <c r="E21" s="139">
        <f t="shared" si="2"/>
        <v>13</v>
      </c>
      <c r="F21" s="90">
        <f t="shared" si="1"/>
        <v>50</v>
      </c>
    </row>
    <row r="22" spans="1:6" x14ac:dyDescent="0.25">
      <c r="A22" s="143" t="s">
        <v>79</v>
      </c>
      <c r="B22" s="90" t="s">
        <v>6</v>
      </c>
      <c r="C22" s="90">
        <v>500</v>
      </c>
      <c r="D22" s="139">
        <v>2800</v>
      </c>
      <c r="E22" s="139">
        <f t="shared" si="2"/>
        <v>5.6</v>
      </c>
      <c r="F22" s="90">
        <f t="shared" si="1"/>
        <v>50</v>
      </c>
    </row>
    <row r="23" spans="1:6" x14ac:dyDescent="0.25">
      <c r="A23" s="143" t="s">
        <v>80</v>
      </c>
      <c r="B23" s="90" t="s">
        <v>6</v>
      </c>
      <c r="C23" s="90">
        <v>500</v>
      </c>
      <c r="D23" s="139">
        <v>2900</v>
      </c>
      <c r="E23" s="139">
        <f t="shared" si="2"/>
        <v>5.8</v>
      </c>
      <c r="F23" s="90">
        <f t="shared" si="1"/>
        <v>50</v>
      </c>
    </row>
    <row r="24" spans="1:6" x14ac:dyDescent="0.25">
      <c r="A24" s="143" t="s">
        <v>81</v>
      </c>
      <c r="B24" s="90" t="s">
        <v>6</v>
      </c>
      <c r="C24" s="90">
        <v>500</v>
      </c>
      <c r="D24" s="139">
        <v>1950</v>
      </c>
      <c r="E24" s="139">
        <f t="shared" si="2"/>
        <v>3.9</v>
      </c>
      <c r="F24" s="90">
        <f t="shared" si="1"/>
        <v>50</v>
      </c>
    </row>
    <row r="25" spans="1:6" x14ac:dyDescent="0.25">
      <c r="A25" s="143" t="s">
        <v>82</v>
      </c>
      <c r="B25" s="90" t="s">
        <v>6</v>
      </c>
      <c r="C25" s="90">
        <v>500</v>
      </c>
      <c r="D25" s="139">
        <v>7000</v>
      </c>
      <c r="E25" s="139">
        <f t="shared" si="2"/>
        <v>14</v>
      </c>
      <c r="F25" s="90">
        <f t="shared" si="1"/>
        <v>50</v>
      </c>
    </row>
    <row r="26" spans="1:6" x14ac:dyDescent="0.25">
      <c r="A26" s="143" t="s">
        <v>83</v>
      </c>
      <c r="B26" s="90" t="s">
        <v>6</v>
      </c>
      <c r="C26" s="90">
        <v>500</v>
      </c>
      <c r="D26" s="139">
        <v>1125</v>
      </c>
      <c r="E26" s="139">
        <f t="shared" si="2"/>
        <v>2.25</v>
      </c>
      <c r="F26" s="90">
        <f t="shared" si="1"/>
        <v>50</v>
      </c>
    </row>
    <row r="27" spans="1:6" x14ac:dyDescent="0.25">
      <c r="A27" s="143" t="s">
        <v>84</v>
      </c>
      <c r="B27" s="90" t="s">
        <v>6</v>
      </c>
      <c r="C27" s="90">
        <v>500</v>
      </c>
      <c r="D27" s="139">
        <v>2900</v>
      </c>
      <c r="E27" s="139">
        <f t="shared" si="2"/>
        <v>5.8</v>
      </c>
      <c r="F27" s="90">
        <f t="shared" si="1"/>
        <v>50</v>
      </c>
    </row>
    <row r="28" spans="1:6" x14ac:dyDescent="0.25">
      <c r="A28" s="143" t="s">
        <v>85</v>
      </c>
      <c r="B28" s="90" t="s">
        <v>6</v>
      </c>
      <c r="C28" s="90">
        <v>500</v>
      </c>
      <c r="D28" s="139">
        <v>2850</v>
      </c>
      <c r="E28" s="139">
        <f t="shared" si="2"/>
        <v>5.7</v>
      </c>
      <c r="F28" s="90">
        <f t="shared" si="1"/>
        <v>50</v>
      </c>
    </row>
    <row r="29" spans="1:6" x14ac:dyDescent="0.25">
      <c r="A29" s="143" t="s">
        <v>86</v>
      </c>
      <c r="B29" s="143" t="s">
        <v>21</v>
      </c>
      <c r="C29" s="90">
        <v>500</v>
      </c>
      <c r="D29" s="139">
        <v>2200</v>
      </c>
      <c r="E29" s="139">
        <f t="shared" si="2"/>
        <v>4.4000000000000004</v>
      </c>
      <c r="F29" s="90">
        <f>+C29*40%</f>
        <v>200</v>
      </c>
    </row>
    <row r="30" spans="1:6" x14ac:dyDescent="0.25">
      <c r="A30" s="143" t="s">
        <v>87</v>
      </c>
      <c r="B30" s="143" t="s">
        <v>21</v>
      </c>
      <c r="C30" s="90">
        <v>500</v>
      </c>
      <c r="D30" s="139">
        <v>2200</v>
      </c>
      <c r="E30" s="139">
        <f t="shared" si="2"/>
        <v>4.4000000000000004</v>
      </c>
      <c r="F30" s="90">
        <f>+C30*40%</f>
        <v>200</v>
      </c>
    </row>
    <row r="31" spans="1:6" x14ac:dyDescent="0.25">
      <c r="A31" s="143" t="s">
        <v>88</v>
      </c>
      <c r="B31" s="143" t="s">
        <v>6</v>
      </c>
      <c r="C31" s="90">
        <v>500</v>
      </c>
      <c r="D31" s="139">
        <v>4250</v>
      </c>
      <c r="E31" s="139">
        <f t="shared" si="2"/>
        <v>8.5</v>
      </c>
      <c r="F31" s="90">
        <f t="shared" si="1"/>
        <v>50</v>
      </c>
    </row>
    <row r="32" spans="1:6" x14ac:dyDescent="0.25">
      <c r="A32" s="143" t="s">
        <v>89</v>
      </c>
      <c r="B32" s="143" t="s">
        <v>6</v>
      </c>
      <c r="C32" s="90">
        <v>500</v>
      </c>
      <c r="D32" s="139">
        <v>4375</v>
      </c>
      <c r="E32" s="139">
        <f t="shared" si="2"/>
        <v>8.75</v>
      </c>
      <c r="F32" s="90">
        <f t="shared" si="1"/>
        <v>50</v>
      </c>
    </row>
    <row r="33" spans="1:6" ht="16.5" customHeight="1" x14ac:dyDescent="0.25">
      <c r="A33" s="143" t="s">
        <v>90</v>
      </c>
      <c r="B33" s="90" t="s">
        <v>6</v>
      </c>
      <c r="C33" s="90">
        <v>500</v>
      </c>
      <c r="D33" s="139">
        <v>2950</v>
      </c>
      <c r="E33" s="139">
        <f t="shared" si="2"/>
        <v>5.9</v>
      </c>
      <c r="F33" s="90">
        <f t="shared" si="1"/>
        <v>50</v>
      </c>
    </row>
    <row r="34" spans="1:6" ht="16.5" customHeight="1" x14ac:dyDescent="0.25">
      <c r="A34" s="143" t="s">
        <v>91</v>
      </c>
      <c r="B34" s="143" t="s">
        <v>21</v>
      </c>
      <c r="C34" s="90">
        <v>500</v>
      </c>
      <c r="D34" s="139">
        <v>2200</v>
      </c>
      <c r="E34" s="139">
        <f t="shared" si="2"/>
        <v>4.4000000000000004</v>
      </c>
      <c r="F34" s="90">
        <f t="shared" si="1"/>
        <v>50</v>
      </c>
    </row>
    <row r="35" spans="1:6" ht="16.5" customHeight="1" x14ac:dyDescent="0.25">
      <c r="A35" s="143" t="s">
        <v>92</v>
      </c>
      <c r="B35" s="90" t="s">
        <v>6</v>
      </c>
      <c r="C35" s="90">
        <v>500</v>
      </c>
      <c r="D35" s="139">
        <v>2800</v>
      </c>
      <c r="E35" s="139">
        <f t="shared" si="2"/>
        <v>5.6</v>
      </c>
      <c r="F35" s="90">
        <f t="shared" si="1"/>
        <v>50</v>
      </c>
    </row>
    <row r="36" spans="1:6" ht="16.5" customHeight="1" x14ac:dyDescent="0.25">
      <c r="A36" s="143" t="s">
        <v>93</v>
      </c>
      <c r="B36" s="90" t="s">
        <v>6</v>
      </c>
      <c r="C36" s="90">
        <v>500</v>
      </c>
      <c r="D36" s="139">
        <v>1125</v>
      </c>
      <c r="E36" s="139">
        <f t="shared" si="2"/>
        <v>2.25</v>
      </c>
      <c r="F36" s="90">
        <f t="shared" si="1"/>
        <v>50</v>
      </c>
    </row>
    <row r="37" spans="1:6" ht="16.5" customHeight="1" x14ac:dyDescent="0.25">
      <c r="A37" s="143" t="s">
        <v>94</v>
      </c>
      <c r="B37" s="143" t="s">
        <v>6</v>
      </c>
      <c r="C37" s="90">
        <v>500</v>
      </c>
      <c r="D37" s="139">
        <v>1100</v>
      </c>
      <c r="E37" s="139">
        <f t="shared" si="2"/>
        <v>2.2000000000000002</v>
      </c>
      <c r="F37" s="90">
        <f t="shared" si="1"/>
        <v>50</v>
      </c>
    </row>
    <row r="38" spans="1:6" ht="16.5" customHeight="1" x14ac:dyDescent="0.25">
      <c r="A38" s="143" t="s">
        <v>95</v>
      </c>
      <c r="B38" s="143" t="s">
        <v>6</v>
      </c>
      <c r="C38" s="90">
        <v>500</v>
      </c>
      <c r="D38" s="139">
        <v>1200</v>
      </c>
      <c r="E38" s="139">
        <f t="shared" si="2"/>
        <v>2.4</v>
      </c>
      <c r="F38" s="90">
        <f t="shared" si="1"/>
        <v>50</v>
      </c>
    </row>
    <row r="39" spans="1:6" ht="16.5" customHeight="1" x14ac:dyDescent="0.25">
      <c r="A39" s="143" t="s">
        <v>96</v>
      </c>
      <c r="B39" s="143" t="s">
        <v>6</v>
      </c>
      <c r="C39" s="90">
        <v>500</v>
      </c>
      <c r="D39" s="139">
        <v>2200</v>
      </c>
      <c r="E39" s="139">
        <f t="shared" si="2"/>
        <v>4.4000000000000004</v>
      </c>
      <c r="F39" s="90">
        <f t="shared" si="1"/>
        <v>50</v>
      </c>
    </row>
    <row r="40" spans="1:6" ht="16.5" customHeight="1" x14ac:dyDescent="0.25">
      <c r="A40" s="143" t="s">
        <v>97</v>
      </c>
      <c r="B40" s="143" t="s">
        <v>6</v>
      </c>
      <c r="C40" s="90">
        <v>500</v>
      </c>
      <c r="D40" s="139">
        <v>1150</v>
      </c>
      <c r="E40" s="139">
        <f t="shared" si="2"/>
        <v>2.2999999999999998</v>
      </c>
      <c r="F40" s="90">
        <f>+C40*40%</f>
        <v>200</v>
      </c>
    </row>
    <row r="41" spans="1:6" ht="16.5" customHeight="1" x14ac:dyDescent="0.25">
      <c r="A41" s="143" t="s">
        <v>98</v>
      </c>
      <c r="B41" s="90" t="s">
        <v>6</v>
      </c>
      <c r="C41" s="90">
        <v>500</v>
      </c>
      <c r="D41" s="139">
        <v>1700</v>
      </c>
      <c r="E41" s="139">
        <f t="shared" si="2"/>
        <v>3.4</v>
      </c>
      <c r="F41" s="90">
        <f t="shared" si="1"/>
        <v>50</v>
      </c>
    </row>
    <row r="42" spans="1:6" x14ac:dyDescent="0.25">
      <c r="A42" s="90" t="s">
        <v>55</v>
      </c>
      <c r="B42" s="90" t="s">
        <v>6</v>
      </c>
      <c r="C42" s="90">
        <v>500</v>
      </c>
      <c r="D42" s="139">
        <v>833.33</v>
      </c>
      <c r="E42" s="139">
        <f t="shared" si="2"/>
        <v>1.66666</v>
      </c>
      <c r="F42" s="90">
        <f t="shared" si="1"/>
        <v>50</v>
      </c>
    </row>
    <row r="43" spans="1:6" x14ac:dyDescent="0.25">
      <c r="A43" s="90" t="s">
        <v>56</v>
      </c>
      <c r="B43" s="90" t="s">
        <v>6</v>
      </c>
      <c r="C43" s="90">
        <v>500</v>
      </c>
      <c r="D43" s="139">
        <v>5180</v>
      </c>
      <c r="E43" s="139">
        <f t="shared" si="2"/>
        <v>10.36</v>
      </c>
      <c r="F43" s="90">
        <f t="shared" si="1"/>
        <v>50</v>
      </c>
    </row>
    <row r="44" spans="1:6" x14ac:dyDescent="0.25">
      <c r="A44" s="90" t="s">
        <v>326</v>
      </c>
      <c r="B44" s="90" t="s">
        <v>6</v>
      </c>
      <c r="C44" s="90">
        <v>500</v>
      </c>
      <c r="D44" s="139">
        <v>400</v>
      </c>
      <c r="E44" s="139">
        <f>+D44/C44</f>
        <v>0.8</v>
      </c>
      <c r="F44" s="90">
        <f t="shared" si="1"/>
        <v>50</v>
      </c>
    </row>
    <row r="45" spans="1:6" x14ac:dyDescent="0.25">
      <c r="A45" s="90" t="s">
        <v>430</v>
      </c>
      <c r="B45" s="90" t="s">
        <v>6</v>
      </c>
      <c r="C45" s="90">
        <v>500</v>
      </c>
      <c r="D45" s="139">
        <v>3000</v>
      </c>
      <c r="E45" s="139">
        <f>+D45/C45</f>
        <v>6</v>
      </c>
      <c r="F45" s="90">
        <f t="shared" si="1"/>
        <v>50</v>
      </c>
    </row>
    <row r="46" spans="1:6" x14ac:dyDescent="0.25">
      <c r="A46" s="90" t="s">
        <v>569</v>
      </c>
      <c r="B46" s="90" t="s">
        <v>6</v>
      </c>
      <c r="C46" s="90">
        <v>500</v>
      </c>
      <c r="D46" s="139">
        <v>3400</v>
      </c>
      <c r="E46" s="139">
        <f t="shared" ref="E46:E55" si="3">+D46/C46</f>
        <v>6.8</v>
      </c>
      <c r="F46" s="90">
        <f t="shared" si="1"/>
        <v>50</v>
      </c>
    </row>
    <row r="47" spans="1:6" x14ac:dyDescent="0.25">
      <c r="A47" s="90" t="s">
        <v>570</v>
      </c>
      <c r="B47" s="90" t="s">
        <v>6</v>
      </c>
      <c r="C47" s="90">
        <v>500</v>
      </c>
      <c r="D47" s="139">
        <v>750</v>
      </c>
      <c r="E47" s="139">
        <f t="shared" si="3"/>
        <v>1.5</v>
      </c>
      <c r="F47" s="90">
        <f t="shared" si="1"/>
        <v>50</v>
      </c>
    </row>
    <row r="48" spans="1:6" x14ac:dyDescent="0.25">
      <c r="A48" s="90" t="s">
        <v>575</v>
      </c>
      <c r="B48" s="90" t="s">
        <v>6</v>
      </c>
      <c r="C48" s="90">
        <v>500</v>
      </c>
      <c r="D48" s="139">
        <v>5000</v>
      </c>
      <c r="E48" s="139">
        <f t="shared" si="3"/>
        <v>10</v>
      </c>
      <c r="F48" s="90">
        <f t="shared" si="1"/>
        <v>50</v>
      </c>
    </row>
    <row r="49" spans="1:6" x14ac:dyDescent="0.25">
      <c r="A49" s="90" t="s">
        <v>573</v>
      </c>
      <c r="B49" s="90" t="s">
        <v>6</v>
      </c>
      <c r="C49" s="90">
        <v>500</v>
      </c>
      <c r="D49" s="139">
        <v>3500</v>
      </c>
      <c r="E49" s="139">
        <f t="shared" si="3"/>
        <v>7</v>
      </c>
      <c r="F49" s="90">
        <f t="shared" si="1"/>
        <v>50</v>
      </c>
    </row>
    <row r="50" spans="1:6" x14ac:dyDescent="0.25">
      <c r="A50" s="90" t="s">
        <v>577</v>
      </c>
      <c r="B50" s="90" t="s">
        <v>6</v>
      </c>
      <c r="C50" s="90">
        <v>500</v>
      </c>
      <c r="D50" s="139"/>
      <c r="E50" s="139"/>
      <c r="F50" s="90">
        <f t="shared" si="1"/>
        <v>50</v>
      </c>
    </row>
    <row r="51" spans="1:6" x14ac:dyDescent="0.25">
      <c r="A51" s="90" t="s">
        <v>590</v>
      </c>
      <c r="B51" s="90" t="s">
        <v>6</v>
      </c>
      <c r="C51" s="90">
        <v>500</v>
      </c>
      <c r="D51" s="139">
        <v>3000</v>
      </c>
      <c r="E51" s="139">
        <f t="shared" si="3"/>
        <v>6</v>
      </c>
      <c r="F51" s="90">
        <f t="shared" si="1"/>
        <v>50</v>
      </c>
    </row>
    <row r="52" spans="1:6" x14ac:dyDescent="0.25">
      <c r="A52" s="90" t="s">
        <v>591</v>
      </c>
      <c r="B52" s="90" t="s">
        <v>6</v>
      </c>
      <c r="C52" s="90">
        <v>500</v>
      </c>
      <c r="D52" s="139">
        <v>3500</v>
      </c>
      <c r="E52" s="139">
        <f t="shared" si="3"/>
        <v>7</v>
      </c>
      <c r="F52" s="90">
        <f t="shared" si="1"/>
        <v>50</v>
      </c>
    </row>
    <row r="53" spans="1:6" x14ac:dyDescent="0.25">
      <c r="A53" s="90" t="s">
        <v>592</v>
      </c>
      <c r="B53" s="90" t="s">
        <v>6</v>
      </c>
      <c r="C53" s="90">
        <v>500</v>
      </c>
      <c r="D53" s="139">
        <v>1500</v>
      </c>
      <c r="E53" s="139">
        <f t="shared" si="3"/>
        <v>3</v>
      </c>
      <c r="F53" s="90">
        <f t="shared" si="1"/>
        <v>50</v>
      </c>
    </row>
    <row r="54" spans="1:6" x14ac:dyDescent="0.25">
      <c r="A54" s="90" t="s">
        <v>593</v>
      </c>
      <c r="B54" s="90" t="s">
        <v>6</v>
      </c>
      <c r="C54" s="90">
        <v>500</v>
      </c>
      <c r="D54" s="139">
        <v>3000</v>
      </c>
      <c r="E54" s="139">
        <f t="shared" si="3"/>
        <v>6</v>
      </c>
      <c r="F54" s="90">
        <f t="shared" si="1"/>
        <v>50</v>
      </c>
    </row>
    <row r="55" spans="1:6" x14ac:dyDescent="0.25">
      <c r="A55" s="90" t="s">
        <v>594</v>
      </c>
      <c r="B55" s="90" t="s">
        <v>6</v>
      </c>
      <c r="C55" s="90">
        <v>500</v>
      </c>
      <c r="D55" s="139">
        <v>875</v>
      </c>
      <c r="E55" s="139">
        <f t="shared" si="3"/>
        <v>1.75</v>
      </c>
      <c r="F55" s="90">
        <f t="shared" si="1"/>
        <v>50</v>
      </c>
    </row>
    <row r="57" spans="1:6" x14ac:dyDescent="0.25">
      <c r="A57" s="233" t="s">
        <v>99</v>
      </c>
      <c r="B57" s="233"/>
      <c r="C57" s="233"/>
      <c r="D57" s="233"/>
      <c r="E57" s="233"/>
    </row>
    <row r="58" spans="1:6" s="112" customFormat="1" x14ac:dyDescent="0.25">
      <c r="A58" s="40" t="s">
        <v>64</v>
      </c>
      <c r="B58" s="40" t="s">
        <v>3</v>
      </c>
      <c r="C58" s="40" t="s">
        <v>4</v>
      </c>
      <c r="D58" s="138" t="s">
        <v>65</v>
      </c>
      <c r="E58" s="138" t="s">
        <v>66</v>
      </c>
    </row>
    <row r="59" spans="1:6" x14ac:dyDescent="0.25">
      <c r="A59" s="90" t="s">
        <v>42</v>
      </c>
      <c r="B59" s="90" t="s">
        <v>6</v>
      </c>
      <c r="C59" s="90">
        <v>1000</v>
      </c>
      <c r="D59" s="139">
        <v>19000</v>
      </c>
      <c r="E59" s="139">
        <f t="shared" ref="E59:E61" si="4">+D59/C59</f>
        <v>19</v>
      </c>
    </row>
    <row r="60" spans="1:6" x14ac:dyDescent="0.25">
      <c r="A60" s="90" t="s">
        <v>428</v>
      </c>
      <c r="B60" s="90" t="s">
        <v>6</v>
      </c>
      <c r="C60" s="90">
        <v>1000</v>
      </c>
      <c r="D60" s="139">
        <v>24000</v>
      </c>
      <c r="E60" s="139">
        <f t="shared" si="4"/>
        <v>24</v>
      </c>
    </row>
    <row r="61" spans="1:6" x14ac:dyDescent="0.25">
      <c r="A61" s="90" t="s">
        <v>433</v>
      </c>
      <c r="B61" s="90" t="s">
        <v>6</v>
      </c>
      <c r="C61" s="90">
        <v>500</v>
      </c>
      <c r="D61" s="139">
        <v>6000</v>
      </c>
      <c r="E61" s="139">
        <f t="shared" si="4"/>
        <v>12</v>
      </c>
    </row>
    <row r="63" spans="1:6" x14ac:dyDescent="0.25">
      <c r="A63" s="233" t="s">
        <v>100</v>
      </c>
      <c r="B63" s="233"/>
      <c r="C63" s="233"/>
      <c r="D63" s="233"/>
      <c r="E63" s="233"/>
    </row>
    <row r="64" spans="1:6" s="112" customFormat="1" x14ac:dyDescent="0.25">
      <c r="A64" s="40" t="s">
        <v>64</v>
      </c>
      <c r="B64" s="40" t="s">
        <v>3</v>
      </c>
      <c r="C64" s="40" t="s">
        <v>4</v>
      </c>
      <c r="D64" s="138" t="s">
        <v>65</v>
      </c>
      <c r="E64" s="138" t="s">
        <v>66</v>
      </c>
    </row>
    <row r="65" spans="1:5" x14ac:dyDescent="0.25">
      <c r="A65" s="90" t="s">
        <v>14</v>
      </c>
      <c r="B65" s="90" t="s">
        <v>6</v>
      </c>
      <c r="C65" s="90">
        <v>3650</v>
      </c>
      <c r="D65" s="139">
        <v>50000</v>
      </c>
      <c r="E65" s="139">
        <f>+D65/C65</f>
        <v>13.698630136986301</v>
      </c>
    </row>
    <row r="66" spans="1:5" x14ac:dyDescent="0.25">
      <c r="A66" s="90" t="s">
        <v>310</v>
      </c>
      <c r="B66" s="90" t="s">
        <v>6</v>
      </c>
      <c r="C66" s="90">
        <v>1000</v>
      </c>
      <c r="D66" s="139">
        <v>26500</v>
      </c>
      <c r="E66" s="139">
        <f>+D66/C66</f>
        <v>26.5</v>
      </c>
    </row>
    <row r="67" spans="1:5" x14ac:dyDescent="0.25">
      <c r="A67" s="90" t="s">
        <v>481</v>
      </c>
      <c r="B67" s="90" t="s">
        <v>6</v>
      </c>
      <c r="C67" s="90">
        <v>4000</v>
      </c>
      <c r="D67" s="139">
        <v>30000</v>
      </c>
      <c r="E67" s="139">
        <f>+D67/C67</f>
        <v>7.5</v>
      </c>
    </row>
    <row r="68" spans="1:5" x14ac:dyDescent="0.25">
      <c r="A68" s="90" t="s">
        <v>482</v>
      </c>
      <c r="B68" s="90" t="s">
        <v>6</v>
      </c>
      <c r="C68" s="90">
        <v>1000</v>
      </c>
      <c r="D68" s="139">
        <v>8500</v>
      </c>
      <c r="E68" s="139">
        <f>+D68/C68</f>
        <v>8.5</v>
      </c>
    </row>
    <row r="70" spans="1:5" x14ac:dyDescent="0.25">
      <c r="A70" s="233" t="s">
        <v>101</v>
      </c>
      <c r="B70" s="233"/>
      <c r="C70" s="233"/>
      <c r="D70" s="233"/>
      <c r="E70" s="233"/>
    </row>
    <row r="71" spans="1:5" s="112" customFormat="1" x14ac:dyDescent="0.25">
      <c r="A71" s="40" t="s">
        <v>64</v>
      </c>
      <c r="B71" s="40" t="s">
        <v>3</v>
      </c>
      <c r="C71" s="40" t="s">
        <v>4</v>
      </c>
      <c r="D71" s="138" t="s">
        <v>65</v>
      </c>
      <c r="E71" s="138" t="s">
        <v>66</v>
      </c>
    </row>
    <row r="72" spans="1:5" ht="31.5" x14ac:dyDescent="0.25">
      <c r="A72" s="145" t="s">
        <v>102</v>
      </c>
      <c r="B72" s="90" t="s">
        <v>103</v>
      </c>
      <c r="C72" s="90">
        <v>946</v>
      </c>
      <c r="D72" s="139">
        <v>25900</v>
      </c>
      <c r="E72" s="139">
        <f>+D72/C72</f>
        <v>27.378435517970402</v>
      </c>
    </row>
    <row r="73" spans="1:5" ht="31.5" x14ac:dyDescent="0.25">
      <c r="A73" s="146" t="s">
        <v>104</v>
      </c>
      <c r="B73" s="90" t="s">
        <v>6</v>
      </c>
      <c r="C73" s="90">
        <v>250</v>
      </c>
      <c r="D73" s="139">
        <v>8300</v>
      </c>
      <c r="E73" s="139">
        <f t="shared" ref="E73:E81" si="5">+D73/C73</f>
        <v>33.200000000000003</v>
      </c>
    </row>
    <row r="74" spans="1:5" x14ac:dyDescent="0.25">
      <c r="A74" s="145" t="s">
        <v>105</v>
      </c>
      <c r="B74" s="90" t="s">
        <v>6</v>
      </c>
      <c r="C74" s="90">
        <v>580</v>
      </c>
      <c r="D74" s="139">
        <v>10833.333333333334</v>
      </c>
      <c r="E74" s="139">
        <f t="shared" si="5"/>
        <v>18.678160919540232</v>
      </c>
    </row>
    <row r="75" spans="1:5" x14ac:dyDescent="0.25">
      <c r="A75" s="145" t="s">
        <v>106</v>
      </c>
      <c r="B75" s="90" t="s">
        <v>6</v>
      </c>
      <c r="C75" s="90">
        <v>680</v>
      </c>
      <c r="D75" s="139">
        <v>26900</v>
      </c>
      <c r="E75" s="139">
        <f t="shared" si="5"/>
        <v>39.558823529411768</v>
      </c>
    </row>
    <row r="76" spans="1:5" ht="31.5" x14ac:dyDescent="0.25">
      <c r="A76" s="145" t="s">
        <v>107</v>
      </c>
      <c r="B76" s="90" t="s">
        <v>6</v>
      </c>
      <c r="C76" s="90">
        <v>623.70000000000005</v>
      </c>
      <c r="D76" s="139">
        <v>25700</v>
      </c>
      <c r="E76" s="139">
        <f t="shared" si="5"/>
        <v>41.205707872374539</v>
      </c>
    </row>
    <row r="77" spans="1:5" ht="16.5" customHeight="1" x14ac:dyDescent="0.25">
      <c r="A77" s="145" t="s">
        <v>108</v>
      </c>
      <c r="B77" s="90" t="s">
        <v>6</v>
      </c>
      <c r="C77" s="90">
        <v>2500</v>
      </c>
      <c r="D77" s="139">
        <v>79900</v>
      </c>
      <c r="E77" s="139">
        <f t="shared" si="5"/>
        <v>31.96</v>
      </c>
    </row>
    <row r="78" spans="1:5" ht="33.75" customHeight="1" x14ac:dyDescent="0.25">
      <c r="A78" s="145" t="s">
        <v>109</v>
      </c>
      <c r="B78" s="90" t="s">
        <v>6</v>
      </c>
      <c r="C78" s="90">
        <v>2000</v>
      </c>
      <c r="D78" s="139">
        <v>49500</v>
      </c>
      <c r="E78" s="139">
        <f t="shared" si="5"/>
        <v>24.75</v>
      </c>
    </row>
    <row r="79" spans="1:5" x14ac:dyDescent="0.25">
      <c r="A79" s="90" t="s">
        <v>110</v>
      </c>
      <c r="B79" s="90" t="s">
        <v>103</v>
      </c>
      <c r="C79" s="90">
        <v>2830</v>
      </c>
      <c r="D79" s="139">
        <v>56500</v>
      </c>
      <c r="E79" s="139">
        <f t="shared" si="5"/>
        <v>19.964664310954063</v>
      </c>
    </row>
    <row r="80" spans="1:5" x14ac:dyDescent="0.25">
      <c r="A80" s="90" t="s">
        <v>45</v>
      </c>
      <c r="B80" s="90" t="s">
        <v>6</v>
      </c>
      <c r="C80" s="90">
        <v>792.8</v>
      </c>
      <c r="D80" s="139">
        <v>37900</v>
      </c>
      <c r="E80" s="139">
        <f t="shared" si="5"/>
        <v>47.805247225025226</v>
      </c>
    </row>
    <row r="81" spans="1:5" x14ac:dyDescent="0.25">
      <c r="A81" s="90" t="s">
        <v>431</v>
      </c>
      <c r="B81" s="90"/>
      <c r="C81" s="90">
        <v>1500</v>
      </c>
      <c r="D81" s="139">
        <v>38900</v>
      </c>
      <c r="E81" s="139">
        <f t="shared" si="5"/>
        <v>25.933333333333334</v>
      </c>
    </row>
    <row r="83" spans="1:5" x14ac:dyDescent="0.25">
      <c r="A83" s="233" t="s">
        <v>111</v>
      </c>
      <c r="B83" s="233"/>
      <c r="C83" s="233"/>
      <c r="D83" s="233"/>
      <c r="E83" s="233"/>
    </row>
    <row r="84" spans="1:5" s="112" customFormat="1" x14ac:dyDescent="0.25">
      <c r="A84" s="40" t="s">
        <v>64</v>
      </c>
      <c r="B84" s="40" t="s">
        <v>3</v>
      </c>
      <c r="C84" s="40" t="s">
        <v>4</v>
      </c>
      <c r="D84" s="138" t="s">
        <v>65</v>
      </c>
      <c r="E84" s="138" t="s">
        <v>66</v>
      </c>
    </row>
    <row r="85" spans="1:5" ht="31.5" x14ac:dyDescent="0.25">
      <c r="A85" s="145" t="s">
        <v>112</v>
      </c>
      <c r="B85" s="90" t="s">
        <v>103</v>
      </c>
      <c r="C85" s="90">
        <v>3000</v>
      </c>
      <c r="D85" s="139">
        <v>22860</v>
      </c>
      <c r="E85" s="139">
        <f>+D85/C85</f>
        <v>7.62</v>
      </c>
    </row>
    <row r="86" spans="1:5" ht="31.5" x14ac:dyDescent="0.25">
      <c r="A86" s="145" t="s">
        <v>113</v>
      </c>
      <c r="B86" s="90" t="s">
        <v>6</v>
      </c>
      <c r="C86" s="90">
        <v>500</v>
      </c>
      <c r="D86" s="139">
        <v>16385</v>
      </c>
      <c r="E86" s="139">
        <f t="shared" ref="E86:E138" si="6">+D86/C86</f>
        <v>32.770000000000003</v>
      </c>
    </row>
    <row r="87" spans="1:5" ht="31.5" x14ac:dyDescent="0.25">
      <c r="A87" s="145" t="s">
        <v>114</v>
      </c>
      <c r="B87" s="90" t="s">
        <v>6</v>
      </c>
      <c r="C87" s="90">
        <v>4000</v>
      </c>
      <c r="D87" s="139">
        <v>85638</v>
      </c>
      <c r="E87" s="139">
        <f t="shared" si="6"/>
        <v>21.409500000000001</v>
      </c>
    </row>
    <row r="88" spans="1:5" x14ac:dyDescent="0.25">
      <c r="A88" s="145" t="s">
        <v>115</v>
      </c>
      <c r="B88" s="90" t="s">
        <v>6</v>
      </c>
      <c r="C88" s="90">
        <v>500</v>
      </c>
      <c r="D88" s="139">
        <v>11630</v>
      </c>
      <c r="E88" s="139">
        <f t="shared" si="6"/>
        <v>23.26</v>
      </c>
    </row>
    <row r="89" spans="1:5" x14ac:dyDescent="0.25">
      <c r="A89" s="145" t="s">
        <v>116</v>
      </c>
      <c r="B89" s="90" t="s">
        <v>103</v>
      </c>
      <c r="C89" s="90">
        <v>900</v>
      </c>
      <c r="D89" s="139">
        <v>3416.6666666666665</v>
      </c>
      <c r="E89" s="139">
        <f t="shared" si="6"/>
        <v>3.7962962962962963</v>
      </c>
    </row>
    <row r="90" spans="1:5" x14ac:dyDescent="0.25">
      <c r="A90" s="145" t="s">
        <v>117</v>
      </c>
      <c r="B90" s="90" t="s">
        <v>6</v>
      </c>
      <c r="C90" s="90">
        <v>1000</v>
      </c>
      <c r="D90" s="139">
        <v>6600</v>
      </c>
      <c r="E90" s="139">
        <f t="shared" si="6"/>
        <v>6.6</v>
      </c>
    </row>
    <row r="91" spans="1:5" ht="31.5" x14ac:dyDescent="0.25">
      <c r="A91" s="145" t="s">
        <v>118</v>
      </c>
      <c r="B91" s="90" t="s">
        <v>6</v>
      </c>
      <c r="C91" s="90">
        <v>1000</v>
      </c>
      <c r="D91" s="139">
        <v>40730</v>
      </c>
      <c r="E91" s="139">
        <f t="shared" si="6"/>
        <v>40.729999999999997</v>
      </c>
    </row>
    <row r="92" spans="1:5" x14ac:dyDescent="0.25">
      <c r="A92" s="145" t="s">
        <v>119</v>
      </c>
      <c r="B92" s="90" t="s">
        <v>6</v>
      </c>
      <c r="C92" s="90">
        <v>2000</v>
      </c>
      <c r="D92" s="139">
        <v>65070</v>
      </c>
      <c r="E92" s="139">
        <f t="shared" si="6"/>
        <v>32.534999999999997</v>
      </c>
    </row>
    <row r="93" spans="1:5" ht="31.5" x14ac:dyDescent="0.25">
      <c r="A93" s="145" t="s">
        <v>120</v>
      </c>
      <c r="B93" s="90" t="s">
        <v>6</v>
      </c>
      <c r="C93" s="90">
        <v>2000</v>
      </c>
      <c r="D93" s="139">
        <v>20090</v>
      </c>
      <c r="E93" s="139">
        <f t="shared" si="6"/>
        <v>10.045</v>
      </c>
    </row>
    <row r="94" spans="1:5" x14ac:dyDescent="0.25">
      <c r="A94" s="145" t="s">
        <v>121</v>
      </c>
      <c r="B94" s="90" t="s">
        <v>6</v>
      </c>
      <c r="C94" s="90">
        <v>500</v>
      </c>
      <c r="D94" s="139">
        <v>6930</v>
      </c>
      <c r="E94" s="139">
        <f t="shared" si="6"/>
        <v>13.86</v>
      </c>
    </row>
    <row r="95" spans="1:5" ht="31.5" x14ac:dyDescent="0.25">
      <c r="A95" s="146" t="s">
        <v>122</v>
      </c>
      <c r="B95" s="90" t="s">
        <v>6</v>
      </c>
      <c r="C95" s="90">
        <v>4250</v>
      </c>
      <c r="D95" s="139">
        <v>56774</v>
      </c>
      <c r="E95" s="139">
        <f t="shared" si="6"/>
        <v>13.358588235294118</v>
      </c>
    </row>
    <row r="96" spans="1:5" x14ac:dyDescent="0.25">
      <c r="A96" s="145" t="s">
        <v>123</v>
      </c>
      <c r="B96" s="90" t="s">
        <v>6</v>
      </c>
      <c r="C96" s="90">
        <v>200</v>
      </c>
      <c r="D96" s="139">
        <v>3010</v>
      </c>
      <c r="E96" s="139">
        <f t="shared" si="6"/>
        <v>15.05</v>
      </c>
    </row>
    <row r="97" spans="1:5" ht="31.5" x14ac:dyDescent="0.25">
      <c r="A97" s="145" t="s">
        <v>124</v>
      </c>
      <c r="B97" s="90" t="s">
        <v>125</v>
      </c>
      <c r="C97" s="90">
        <v>8</v>
      </c>
      <c r="D97" s="139">
        <v>16500</v>
      </c>
      <c r="E97" s="139">
        <f t="shared" si="6"/>
        <v>2062.5</v>
      </c>
    </row>
    <row r="98" spans="1:5" ht="31.5" x14ac:dyDescent="0.25">
      <c r="A98" s="145" t="s">
        <v>126</v>
      </c>
      <c r="B98" s="90" t="s">
        <v>6</v>
      </c>
      <c r="C98" s="90">
        <v>310</v>
      </c>
      <c r="D98" s="139">
        <v>8300</v>
      </c>
      <c r="E98" s="139">
        <f t="shared" si="6"/>
        <v>26.774193548387096</v>
      </c>
    </row>
    <row r="99" spans="1:5" x14ac:dyDescent="0.25">
      <c r="A99" s="145" t="s">
        <v>127</v>
      </c>
      <c r="B99" s="90" t="s">
        <v>6</v>
      </c>
      <c r="C99" s="90">
        <v>453.6</v>
      </c>
      <c r="D99" s="139">
        <v>39400</v>
      </c>
      <c r="E99" s="139">
        <f t="shared" si="6"/>
        <v>86.860670194003518</v>
      </c>
    </row>
    <row r="100" spans="1:5" x14ac:dyDescent="0.25">
      <c r="A100" s="145" t="s">
        <v>128</v>
      </c>
      <c r="B100" s="90" t="s">
        <v>6</v>
      </c>
      <c r="C100" s="90">
        <v>1000</v>
      </c>
      <c r="D100" s="139">
        <v>1950</v>
      </c>
      <c r="E100" s="139">
        <f t="shared" si="6"/>
        <v>1.95</v>
      </c>
    </row>
    <row r="101" spans="1:5" ht="31.5" x14ac:dyDescent="0.25">
      <c r="A101" s="145" t="s">
        <v>129</v>
      </c>
      <c r="B101" s="90" t="s">
        <v>21</v>
      </c>
      <c r="C101" s="90">
        <v>200</v>
      </c>
      <c r="D101" s="139">
        <v>6630</v>
      </c>
      <c r="E101" s="139">
        <f t="shared" si="6"/>
        <v>33.15</v>
      </c>
    </row>
    <row r="102" spans="1:5" x14ac:dyDescent="0.25">
      <c r="A102" s="90" t="s">
        <v>130</v>
      </c>
      <c r="B102" s="90" t="s">
        <v>6</v>
      </c>
      <c r="C102" s="90">
        <v>453.59</v>
      </c>
      <c r="D102" s="139">
        <v>52600</v>
      </c>
      <c r="E102" s="139">
        <f t="shared" si="6"/>
        <v>115.96375581472255</v>
      </c>
    </row>
    <row r="103" spans="1:5" x14ac:dyDescent="0.25">
      <c r="A103" s="90" t="s">
        <v>24</v>
      </c>
      <c r="B103" s="90" t="s">
        <v>21</v>
      </c>
      <c r="C103" s="90">
        <v>12</v>
      </c>
      <c r="D103" s="139">
        <v>10700</v>
      </c>
      <c r="E103" s="139">
        <f t="shared" si="6"/>
        <v>891.66666666666663</v>
      </c>
    </row>
    <row r="104" spans="1:5" x14ac:dyDescent="0.25">
      <c r="A104" s="90" t="s">
        <v>35</v>
      </c>
      <c r="B104" s="90" t="s">
        <v>103</v>
      </c>
      <c r="C104" s="90">
        <v>4000</v>
      </c>
      <c r="D104" s="139">
        <v>11900</v>
      </c>
      <c r="E104" s="139">
        <f t="shared" si="6"/>
        <v>2.9750000000000001</v>
      </c>
    </row>
    <row r="105" spans="1:5" x14ac:dyDescent="0.25">
      <c r="A105" s="90" t="s">
        <v>48</v>
      </c>
      <c r="B105" s="90" t="s">
        <v>6</v>
      </c>
      <c r="C105" s="90">
        <v>1100</v>
      </c>
      <c r="D105" s="139">
        <v>21330</v>
      </c>
      <c r="E105" s="139">
        <f t="shared" si="6"/>
        <v>19.390909090909091</v>
      </c>
    </row>
    <row r="106" spans="1:5" x14ac:dyDescent="0.25">
      <c r="A106" s="90" t="s">
        <v>131</v>
      </c>
      <c r="B106" s="90" t="s">
        <v>6</v>
      </c>
      <c r="C106" s="90">
        <v>3200</v>
      </c>
      <c r="D106" s="139">
        <v>33010</v>
      </c>
      <c r="E106" s="139">
        <f t="shared" si="6"/>
        <v>10.315625000000001</v>
      </c>
    </row>
    <row r="107" spans="1:5" x14ac:dyDescent="0.25">
      <c r="A107" s="90" t="s">
        <v>57</v>
      </c>
      <c r="B107" s="90" t="s">
        <v>6</v>
      </c>
      <c r="C107" s="90">
        <v>1050</v>
      </c>
      <c r="D107" s="139">
        <v>17656</v>
      </c>
      <c r="E107" s="139">
        <f t="shared" si="6"/>
        <v>16.815238095238094</v>
      </c>
    </row>
    <row r="108" spans="1:5" x14ac:dyDescent="0.25">
      <c r="A108" s="90" t="s">
        <v>273</v>
      </c>
      <c r="B108" s="90" t="s">
        <v>274</v>
      </c>
      <c r="C108" s="90">
        <f>40*100</f>
        <v>4000</v>
      </c>
      <c r="D108" s="139">
        <v>21500</v>
      </c>
      <c r="E108" s="139">
        <f t="shared" si="6"/>
        <v>5.375</v>
      </c>
    </row>
    <row r="109" spans="1:5" x14ac:dyDescent="0.25">
      <c r="A109" s="145" t="s">
        <v>434</v>
      </c>
      <c r="B109" s="90" t="s">
        <v>6</v>
      </c>
      <c r="C109" s="90">
        <v>4200</v>
      </c>
      <c r="D109" s="139">
        <v>44887</v>
      </c>
      <c r="E109" s="139">
        <f t="shared" si="6"/>
        <v>10.687380952380952</v>
      </c>
    </row>
    <row r="110" spans="1:5" ht="31.5" x14ac:dyDescent="0.25">
      <c r="A110" s="145" t="s">
        <v>445</v>
      </c>
      <c r="B110" s="90" t="s">
        <v>6</v>
      </c>
      <c r="C110" s="90">
        <v>1000</v>
      </c>
      <c r="D110" s="139">
        <v>21500</v>
      </c>
      <c r="E110" s="139">
        <f t="shared" si="6"/>
        <v>21.5</v>
      </c>
    </row>
    <row r="111" spans="1:5" x14ac:dyDescent="0.25">
      <c r="A111" s="145" t="s">
        <v>494</v>
      </c>
      <c r="B111" s="90" t="s">
        <v>6</v>
      </c>
      <c r="C111" s="90">
        <v>800</v>
      </c>
      <c r="D111" s="139">
        <v>19400</v>
      </c>
      <c r="E111" s="139">
        <f t="shared" si="6"/>
        <v>24.25</v>
      </c>
    </row>
    <row r="112" spans="1:5" x14ac:dyDescent="0.25">
      <c r="A112" s="145" t="s">
        <v>495</v>
      </c>
      <c r="B112" s="90" t="s">
        <v>6</v>
      </c>
      <c r="C112" s="90">
        <v>1000</v>
      </c>
      <c r="D112" s="139">
        <v>15500</v>
      </c>
      <c r="E112" s="139">
        <f t="shared" si="6"/>
        <v>15.5</v>
      </c>
    </row>
    <row r="113" spans="1:5" ht="31.5" x14ac:dyDescent="0.25">
      <c r="A113" s="145" t="s">
        <v>118</v>
      </c>
      <c r="B113" s="90" t="s">
        <v>6</v>
      </c>
      <c r="C113" s="90">
        <v>1000</v>
      </c>
      <c r="D113" s="139">
        <v>50908</v>
      </c>
      <c r="E113" s="139">
        <f t="shared" si="6"/>
        <v>50.908000000000001</v>
      </c>
    </row>
    <row r="114" spans="1:5" x14ac:dyDescent="0.25">
      <c r="A114" s="145" t="s">
        <v>566</v>
      </c>
      <c r="B114" s="90" t="s">
        <v>6</v>
      </c>
      <c r="C114" s="90">
        <v>16</v>
      </c>
      <c r="D114" s="139">
        <v>850</v>
      </c>
      <c r="E114" s="139">
        <f t="shared" si="6"/>
        <v>53.125</v>
      </c>
    </row>
    <row r="115" spans="1:5" x14ac:dyDescent="0.25">
      <c r="A115" s="145" t="s">
        <v>567</v>
      </c>
      <c r="B115" s="90" t="s">
        <v>6</v>
      </c>
      <c r="C115" s="90">
        <v>594</v>
      </c>
      <c r="D115" s="139">
        <v>27300</v>
      </c>
      <c r="E115" s="139">
        <f t="shared" si="6"/>
        <v>45.959595959595958</v>
      </c>
    </row>
    <row r="116" spans="1:5" x14ac:dyDescent="0.25">
      <c r="A116" s="145" t="s">
        <v>568</v>
      </c>
      <c r="B116" s="90" t="s">
        <v>6</v>
      </c>
      <c r="C116" s="90">
        <v>160</v>
      </c>
      <c r="D116" s="139">
        <v>12500</v>
      </c>
      <c r="E116" s="139">
        <f t="shared" si="6"/>
        <v>78.125</v>
      </c>
    </row>
    <row r="117" spans="1:5" x14ac:dyDescent="0.25">
      <c r="A117" s="145" t="s">
        <v>571</v>
      </c>
      <c r="B117" s="90" t="s">
        <v>6</v>
      </c>
      <c r="C117" s="90">
        <v>3997</v>
      </c>
      <c r="D117" s="139">
        <v>27400</v>
      </c>
      <c r="E117" s="139">
        <f t="shared" si="6"/>
        <v>6.8551413560170129</v>
      </c>
    </row>
    <row r="118" spans="1:5" x14ac:dyDescent="0.25">
      <c r="A118" s="145" t="s">
        <v>572</v>
      </c>
      <c r="B118" s="90" t="s">
        <v>6</v>
      </c>
      <c r="C118" s="90">
        <v>1000</v>
      </c>
      <c r="D118" s="139">
        <v>5880</v>
      </c>
      <c r="E118" s="139">
        <f t="shared" si="6"/>
        <v>5.88</v>
      </c>
    </row>
    <row r="119" spans="1:5" x14ac:dyDescent="0.25">
      <c r="A119" s="145" t="s">
        <v>574</v>
      </c>
      <c r="B119" s="90" t="s">
        <v>6</v>
      </c>
      <c r="C119" s="90">
        <v>1000</v>
      </c>
      <c r="D119" s="139">
        <v>7500</v>
      </c>
      <c r="E119" s="139">
        <f t="shared" si="6"/>
        <v>7.5</v>
      </c>
    </row>
    <row r="120" spans="1:5" x14ac:dyDescent="0.25">
      <c r="A120" s="145" t="s">
        <v>576</v>
      </c>
      <c r="B120" s="90" t="s">
        <v>6</v>
      </c>
      <c r="C120" s="90">
        <v>500</v>
      </c>
      <c r="D120" s="139">
        <v>8970</v>
      </c>
      <c r="E120" s="139">
        <f t="shared" si="6"/>
        <v>17.940000000000001</v>
      </c>
    </row>
    <row r="121" spans="1:5" x14ac:dyDescent="0.25">
      <c r="A121" s="145" t="s">
        <v>578</v>
      </c>
      <c r="B121" s="90" t="s">
        <v>6</v>
      </c>
      <c r="C121" s="90">
        <v>1000</v>
      </c>
      <c r="D121" s="139">
        <v>39500</v>
      </c>
      <c r="E121" s="139">
        <f t="shared" si="6"/>
        <v>39.5</v>
      </c>
    </row>
    <row r="122" spans="1:5" x14ac:dyDescent="0.25">
      <c r="A122" s="145" t="s">
        <v>579</v>
      </c>
      <c r="B122" s="90" t="s">
        <v>6</v>
      </c>
      <c r="C122" s="90">
        <v>500</v>
      </c>
      <c r="D122" s="139">
        <v>11900</v>
      </c>
      <c r="E122" s="139">
        <f t="shared" si="6"/>
        <v>23.8</v>
      </c>
    </row>
    <row r="123" spans="1:5" x14ac:dyDescent="0.25">
      <c r="A123" s="145" t="s">
        <v>580</v>
      </c>
      <c r="B123" s="90" t="s">
        <v>6</v>
      </c>
      <c r="C123" s="90">
        <v>1000</v>
      </c>
      <c r="D123" s="139">
        <v>30100</v>
      </c>
      <c r="E123" s="139">
        <f t="shared" si="6"/>
        <v>30.1</v>
      </c>
    </row>
    <row r="124" spans="1:5" x14ac:dyDescent="0.25">
      <c r="A124" s="145" t="s">
        <v>581</v>
      </c>
      <c r="B124" s="90" t="s">
        <v>6</v>
      </c>
      <c r="C124" s="90">
        <v>1000</v>
      </c>
      <c r="D124" s="139">
        <v>15300</v>
      </c>
      <c r="E124" s="139">
        <f t="shared" si="6"/>
        <v>15.3</v>
      </c>
    </row>
    <row r="125" spans="1:5" x14ac:dyDescent="0.25">
      <c r="A125" s="145" t="s">
        <v>582</v>
      </c>
      <c r="B125" s="90" t="s">
        <v>6</v>
      </c>
      <c r="C125" s="90">
        <v>500</v>
      </c>
      <c r="D125" s="139">
        <v>2100</v>
      </c>
      <c r="E125" s="139">
        <f t="shared" si="6"/>
        <v>4.2</v>
      </c>
    </row>
    <row r="126" spans="1:5" x14ac:dyDescent="0.25">
      <c r="A126" s="145" t="s">
        <v>583</v>
      </c>
      <c r="B126" s="90" t="s">
        <v>6</v>
      </c>
      <c r="C126" s="90">
        <v>1000</v>
      </c>
      <c r="D126" s="139">
        <v>5500</v>
      </c>
      <c r="E126" s="139">
        <f t="shared" si="6"/>
        <v>5.5</v>
      </c>
    </row>
    <row r="127" spans="1:5" x14ac:dyDescent="0.25">
      <c r="A127" s="145" t="s">
        <v>584</v>
      </c>
      <c r="B127" s="90" t="s">
        <v>6</v>
      </c>
      <c r="C127" s="90">
        <v>90</v>
      </c>
      <c r="D127" s="139">
        <v>3500</v>
      </c>
      <c r="E127" s="139">
        <f t="shared" si="6"/>
        <v>38.888888888888886</v>
      </c>
    </row>
    <row r="128" spans="1:5" x14ac:dyDescent="0.25">
      <c r="A128" s="145" t="s">
        <v>585</v>
      </c>
      <c r="B128" s="90" t="s">
        <v>6</v>
      </c>
      <c r="C128" s="90">
        <v>500</v>
      </c>
      <c r="D128" s="139">
        <v>9500</v>
      </c>
      <c r="E128" s="139">
        <f t="shared" si="6"/>
        <v>19</v>
      </c>
    </row>
    <row r="129" spans="1:5" x14ac:dyDescent="0.25">
      <c r="A129" s="145" t="s">
        <v>586</v>
      </c>
      <c r="B129" s="90" t="s">
        <v>6</v>
      </c>
      <c r="C129" s="90">
        <v>250</v>
      </c>
      <c r="D129" s="139">
        <v>1800</v>
      </c>
      <c r="E129" s="139">
        <f t="shared" si="6"/>
        <v>7.2</v>
      </c>
    </row>
    <row r="130" spans="1:5" x14ac:dyDescent="0.25">
      <c r="A130" s="145" t="s">
        <v>587</v>
      </c>
      <c r="B130" s="90" t="s">
        <v>6</v>
      </c>
      <c r="C130" s="90">
        <v>56.7</v>
      </c>
      <c r="D130" s="139">
        <v>20950</v>
      </c>
      <c r="E130" s="139">
        <f t="shared" si="6"/>
        <v>369.48853615520278</v>
      </c>
    </row>
    <row r="131" spans="1:5" x14ac:dyDescent="0.25">
      <c r="A131" s="145" t="s">
        <v>588</v>
      </c>
      <c r="B131" s="90" t="s">
        <v>6</v>
      </c>
      <c r="C131" s="90">
        <v>340.2</v>
      </c>
      <c r="D131" s="139">
        <v>30900</v>
      </c>
      <c r="E131" s="139">
        <f t="shared" si="6"/>
        <v>90.828924162257493</v>
      </c>
    </row>
    <row r="132" spans="1:5" x14ac:dyDescent="0.25">
      <c r="A132" s="145" t="s">
        <v>589</v>
      </c>
      <c r="B132" s="90" t="s">
        <v>6</v>
      </c>
      <c r="C132" s="90">
        <v>1100</v>
      </c>
      <c r="D132" s="139">
        <v>11120</v>
      </c>
      <c r="E132" s="139">
        <f t="shared" si="6"/>
        <v>10.109090909090909</v>
      </c>
    </row>
    <row r="133" spans="1:5" x14ac:dyDescent="0.25">
      <c r="A133" s="145" t="s">
        <v>595</v>
      </c>
      <c r="B133" s="90" t="s">
        <v>6</v>
      </c>
      <c r="C133" s="90">
        <v>454</v>
      </c>
      <c r="D133" s="139">
        <v>31900</v>
      </c>
      <c r="E133" s="139">
        <f t="shared" si="6"/>
        <v>70.264317180616743</v>
      </c>
    </row>
    <row r="134" spans="1:5" x14ac:dyDescent="0.25">
      <c r="A134" s="145" t="s">
        <v>596</v>
      </c>
      <c r="B134" s="90" t="s">
        <v>6</v>
      </c>
      <c r="C134" s="90">
        <v>226.8</v>
      </c>
      <c r="D134" s="139">
        <v>20200</v>
      </c>
      <c r="E134" s="139">
        <f t="shared" si="6"/>
        <v>89.065255731922392</v>
      </c>
    </row>
    <row r="135" spans="1:5" x14ac:dyDescent="0.25">
      <c r="A135" s="145" t="s">
        <v>665</v>
      </c>
      <c r="B135" s="90" t="s">
        <v>21</v>
      </c>
      <c r="C135" s="90">
        <v>22</v>
      </c>
      <c r="D135" s="139">
        <v>17787</v>
      </c>
      <c r="E135" s="139">
        <f t="shared" si="6"/>
        <v>808.5</v>
      </c>
    </row>
    <row r="136" spans="1:5" x14ac:dyDescent="0.25">
      <c r="A136" s="145" t="s">
        <v>600</v>
      </c>
      <c r="B136" s="90" t="s">
        <v>21</v>
      </c>
      <c r="C136" s="90">
        <v>20</v>
      </c>
      <c r="D136" s="139">
        <v>5900</v>
      </c>
      <c r="E136" s="139">
        <f t="shared" si="6"/>
        <v>295</v>
      </c>
    </row>
    <row r="137" spans="1:5" ht="31.5" x14ac:dyDescent="0.25">
      <c r="A137" s="145" t="s">
        <v>605</v>
      </c>
      <c r="B137" s="90" t="s">
        <v>6</v>
      </c>
      <c r="C137" s="90">
        <v>500</v>
      </c>
      <c r="D137" s="139">
        <v>7900</v>
      </c>
      <c r="E137" s="139">
        <f t="shared" si="6"/>
        <v>15.8</v>
      </c>
    </row>
    <row r="138" spans="1:5" x14ac:dyDescent="0.25">
      <c r="A138" s="145" t="s">
        <v>608</v>
      </c>
      <c r="B138" s="90" t="s">
        <v>6</v>
      </c>
      <c r="C138" s="90">
        <v>140</v>
      </c>
      <c r="D138" s="139">
        <v>7000</v>
      </c>
      <c r="E138" s="139">
        <f t="shared" si="6"/>
        <v>50</v>
      </c>
    </row>
    <row r="139" spans="1:5" x14ac:dyDescent="0.25">
      <c r="A139" s="65"/>
    </row>
    <row r="140" spans="1:5" x14ac:dyDescent="0.25">
      <c r="A140" s="233" t="s">
        <v>132</v>
      </c>
      <c r="B140" s="233"/>
      <c r="C140" s="233"/>
      <c r="D140" s="233"/>
      <c r="E140" s="233"/>
    </row>
    <row r="141" spans="1:5" s="112" customFormat="1" x14ac:dyDescent="0.25">
      <c r="A141" s="40" t="s">
        <v>64</v>
      </c>
      <c r="B141" s="40" t="s">
        <v>3</v>
      </c>
      <c r="C141" s="40" t="s">
        <v>4</v>
      </c>
      <c r="D141" s="138" t="s">
        <v>65</v>
      </c>
      <c r="E141" s="138" t="s">
        <v>66</v>
      </c>
    </row>
    <row r="142" spans="1:5" x14ac:dyDescent="0.25">
      <c r="A142" s="90" t="s">
        <v>133</v>
      </c>
      <c r="B142" s="90" t="s">
        <v>6</v>
      </c>
      <c r="C142" s="90">
        <v>500</v>
      </c>
      <c r="D142" s="139">
        <v>11000</v>
      </c>
      <c r="E142" s="139">
        <f>+D142/C142</f>
        <v>22</v>
      </c>
    </row>
    <row r="143" spans="1:5" x14ac:dyDescent="0.25">
      <c r="A143" s="90" t="s">
        <v>37</v>
      </c>
      <c r="B143" s="90" t="s">
        <v>6</v>
      </c>
      <c r="C143" s="90">
        <v>1000</v>
      </c>
      <c r="D143" s="139">
        <f>50000/4</f>
        <v>12500</v>
      </c>
      <c r="E143" s="139">
        <f t="shared" ref="E143:E144" si="7">+D143/C143</f>
        <v>12.5</v>
      </c>
    </row>
    <row r="144" spans="1:5" x14ac:dyDescent="0.25">
      <c r="A144" s="90" t="s">
        <v>134</v>
      </c>
      <c r="B144" s="90" t="s">
        <v>6</v>
      </c>
      <c r="C144" s="90">
        <v>2500</v>
      </c>
      <c r="D144" s="139">
        <v>28000</v>
      </c>
      <c r="E144" s="139">
        <f t="shared" si="7"/>
        <v>11.2</v>
      </c>
    </row>
    <row r="146" spans="1:5" x14ac:dyDescent="0.25">
      <c r="A146" s="233" t="s">
        <v>135</v>
      </c>
      <c r="B146" s="233"/>
      <c r="C146" s="233"/>
      <c r="D146" s="233"/>
      <c r="E146" s="233"/>
    </row>
    <row r="147" spans="1:5" x14ac:dyDescent="0.25">
      <c r="A147" s="90" t="s">
        <v>136</v>
      </c>
      <c r="B147" s="90" t="s">
        <v>21</v>
      </c>
      <c r="C147" s="90">
        <v>1</v>
      </c>
      <c r="D147" s="139">
        <f>1594*1.19</f>
        <v>1896.86</v>
      </c>
      <c r="E147" s="139">
        <f>+D147/C147</f>
        <v>1896.86</v>
      </c>
    </row>
    <row r="148" spans="1:5" x14ac:dyDescent="0.25">
      <c r="A148" s="90" t="s">
        <v>137</v>
      </c>
      <c r="B148" s="90" t="s">
        <v>6</v>
      </c>
      <c r="C148" s="90">
        <v>200</v>
      </c>
      <c r="D148" s="139">
        <f>4763*1.19</f>
        <v>5667.9699999999993</v>
      </c>
      <c r="E148" s="139">
        <f>+D148/C148</f>
        <v>28.339849999999998</v>
      </c>
    </row>
    <row r="150" spans="1:5" x14ac:dyDescent="0.25">
      <c r="A150" s="233" t="s">
        <v>138</v>
      </c>
      <c r="B150" s="233"/>
      <c r="C150" s="233"/>
      <c r="D150" s="233"/>
      <c r="E150" s="233"/>
    </row>
    <row r="151" spans="1:5" s="112" customFormat="1" x14ac:dyDescent="0.25">
      <c r="A151" s="40" t="s">
        <v>64</v>
      </c>
      <c r="B151" s="40" t="s">
        <v>3</v>
      </c>
      <c r="C151" s="40" t="s">
        <v>4</v>
      </c>
      <c r="D151" s="138" t="s">
        <v>65</v>
      </c>
      <c r="E151" s="138" t="s">
        <v>66</v>
      </c>
    </row>
    <row r="152" spans="1:5" x14ac:dyDescent="0.25">
      <c r="A152" s="90" t="s">
        <v>139</v>
      </c>
      <c r="B152" s="90" t="s">
        <v>21</v>
      </c>
      <c r="C152" s="90">
        <v>8</v>
      </c>
      <c r="D152" s="139">
        <v>14300.38</v>
      </c>
      <c r="E152" s="139">
        <f>+D152/C152</f>
        <v>1787.5474999999999</v>
      </c>
    </row>
    <row r="153" spans="1:5" x14ac:dyDescent="0.25">
      <c r="A153" s="90" t="s">
        <v>47</v>
      </c>
      <c r="B153" s="90" t="s">
        <v>6</v>
      </c>
      <c r="C153" s="90">
        <v>1000</v>
      </c>
      <c r="D153" s="139">
        <v>22790</v>
      </c>
      <c r="E153" s="139">
        <f>+D153/C153</f>
        <v>22.79</v>
      </c>
    </row>
    <row r="154" spans="1:5" x14ac:dyDescent="0.25">
      <c r="A154" s="90" t="s">
        <v>318</v>
      </c>
      <c r="B154" s="90" t="s">
        <v>21</v>
      </c>
      <c r="C154" s="90">
        <v>24</v>
      </c>
      <c r="D154" s="139">
        <v>59940</v>
      </c>
      <c r="E154" s="139">
        <f>+D154/C154</f>
        <v>2497.5</v>
      </c>
    </row>
    <row r="155" spans="1:5" x14ac:dyDescent="0.25">
      <c r="A155" s="90" t="s">
        <v>328</v>
      </c>
      <c r="B155" s="90" t="s">
        <v>21</v>
      </c>
      <c r="C155" s="90">
        <v>30</v>
      </c>
      <c r="D155" s="139">
        <v>44478</v>
      </c>
      <c r="E155" s="139">
        <f>+D155/C155</f>
        <v>1482.6</v>
      </c>
    </row>
    <row r="157" spans="1:5" x14ac:dyDescent="0.25">
      <c r="A157" s="233" t="s">
        <v>140</v>
      </c>
      <c r="B157" s="233"/>
      <c r="C157" s="233"/>
      <c r="D157" s="233"/>
      <c r="E157" s="233"/>
    </row>
    <row r="158" spans="1:5" s="112" customFormat="1" x14ac:dyDescent="0.25">
      <c r="A158" s="40" t="s">
        <v>64</v>
      </c>
      <c r="B158" s="40" t="s">
        <v>3</v>
      </c>
      <c r="C158" s="40" t="s">
        <v>4</v>
      </c>
      <c r="D158" s="138" t="s">
        <v>65</v>
      </c>
      <c r="E158" s="138" t="s">
        <v>66</v>
      </c>
    </row>
    <row r="159" spans="1:5" x14ac:dyDescent="0.25">
      <c r="A159" s="90" t="s">
        <v>141</v>
      </c>
      <c r="B159" s="90" t="s">
        <v>21</v>
      </c>
      <c r="C159" s="90">
        <v>1</v>
      </c>
      <c r="D159" s="139">
        <f>52000/40</f>
        <v>1300</v>
      </c>
      <c r="E159" s="139">
        <f>+C159*D159</f>
        <v>1300</v>
      </c>
    </row>
    <row r="160" spans="1:5" x14ac:dyDescent="0.25">
      <c r="A160" s="90" t="s">
        <v>432</v>
      </c>
      <c r="B160" s="90" t="s">
        <v>21</v>
      </c>
      <c r="C160" s="90">
        <v>1</v>
      </c>
      <c r="D160" s="139">
        <v>980</v>
      </c>
      <c r="E160" s="139">
        <f>+C160*D160</f>
        <v>980</v>
      </c>
    </row>
    <row r="161" spans="1:7" x14ac:dyDescent="0.25">
      <c r="A161" s="90" t="s">
        <v>329</v>
      </c>
      <c r="B161" s="90" t="s">
        <v>21</v>
      </c>
      <c r="C161" s="90">
        <v>1</v>
      </c>
      <c r="D161" s="139">
        <v>1150</v>
      </c>
      <c r="E161" s="139">
        <f>+C161*D161</f>
        <v>1150</v>
      </c>
    </row>
    <row r="163" spans="1:7" x14ac:dyDescent="0.25">
      <c r="A163" s="233" t="s">
        <v>142</v>
      </c>
      <c r="B163" s="233"/>
      <c r="C163" s="233"/>
      <c r="D163" s="233"/>
      <c r="E163" s="233"/>
    </row>
    <row r="164" spans="1:7" s="112" customFormat="1" x14ac:dyDescent="0.25">
      <c r="A164" s="40" t="s">
        <v>64</v>
      </c>
      <c r="B164" s="40" t="s">
        <v>3</v>
      </c>
      <c r="C164" s="40" t="s">
        <v>4</v>
      </c>
      <c r="D164" s="138" t="s">
        <v>65</v>
      </c>
      <c r="E164" s="138" t="s">
        <v>66</v>
      </c>
    </row>
    <row r="165" spans="1:7" x14ac:dyDescent="0.25">
      <c r="A165" s="90" t="s">
        <v>143</v>
      </c>
      <c r="B165" s="90" t="s">
        <v>6</v>
      </c>
      <c r="C165" s="90">
        <v>2500</v>
      </c>
      <c r="D165" s="139">
        <f>19380*1.19</f>
        <v>23062.2</v>
      </c>
      <c r="E165" s="139">
        <f>+D165/C165</f>
        <v>9.2248800000000006</v>
      </c>
      <c r="G165" s="114"/>
    </row>
    <row r="167" spans="1:7" x14ac:dyDescent="0.25">
      <c r="A167" s="233" t="s">
        <v>144</v>
      </c>
      <c r="B167" s="233"/>
      <c r="C167" s="233"/>
      <c r="D167" s="233"/>
      <c r="E167" s="233"/>
    </row>
    <row r="168" spans="1:7" x14ac:dyDescent="0.25">
      <c r="A168" s="40" t="s">
        <v>64</v>
      </c>
      <c r="B168" s="40" t="s">
        <v>3</v>
      </c>
      <c r="C168" s="40" t="s">
        <v>4</v>
      </c>
      <c r="D168" s="138" t="s">
        <v>65</v>
      </c>
      <c r="E168" s="138" t="s">
        <v>66</v>
      </c>
    </row>
    <row r="169" spans="1:7" x14ac:dyDescent="0.25">
      <c r="A169" s="90" t="s">
        <v>145</v>
      </c>
      <c r="B169" s="90" t="s">
        <v>6</v>
      </c>
      <c r="C169" s="90">
        <v>1000</v>
      </c>
      <c r="D169" s="139">
        <v>16850</v>
      </c>
      <c r="E169" s="139">
        <f>+D169/C169</f>
        <v>16.850000000000001</v>
      </c>
    </row>
    <row r="171" spans="1:7" x14ac:dyDescent="0.25">
      <c r="A171" s="233" t="s">
        <v>435</v>
      </c>
      <c r="B171" s="233"/>
      <c r="C171" s="233"/>
      <c r="D171" s="233"/>
      <c r="E171" s="233"/>
    </row>
    <row r="172" spans="1:7" x14ac:dyDescent="0.25">
      <c r="A172" s="90" t="s">
        <v>436</v>
      </c>
      <c r="B172" s="90"/>
      <c r="C172" s="90">
        <v>1</v>
      </c>
      <c r="D172" s="139">
        <f>1488*1.19</f>
        <v>1770.72</v>
      </c>
      <c r="E172" s="139">
        <f>+C172*D172</f>
        <v>1770.72</v>
      </c>
    </row>
    <row r="174" spans="1:7" x14ac:dyDescent="0.25">
      <c r="A174" s="233" t="s">
        <v>607</v>
      </c>
      <c r="B174" s="233"/>
      <c r="C174" s="233"/>
      <c r="D174" s="233"/>
      <c r="E174" s="233"/>
    </row>
    <row r="175" spans="1:7" x14ac:dyDescent="0.25">
      <c r="A175" s="140" t="s">
        <v>664</v>
      </c>
      <c r="B175" s="90"/>
      <c r="C175" s="90">
        <v>8</v>
      </c>
      <c r="D175" s="139">
        <v>7490</v>
      </c>
      <c r="E175" s="139">
        <f>+D175/C175</f>
        <v>936.25</v>
      </c>
    </row>
  </sheetData>
  <sortState xmlns:xlrd2="http://schemas.microsoft.com/office/spreadsheetml/2017/richdata2" ref="A3:E33">
    <sortCondition ref="A3:A33"/>
  </sortState>
  <mergeCells count="13">
    <mergeCell ref="A1:F1"/>
    <mergeCell ref="A174:E174"/>
    <mergeCell ref="A171:E171"/>
    <mergeCell ref="A140:E140"/>
    <mergeCell ref="A57:E57"/>
    <mergeCell ref="A63:E63"/>
    <mergeCell ref="A70:E70"/>
    <mergeCell ref="A83:E83"/>
    <mergeCell ref="A150:E150"/>
    <mergeCell ref="A157:E157"/>
    <mergeCell ref="A163:E163"/>
    <mergeCell ref="A167:E167"/>
    <mergeCell ref="A146:E146"/>
  </mergeCells>
  <hyperlinks>
    <hyperlink ref="H1" location="'Menu Navegación'!A1" display="Menú" xr:uid="{DEA3EE56-6E9E-4E7E-8B75-153717CCCF5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FEE1A-BAC9-4E5A-82D8-6DD245BA8086}">
  <dimension ref="A1:V35"/>
  <sheetViews>
    <sheetView workbookViewId="0">
      <selection activeCell="L1" sqref="L1"/>
    </sheetView>
  </sheetViews>
  <sheetFormatPr baseColWidth="10" defaultColWidth="11.42578125" defaultRowHeight="15.75" x14ac:dyDescent="0.25"/>
  <cols>
    <col min="1" max="1" width="23.42578125" style="5" bestFit="1" customWidth="1"/>
    <col min="2" max="3" width="21.28515625" style="5" bestFit="1" customWidth="1"/>
    <col min="4" max="4" width="23.85546875" style="5" bestFit="1" customWidth="1"/>
    <col min="5" max="5" width="11.42578125" style="5"/>
    <col min="6" max="7" width="12.28515625" style="5" customWidth="1"/>
    <col min="8" max="8" width="17.85546875" style="5" customWidth="1"/>
    <col min="9" max="9" width="12" style="5" customWidth="1"/>
    <col min="10" max="10" width="21.85546875" style="5" customWidth="1"/>
    <col min="11" max="11" width="1.7109375" style="5" customWidth="1"/>
    <col min="12" max="15" width="11.42578125" style="5"/>
    <col min="16" max="16" width="20.5703125" style="5" bestFit="1" customWidth="1"/>
    <col min="17" max="16384" width="11.42578125" style="5"/>
  </cols>
  <sheetData>
    <row r="1" spans="1:12" x14ac:dyDescent="0.25">
      <c r="A1" s="234" t="s">
        <v>201</v>
      </c>
      <c r="B1" s="234"/>
      <c r="C1" s="234"/>
      <c r="D1" s="234"/>
      <c r="E1" s="234"/>
      <c r="F1" s="234"/>
      <c r="G1" s="234"/>
      <c r="H1" s="234"/>
      <c r="I1" s="234"/>
      <c r="J1" s="234"/>
      <c r="L1" s="147" t="s">
        <v>738</v>
      </c>
    </row>
    <row r="2" spans="1:12" ht="31.5" x14ac:dyDescent="0.25">
      <c r="A2" s="40" t="s">
        <v>199</v>
      </c>
      <c r="B2" s="40" t="s">
        <v>200</v>
      </c>
      <c r="C2" s="41" t="s">
        <v>194</v>
      </c>
      <c r="D2" s="41" t="s">
        <v>195</v>
      </c>
      <c r="E2" s="41" t="s">
        <v>196</v>
      </c>
      <c r="F2" s="41" t="s">
        <v>197</v>
      </c>
      <c r="G2" s="41" t="s">
        <v>293</v>
      </c>
      <c r="H2" s="41" t="s">
        <v>294</v>
      </c>
      <c r="I2" s="41" t="s">
        <v>295</v>
      </c>
      <c r="J2" s="41" t="s">
        <v>198</v>
      </c>
    </row>
    <row r="3" spans="1:12" x14ac:dyDescent="0.25">
      <c r="A3" s="42">
        <v>1300000</v>
      </c>
      <c r="B3" s="42">
        <v>162000</v>
      </c>
      <c r="C3" s="43">
        <f>+(A3+B3)*8.33%</f>
        <v>121784.6</v>
      </c>
      <c r="D3" s="43">
        <f>+(A3+B3)*1%</f>
        <v>14620</v>
      </c>
      <c r="E3" s="43">
        <f>+C3</f>
        <v>121784.6</v>
      </c>
      <c r="F3" s="43">
        <f>+A3*4.16%</f>
        <v>54080</v>
      </c>
      <c r="G3" s="43">
        <f>+A3*12%</f>
        <v>156000</v>
      </c>
      <c r="H3" s="43">
        <f>+A3*4%</f>
        <v>52000</v>
      </c>
      <c r="I3" s="43">
        <f>+A3*2.436%</f>
        <v>31668</v>
      </c>
      <c r="J3" s="44">
        <f>+SUM(C3:I3)</f>
        <v>551937.19999999995</v>
      </c>
    </row>
    <row r="4" spans="1:12" x14ac:dyDescent="0.25">
      <c r="A4" s="45"/>
      <c r="B4" s="45"/>
      <c r="C4" s="45"/>
      <c r="D4" s="45"/>
      <c r="E4" s="45"/>
      <c r="F4" s="45"/>
      <c r="G4" s="45"/>
      <c r="H4" s="45"/>
      <c r="I4" s="45"/>
      <c r="J4" s="45"/>
    </row>
    <row r="5" spans="1:12" s="8" customFormat="1" x14ac:dyDescent="0.25">
      <c r="A5" s="46" t="s">
        <v>205</v>
      </c>
      <c r="B5" s="46" t="s">
        <v>203</v>
      </c>
      <c r="C5" s="46" t="s">
        <v>204</v>
      </c>
      <c r="D5" s="46" t="s">
        <v>199</v>
      </c>
      <c r="E5" s="47"/>
      <c r="F5" s="47"/>
      <c r="G5" s="47"/>
      <c r="H5" s="47"/>
      <c r="I5" s="47"/>
      <c r="J5" s="47"/>
    </row>
    <row r="6" spans="1:12" x14ac:dyDescent="0.25">
      <c r="A6" s="48" t="s">
        <v>202</v>
      </c>
      <c r="B6" s="42" t="s">
        <v>251</v>
      </c>
      <c r="C6" s="42">
        <v>1</v>
      </c>
      <c r="D6" s="42">
        <f>SUM(A3:I3)</f>
        <v>2013937.2000000002</v>
      </c>
      <c r="E6" s="45"/>
      <c r="F6" s="45"/>
      <c r="G6" s="45"/>
      <c r="H6" s="45"/>
      <c r="I6" s="45"/>
      <c r="J6" s="45"/>
    </row>
    <row r="7" spans="1:12" x14ac:dyDescent="0.25">
      <c r="A7" s="45"/>
      <c r="B7" s="45"/>
      <c r="C7" s="45"/>
      <c r="D7" s="45"/>
      <c r="E7" s="45"/>
      <c r="F7" s="45"/>
      <c r="G7" s="45"/>
      <c r="H7" s="45"/>
      <c r="I7" s="45"/>
      <c r="J7" s="45"/>
    </row>
    <row r="8" spans="1:12" x14ac:dyDescent="0.25">
      <c r="A8" s="235" t="s">
        <v>207</v>
      </c>
      <c r="B8" s="235"/>
      <c r="C8" s="45"/>
      <c r="D8" s="235" t="s">
        <v>228</v>
      </c>
      <c r="E8" s="235"/>
      <c r="F8" s="45"/>
      <c r="G8" s="45"/>
      <c r="H8" s="235" t="s">
        <v>603</v>
      </c>
      <c r="I8" s="235"/>
      <c r="J8" s="45"/>
    </row>
    <row r="9" spans="1:12" x14ac:dyDescent="0.25">
      <c r="A9" s="42" t="s">
        <v>199</v>
      </c>
      <c r="B9" s="42">
        <f>+D6</f>
        <v>2013937.2000000002</v>
      </c>
      <c r="C9" s="45"/>
      <c r="D9" s="42" t="s">
        <v>207</v>
      </c>
      <c r="E9" s="42">
        <f>+B11</f>
        <v>10945.310869565219</v>
      </c>
      <c r="F9" s="45"/>
      <c r="G9" s="45"/>
      <c r="H9" s="45" t="s">
        <v>604</v>
      </c>
      <c r="I9" s="45">
        <f>+E9*3</f>
        <v>32835.932608695657</v>
      </c>
      <c r="J9" s="45"/>
    </row>
    <row r="10" spans="1:12" x14ac:dyDescent="0.25">
      <c r="A10" s="42" t="s">
        <v>208</v>
      </c>
      <c r="B10" s="42">
        <f>46*4</f>
        <v>184</v>
      </c>
      <c r="C10" s="45"/>
      <c r="D10" s="42" t="s">
        <v>209</v>
      </c>
      <c r="E10" s="42">
        <v>60</v>
      </c>
      <c r="F10" s="45"/>
      <c r="G10" s="45"/>
      <c r="H10" s="45" t="s">
        <v>209</v>
      </c>
      <c r="I10" s="45">
        <v>60</v>
      </c>
      <c r="J10" s="45"/>
    </row>
    <row r="11" spans="1:12" x14ac:dyDescent="0.25">
      <c r="A11" s="42" t="s">
        <v>207</v>
      </c>
      <c r="B11" s="42">
        <f>+B9/B10</f>
        <v>10945.310869565219</v>
      </c>
      <c r="C11" s="45"/>
      <c r="D11" s="42" t="s">
        <v>228</v>
      </c>
      <c r="E11" s="42">
        <f>+E9/E10</f>
        <v>182.42184782608697</v>
      </c>
      <c r="F11" s="45"/>
      <c r="G11" s="45"/>
      <c r="H11" s="42" t="s">
        <v>228</v>
      </c>
      <c r="I11" s="45">
        <f>+I9/I10</f>
        <v>547.26554347826095</v>
      </c>
      <c r="J11" s="45"/>
    </row>
    <row r="13" spans="1:12" x14ac:dyDescent="0.25">
      <c r="A13" s="234" t="s">
        <v>666</v>
      </c>
      <c r="B13" s="234"/>
      <c r="C13" s="234"/>
      <c r="D13" s="234"/>
      <c r="E13" s="234"/>
      <c r="F13" s="234"/>
      <c r="G13" s="234"/>
      <c r="H13" s="234"/>
      <c r="I13" s="234"/>
      <c r="J13" s="234"/>
    </row>
    <row r="14" spans="1:12" ht="31.5" x14ac:dyDescent="0.25">
      <c r="A14" s="40" t="s">
        <v>199</v>
      </c>
      <c r="B14" s="40" t="s">
        <v>200</v>
      </c>
      <c r="C14" s="41" t="s">
        <v>194</v>
      </c>
      <c r="D14" s="41" t="s">
        <v>195</v>
      </c>
      <c r="E14" s="41" t="s">
        <v>196</v>
      </c>
      <c r="F14" s="41" t="s">
        <v>197</v>
      </c>
      <c r="G14" s="41" t="s">
        <v>293</v>
      </c>
      <c r="H14" s="41" t="s">
        <v>294</v>
      </c>
      <c r="I14" s="41" t="s">
        <v>295</v>
      </c>
      <c r="J14" s="41" t="s">
        <v>198</v>
      </c>
    </row>
    <row r="15" spans="1:12" x14ac:dyDescent="0.25">
      <c r="A15" s="42">
        <v>1300000</v>
      </c>
      <c r="B15" s="42">
        <v>162000</v>
      </c>
      <c r="C15" s="43">
        <f>+(A15+B15)*8.33%</f>
        <v>121784.6</v>
      </c>
      <c r="D15" s="43">
        <f>+(A15+B15)*1%</f>
        <v>14620</v>
      </c>
      <c r="E15" s="43">
        <f>+C15</f>
        <v>121784.6</v>
      </c>
      <c r="F15" s="43">
        <f>+A15*4.16%</f>
        <v>54080</v>
      </c>
      <c r="G15" s="43">
        <f>+A15*12%</f>
        <v>156000</v>
      </c>
      <c r="H15" s="43">
        <f>+A15*4%</f>
        <v>52000</v>
      </c>
      <c r="I15" s="43">
        <f>+A15*2.436%</f>
        <v>31668</v>
      </c>
      <c r="J15" s="44">
        <f>+SUM(C15:I15)</f>
        <v>551937.19999999995</v>
      </c>
    </row>
    <row r="17" spans="1:22" x14ac:dyDescent="0.25">
      <c r="A17" s="46" t="s">
        <v>206</v>
      </c>
      <c r="B17" s="46" t="s">
        <v>203</v>
      </c>
      <c r="C17" s="46" t="s">
        <v>204</v>
      </c>
      <c r="D17" s="46" t="s">
        <v>199</v>
      </c>
    </row>
    <row r="18" spans="1:22" x14ac:dyDescent="0.25">
      <c r="A18" s="48" t="s">
        <v>202</v>
      </c>
      <c r="B18" s="42"/>
      <c r="C18" s="42">
        <v>1</v>
      </c>
      <c r="D18" s="42">
        <f>SUM(A15:I15)</f>
        <v>2013937.2000000002</v>
      </c>
    </row>
    <row r="20" spans="1:22" x14ac:dyDescent="0.25">
      <c r="A20" s="235" t="s">
        <v>207</v>
      </c>
      <c r="B20" s="235"/>
      <c r="D20" s="235" t="s">
        <v>228</v>
      </c>
      <c r="E20" s="235"/>
    </row>
    <row r="21" spans="1:22" x14ac:dyDescent="0.25">
      <c r="A21" s="42" t="s">
        <v>199</v>
      </c>
      <c r="B21" s="42">
        <f>+D18</f>
        <v>2013937.2000000002</v>
      </c>
      <c r="D21" s="42" t="s">
        <v>207</v>
      </c>
      <c r="E21" s="42">
        <f>+B23</f>
        <v>10945.310869565219</v>
      </c>
    </row>
    <row r="22" spans="1:22" x14ac:dyDescent="0.25">
      <c r="A22" s="42" t="s">
        <v>208</v>
      </c>
      <c r="B22" s="42">
        <f>46*4</f>
        <v>184</v>
      </c>
      <c r="D22" s="42" t="s">
        <v>209</v>
      </c>
      <c r="E22" s="42">
        <v>60</v>
      </c>
    </row>
    <row r="23" spans="1:22" x14ac:dyDescent="0.25">
      <c r="A23" s="42" t="s">
        <v>207</v>
      </c>
      <c r="B23" s="42">
        <f>+B21/B22</f>
        <v>10945.310869565219</v>
      </c>
      <c r="D23" s="42" t="s">
        <v>228</v>
      </c>
      <c r="E23" s="42">
        <f>+E21/E22</f>
        <v>182.42184782608697</v>
      </c>
    </row>
    <row r="28" spans="1:22" x14ac:dyDescent="0.25">
      <c r="U28" s="49" t="s">
        <v>179</v>
      </c>
      <c r="V28" s="50">
        <v>0.58333333333333337</v>
      </c>
    </row>
    <row r="29" spans="1:22" x14ac:dyDescent="0.25">
      <c r="U29" s="49" t="s">
        <v>181</v>
      </c>
      <c r="V29" s="51" t="s">
        <v>183</v>
      </c>
    </row>
    <row r="30" spans="1:22" x14ac:dyDescent="0.25">
      <c r="U30" s="49" t="s">
        <v>184</v>
      </c>
      <c r="V30" s="51" t="s">
        <v>185</v>
      </c>
    </row>
    <row r="31" spans="1:22" x14ac:dyDescent="0.25">
      <c r="U31" s="49" t="s">
        <v>188</v>
      </c>
      <c r="V31" s="51" t="s">
        <v>189</v>
      </c>
    </row>
    <row r="32" spans="1:22" x14ac:dyDescent="0.25">
      <c r="U32" s="49" t="s">
        <v>180</v>
      </c>
      <c r="V32" s="51" t="s">
        <v>182</v>
      </c>
    </row>
    <row r="33" spans="21:22" x14ac:dyDescent="0.25">
      <c r="U33" s="49" t="s">
        <v>186</v>
      </c>
      <c r="V33" s="51" t="s">
        <v>187</v>
      </c>
    </row>
    <row r="34" spans="21:22" x14ac:dyDescent="0.25">
      <c r="U34" s="49" t="s">
        <v>190</v>
      </c>
      <c r="V34" s="51" t="s">
        <v>191</v>
      </c>
    </row>
    <row r="35" spans="21:22" x14ac:dyDescent="0.25">
      <c r="U35" s="49" t="s">
        <v>192</v>
      </c>
      <c r="V35" s="51" t="s">
        <v>193</v>
      </c>
    </row>
  </sheetData>
  <sortState xmlns:xlrd2="http://schemas.microsoft.com/office/spreadsheetml/2017/richdata2" ref="U29:V35">
    <sortCondition ref="V28:V35"/>
  </sortState>
  <mergeCells count="7">
    <mergeCell ref="A1:J1"/>
    <mergeCell ref="A13:J13"/>
    <mergeCell ref="A8:B8"/>
    <mergeCell ref="A20:B20"/>
    <mergeCell ref="D8:E8"/>
    <mergeCell ref="D20:E20"/>
    <mergeCell ref="H8:I8"/>
  </mergeCells>
  <hyperlinks>
    <hyperlink ref="L1" location="'Menu Navegación'!A1" display="Menú" xr:uid="{4EFBF7B8-CE77-46B2-973B-F6C061AF9AC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F425F-3E72-4F62-A3C4-F8AFAAFC1A08}">
  <dimension ref="A1:N53"/>
  <sheetViews>
    <sheetView workbookViewId="0">
      <selection activeCell="H1" sqref="H1"/>
    </sheetView>
  </sheetViews>
  <sheetFormatPr baseColWidth="10" defaultRowHeight="15" x14ac:dyDescent="0.25"/>
  <cols>
    <col min="1" max="1" width="33.140625" bestFit="1" customWidth="1"/>
    <col min="2" max="2" width="21.28515625" style="24" customWidth="1"/>
    <col min="4" max="4" width="19.85546875" style="24" bestFit="1" customWidth="1"/>
    <col min="5" max="5" width="17.5703125" style="35" bestFit="1" customWidth="1"/>
    <col min="6" max="6" width="19" style="35" bestFit="1" customWidth="1"/>
    <col min="7" max="7" width="1.7109375" customWidth="1"/>
    <col min="9" max="9" width="1.7109375" customWidth="1"/>
    <col min="10" max="10" width="30.42578125" bestFit="1" customWidth="1"/>
    <col min="11" max="11" width="17" bestFit="1" customWidth="1"/>
    <col min="12" max="12" width="19" bestFit="1" customWidth="1"/>
    <col min="13" max="13" width="25" style="35" bestFit="1" customWidth="1"/>
    <col min="14" max="14" width="16.28515625" bestFit="1" customWidth="1"/>
  </cols>
  <sheetData>
    <row r="1" spans="1:14" s="103" customFormat="1" ht="26.25" customHeight="1" x14ac:dyDescent="0.25">
      <c r="A1" s="110" t="s">
        <v>286</v>
      </c>
      <c r="B1" s="101" t="s">
        <v>652</v>
      </c>
      <c r="C1" s="100" t="s">
        <v>288</v>
      </c>
      <c r="D1" s="101" t="s">
        <v>289</v>
      </c>
      <c r="E1" s="102" t="s">
        <v>502</v>
      </c>
      <c r="F1" s="102" t="s">
        <v>423</v>
      </c>
      <c r="H1" s="149" t="s">
        <v>738</v>
      </c>
      <c r="J1" s="236" t="s">
        <v>653</v>
      </c>
      <c r="K1" s="236"/>
      <c r="L1" s="236"/>
      <c r="M1" s="236"/>
      <c r="N1" s="236"/>
    </row>
    <row r="2" spans="1:14" x14ac:dyDescent="0.25">
      <c r="A2" s="111" t="s">
        <v>655</v>
      </c>
      <c r="B2" s="109">
        <v>12400</v>
      </c>
      <c r="C2" s="56">
        <v>7.1999999999999995E-2</v>
      </c>
      <c r="D2" s="55">
        <f>+B2*C2</f>
        <v>892.8</v>
      </c>
      <c r="E2" s="57">
        <v>0</v>
      </c>
      <c r="F2" s="57">
        <f>+N3</f>
        <v>189.71207430340559</v>
      </c>
      <c r="J2" s="100" t="s">
        <v>64</v>
      </c>
      <c r="K2" s="100" t="s">
        <v>527</v>
      </c>
      <c r="L2" s="100" t="s">
        <v>528</v>
      </c>
      <c r="M2" s="102" t="s">
        <v>529</v>
      </c>
      <c r="N2" s="100" t="s">
        <v>532</v>
      </c>
    </row>
    <row r="3" spans="1:14" x14ac:dyDescent="0.25">
      <c r="A3" s="111" t="s">
        <v>656</v>
      </c>
      <c r="B3" s="109">
        <v>12000</v>
      </c>
      <c r="C3" s="56">
        <v>7.1999999999999995E-2</v>
      </c>
      <c r="D3" s="55">
        <f t="shared" ref="D3:D39" si="0">+B3*C3</f>
        <v>863.99999999999989</v>
      </c>
      <c r="E3" s="57">
        <v>0</v>
      </c>
      <c r="F3" s="57">
        <v>0</v>
      </c>
      <c r="J3" s="105" t="s">
        <v>513</v>
      </c>
      <c r="K3" s="54">
        <v>52</v>
      </c>
      <c r="L3" s="104">
        <f t="shared" ref="L3:L16" si="1">+K3*L$18</f>
        <v>8.0495356037151702E-2</v>
      </c>
      <c r="M3" s="57">
        <f t="shared" ref="M3:M16" si="2">+K$24*L3</f>
        <v>9865.0278637770898</v>
      </c>
      <c r="N3" s="57">
        <f>+M3/K3</f>
        <v>189.71207430340559</v>
      </c>
    </row>
    <row r="4" spans="1:14" x14ac:dyDescent="0.25">
      <c r="A4" s="111" t="s">
        <v>657</v>
      </c>
      <c r="B4" s="109">
        <v>13500</v>
      </c>
      <c r="C4" s="56">
        <v>7.1999999999999995E-2</v>
      </c>
      <c r="D4" s="55">
        <f t="shared" si="0"/>
        <v>971.99999999999989</v>
      </c>
      <c r="E4" s="57">
        <v>0</v>
      </c>
      <c r="F4" s="57">
        <f>+N8</f>
        <v>189.71207430340559</v>
      </c>
      <c r="J4" s="105" t="s">
        <v>514</v>
      </c>
      <c r="K4" s="54">
        <v>22</v>
      </c>
      <c r="L4" s="104">
        <f t="shared" si="1"/>
        <v>3.4055727554179571E-2</v>
      </c>
      <c r="M4" s="57">
        <f t="shared" si="2"/>
        <v>4173.6656346749232</v>
      </c>
      <c r="N4" s="57">
        <f>+M4/K4</f>
        <v>189.71207430340561</v>
      </c>
    </row>
    <row r="5" spans="1:14" x14ac:dyDescent="0.25">
      <c r="A5" s="111" t="s">
        <v>658</v>
      </c>
      <c r="B5" s="109">
        <v>13500</v>
      </c>
      <c r="C5" s="56">
        <v>7.1999999999999995E-2</v>
      </c>
      <c r="D5" s="55">
        <f t="shared" si="0"/>
        <v>971.99999999999989</v>
      </c>
      <c r="E5" s="57">
        <v>0</v>
      </c>
      <c r="F5" s="57">
        <f>+N10</f>
        <v>189.71207430340559</v>
      </c>
      <c r="J5" s="105" t="s">
        <v>515</v>
      </c>
      <c r="K5" s="54">
        <v>39</v>
      </c>
      <c r="L5" s="104">
        <f t="shared" si="1"/>
        <v>6.037151702786378E-2</v>
      </c>
      <c r="M5" s="57">
        <f t="shared" si="2"/>
        <v>7398.7708978328174</v>
      </c>
      <c r="N5" s="57">
        <f t="shared" ref="N5:N16" si="3">+M5/K5</f>
        <v>189.71207430340559</v>
      </c>
    </row>
    <row r="6" spans="1:14" x14ac:dyDescent="0.25">
      <c r="A6" s="111" t="s">
        <v>659</v>
      </c>
      <c r="B6" s="109">
        <v>15000</v>
      </c>
      <c r="C6" s="56">
        <v>7.1999999999999995E-2</v>
      </c>
      <c r="D6" s="55">
        <f t="shared" si="0"/>
        <v>1080</v>
      </c>
      <c r="E6" s="57">
        <v>0</v>
      </c>
      <c r="F6" s="57">
        <f>+N12</f>
        <v>189.71207430340559</v>
      </c>
      <c r="J6" s="105" t="s">
        <v>516</v>
      </c>
      <c r="K6" s="54">
        <v>34</v>
      </c>
      <c r="L6" s="104">
        <f t="shared" si="1"/>
        <v>5.2631578947368425E-2</v>
      </c>
      <c r="M6" s="57">
        <f t="shared" si="2"/>
        <v>6450.21052631579</v>
      </c>
      <c r="N6" s="57">
        <f t="shared" si="3"/>
        <v>189.71207430340559</v>
      </c>
    </row>
    <row r="7" spans="1:14" x14ac:dyDescent="0.25">
      <c r="A7" s="111" t="s">
        <v>523</v>
      </c>
      <c r="B7" s="109">
        <v>15000</v>
      </c>
      <c r="C7" s="56">
        <v>7.1999999999999995E-2</v>
      </c>
      <c r="D7" s="55">
        <f t="shared" si="0"/>
        <v>1080</v>
      </c>
      <c r="E7" s="57">
        <v>0</v>
      </c>
      <c r="F7" s="57">
        <f>+N14</f>
        <v>189.71207430340556</v>
      </c>
      <c r="J7" s="105" t="s">
        <v>517</v>
      </c>
      <c r="K7" s="54">
        <v>47</v>
      </c>
      <c r="L7" s="104">
        <f t="shared" si="1"/>
        <v>7.2755417956656354E-2</v>
      </c>
      <c r="M7" s="57">
        <f t="shared" si="2"/>
        <v>8916.4674922600625</v>
      </c>
      <c r="N7" s="57">
        <f t="shared" si="3"/>
        <v>189.71207430340559</v>
      </c>
    </row>
    <row r="8" spans="1:14" x14ac:dyDescent="0.25">
      <c r="A8" s="111" t="s">
        <v>525</v>
      </c>
      <c r="B8" s="109">
        <v>15000</v>
      </c>
      <c r="C8" s="56">
        <v>7.1999999999999995E-2</v>
      </c>
      <c r="D8" s="55">
        <f t="shared" si="0"/>
        <v>1080</v>
      </c>
      <c r="E8" s="57">
        <v>0</v>
      </c>
      <c r="F8" s="57">
        <f>+N15</f>
        <v>189.71207430340559</v>
      </c>
      <c r="J8" s="105" t="s">
        <v>518</v>
      </c>
      <c r="K8" s="54">
        <v>84</v>
      </c>
      <c r="L8" s="104">
        <f t="shared" si="1"/>
        <v>0.13003095975232198</v>
      </c>
      <c r="M8" s="57">
        <f t="shared" si="2"/>
        <v>15935.814241486069</v>
      </c>
      <c r="N8" s="57">
        <f t="shared" si="3"/>
        <v>189.71207430340559</v>
      </c>
    </row>
    <row r="9" spans="1:14" x14ac:dyDescent="0.25">
      <c r="A9" s="111" t="s">
        <v>660</v>
      </c>
      <c r="B9" s="109">
        <v>22000</v>
      </c>
      <c r="C9" s="56">
        <v>7.1999999999999995E-2</v>
      </c>
      <c r="D9" s="55">
        <f t="shared" si="0"/>
        <v>1583.9999999999998</v>
      </c>
      <c r="E9" s="57">
        <v>0</v>
      </c>
      <c r="F9" s="57">
        <f>+N7</f>
        <v>189.71207430340559</v>
      </c>
      <c r="J9" s="105" t="s">
        <v>519</v>
      </c>
      <c r="K9" s="54">
        <v>142</v>
      </c>
      <c r="L9" s="104">
        <f t="shared" si="1"/>
        <v>0.21981424148606812</v>
      </c>
      <c r="M9" s="57">
        <f t="shared" si="2"/>
        <v>26939.114551083592</v>
      </c>
      <c r="N9" s="57">
        <f t="shared" si="3"/>
        <v>189.71207430340559</v>
      </c>
    </row>
    <row r="10" spans="1:14" x14ac:dyDescent="0.25">
      <c r="A10" s="111" t="s">
        <v>624</v>
      </c>
      <c r="B10" s="109">
        <v>18500</v>
      </c>
      <c r="C10" s="56">
        <v>7.1999999999999995E-2</v>
      </c>
      <c r="D10" s="55">
        <f t="shared" si="0"/>
        <v>1332</v>
      </c>
      <c r="E10" s="57">
        <v>0</v>
      </c>
      <c r="F10" s="57">
        <f>+N5</f>
        <v>189.71207430340559</v>
      </c>
      <c r="J10" s="105" t="s">
        <v>520</v>
      </c>
      <c r="K10" s="54">
        <v>7</v>
      </c>
      <c r="L10" s="104">
        <f t="shared" si="1"/>
        <v>1.0835913312693499E-2</v>
      </c>
      <c r="M10" s="57">
        <f t="shared" si="2"/>
        <v>1327.984520123839</v>
      </c>
      <c r="N10" s="57">
        <f t="shared" si="3"/>
        <v>189.71207430340559</v>
      </c>
    </row>
    <row r="11" spans="1:14" x14ac:dyDescent="0.25">
      <c r="A11" s="111" t="s">
        <v>516</v>
      </c>
      <c r="B11" s="109">
        <v>19000</v>
      </c>
      <c r="C11" s="56">
        <v>7.1999999999999995E-2</v>
      </c>
      <c r="D11" s="55">
        <f t="shared" si="0"/>
        <v>1368</v>
      </c>
      <c r="E11" s="57">
        <v>0</v>
      </c>
      <c r="F11" s="57">
        <f>+N6</f>
        <v>189.71207430340559</v>
      </c>
      <c r="J11" s="105" t="s">
        <v>521</v>
      </c>
      <c r="K11" s="54">
        <v>29</v>
      </c>
      <c r="L11" s="104">
        <f t="shared" si="1"/>
        <v>4.489164086687307E-2</v>
      </c>
      <c r="M11" s="57">
        <f t="shared" si="2"/>
        <v>5501.6501547987618</v>
      </c>
      <c r="N11" s="57">
        <f t="shared" si="3"/>
        <v>189.71207430340559</v>
      </c>
    </row>
    <row r="12" spans="1:14" x14ac:dyDescent="0.25">
      <c r="A12" s="111" t="s">
        <v>661</v>
      </c>
      <c r="B12" s="109">
        <v>18900</v>
      </c>
      <c r="C12" s="56">
        <v>7.1999999999999995E-2</v>
      </c>
      <c r="D12" s="55">
        <f t="shared" si="0"/>
        <v>1360.8</v>
      </c>
      <c r="E12" s="57">
        <v>0</v>
      </c>
      <c r="F12" s="57">
        <f>+N11</f>
        <v>189.71207430340559</v>
      </c>
      <c r="J12" s="105" t="s">
        <v>522</v>
      </c>
      <c r="K12" s="54">
        <v>21</v>
      </c>
      <c r="L12" s="104">
        <f t="shared" si="1"/>
        <v>3.2507739938080496E-2</v>
      </c>
      <c r="M12" s="57">
        <f t="shared" si="2"/>
        <v>3983.9535603715171</v>
      </c>
      <c r="N12" s="57">
        <f t="shared" si="3"/>
        <v>189.71207430340559</v>
      </c>
    </row>
    <row r="13" spans="1:14" x14ac:dyDescent="0.25">
      <c r="A13" s="111" t="s">
        <v>662</v>
      </c>
      <c r="B13" s="109">
        <v>18900</v>
      </c>
      <c r="C13" s="56">
        <v>7.1999999999999995E-2</v>
      </c>
      <c r="D13" s="55">
        <f t="shared" si="0"/>
        <v>1360.8</v>
      </c>
      <c r="E13" s="57">
        <v>0</v>
      </c>
      <c r="F13" s="57">
        <f>+N13</f>
        <v>189.71207430340559</v>
      </c>
      <c r="J13" s="105" t="s">
        <v>523</v>
      </c>
      <c r="K13" s="54">
        <v>21</v>
      </c>
      <c r="L13" s="104">
        <f t="shared" si="1"/>
        <v>3.2507739938080496E-2</v>
      </c>
      <c r="M13" s="57">
        <f t="shared" si="2"/>
        <v>3983.9535603715171</v>
      </c>
      <c r="N13" s="57">
        <f t="shared" si="3"/>
        <v>189.71207430340559</v>
      </c>
    </row>
    <row r="14" spans="1:14" x14ac:dyDescent="0.25">
      <c r="A14" s="111" t="s">
        <v>663</v>
      </c>
      <c r="B14" s="109">
        <v>18900</v>
      </c>
      <c r="C14" s="56">
        <v>7.1999999999999995E-2</v>
      </c>
      <c r="D14" s="55">
        <f t="shared" si="0"/>
        <v>1360.8</v>
      </c>
      <c r="E14" s="57">
        <v>0</v>
      </c>
      <c r="F14" s="57">
        <f>+N15</f>
        <v>189.71207430340559</v>
      </c>
      <c r="J14" s="105" t="s">
        <v>524</v>
      </c>
      <c r="K14" s="54">
        <v>35</v>
      </c>
      <c r="L14" s="104">
        <f t="shared" si="1"/>
        <v>5.4179566563467493E-2</v>
      </c>
      <c r="M14" s="57">
        <f t="shared" si="2"/>
        <v>6639.9226006191948</v>
      </c>
      <c r="N14" s="57">
        <f t="shared" si="3"/>
        <v>189.71207430340556</v>
      </c>
    </row>
    <row r="15" spans="1:14" x14ac:dyDescent="0.25">
      <c r="A15" s="111" t="s">
        <v>619</v>
      </c>
      <c r="B15" s="109">
        <v>18900</v>
      </c>
      <c r="C15" s="56">
        <v>7.1999999999999995E-2</v>
      </c>
      <c r="D15" s="55">
        <f t="shared" si="0"/>
        <v>1360.8</v>
      </c>
      <c r="E15" s="57">
        <v>0</v>
      </c>
      <c r="F15" s="57"/>
      <c r="J15" s="105" t="s">
        <v>525</v>
      </c>
      <c r="K15" s="54">
        <v>56</v>
      </c>
      <c r="L15" s="104">
        <f t="shared" si="1"/>
        <v>8.6687306501547989E-2</v>
      </c>
      <c r="M15" s="57">
        <f t="shared" si="2"/>
        <v>10623.876160990712</v>
      </c>
      <c r="N15" s="57">
        <f t="shared" si="3"/>
        <v>189.71207430340559</v>
      </c>
    </row>
    <row r="16" spans="1:14" x14ac:dyDescent="0.25">
      <c r="A16" s="111" t="s">
        <v>307</v>
      </c>
      <c r="B16" s="109">
        <v>19500</v>
      </c>
      <c r="C16" s="56">
        <v>7.1999999999999995E-2</v>
      </c>
      <c r="D16" s="55">
        <f t="shared" si="0"/>
        <v>1404</v>
      </c>
      <c r="E16" s="57">
        <v>680</v>
      </c>
      <c r="F16" s="57">
        <v>184</v>
      </c>
      <c r="J16" s="105" t="s">
        <v>526</v>
      </c>
      <c r="K16" s="54">
        <v>57</v>
      </c>
      <c r="L16" s="104">
        <f t="shared" si="1"/>
        <v>8.8235294117647065E-2</v>
      </c>
      <c r="M16" s="57">
        <f t="shared" si="2"/>
        <v>10813.588235294119</v>
      </c>
      <c r="N16" s="57">
        <f t="shared" si="3"/>
        <v>189.71207430340559</v>
      </c>
    </row>
    <row r="17" spans="1:14" x14ac:dyDescent="0.25">
      <c r="A17" s="111" t="s">
        <v>308</v>
      </c>
      <c r="B17" s="109">
        <v>17000</v>
      </c>
      <c r="C17" s="56">
        <v>7.1999999999999995E-2</v>
      </c>
      <c r="D17" s="55">
        <f t="shared" si="0"/>
        <v>1224</v>
      </c>
      <c r="E17" s="57">
        <v>680</v>
      </c>
      <c r="F17" s="57">
        <v>184</v>
      </c>
      <c r="J17" s="105" t="s">
        <v>147</v>
      </c>
      <c r="K17" s="106">
        <f>SUM(K3:K16)</f>
        <v>646</v>
      </c>
      <c r="L17" s="107">
        <v>1</v>
      </c>
      <c r="M17" s="108">
        <f>SUM(M3:M16)</f>
        <v>122554</v>
      </c>
      <c r="N17" s="108">
        <f>SUM(N3:N16)</f>
        <v>2655.9690402476785</v>
      </c>
    </row>
    <row r="18" spans="1:14" x14ac:dyDescent="0.25">
      <c r="A18" s="111" t="s">
        <v>309</v>
      </c>
      <c r="B18" s="109">
        <v>21500</v>
      </c>
      <c r="C18" s="56">
        <v>7.1999999999999995E-2</v>
      </c>
      <c r="D18" s="55">
        <f t="shared" si="0"/>
        <v>1547.9999999999998</v>
      </c>
      <c r="E18" s="57">
        <v>680</v>
      </c>
      <c r="F18" s="57">
        <v>184</v>
      </c>
      <c r="L18" s="38">
        <f>+L17/K17</f>
        <v>1.5479876160990713E-3</v>
      </c>
    </row>
    <row r="19" spans="1:14" x14ac:dyDescent="0.25">
      <c r="A19" s="111" t="s">
        <v>311</v>
      </c>
      <c r="B19" s="109">
        <v>19000</v>
      </c>
      <c r="C19" s="56">
        <v>7.1999999999999995E-2</v>
      </c>
      <c r="D19" s="55">
        <f t="shared" si="0"/>
        <v>1368</v>
      </c>
      <c r="E19" s="57">
        <v>680</v>
      </c>
      <c r="F19" s="57">
        <v>184</v>
      </c>
    </row>
    <row r="20" spans="1:14" x14ac:dyDescent="0.25">
      <c r="A20" s="111" t="s">
        <v>315</v>
      </c>
      <c r="B20" s="109">
        <v>23500</v>
      </c>
      <c r="C20" s="56">
        <v>7.1999999999999995E-2</v>
      </c>
      <c r="D20" s="55">
        <f t="shared" si="0"/>
        <v>1691.9999999999998</v>
      </c>
      <c r="E20" s="57">
        <v>680</v>
      </c>
      <c r="F20" s="57">
        <v>184</v>
      </c>
    </row>
    <row r="21" spans="1:14" x14ac:dyDescent="0.25">
      <c r="A21" s="111" t="s">
        <v>316</v>
      </c>
      <c r="B21" s="109">
        <v>21000</v>
      </c>
      <c r="C21" s="56">
        <v>7.1999999999999995E-2</v>
      </c>
      <c r="D21" s="55">
        <f t="shared" si="0"/>
        <v>1511.9999999999998</v>
      </c>
      <c r="E21" s="57">
        <v>680</v>
      </c>
      <c r="F21" s="57">
        <v>184</v>
      </c>
    </row>
    <row r="22" spans="1:14" x14ac:dyDescent="0.25">
      <c r="A22" s="111" t="s">
        <v>317</v>
      </c>
      <c r="B22" s="109">
        <v>22000</v>
      </c>
      <c r="C22" s="56">
        <v>7.1999999999999995E-2</v>
      </c>
      <c r="D22" s="55">
        <f t="shared" si="0"/>
        <v>1583.9999999999998</v>
      </c>
      <c r="E22" s="57">
        <v>680</v>
      </c>
      <c r="F22" s="57">
        <v>184</v>
      </c>
    </row>
    <row r="23" spans="1:14" x14ac:dyDescent="0.25">
      <c r="A23" s="111" t="s">
        <v>320</v>
      </c>
      <c r="B23" s="109">
        <v>19500</v>
      </c>
      <c r="C23" s="56">
        <v>7.1999999999999995E-2</v>
      </c>
      <c r="D23" s="55">
        <f t="shared" si="0"/>
        <v>1404</v>
      </c>
      <c r="E23" s="57">
        <v>680</v>
      </c>
      <c r="F23" s="57">
        <v>184</v>
      </c>
      <c r="J23" s="136" t="s">
        <v>530</v>
      </c>
      <c r="K23" s="57">
        <v>612770</v>
      </c>
    </row>
    <row r="24" spans="1:14" x14ac:dyDescent="0.25">
      <c r="A24" s="111" t="s">
        <v>322</v>
      </c>
      <c r="B24" s="109">
        <v>23500</v>
      </c>
      <c r="C24" s="56">
        <v>7.1999999999999995E-2</v>
      </c>
      <c r="D24" s="55">
        <f t="shared" si="0"/>
        <v>1691.9999999999998</v>
      </c>
      <c r="E24" s="57">
        <v>680</v>
      </c>
      <c r="F24" s="57">
        <v>184</v>
      </c>
      <c r="J24" s="136" t="s">
        <v>531</v>
      </c>
      <c r="K24" s="57">
        <f>+K23*20%</f>
        <v>122554</v>
      </c>
    </row>
    <row r="25" spans="1:14" x14ac:dyDescent="0.25">
      <c r="A25" s="111" t="s">
        <v>323</v>
      </c>
      <c r="B25" s="109">
        <v>21000</v>
      </c>
      <c r="C25" s="56">
        <v>7.1999999999999995E-2</v>
      </c>
      <c r="D25" s="55">
        <f t="shared" si="0"/>
        <v>1511.9999999999998</v>
      </c>
      <c r="E25" s="57">
        <v>680</v>
      </c>
      <c r="F25" s="57">
        <v>184</v>
      </c>
      <c r="J25" s="136" t="s">
        <v>533</v>
      </c>
      <c r="K25" s="57">
        <f>+K23*80%</f>
        <v>490216</v>
      </c>
    </row>
    <row r="26" spans="1:14" x14ac:dyDescent="0.25">
      <c r="A26" s="111" t="s">
        <v>324</v>
      </c>
      <c r="B26" s="109">
        <v>19000</v>
      </c>
      <c r="C26" s="56">
        <v>7.1999999999999995E-2</v>
      </c>
      <c r="D26" s="55">
        <f t="shared" si="0"/>
        <v>1368</v>
      </c>
      <c r="E26" s="57">
        <v>0</v>
      </c>
      <c r="F26" s="57">
        <v>184</v>
      </c>
    </row>
    <row r="27" spans="1:14" x14ac:dyDescent="0.25">
      <c r="A27" s="111" t="s">
        <v>327</v>
      </c>
      <c r="B27" s="109">
        <v>18500</v>
      </c>
      <c r="C27" s="56">
        <v>7.1999999999999995E-2</v>
      </c>
      <c r="D27" s="55">
        <f t="shared" si="0"/>
        <v>1332</v>
      </c>
      <c r="E27" s="57">
        <v>680</v>
      </c>
      <c r="F27" s="57">
        <v>184</v>
      </c>
      <c r="J27" s="236" t="s">
        <v>654</v>
      </c>
      <c r="K27" s="236"/>
      <c r="L27" s="236"/>
      <c r="M27" s="236"/>
      <c r="N27" s="236"/>
    </row>
    <row r="28" spans="1:14" x14ac:dyDescent="0.25">
      <c r="A28" s="111" t="s">
        <v>332</v>
      </c>
      <c r="B28" s="109">
        <v>16000</v>
      </c>
      <c r="C28" s="56">
        <v>7.1999999999999995E-2</v>
      </c>
      <c r="D28" s="55">
        <f t="shared" si="0"/>
        <v>1152</v>
      </c>
      <c r="E28" s="57">
        <v>680</v>
      </c>
      <c r="F28" s="57">
        <v>184</v>
      </c>
      <c r="J28" s="52" t="s">
        <v>64</v>
      </c>
      <c r="K28" s="52" t="s">
        <v>527</v>
      </c>
      <c r="L28" s="52" t="s">
        <v>528</v>
      </c>
      <c r="M28" s="53" t="s">
        <v>529</v>
      </c>
      <c r="N28" s="52" t="s">
        <v>532</v>
      </c>
    </row>
    <row r="29" spans="1:14" x14ac:dyDescent="0.25">
      <c r="A29" s="111" t="s">
        <v>333</v>
      </c>
      <c r="B29" s="109">
        <v>20000</v>
      </c>
      <c r="C29" s="56">
        <v>7.1999999999999995E-2</v>
      </c>
      <c r="D29" s="55">
        <f t="shared" si="0"/>
        <v>1440</v>
      </c>
      <c r="E29" s="57">
        <v>680</v>
      </c>
      <c r="F29" s="57">
        <v>184</v>
      </c>
      <c r="J29" s="105" t="s">
        <v>534</v>
      </c>
      <c r="K29" s="54">
        <v>99</v>
      </c>
      <c r="L29" s="58">
        <f>+K29*L$53</f>
        <v>3.71900826446281E-2</v>
      </c>
      <c r="M29" s="57">
        <f>+K$25*L29</f>
        <v>18231.173553719007</v>
      </c>
      <c r="N29" s="57">
        <f>+M29/K29</f>
        <v>184.1532682193839</v>
      </c>
    </row>
    <row r="30" spans="1:14" x14ac:dyDescent="0.25">
      <c r="A30" s="111" t="s">
        <v>334</v>
      </c>
      <c r="B30" s="109">
        <v>17500</v>
      </c>
      <c r="C30" s="56">
        <v>7.1999999999999995E-2</v>
      </c>
      <c r="D30" s="55">
        <f t="shared" si="0"/>
        <v>1260</v>
      </c>
      <c r="E30" s="57">
        <v>680</v>
      </c>
      <c r="F30" s="57">
        <v>184</v>
      </c>
      <c r="J30" s="105" t="s">
        <v>339</v>
      </c>
      <c r="K30" s="54">
        <v>20</v>
      </c>
      <c r="L30" s="58">
        <f t="shared" ref="L30:L51" si="4">+K30*L$53</f>
        <v>7.5131480090157785E-3</v>
      </c>
      <c r="M30" s="57">
        <f t="shared" ref="M30:M51" si="5">+K$25*L30</f>
        <v>3683.065364387679</v>
      </c>
      <c r="N30" s="57">
        <f t="shared" ref="N30:N51" si="6">+M30/K30</f>
        <v>184.15326821938396</v>
      </c>
    </row>
    <row r="31" spans="1:14" x14ac:dyDescent="0.25">
      <c r="A31" s="111" t="s">
        <v>336</v>
      </c>
      <c r="B31" s="109">
        <v>13500</v>
      </c>
      <c r="C31" s="56">
        <v>7.1999999999999995E-2</v>
      </c>
      <c r="D31" s="55">
        <f t="shared" si="0"/>
        <v>971.99999999999989</v>
      </c>
      <c r="E31" s="57">
        <v>680</v>
      </c>
      <c r="F31" s="57">
        <v>184</v>
      </c>
      <c r="J31" s="105" t="s">
        <v>309</v>
      </c>
      <c r="K31" s="54">
        <v>1</v>
      </c>
      <c r="L31" s="58">
        <f t="shared" si="4"/>
        <v>3.756574004507889E-4</v>
      </c>
      <c r="M31" s="57">
        <f t="shared" si="5"/>
        <v>184.15326821938393</v>
      </c>
      <c r="N31" s="57">
        <f t="shared" si="6"/>
        <v>184.15326821938393</v>
      </c>
    </row>
    <row r="32" spans="1:14" x14ac:dyDescent="0.25">
      <c r="A32" s="111" t="s">
        <v>335</v>
      </c>
      <c r="B32" s="109">
        <v>11000</v>
      </c>
      <c r="C32" s="56">
        <v>7.1999999999999995E-2</v>
      </c>
      <c r="D32" s="55">
        <f t="shared" si="0"/>
        <v>791.99999999999989</v>
      </c>
      <c r="E32" s="57">
        <v>680</v>
      </c>
      <c r="F32" s="57">
        <v>184</v>
      </c>
      <c r="J32" s="105" t="s">
        <v>535</v>
      </c>
      <c r="K32" s="54">
        <v>40</v>
      </c>
      <c r="L32" s="58">
        <f t="shared" si="4"/>
        <v>1.5026296018031557E-2</v>
      </c>
      <c r="M32" s="57">
        <f t="shared" si="5"/>
        <v>7366.130728775358</v>
      </c>
      <c r="N32" s="57">
        <f t="shared" si="6"/>
        <v>184.15326821938396</v>
      </c>
    </row>
    <row r="33" spans="1:14" x14ac:dyDescent="0.25">
      <c r="A33" s="111" t="s">
        <v>337</v>
      </c>
      <c r="B33" s="109">
        <v>11000</v>
      </c>
      <c r="C33" s="56">
        <v>7.1999999999999995E-2</v>
      </c>
      <c r="D33" s="55">
        <f t="shared" si="0"/>
        <v>791.99999999999989</v>
      </c>
      <c r="E33" s="57">
        <v>680</v>
      </c>
      <c r="F33" s="57">
        <v>184</v>
      </c>
      <c r="J33" s="105" t="s">
        <v>536</v>
      </c>
      <c r="K33" s="54">
        <v>2</v>
      </c>
      <c r="L33" s="58">
        <f t="shared" si="4"/>
        <v>7.513148009015778E-4</v>
      </c>
      <c r="M33" s="57">
        <f t="shared" si="5"/>
        <v>368.30653643876786</v>
      </c>
      <c r="N33" s="57">
        <f t="shared" si="6"/>
        <v>184.15326821938393</v>
      </c>
    </row>
    <row r="34" spans="1:14" x14ac:dyDescent="0.25">
      <c r="A34" s="111" t="s">
        <v>339</v>
      </c>
      <c r="B34" s="109">
        <v>12000</v>
      </c>
      <c r="C34" s="56">
        <v>7.1999999999999995E-2</v>
      </c>
      <c r="D34" s="55">
        <f t="shared" si="0"/>
        <v>863.99999999999989</v>
      </c>
      <c r="E34" s="57">
        <v>680</v>
      </c>
      <c r="F34" s="57">
        <v>184</v>
      </c>
      <c r="J34" s="105" t="s">
        <v>537</v>
      </c>
      <c r="K34" s="54">
        <v>502</v>
      </c>
      <c r="L34" s="58">
        <f t="shared" si="4"/>
        <v>0.18858001502629604</v>
      </c>
      <c r="M34" s="57">
        <f t="shared" si="5"/>
        <v>92444.940646130737</v>
      </c>
      <c r="N34" s="57">
        <f t="shared" si="6"/>
        <v>184.15326821938393</v>
      </c>
    </row>
    <row r="35" spans="1:14" x14ac:dyDescent="0.25">
      <c r="A35" s="111" t="s">
        <v>340</v>
      </c>
      <c r="B35" s="109">
        <v>25000</v>
      </c>
      <c r="C35" s="56">
        <v>7.1999999999999995E-2</v>
      </c>
      <c r="D35" s="55">
        <f t="shared" si="0"/>
        <v>1799.9999999999998</v>
      </c>
      <c r="E35" s="57">
        <v>680</v>
      </c>
      <c r="F35" s="57">
        <v>184</v>
      </c>
      <c r="J35" s="105" t="s">
        <v>538</v>
      </c>
      <c r="K35" s="54">
        <v>361</v>
      </c>
      <c r="L35" s="58">
        <f t="shared" si="4"/>
        <v>0.13561232156273478</v>
      </c>
      <c r="M35" s="57">
        <f t="shared" si="5"/>
        <v>66479.329827197595</v>
      </c>
      <c r="N35" s="57">
        <f t="shared" si="6"/>
        <v>184.15326821938393</v>
      </c>
    </row>
    <row r="36" spans="1:14" x14ac:dyDescent="0.25">
      <c r="A36" s="111" t="s">
        <v>341</v>
      </c>
      <c r="B36" s="109">
        <v>27000</v>
      </c>
      <c r="C36" s="56">
        <v>7.1999999999999995E-2</v>
      </c>
      <c r="D36" s="55">
        <f t="shared" si="0"/>
        <v>1943.9999999999998</v>
      </c>
      <c r="E36" s="57">
        <v>680</v>
      </c>
      <c r="F36" s="57">
        <v>184</v>
      </c>
      <c r="J36" s="105" t="s">
        <v>539</v>
      </c>
      <c r="K36" s="54">
        <v>804</v>
      </c>
      <c r="L36" s="58">
        <f t="shared" si="4"/>
        <v>0.30202854996243428</v>
      </c>
      <c r="M36" s="57">
        <f t="shared" si="5"/>
        <v>148059.22764838469</v>
      </c>
      <c r="N36" s="57">
        <f t="shared" si="6"/>
        <v>184.15326821938396</v>
      </c>
    </row>
    <row r="37" spans="1:14" x14ac:dyDescent="0.25">
      <c r="A37" s="111" t="s">
        <v>504</v>
      </c>
      <c r="B37" s="109">
        <v>10000</v>
      </c>
      <c r="C37" s="58">
        <v>7.1999999999999995E-2</v>
      </c>
      <c r="D37" s="55">
        <f t="shared" si="0"/>
        <v>720</v>
      </c>
      <c r="E37" s="57">
        <v>0</v>
      </c>
      <c r="F37" s="57">
        <v>0</v>
      </c>
      <c r="J37" s="105" t="s">
        <v>540</v>
      </c>
      <c r="K37" s="54">
        <v>1</v>
      </c>
      <c r="L37" s="58">
        <f t="shared" si="4"/>
        <v>3.756574004507889E-4</v>
      </c>
      <c r="M37" s="57">
        <f t="shared" si="5"/>
        <v>184.15326821938393</v>
      </c>
      <c r="N37" s="57">
        <f t="shared" si="6"/>
        <v>184.15326821938393</v>
      </c>
    </row>
    <row r="38" spans="1:14" x14ac:dyDescent="0.25">
      <c r="A38" s="111" t="s">
        <v>505</v>
      </c>
      <c r="B38" s="109">
        <v>4400</v>
      </c>
      <c r="C38" s="58">
        <v>7.1999999999999995E-2</v>
      </c>
      <c r="D38" s="55">
        <f t="shared" si="0"/>
        <v>316.79999999999995</v>
      </c>
      <c r="E38" s="57">
        <v>250</v>
      </c>
      <c r="F38" s="57">
        <v>0</v>
      </c>
      <c r="J38" s="105" t="s">
        <v>541</v>
      </c>
      <c r="K38" s="54">
        <v>1</v>
      </c>
      <c r="L38" s="58">
        <f t="shared" si="4"/>
        <v>3.756574004507889E-4</v>
      </c>
      <c r="M38" s="57">
        <f t="shared" si="5"/>
        <v>184.15326821938393</v>
      </c>
      <c r="N38" s="57">
        <f t="shared" si="6"/>
        <v>184.15326821938393</v>
      </c>
    </row>
    <row r="39" spans="1:14" x14ac:dyDescent="0.25">
      <c r="A39" s="111" t="s">
        <v>506</v>
      </c>
      <c r="B39" s="109">
        <v>6000</v>
      </c>
      <c r="C39" s="58">
        <v>7.1999999999999995E-2</v>
      </c>
      <c r="D39" s="55">
        <f t="shared" si="0"/>
        <v>431.99999999999994</v>
      </c>
      <c r="E39" s="57">
        <v>250</v>
      </c>
      <c r="F39" s="57">
        <v>0</v>
      </c>
      <c r="J39" s="105" t="s">
        <v>320</v>
      </c>
      <c r="K39" s="54">
        <v>1</v>
      </c>
      <c r="L39" s="58">
        <f t="shared" si="4"/>
        <v>3.756574004507889E-4</v>
      </c>
      <c r="M39" s="57">
        <f t="shared" si="5"/>
        <v>184.15326821938393</v>
      </c>
      <c r="N39" s="57">
        <f t="shared" si="6"/>
        <v>184.15326821938393</v>
      </c>
    </row>
    <row r="40" spans="1:14" x14ac:dyDescent="0.25">
      <c r="A40" s="125" t="s">
        <v>476</v>
      </c>
      <c r="B40" s="126">
        <v>6500</v>
      </c>
      <c r="C40" s="127">
        <v>7.1999999999999995E-2</v>
      </c>
      <c r="D40" s="128">
        <f>+B40*C40</f>
        <v>467.99999999999994</v>
      </c>
      <c r="E40" s="129">
        <v>250</v>
      </c>
      <c r="F40" s="129">
        <v>0</v>
      </c>
      <c r="J40" s="105" t="s">
        <v>542</v>
      </c>
      <c r="K40" s="54">
        <v>5</v>
      </c>
      <c r="L40" s="58">
        <f t="shared" si="4"/>
        <v>1.8782870022539446E-3</v>
      </c>
      <c r="M40" s="57">
        <f t="shared" si="5"/>
        <v>920.76634109691975</v>
      </c>
      <c r="N40" s="57">
        <f t="shared" si="6"/>
        <v>184.15326821938396</v>
      </c>
    </row>
    <row r="41" spans="1:14" x14ac:dyDescent="0.25">
      <c r="A41" s="111" t="s">
        <v>598</v>
      </c>
      <c r="B41" s="55">
        <v>5000</v>
      </c>
      <c r="C41" s="58">
        <v>7.1999999999999995E-2</v>
      </c>
      <c r="D41" s="55">
        <f>+B41*C41</f>
        <v>360</v>
      </c>
      <c r="E41" s="57">
        <v>0</v>
      </c>
      <c r="F41" s="57">
        <v>0</v>
      </c>
      <c r="J41" s="105" t="s">
        <v>543</v>
      </c>
      <c r="K41" s="54">
        <v>13</v>
      </c>
      <c r="L41" s="58">
        <f t="shared" si="4"/>
        <v>4.8835462058602558E-3</v>
      </c>
      <c r="M41" s="57">
        <f t="shared" si="5"/>
        <v>2393.9924868519911</v>
      </c>
      <c r="N41" s="57">
        <f t="shared" si="6"/>
        <v>184.15326821938393</v>
      </c>
    </row>
    <row r="42" spans="1:14" x14ac:dyDescent="0.25">
      <c r="A42" s="111" t="s">
        <v>561</v>
      </c>
      <c r="B42" s="55">
        <v>6500</v>
      </c>
      <c r="C42" s="58">
        <v>7.1999999999999995E-2</v>
      </c>
      <c r="D42" s="55">
        <f>+B42*C42</f>
        <v>467.99999999999994</v>
      </c>
      <c r="E42" s="57">
        <v>25</v>
      </c>
      <c r="F42" s="57">
        <v>0</v>
      </c>
      <c r="J42" s="105" t="s">
        <v>544</v>
      </c>
      <c r="K42" s="54">
        <v>3</v>
      </c>
      <c r="L42" s="58">
        <f t="shared" si="4"/>
        <v>1.1269722013523666E-3</v>
      </c>
      <c r="M42" s="57">
        <f t="shared" si="5"/>
        <v>552.45980465815171</v>
      </c>
      <c r="N42" s="57">
        <f t="shared" si="6"/>
        <v>184.1532682193839</v>
      </c>
    </row>
    <row r="43" spans="1:14" x14ac:dyDescent="0.25">
      <c r="A43" s="111" t="s">
        <v>452</v>
      </c>
      <c r="B43" s="55">
        <v>25000</v>
      </c>
      <c r="C43" s="58">
        <v>7.1999999999999995E-2</v>
      </c>
      <c r="D43" s="55">
        <f t="shared" ref="D43:D44" si="7">+B43*C43</f>
        <v>1799.9999999999998</v>
      </c>
      <c r="E43" s="57">
        <v>680</v>
      </c>
      <c r="F43" s="57">
        <v>0</v>
      </c>
      <c r="J43" s="105" t="s">
        <v>545</v>
      </c>
      <c r="K43" s="54">
        <v>26</v>
      </c>
      <c r="L43" s="58">
        <f t="shared" si="4"/>
        <v>9.7670924117205116E-3</v>
      </c>
      <c r="M43" s="57">
        <f t="shared" si="5"/>
        <v>4787.9849737039822</v>
      </c>
      <c r="N43" s="57">
        <f t="shared" si="6"/>
        <v>184.15326821938393</v>
      </c>
    </row>
    <row r="44" spans="1:14" x14ac:dyDescent="0.25">
      <c r="A44" s="111" t="s">
        <v>417</v>
      </c>
      <c r="B44" s="55">
        <v>20000</v>
      </c>
      <c r="C44" s="58">
        <v>7.1999999999999995E-2</v>
      </c>
      <c r="D44" s="55">
        <f t="shared" si="7"/>
        <v>1440</v>
      </c>
      <c r="E44" s="57">
        <v>0</v>
      </c>
      <c r="F44" s="57">
        <v>0</v>
      </c>
      <c r="J44" s="105" t="s">
        <v>546</v>
      </c>
      <c r="K44" s="54">
        <v>370</v>
      </c>
      <c r="L44" s="58">
        <f t="shared" si="4"/>
        <v>0.1389932381667919</v>
      </c>
      <c r="M44" s="57">
        <f t="shared" si="5"/>
        <v>68136.709241172066</v>
      </c>
      <c r="N44" s="57">
        <f t="shared" si="6"/>
        <v>184.15326821938396</v>
      </c>
    </row>
    <row r="45" spans="1:14" x14ac:dyDescent="0.25">
      <c r="A45" s="111" t="s">
        <v>411</v>
      </c>
      <c r="B45" s="55">
        <v>20000</v>
      </c>
      <c r="C45" s="58">
        <v>7.1999999999999995E-2</v>
      </c>
      <c r="D45" s="55">
        <f t="shared" ref="D45" si="8">+B45*C45</f>
        <v>1440</v>
      </c>
      <c r="E45" s="57">
        <v>0</v>
      </c>
      <c r="F45" s="57">
        <v>0</v>
      </c>
      <c r="J45" s="105" t="s">
        <v>340</v>
      </c>
      <c r="K45" s="54">
        <v>19</v>
      </c>
      <c r="L45" s="58">
        <f t="shared" si="4"/>
        <v>7.137490608564989E-3</v>
      </c>
      <c r="M45" s="57">
        <f t="shared" si="5"/>
        <v>3498.9120961682947</v>
      </c>
      <c r="N45" s="57">
        <f t="shared" si="6"/>
        <v>184.15326821938393</v>
      </c>
    </row>
    <row r="46" spans="1:14" x14ac:dyDescent="0.25">
      <c r="A46" s="111" t="s">
        <v>410</v>
      </c>
      <c r="B46" s="55">
        <v>20000</v>
      </c>
      <c r="C46" s="58">
        <v>7.1999999999999995E-2</v>
      </c>
      <c r="D46" s="55">
        <f t="shared" ref="D46" si="9">+B46*C46</f>
        <v>1440</v>
      </c>
      <c r="E46" s="57">
        <v>0</v>
      </c>
      <c r="F46" s="57">
        <v>0</v>
      </c>
      <c r="J46" s="105" t="s">
        <v>451</v>
      </c>
      <c r="K46" s="54">
        <v>60</v>
      </c>
      <c r="L46" s="58">
        <f t="shared" si="4"/>
        <v>2.2539444027047335E-2</v>
      </c>
      <c r="M46" s="57">
        <f t="shared" si="5"/>
        <v>11049.196093163036</v>
      </c>
      <c r="N46" s="57">
        <f t="shared" si="6"/>
        <v>184.15326821938393</v>
      </c>
    </row>
    <row r="47" spans="1:14" x14ac:dyDescent="0.25">
      <c r="J47" s="105" t="s">
        <v>324</v>
      </c>
      <c r="K47" s="54">
        <v>1</v>
      </c>
      <c r="L47" s="58">
        <f t="shared" si="4"/>
        <v>3.756574004507889E-4</v>
      </c>
      <c r="M47" s="57">
        <f t="shared" si="5"/>
        <v>184.15326821938393</v>
      </c>
      <c r="N47" s="57">
        <f t="shared" si="6"/>
        <v>184.15326821938393</v>
      </c>
    </row>
    <row r="48" spans="1:14" x14ac:dyDescent="0.25">
      <c r="J48" s="105" t="s">
        <v>547</v>
      </c>
      <c r="K48" s="54">
        <v>31</v>
      </c>
      <c r="L48" s="58">
        <f t="shared" si="4"/>
        <v>1.1645379413974456E-2</v>
      </c>
      <c r="M48" s="57">
        <f t="shared" si="5"/>
        <v>5708.751314800902</v>
      </c>
      <c r="N48" s="57">
        <f t="shared" si="6"/>
        <v>184.15326821938393</v>
      </c>
    </row>
    <row r="49" spans="10:14" x14ac:dyDescent="0.25">
      <c r="J49" s="105" t="s">
        <v>548</v>
      </c>
      <c r="K49" s="54">
        <v>139</v>
      </c>
      <c r="L49" s="58">
        <f t="shared" si="4"/>
        <v>5.2216378662659657E-2</v>
      </c>
      <c r="M49" s="57">
        <f t="shared" si="5"/>
        <v>25597.304282494366</v>
      </c>
      <c r="N49" s="57">
        <f t="shared" si="6"/>
        <v>184.15326821938393</v>
      </c>
    </row>
    <row r="50" spans="10:14" x14ac:dyDescent="0.25">
      <c r="J50" s="105" t="s">
        <v>549</v>
      </c>
      <c r="K50" s="54">
        <v>48</v>
      </c>
      <c r="L50" s="58">
        <f t="shared" si="4"/>
        <v>1.8031555221637866E-2</v>
      </c>
      <c r="M50" s="57">
        <f t="shared" si="5"/>
        <v>8839.3568745304274</v>
      </c>
      <c r="N50" s="57">
        <f t="shared" si="6"/>
        <v>184.1532682193839</v>
      </c>
    </row>
    <row r="51" spans="10:14" x14ac:dyDescent="0.25">
      <c r="J51" s="105" t="s">
        <v>337</v>
      </c>
      <c r="K51" s="54">
        <v>115</v>
      </c>
      <c r="L51" s="58">
        <f t="shared" si="4"/>
        <v>4.3200601051840724E-2</v>
      </c>
      <c r="M51" s="57">
        <f t="shared" si="5"/>
        <v>21177.625845229151</v>
      </c>
      <c r="N51" s="57">
        <f t="shared" si="6"/>
        <v>184.15326821938393</v>
      </c>
    </row>
    <row r="52" spans="10:14" x14ac:dyDescent="0.25">
      <c r="J52" s="105" t="s">
        <v>147</v>
      </c>
      <c r="K52" s="106">
        <f>SUM(K29:K51)</f>
        <v>2662</v>
      </c>
      <c r="L52" s="107">
        <v>1</v>
      </c>
      <c r="M52" s="106">
        <f>SUM(M29:M51)</f>
        <v>490216</v>
      </c>
      <c r="N52" s="106">
        <f>SUM(N29:N51)</f>
        <v>4235.5251690458299</v>
      </c>
    </row>
    <row r="53" spans="10:14" x14ac:dyDescent="0.25">
      <c r="L53" s="38">
        <f>+L52/K52</f>
        <v>3.756574004507889E-4</v>
      </c>
    </row>
  </sheetData>
  <mergeCells count="2">
    <mergeCell ref="J1:N1"/>
    <mergeCell ref="J27:N27"/>
  </mergeCells>
  <hyperlinks>
    <hyperlink ref="H1" location="'Menu Navegación'!A1" display="Menú" xr:uid="{953A0E13-C4BF-43A8-954E-5A62340AEFB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37A37-B85F-428B-ADC9-F14F34068CD2}">
  <dimension ref="A1:Q453"/>
  <sheetViews>
    <sheetView zoomScale="85" zoomScaleNormal="85" workbookViewId="0">
      <selection activeCell="F1" sqref="F1"/>
    </sheetView>
  </sheetViews>
  <sheetFormatPr baseColWidth="10" defaultColWidth="11.42578125" defaultRowHeight="15.75" x14ac:dyDescent="0.25"/>
  <cols>
    <col min="1" max="1" width="58.42578125" style="5" bestFit="1" customWidth="1"/>
    <col min="2" max="2" width="17.42578125" style="5" bestFit="1" customWidth="1"/>
    <col min="3" max="3" width="13.7109375" style="33" bestFit="1" customWidth="1"/>
    <col min="4" max="16384" width="11.42578125" style="5"/>
  </cols>
  <sheetData>
    <row r="1" spans="1:6" ht="16.5" thickBot="1" x14ac:dyDescent="0.3">
      <c r="A1" s="237" t="s">
        <v>0</v>
      </c>
      <c r="B1" s="238"/>
      <c r="C1" s="239"/>
      <c r="F1" s="149" t="s">
        <v>738</v>
      </c>
    </row>
    <row r="2" spans="1:6" ht="16.5" thickBot="1" x14ac:dyDescent="0.3">
      <c r="A2" s="240" t="s">
        <v>1</v>
      </c>
      <c r="B2" s="241"/>
      <c r="C2" s="242"/>
    </row>
    <row r="3" spans="1:6" ht="16.5" thickBot="1" x14ac:dyDescent="0.3">
      <c r="A3" s="157" t="s">
        <v>2</v>
      </c>
      <c r="B3" s="1" t="s">
        <v>3</v>
      </c>
      <c r="C3" s="158" t="s">
        <v>4</v>
      </c>
    </row>
    <row r="4" spans="1:6" x14ac:dyDescent="0.25">
      <c r="A4" s="159" t="s">
        <v>5</v>
      </c>
      <c r="B4" s="2" t="s">
        <v>6</v>
      </c>
      <c r="C4" s="160">
        <v>332</v>
      </c>
    </row>
    <row r="5" spans="1:6" x14ac:dyDescent="0.25">
      <c r="A5" s="159" t="s">
        <v>7</v>
      </c>
      <c r="B5" s="2" t="s">
        <v>6</v>
      </c>
      <c r="C5" s="160">
        <v>274</v>
      </c>
    </row>
    <row r="6" spans="1:6" x14ac:dyDescent="0.25">
      <c r="A6" s="159" t="s">
        <v>8</v>
      </c>
      <c r="B6" s="2" t="s">
        <v>6</v>
      </c>
      <c r="C6" s="160">
        <v>100</v>
      </c>
    </row>
    <row r="7" spans="1:6" x14ac:dyDescent="0.25">
      <c r="A7" s="159" t="s">
        <v>9</v>
      </c>
      <c r="B7" s="2" t="s">
        <v>6</v>
      </c>
      <c r="C7" s="160">
        <v>100</v>
      </c>
    </row>
    <row r="8" spans="1:6" x14ac:dyDescent="0.25">
      <c r="A8" s="159" t="s">
        <v>10</v>
      </c>
      <c r="B8" s="2" t="s">
        <v>6</v>
      </c>
      <c r="C8" s="161">
        <v>200</v>
      </c>
    </row>
    <row r="9" spans="1:6" x14ac:dyDescent="0.25">
      <c r="A9" s="162" t="s">
        <v>11</v>
      </c>
      <c r="B9" s="2" t="s">
        <v>6</v>
      </c>
      <c r="C9" s="161">
        <v>200</v>
      </c>
    </row>
    <row r="10" spans="1:6" x14ac:dyDescent="0.25">
      <c r="A10" s="162" t="s">
        <v>12</v>
      </c>
      <c r="B10" s="2" t="s">
        <v>6</v>
      </c>
      <c r="C10" s="161">
        <v>50</v>
      </c>
    </row>
    <row r="11" spans="1:6" x14ac:dyDescent="0.25">
      <c r="A11" s="162" t="s">
        <v>13</v>
      </c>
      <c r="B11" s="5" t="s">
        <v>6</v>
      </c>
      <c r="C11" s="161">
        <v>150</v>
      </c>
    </row>
    <row r="12" spans="1:6" x14ac:dyDescent="0.25">
      <c r="A12" s="162" t="s">
        <v>14</v>
      </c>
      <c r="B12" s="5" t="s">
        <v>6</v>
      </c>
      <c r="C12" s="161">
        <v>3650</v>
      </c>
    </row>
    <row r="13" spans="1:6" ht="16.5" thickBot="1" x14ac:dyDescent="0.3">
      <c r="A13" s="243" t="s">
        <v>215</v>
      </c>
      <c r="B13" s="244"/>
      <c r="C13" s="163">
        <f>SUM(C4:C12)</f>
        <v>5056</v>
      </c>
    </row>
    <row r="14" spans="1:6" ht="16.5" thickBot="1" x14ac:dyDescent="0.3"/>
    <row r="15" spans="1:6" ht="16.5" thickBot="1" x14ac:dyDescent="0.3">
      <c r="A15" s="240" t="s">
        <v>15</v>
      </c>
      <c r="B15" s="241"/>
      <c r="C15" s="242"/>
    </row>
    <row r="16" spans="1:6" ht="16.5" thickBot="1" x14ac:dyDescent="0.3">
      <c r="A16" s="164" t="s">
        <v>16</v>
      </c>
      <c r="B16" s="4" t="s">
        <v>3</v>
      </c>
      <c r="C16" s="165" t="s">
        <v>17</v>
      </c>
    </row>
    <row r="17" spans="1:3" x14ac:dyDescent="0.25">
      <c r="A17" s="159" t="s">
        <v>217</v>
      </c>
      <c r="B17" s="2" t="s">
        <v>209</v>
      </c>
      <c r="C17" s="160">
        <v>5</v>
      </c>
    </row>
    <row r="18" spans="1:3" x14ac:dyDescent="0.25">
      <c r="A18" s="162" t="s">
        <v>211</v>
      </c>
      <c r="B18" s="5" t="s">
        <v>209</v>
      </c>
      <c r="C18" s="161">
        <v>3</v>
      </c>
    </row>
    <row r="19" spans="1:3" x14ac:dyDescent="0.25">
      <c r="A19" s="162" t="s">
        <v>212</v>
      </c>
      <c r="B19" s="5" t="s">
        <v>209</v>
      </c>
      <c r="C19" s="161">
        <v>4</v>
      </c>
    </row>
    <row r="20" spans="1:3" x14ac:dyDescent="0.25">
      <c r="A20" s="162" t="s">
        <v>213</v>
      </c>
      <c r="B20" s="5" t="s">
        <v>209</v>
      </c>
      <c r="C20" s="161">
        <v>7</v>
      </c>
    </row>
    <row r="21" spans="1:3" x14ac:dyDescent="0.25">
      <c r="A21" s="162" t="s">
        <v>214</v>
      </c>
      <c r="B21" s="5" t="s">
        <v>209</v>
      </c>
      <c r="C21" s="161">
        <v>5</v>
      </c>
    </row>
    <row r="22" spans="1:3" s="7" customFormat="1" ht="16.5" thickBot="1" x14ac:dyDescent="0.3">
      <c r="A22" s="243" t="s">
        <v>216</v>
      </c>
      <c r="B22" s="244"/>
      <c r="C22" s="163">
        <f>SUM(C17:C21)</f>
        <v>24</v>
      </c>
    </row>
    <row r="23" spans="1:3" ht="16.5" thickBot="1" x14ac:dyDescent="0.3"/>
    <row r="24" spans="1:3" ht="16.5" thickBot="1" x14ac:dyDescent="0.3">
      <c r="A24" s="237" t="s">
        <v>22</v>
      </c>
      <c r="B24" s="238"/>
      <c r="C24" s="239"/>
    </row>
    <row r="25" spans="1:3" ht="16.5" thickBot="1" x14ac:dyDescent="0.3">
      <c r="A25" s="240" t="s">
        <v>1</v>
      </c>
      <c r="B25" s="241"/>
      <c r="C25" s="242"/>
    </row>
    <row r="26" spans="1:3" ht="16.5" thickBot="1" x14ac:dyDescent="0.3">
      <c r="A26" s="157" t="s">
        <v>2</v>
      </c>
      <c r="B26" s="1" t="s">
        <v>3</v>
      </c>
      <c r="C26" s="158" t="s">
        <v>4</v>
      </c>
    </row>
    <row r="27" spans="1:3" x14ac:dyDescent="0.25">
      <c r="A27" s="159" t="s">
        <v>23</v>
      </c>
      <c r="B27" s="2" t="s">
        <v>6</v>
      </c>
      <c r="C27" s="160">
        <v>18</v>
      </c>
    </row>
    <row r="28" spans="1:3" x14ac:dyDescent="0.25">
      <c r="A28" s="159" t="s">
        <v>24</v>
      </c>
      <c r="B28" s="2" t="s">
        <v>21</v>
      </c>
      <c r="C28" s="160">
        <v>2</v>
      </c>
    </row>
    <row r="29" spans="1:3" x14ac:dyDescent="0.25">
      <c r="A29" s="159" t="s">
        <v>25</v>
      </c>
      <c r="B29" s="2" t="s">
        <v>26</v>
      </c>
      <c r="C29" s="160">
        <v>35</v>
      </c>
    </row>
    <row r="30" spans="1:3" x14ac:dyDescent="0.25">
      <c r="A30" s="159" t="s">
        <v>27</v>
      </c>
      <c r="B30" s="2" t="s">
        <v>26</v>
      </c>
      <c r="C30" s="160">
        <v>200</v>
      </c>
    </row>
    <row r="31" spans="1:3" x14ac:dyDescent="0.25">
      <c r="A31" s="159" t="s">
        <v>28</v>
      </c>
      <c r="B31" s="2" t="s">
        <v>6</v>
      </c>
      <c r="C31" s="160">
        <v>4</v>
      </c>
    </row>
    <row r="32" spans="1:3" x14ac:dyDescent="0.25">
      <c r="A32" s="159" t="s">
        <v>29</v>
      </c>
      <c r="B32" s="5" t="s">
        <v>6</v>
      </c>
      <c r="C32" s="161">
        <v>4</v>
      </c>
    </row>
    <row r="33" spans="1:3" x14ac:dyDescent="0.25">
      <c r="A33" s="162" t="s">
        <v>30</v>
      </c>
      <c r="B33" s="5" t="s">
        <v>6</v>
      </c>
      <c r="C33" s="161">
        <v>5</v>
      </c>
    </row>
    <row r="34" spans="1:3" ht="16.5" thickBot="1" x14ac:dyDescent="0.3">
      <c r="A34" s="243" t="s">
        <v>215</v>
      </c>
      <c r="B34" s="244"/>
      <c r="C34" s="166">
        <f>SUM(C27:C33)</f>
        <v>268</v>
      </c>
    </row>
    <row r="35" spans="1:3" ht="16.5" thickBot="1" x14ac:dyDescent="0.3"/>
    <row r="36" spans="1:3" ht="16.5" thickBot="1" x14ac:dyDescent="0.3">
      <c r="A36" s="240" t="s">
        <v>15</v>
      </c>
      <c r="B36" s="241"/>
      <c r="C36" s="242"/>
    </row>
    <row r="37" spans="1:3" ht="16.5" thickBot="1" x14ac:dyDescent="0.3">
      <c r="A37" s="164" t="s">
        <v>16</v>
      </c>
      <c r="B37" s="4" t="s">
        <v>3</v>
      </c>
      <c r="C37" s="165" t="s">
        <v>17</v>
      </c>
    </row>
    <row r="38" spans="1:3" x14ac:dyDescent="0.25">
      <c r="A38" s="159" t="s">
        <v>217</v>
      </c>
      <c r="B38" s="2" t="s">
        <v>209</v>
      </c>
      <c r="C38" s="160">
        <v>5</v>
      </c>
    </row>
    <row r="39" spans="1:3" x14ac:dyDescent="0.25">
      <c r="A39" s="159" t="s">
        <v>218</v>
      </c>
      <c r="B39" s="2" t="s">
        <v>209</v>
      </c>
      <c r="C39" s="160">
        <v>2</v>
      </c>
    </row>
    <row r="40" spans="1:3" x14ac:dyDescent="0.25">
      <c r="A40" s="162" t="s">
        <v>219</v>
      </c>
      <c r="B40" s="5" t="s">
        <v>209</v>
      </c>
      <c r="C40" s="161">
        <v>2</v>
      </c>
    </row>
    <row r="41" spans="1:3" x14ac:dyDescent="0.25">
      <c r="A41" s="167" t="s">
        <v>220</v>
      </c>
      <c r="B41" s="10" t="s">
        <v>209</v>
      </c>
      <c r="C41" s="168">
        <v>0.5</v>
      </c>
    </row>
    <row r="42" spans="1:3" ht="36" customHeight="1" x14ac:dyDescent="0.25">
      <c r="A42" s="169" t="s">
        <v>222</v>
      </c>
      <c r="B42" s="10" t="s">
        <v>209</v>
      </c>
      <c r="C42" s="170">
        <v>2</v>
      </c>
    </row>
    <row r="43" spans="1:3" x14ac:dyDescent="0.25">
      <c r="A43" s="169" t="s">
        <v>221</v>
      </c>
      <c r="B43" s="5" t="s">
        <v>209</v>
      </c>
      <c r="C43" s="161">
        <v>2</v>
      </c>
    </row>
    <row r="44" spans="1:3" ht="16.5" thickBot="1" x14ac:dyDescent="0.3">
      <c r="A44" s="243" t="s">
        <v>216</v>
      </c>
      <c r="B44" s="244"/>
      <c r="C44" s="166">
        <f>SUM(C38:C43)</f>
        <v>13.5</v>
      </c>
    </row>
    <row r="45" spans="1:3" ht="16.5" thickBot="1" x14ac:dyDescent="0.3"/>
    <row r="46" spans="1:3" ht="16.5" thickBot="1" x14ac:dyDescent="0.3">
      <c r="A46" s="237" t="s">
        <v>31</v>
      </c>
      <c r="B46" s="238"/>
      <c r="C46" s="239"/>
    </row>
    <row r="47" spans="1:3" ht="16.5" thickBot="1" x14ac:dyDescent="0.3">
      <c r="A47" s="240" t="s">
        <v>1</v>
      </c>
      <c r="B47" s="241"/>
      <c r="C47" s="242"/>
    </row>
    <row r="48" spans="1:3" ht="16.5" thickBot="1" x14ac:dyDescent="0.3">
      <c r="A48" s="157" t="s">
        <v>2</v>
      </c>
      <c r="B48" s="1" t="s">
        <v>3</v>
      </c>
      <c r="C48" s="158" t="s">
        <v>4</v>
      </c>
    </row>
    <row r="49" spans="1:3" x14ac:dyDescent="0.25">
      <c r="A49" s="159" t="s">
        <v>32</v>
      </c>
      <c r="B49" s="2" t="s">
        <v>6</v>
      </c>
      <c r="C49" s="160">
        <v>225</v>
      </c>
    </row>
    <row r="50" spans="1:3" x14ac:dyDescent="0.25">
      <c r="A50" s="159" t="s">
        <v>33</v>
      </c>
      <c r="B50" s="2" t="s">
        <v>6</v>
      </c>
      <c r="C50" s="160">
        <v>500</v>
      </c>
    </row>
    <row r="51" spans="1:3" x14ac:dyDescent="0.25">
      <c r="A51" s="159" t="s">
        <v>34</v>
      </c>
      <c r="B51" s="2" t="s">
        <v>6</v>
      </c>
      <c r="C51" s="160">
        <v>8</v>
      </c>
    </row>
    <row r="52" spans="1:3" x14ac:dyDescent="0.25">
      <c r="A52" s="159" t="s">
        <v>35</v>
      </c>
      <c r="B52" s="2" t="s">
        <v>26</v>
      </c>
      <c r="C52" s="160">
        <v>15</v>
      </c>
    </row>
    <row r="53" spans="1:3" x14ac:dyDescent="0.25">
      <c r="A53" s="159" t="s">
        <v>28</v>
      </c>
      <c r="B53" s="5" t="s">
        <v>6</v>
      </c>
      <c r="C53" s="161">
        <v>8</v>
      </c>
    </row>
    <row r="54" spans="1:3" x14ac:dyDescent="0.25">
      <c r="A54" s="162" t="s">
        <v>36</v>
      </c>
      <c r="B54" s="5" t="s">
        <v>26</v>
      </c>
      <c r="C54" s="161">
        <v>30</v>
      </c>
    </row>
    <row r="55" spans="1:3" ht="16.5" thickBot="1" x14ac:dyDescent="0.3">
      <c r="A55" s="243" t="s">
        <v>215</v>
      </c>
      <c r="B55" s="244"/>
      <c r="C55" s="166">
        <f>SUM(C49:C54)</f>
        <v>786</v>
      </c>
    </row>
    <row r="56" spans="1:3" ht="16.5" thickBot="1" x14ac:dyDescent="0.3"/>
    <row r="57" spans="1:3" ht="16.5" thickBot="1" x14ac:dyDescent="0.3">
      <c r="A57" s="240" t="s">
        <v>15</v>
      </c>
      <c r="B57" s="241"/>
      <c r="C57" s="242"/>
    </row>
    <row r="58" spans="1:3" ht="16.5" thickBot="1" x14ac:dyDescent="0.3">
      <c r="A58" s="164" t="s">
        <v>16</v>
      </c>
      <c r="B58" s="4" t="s">
        <v>3</v>
      </c>
      <c r="C58" s="165" t="s">
        <v>17</v>
      </c>
    </row>
    <row r="59" spans="1:3" x14ac:dyDescent="0.25">
      <c r="A59" s="159" t="s">
        <v>217</v>
      </c>
      <c r="B59" s="2" t="s">
        <v>209</v>
      </c>
      <c r="C59" s="160">
        <v>3</v>
      </c>
    </row>
    <row r="60" spans="1:3" x14ac:dyDescent="0.25">
      <c r="A60" s="159" t="s">
        <v>223</v>
      </c>
      <c r="B60" s="2" t="s">
        <v>209</v>
      </c>
      <c r="C60" s="160">
        <v>2</v>
      </c>
    </row>
    <row r="61" spans="1:3" ht="29.25" customHeight="1" x14ac:dyDescent="0.25">
      <c r="A61" s="191" t="s">
        <v>224</v>
      </c>
      <c r="B61" s="2" t="s">
        <v>209</v>
      </c>
      <c r="C61" s="160">
        <v>10</v>
      </c>
    </row>
    <row r="62" spans="1:3" x14ac:dyDescent="0.25">
      <c r="A62" s="162" t="s">
        <v>225</v>
      </c>
      <c r="B62" s="5" t="s">
        <v>209</v>
      </c>
      <c r="C62" s="161">
        <v>2</v>
      </c>
    </row>
    <row r="63" spans="1:3" x14ac:dyDescent="0.25">
      <c r="A63" s="162" t="s">
        <v>226</v>
      </c>
      <c r="B63" s="5" t="s">
        <v>209</v>
      </c>
      <c r="C63" s="161">
        <v>2</v>
      </c>
    </row>
    <row r="64" spans="1:3" ht="16.5" thickBot="1" x14ac:dyDescent="0.3">
      <c r="A64" s="243" t="s">
        <v>216</v>
      </c>
      <c r="B64" s="244"/>
      <c r="C64" s="166">
        <f>SUM(C59:C63)</f>
        <v>19</v>
      </c>
    </row>
    <row r="67" spans="1:3" ht="16.5" thickBot="1" x14ac:dyDescent="0.3"/>
    <row r="68" spans="1:3" ht="16.5" thickBot="1" x14ac:dyDescent="0.3">
      <c r="A68" s="237" t="s">
        <v>37</v>
      </c>
      <c r="B68" s="238"/>
      <c r="C68" s="239"/>
    </row>
    <row r="69" spans="1:3" ht="16.5" thickBot="1" x14ac:dyDescent="0.3">
      <c r="A69" s="240" t="s">
        <v>1</v>
      </c>
      <c r="B69" s="241"/>
      <c r="C69" s="242"/>
    </row>
    <row r="70" spans="1:3" ht="16.5" thickBot="1" x14ac:dyDescent="0.3">
      <c r="A70" s="157" t="s">
        <v>2</v>
      </c>
      <c r="B70" s="1" t="s">
        <v>3</v>
      </c>
      <c r="C70" s="158" t="s">
        <v>4</v>
      </c>
    </row>
    <row r="71" spans="1:3" x14ac:dyDescent="0.25">
      <c r="A71" s="159" t="s">
        <v>37</v>
      </c>
      <c r="B71" s="2" t="s">
        <v>6</v>
      </c>
      <c r="C71" s="160">
        <v>1000</v>
      </c>
    </row>
    <row r="72" spans="1:3" x14ac:dyDescent="0.25">
      <c r="A72" s="159" t="s">
        <v>28</v>
      </c>
      <c r="B72" s="2" t="s">
        <v>6</v>
      </c>
      <c r="C72" s="160">
        <v>6.5</v>
      </c>
    </row>
    <row r="73" spans="1:3" x14ac:dyDescent="0.25">
      <c r="A73" s="159" t="s">
        <v>29</v>
      </c>
      <c r="B73" s="2" t="s">
        <v>6</v>
      </c>
      <c r="C73" s="160">
        <v>1</v>
      </c>
    </row>
    <row r="74" spans="1:3" ht="16.5" thickBot="1" x14ac:dyDescent="0.3">
      <c r="A74" s="243" t="s">
        <v>215</v>
      </c>
      <c r="B74" s="244"/>
      <c r="C74" s="166">
        <f>SUM(C71:C73)</f>
        <v>1007.5</v>
      </c>
    </row>
    <row r="75" spans="1:3" ht="16.5" thickBot="1" x14ac:dyDescent="0.3"/>
    <row r="76" spans="1:3" ht="16.5" thickBot="1" x14ac:dyDescent="0.3">
      <c r="A76" s="240" t="s">
        <v>15</v>
      </c>
      <c r="B76" s="241"/>
      <c r="C76" s="242"/>
    </row>
    <row r="77" spans="1:3" ht="16.5" thickBot="1" x14ac:dyDescent="0.3">
      <c r="A77" s="164" t="s">
        <v>16</v>
      </c>
      <c r="B77" s="4" t="s">
        <v>3</v>
      </c>
      <c r="C77" s="165" t="s">
        <v>17</v>
      </c>
    </row>
    <row r="78" spans="1:3" x14ac:dyDescent="0.25">
      <c r="A78" s="159" t="s">
        <v>217</v>
      </c>
      <c r="B78" s="2" t="s">
        <v>209</v>
      </c>
      <c r="C78" s="160">
        <v>3</v>
      </c>
    </row>
    <row r="79" spans="1:3" x14ac:dyDescent="0.25">
      <c r="A79" s="162" t="s">
        <v>227</v>
      </c>
      <c r="B79" s="5" t="s">
        <v>209</v>
      </c>
      <c r="C79" s="161">
        <v>2</v>
      </c>
    </row>
    <row r="80" spans="1:3" ht="16.5" thickBot="1" x14ac:dyDescent="0.3">
      <c r="A80" s="243" t="s">
        <v>216</v>
      </c>
      <c r="B80" s="244"/>
      <c r="C80" s="166">
        <f>SUM(C75:C79)</f>
        <v>5</v>
      </c>
    </row>
    <row r="83" spans="1:3" ht="16.5" thickBot="1" x14ac:dyDescent="0.3"/>
    <row r="84" spans="1:3" ht="16.5" thickBot="1" x14ac:dyDescent="0.3">
      <c r="A84" s="237" t="s">
        <v>38</v>
      </c>
      <c r="B84" s="238"/>
      <c r="C84" s="239"/>
    </row>
    <row r="85" spans="1:3" ht="16.5" thickBot="1" x14ac:dyDescent="0.3">
      <c r="A85" s="240" t="s">
        <v>1</v>
      </c>
      <c r="B85" s="241"/>
      <c r="C85" s="242"/>
    </row>
    <row r="86" spans="1:3" ht="16.5" thickBot="1" x14ac:dyDescent="0.3">
      <c r="A86" s="157" t="s">
        <v>2</v>
      </c>
      <c r="B86" s="1" t="s">
        <v>3</v>
      </c>
      <c r="C86" s="158" t="s">
        <v>4</v>
      </c>
    </row>
    <row r="87" spans="1:3" x14ac:dyDescent="0.25">
      <c r="A87" s="159" t="s">
        <v>32</v>
      </c>
      <c r="B87" s="2" t="s">
        <v>6</v>
      </c>
      <c r="C87" s="160">
        <v>350</v>
      </c>
    </row>
    <row r="88" spans="1:3" x14ac:dyDescent="0.25">
      <c r="A88" s="159" t="s">
        <v>8</v>
      </c>
      <c r="B88" s="2" t="s">
        <v>6</v>
      </c>
      <c r="C88" s="160">
        <v>5</v>
      </c>
    </row>
    <row r="89" spans="1:3" x14ac:dyDescent="0.25">
      <c r="A89" s="159" t="s">
        <v>35</v>
      </c>
      <c r="B89" s="2" t="s">
        <v>26</v>
      </c>
      <c r="C89" s="160">
        <v>15</v>
      </c>
    </row>
    <row r="90" spans="1:3" x14ac:dyDescent="0.25">
      <c r="A90" s="159" t="s">
        <v>36</v>
      </c>
      <c r="B90" s="2" t="s">
        <v>6</v>
      </c>
      <c r="C90" s="160">
        <v>30</v>
      </c>
    </row>
    <row r="91" spans="1:3" x14ac:dyDescent="0.25">
      <c r="A91" s="159" t="s">
        <v>28</v>
      </c>
      <c r="B91" s="5" t="s">
        <v>6</v>
      </c>
      <c r="C91" s="161">
        <v>10</v>
      </c>
    </row>
    <row r="92" spans="1:3" x14ac:dyDescent="0.25">
      <c r="A92" s="162" t="s">
        <v>39</v>
      </c>
      <c r="B92" s="5" t="s">
        <v>6</v>
      </c>
      <c r="C92" s="161">
        <v>900</v>
      </c>
    </row>
    <row r="93" spans="1:3" ht="16.5" thickBot="1" x14ac:dyDescent="0.3">
      <c r="A93" s="243" t="s">
        <v>215</v>
      </c>
      <c r="B93" s="244"/>
      <c r="C93" s="163">
        <f>SUM(C87:C92)</f>
        <v>1310</v>
      </c>
    </row>
    <row r="94" spans="1:3" ht="16.5" thickBot="1" x14ac:dyDescent="0.3"/>
    <row r="95" spans="1:3" ht="16.5" thickBot="1" x14ac:dyDescent="0.3">
      <c r="A95" s="240" t="s">
        <v>15</v>
      </c>
      <c r="B95" s="241"/>
      <c r="C95" s="242"/>
    </row>
    <row r="96" spans="1:3" ht="16.5" thickBot="1" x14ac:dyDescent="0.3">
      <c r="A96" s="164" t="s">
        <v>16</v>
      </c>
      <c r="B96" s="4" t="s">
        <v>3</v>
      </c>
      <c r="C96" s="165" t="s">
        <v>17</v>
      </c>
    </row>
    <row r="97" spans="1:4" x14ac:dyDescent="0.25">
      <c r="A97" s="159" t="s">
        <v>217</v>
      </c>
      <c r="B97" s="2" t="s">
        <v>209</v>
      </c>
      <c r="C97" s="160">
        <v>5</v>
      </c>
    </row>
    <row r="98" spans="1:4" x14ac:dyDescent="0.25">
      <c r="A98" s="159" t="s">
        <v>223</v>
      </c>
      <c r="B98" s="2" t="s">
        <v>209</v>
      </c>
      <c r="C98" s="160">
        <v>2</v>
      </c>
    </row>
    <row r="99" spans="1:4" x14ac:dyDescent="0.25">
      <c r="A99" s="191" t="s">
        <v>229</v>
      </c>
      <c r="B99" s="2" t="s">
        <v>209</v>
      </c>
      <c r="C99" s="160">
        <v>10</v>
      </c>
      <c r="D99" s="63"/>
    </row>
    <row r="100" spans="1:4" x14ac:dyDescent="0.25">
      <c r="A100" s="162" t="s">
        <v>225</v>
      </c>
      <c r="B100" s="5" t="s">
        <v>209</v>
      </c>
      <c r="C100" s="161">
        <v>2</v>
      </c>
      <c r="D100" s="33"/>
    </row>
    <row r="101" spans="1:4" x14ac:dyDescent="0.25">
      <c r="A101" s="162" t="s">
        <v>227</v>
      </c>
      <c r="B101" s="5" t="s">
        <v>209</v>
      </c>
      <c r="C101" s="161">
        <v>2</v>
      </c>
    </row>
    <row r="102" spans="1:4" ht="16.5" thickBot="1" x14ac:dyDescent="0.3">
      <c r="A102" s="243" t="s">
        <v>216</v>
      </c>
      <c r="B102" s="244"/>
      <c r="C102" s="166">
        <f>SUM(C97:C101)</f>
        <v>21</v>
      </c>
    </row>
    <row r="105" spans="1:4" ht="16.5" thickBot="1" x14ac:dyDescent="0.3"/>
    <row r="106" spans="1:4" ht="16.5" thickBot="1" x14ac:dyDescent="0.3">
      <c r="A106" s="237" t="s">
        <v>40</v>
      </c>
      <c r="B106" s="238"/>
      <c r="C106" s="239"/>
    </row>
    <row r="107" spans="1:4" ht="16.5" thickBot="1" x14ac:dyDescent="0.3">
      <c r="A107" s="240" t="s">
        <v>1</v>
      </c>
      <c r="B107" s="241"/>
      <c r="C107" s="242"/>
    </row>
    <row r="108" spans="1:4" ht="16.5" thickBot="1" x14ac:dyDescent="0.3">
      <c r="A108" s="157" t="s">
        <v>2</v>
      </c>
      <c r="B108" s="1" t="s">
        <v>3</v>
      </c>
      <c r="C108" s="158" t="s">
        <v>4</v>
      </c>
    </row>
    <row r="109" spans="1:4" x14ac:dyDescent="0.25">
      <c r="A109" s="159" t="s">
        <v>13</v>
      </c>
      <c r="B109" s="2" t="s">
        <v>26</v>
      </c>
      <c r="C109" s="160">
        <v>500</v>
      </c>
    </row>
    <row r="110" spans="1:4" x14ac:dyDescent="0.25">
      <c r="A110" s="159" t="s">
        <v>28</v>
      </c>
      <c r="B110" s="2" t="s">
        <v>6</v>
      </c>
      <c r="C110" s="160">
        <v>5</v>
      </c>
    </row>
    <row r="111" spans="1:4" x14ac:dyDescent="0.25">
      <c r="A111" s="159" t="s">
        <v>29</v>
      </c>
      <c r="B111" s="2" t="s">
        <v>6</v>
      </c>
      <c r="C111" s="160">
        <v>1.5</v>
      </c>
    </row>
    <row r="112" spans="1:4" x14ac:dyDescent="0.25">
      <c r="A112" s="159" t="s">
        <v>35</v>
      </c>
      <c r="B112" s="2" t="s">
        <v>6</v>
      </c>
      <c r="C112" s="160">
        <v>200</v>
      </c>
    </row>
    <row r="113" spans="1:3" x14ac:dyDescent="0.25">
      <c r="A113" s="159" t="s">
        <v>41</v>
      </c>
      <c r="B113" s="5" t="s">
        <v>6</v>
      </c>
      <c r="C113" s="161">
        <v>500</v>
      </c>
    </row>
    <row r="114" spans="1:3" ht="16.5" thickBot="1" x14ac:dyDescent="0.3">
      <c r="A114" s="243" t="s">
        <v>215</v>
      </c>
      <c r="B114" s="244"/>
      <c r="C114" s="163">
        <f>SUM(C109:C113)</f>
        <v>1206.5</v>
      </c>
    </row>
    <row r="115" spans="1:3" ht="16.5" thickBot="1" x14ac:dyDescent="0.3"/>
    <row r="116" spans="1:3" ht="16.5" thickBot="1" x14ac:dyDescent="0.3">
      <c r="A116" s="240" t="s">
        <v>15</v>
      </c>
      <c r="B116" s="241"/>
      <c r="C116" s="242"/>
    </row>
    <row r="117" spans="1:3" ht="16.5" thickBot="1" x14ac:dyDescent="0.3">
      <c r="A117" s="164" t="s">
        <v>16</v>
      </c>
      <c r="B117" s="4" t="s">
        <v>3</v>
      </c>
      <c r="C117" s="165" t="s">
        <v>17</v>
      </c>
    </row>
    <row r="118" spans="1:3" x14ac:dyDescent="0.25">
      <c r="A118" s="159" t="s">
        <v>217</v>
      </c>
      <c r="B118" s="2" t="s">
        <v>209</v>
      </c>
      <c r="C118" s="160">
        <v>3</v>
      </c>
    </row>
    <row r="119" spans="1:3" x14ac:dyDescent="0.25">
      <c r="A119" s="159" t="s">
        <v>223</v>
      </c>
      <c r="B119" s="2" t="s">
        <v>209</v>
      </c>
      <c r="C119" s="160">
        <v>2</v>
      </c>
    </row>
    <row r="120" spans="1:3" x14ac:dyDescent="0.25">
      <c r="A120" s="191" t="s">
        <v>230</v>
      </c>
      <c r="B120" s="2" t="s">
        <v>209</v>
      </c>
      <c r="C120" s="160">
        <v>2</v>
      </c>
    </row>
    <row r="121" spans="1:3" x14ac:dyDescent="0.25">
      <c r="A121" s="162" t="s">
        <v>227</v>
      </c>
      <c r="B121" s="5" t="s">
        <v>209</v>
      </c>
      <c r="C121" s="161">
        <v>3</v>
      </c>
    </row>
    <row r="122" spans="1:3" ht="16.5" thickBot="1" x14ac:dyDescent="0.3">
      <c r="A122" s="243" t="s">
        <v>216</v>
      </c>
      <c r="B122" s="244"/>
      <c r="C122" s="166">
        <f>SUM(C118:C121)</f>
        <v>10</v>
      </c>
    </row>
    <row r="124" spans="1:3" x14ac:dyDescent="0.25">
      <c r="A124" s="2"/>
      <c r="B124" s="2"/>
      <c r="C124" s="60"/>
    </row>
    <row r="125" spans="1:3" ht="16.5" thickBot="1" x14ac:dyDescent="0.3"/>
    <row r="126" spans="1:3" ht="16.5" thickBot="1" x14ac:dyDescent="0.3">
      <c r="A126" s="237" t="s">
        <v>42</v>
      </c>
      <c r="B126" s="238"/>
      <c r="C126" s="239"/>
    </row>
    <row r="127" spans="1:3" ht="16.5" thickBot="1" x14ac:dyDescent="0.3">
      <c r="A127" s="240" t="s">
        <v>1</v>
      </c>
      <c r="B127" s="241"/>
      <c r="C127" s="242"/>
    </row>
    <row r="128" spans="1:3" ht="16.5" thickBot="1" x14ac:dyDescent="0.3">
      <c r="A128" s="157" t="s">
        <v>2</v>
      </c>
      <c r="B128" s="1" t="s">
        <v>3</v>
      </c>
      <c r="C128" s="158" t="s">
        <v>4</v>
      </c>
    </row>
    <row r="129" spans="1:3" x14ac:dyDescent="0.25">
      <c r="A129" s="159" t="s">
        <v>42</v>
      </c>
      <c r="B129" s="2" t="s">
        <v>6</v>
      </c>
      <c r="C129" s="160">
        <v>1000</v>
      </c>
    </row>
    <row r="130" spans="1:3" x14ac:dyDescent="0.25">
      <c r="A130" s="159" t="s">
        <v>43</v>
      </c>
      <c r="B130" s="2" t="s">
        <v>6</v>
      </c>
      <c r="C130" s="160">
        <v>5</v>
      </c>
    </row>
    <row r="131" spans="1:3" x14ac:dyDescent="0.25">
      <c r="A131" s="159" t="s">
        <v>44</v>
      </c>
      <c r="B131" s="2" t="s">
        <v>6</v>
      </c>
      <c r="C131" s="160">
        <v>5</v>
      </c>
    </row>
    <row r="132" spans="1:3" x14ac:dyDescent="0.25">
      <c r="A132" s="159" t="s">
        <v>45</v>
      </c>
      <c r="B132" s="2" t="s">
        <v>6</v>
      </c>
      <c r="C132" s="160">
        <v>5</v>
      </c>
    </row>
    <row r="133" spans="1:3" x14ac:dyDescent="0.25">
      <c r="A133" s="159" t="s">
        <v>28</v>
      </c>
      <c r="B133" s="5" t="s">
        <v>6</v>
      </c>
      <c r="C133" s="161">
        <v>5</v>
      </c>
    </row>
    <row r="134" spans="1:3" x14ac:dyDescent="0.25">
      <c r="A134" s="162" t="s">
        <v>29</v>
      </c>
      <c r="B134" s="5" t="s">
        <v>6</v>
      </c>
      <c r="C134" s="161">
        <v>1.5</v>
      </c>
    </row>
    <row r="135" spans="1:3" ht="16.5" thickBot="1" x14ac:dyDescent="0.3">
      <c r="A135" s="243" t="s">
        <v>215</v>
      </c>
      <c r="B135" s="244"/>
      <c r="C135" s="163">
        <f>SUM(C129:C134)</f>
        <v>1021.5</v>
      </c>
    </row>
    <row r="136" spans="1:3" ht="16.5" thickBot="1" x14ac:dyDescent="0.3">
      <c r="A136" s="11"/>
      <c r="B136" s="11"/>
      <c r="C136" s="67"/>
    </row>
    <row r="137" spans="1:3" ht="16.5" thickBot="1" x14ac:dyDescent="0.3">
      <c r="A137" s="240" t="s">
        <v>15</v>
      </c>
      <c r="B137" s="241"/>
      <c r="C137" s="242"/>
    </row>
    <row r="138" spans="1:3" ht="16.5" thickBot="1" x14ac:dyDescent="0.3">
      <c r="A138" s="164" t="s">
        <v>16</v>
      </c>
      <c r="B138" s="4" t="s">
        <v>3</v>
      </c>
      <c r="C138" s="165" t="s">
        <v>17</v>
      </c>
    </row>
    <row r="139" spans="1:3" x14ac:dyDescent="0.25">
      <c r="A139" s="159" t="s">
        <v>217</v>
      </c>
      <c r="B139" s="2" t="s">
        <v>209</v>
      </c>
      <c r="C139" s="160">
        <v>3</v>
      </c>
    </row>
    <row r="140" spans="1:3" x14ac:dyDescent="0.25">
      <c r="A140" s="162" t="s">
        <v>227</v>
      </c>
      <c r="B140" s="5" t="s">
        <v>209</v>
      </c>
      <c r="C140" s="161">
        <v>2</v>
      </c>
    </row>
    <row r="141" spans="1:3" x14ac:dyDescent="0.25">
      <c r="A141" s="159" t="s">
        <v>231</v>
      </c>
      <c r="B141" s="2" t="s">
        <v>209</v>
      </c>
      <c r="C141" s="160">
        <v>10</v>
      </c>
    </row>
    <row r="142" spans="1:3" ht="16.5" thickBot="1" x14ac:dyDescent="0.3">
      <c r="A142" s="243" t="s">
        <v>216</v>
      </c>
      <c r="B142" s="244"/>
      <c r="C142" s="192">
        <f>SUM(C139:C141)</f>
        <v>15</v>
      </c>
    </row>
    <row r="145" spans="1:3" ht="16.5" thickBot="1" x14ac:dyDescent="0.3"/>
    <row r="146" spans="1:3" ht="16.5" thickBot="1" x14ac:dyDescent="0.3">
      <c r="A146" s="237" t="s">
        <v>46</v>
      </c>
      <c r="B146" s="238"/>
      <c r="C146" s="239"/>
    </row>
    <row r="147" spans="1:3" ht="16.5" thickBot="1" x14ac:dyDescent="0.3">
      <c r="A147" s="240" t="s">
        <v>1</v>
      </c>
      <c r="B147" s="241"/>
      <c r="C147" s="242"/>
    </row>
    <row r="148" spans="1:3" ht="16.5" thickBot="1" x14ac:dyDescent="0.3">
      <c r="A148" s="157" t="s">
        <v>2</v>
      </c>
      <c r="B148" s="1" t="s">
        <v>3</v>
      </c>
      <c r="C148" s="158" t="s">
        <v>4</v>
      </c>
    </row>
    <row r="149" spans="1:3" x14ac:dyDescent="0.25">
      <c r="A149" s="159" t="s">
        <v>47</v>
      </c>
      <c r="B149" s="2" t="s">
        <v>6</v>
      </c>
      <c r="C149" s="160">
        <v>1000</v>
      </c>
    </row>
    <row r="150" spans="1:3" x14ac:dyDescent="0.25">
      <c r="A150" s="159" t="s">
        <v>28</v>
      </c>
      <c r="B150" s="2" t="s">
        <v>6</v>
      </c>
      <c r="C150" s="160">
        <v>7.5</v>
      </c>
    </row>
    <row r="151" spans="1:3" x14ac:dyDescent="0.25">
      <c r="A151" s="159" t="s">
        <v>29</v>
      </c>
      <c r="B151" s="2" t="s">
        <v>6</v>
      </c>
      <c r="C151" s="160">
        <v>1</v>
      </c>
    </row>
    <row r="152" spans="1:3" x14ac:dyDescent="0.25">
      <c r="A152" s="159" t="s">
        <v>44</v>
      </c>
      <c r="B152" s="2" t="s">
        <v>6</v>
      </c>
      <c r="C152" s="160">
        <v>5</v>
      </c>
    </row>
    <row r="153" spans="1:3" x14ac:dyDescent="0.25">
      <c r="A153" s="159" t="s">
        <v>43</v>
      </c>
      <c r="B153" s="2" t="s">
        <v>6</v>
      </c>
      <c r="C153" s="160">
        <v>5</v>
      </c>
    </row>
    <row r="154" spans="1:3" x14ac:dyDescent="0.25">
      <c r="A154" s="159" t="s">
        <v>45</v>
      </c>
      <c r="B154" s="5" t="s">
        <v>6</v>
      </c>
      <c r="C154" s="161">
        <v>5</v>
      </c>
    </row>
    <row r="155" spans="1:3" x14ac:dyDescent="0.25">
      <c r="A155" s="162" t="s">
        <v>48</v>
      </c>
      <c r="B155" s="5" t="s">
        <v>6</v>
      </c>
      <c r="C155" s="161">
        <v>100</v>
      </c>
    </row>
    <row r="156" spans="1:3" x14ac:dyDescent="0.25">
      <c r="A156" s="162" t="s">
        <v>49</v>
      </c>
      <c r="B156" s="5" t="s">
        <v>6</v>
      </c>
      <c r="C156" s="161">
        <f>20+25</f>
        <v>45</v>
      </c>
    </row>
    <row r="157" spans="1:3" ht="16.5" thickBot="1" x14ac:dyDescent="0.3">
      <c r="A157" s="243" t="s">
        <v>215</v>
      </c>
      <c r="B157" s="244"/>
      <c r="C157" s="163">
        <f>SUM(C149:C156)</f>
        <v>1168.5</v>
      </c>
    </row>
    <row r="158" spans="1:3" ht="16.5" thickBot="1" x14ac:dyDescent="0.3"/>
    <row r="159" spans="1:3" ht="16.5" thickBot="1" x14ac:dyDescent="0.3">
      <c r="A159" s="240" t="s">
        <v>15</v>
      </c>
      <c r="B159" s="241"/>
      <c r="C159" s="242"/>
    </row>
    <row r="160" spans="1:3" ht="16.5" thickBot="1" x14ac:dyDescent="0.3">
      <c r="A160" s="164" t="s">
        <v>16</v>
      </c>
      <c r="B160" s="4" t="s">
        <v>3</v>
      </c>
      <c r="C160" s="165" t="s">
        <v>17</v>
      </c>
    </row>
    <row r="161" spans="1:3" x14ac:dyDescent="0.25">
      <c r="A161" s="159" t="s">
        <v>217</v>
      </c>
      <c r="B161" s="2" t="s">
        <v>209</v>
      </c>
      <c r="C161" s="160">
        <v>3</v>
      </c>
    </row>
    <row r="162" spans="1:3" x14ac:dyDescent="0.25">
      <c r="A162" s="159" t="s">
        <v>232</v>
      </c>
      <c r="B162" s="2" t="s">
        <v>209</v>
      </c>
      <c r="C162" s="160">
        <v>5</v>
      </c>
    </row>
    <row r="163" spans="1:3" x14ac:dyDescent="0.25">
      <c r="A163" s="162" t="s">
        <v>227</v>
      </c>
      <c r="B163" s="5" t="s">
        <v>209</v>
      </c>
      <c r="C163" s="161">
        <v>2</v>
      </c>
    </row>
    <row r="164" spans="1:3" x14ac:dyDescent="0.25">
      <c r="A164" s="162" t="s">
        <v>362</v>
      </c>
      <c r="B164" s="5" t="s">
        <v>209</v>
      </c>
      <c r="C164" s="161">
        <v>5</v>
      </c>
    </row>
    <row r="165" spans="1:3" x14ac:dyDescent="0.25">
      <c r="A165" s="159" t="s">
        <v>639</v>
      </c>
      <c r="B165" s="2" t="s">
        <v>209</v>
      </c>
      <c r="C165" s="160">
        <v>3</v>
      </c>
    </row>
    <row r="166" spans="1:3" ht="16.5" thickBot="1" x14ac:dyDescent="0.3">
      <c r="A166" s="243" t="s">
        <v>216</v>
      </c>
      <c r="B166" s="244"/>
      <c r="C166" s="192">
        <f>SUM(C161:C165)</f>
        <v>18</v>
      </c>
    </row>
    <row r="169" spans="1:3" ht="16.5" thickBot="1" x14ac:dyDescent="0.3"/>
    <row r="170" spans="1:3" ht="16.5" thickBot="1" x14ac:dyDescent="0.3">
      <c r="A170" s="237" t="s">
        <v>50</v>
      </c>
      <c r="B170" s="238"/>
      <c r="C170" s="239"/>
    </row>
    <row r="171" spans="1:3" ht="16.5" thickBot="1" x14ac:dyDescent="0.3">
      <c r="A171" s="240" t="s">
        <v>1</v>
      </c>
      <c r="B171" s="241"/>
      <c r="C171" s="242"/>
    </row>
    <row r="172" spans="1:3" ht="16.5" thickBot="1" x14ac:dyDescent="0.3">
      <c r="A172" s="157" t="s">
        <v>2</v>
      </c>
      <c r="B172" s="1" t="s">
        <v>3</v>
      </c>
      <c r="C172" s="158" t="s">
        <v>4</v>
      </c>
    </row>
    <row r="173" spans="1:3" x14ac:dyDescent="0.25">
      <c r="A173" s="159" t="s">
        <v>51</v>
      </c>
      <c r="B173" s="2" t="s">
        <v>6</v>
      </c>
      <c r="C173" s="160">
        <v>1000</v>
      </c>
    </row>
    <row r="174" spans="1:3" x14ac:dyDescent="0.25">
      <c r="A174" s="159" t="s">
        <v>28</v>
      </c>
      <c r="B174" s="2" t="s">
        <v>6</v>
      </c>
      <c r="C174" s="160">
        <v>7.5</v>
      </c>
    </row>
    <row r="175" spans="1:3" x14ac:dyDescent="0.25">
      <c r="A175" s="159" t="s">
        <v>29</v>
      </c>
      <c r="B175" s="2" t="s">
        <v>6</v>
      </c>
      <c r="C175" s="160">
        <v>1</v>
      </c>
    </row>
    <row r="176" spans="1:3" x14ac:dyDescent="0.25">
      <c r="A176" s="159" t="s">
        <v>44</v>
      </c>
      <c r="B176" s="2" t="s">
        <v>6</v>
      </c>
      <c r="C176" s="160">
        <v>5</v>
      </c>
    </row>
    <row r="177" spans="1:3" x14ac:dyDescent="0.25">
      <c r="A177" s="159" t="s">
        <v>43</v>
      </c>
      <c r="B177" s="5" t="s">
        <v>6</v>
      </c>
      <c r="C177" s="161">
        <v>5</v>
      </c>
    </row>
    <row r="178" spans="1:3" x14ac:dyDescent="0.25">
      <c r="A178" s="162" t="s">
        <v>52</v>
      </c>
      <c r="B178" s="5" t="s">
        <v>6</v>
      </c>
      <c r="C178" s="161">
        <v>5</v>
      </c>
    </row>
    <row r="179" spans="1:3" x14ac:dyDescent="0.25">
      <c r="A179" s="162" t="s">
        <v>49</v>
      </c>
      <c r="B179" s="5" t="s">
        <v>6</v>
      </c>
      <c r="C179" s="161">
        <v>20</v>
      </c>
    </row>
    <row r="180" spans="1:3" ht="16.5" thickBot="1" x14ac:dyDescent="0.3">
      <c r="A180" s="243" t="s">
        <v>215</v>
      </c>
      <c r="B180" s="244"/>
      <c r="C180" s="163">
        <f>SUM(C173:C179)</f>
        <v>1043.5</v>
      </c>
    </row>
    <row r="181" spans="1:3" ht="16.5" thickBot="1" x14ac:dyDescent="0.3"/>
    <row r="182" spans="1:3" ht="16.5" thickBot="1" x14ac:dyDescent="0.3">
      <c r="A182" s="240" t="s">
        <v>15</v>
      </c>
      <c r="B182" s="241"/>
      <c r="C182" s="242"/>
    </row>
    <row r="183" spans="1:3" ht="16.5" thickBot="1" x14ac:dyDescent="0.3">
      <c r="A183" s="164" t="s">
        <v>16</v>
      </c>
      <c r="B183" s="4" t="s">
        <v>3</v>
      </c>
      <c r="C183" s="165" t="s">
        <v>17</v>
      </c>
    </row>
    <row r="184" spans="1:3" x14ac:dyDescent="0.25">
      <c r="A184" s="159" t="s">
        <v>217</v>
      </c>
      <c r="B184" s="2" t="s">
        <v>209</v>
      </c>
      <c r="C184" s="160">
        <v>3</v>
      </c>
    </row>
    <row r="185" spans="1:3" x14ac:dyDescent="0.25">
      <c r="A185" s="159" t="s">
        <v>233</v>
      </c>
      <c r="B185" s="2" t="s">
        <v>209</v>
      </c>
      <c r="C185" s="160">
        <v>5</v>
      </c>
    </row>
    <row r="186" spans="1:3" x14ac:dyDescent="0.25">
      <c r="A186" s="162" t="s">
        <v>227</v>
      </c>
      <c r="B186" s="5" t="s">
        <v>209</v>
      </c>
      <c r="C186" s="160">
        <v>2</v>
      </c>
    </row>
    <row r="187" spans="1:3" x14ac:dyDescent="0.25">
      <c r="A187" s="162" t="s">
        <v>362</v>
      </c>
      <c r="B187" s="5" t="s">
        <v>209</v>
      </c>
      <c r="C187" s="161">
        <v>5</v>
      </c>
    </row>
    <row r="188" spans="1:3" x14ac:dyDescent="0.25">
      <c r="A188" s="159" t="s">
        <v>640</v>
      </c>
      <c r="B188" s="2" t="s">
        <v>209</v>
      </c>
      <c r="C188" s="160">
        <v>3</v>
      </c>
    </row>
    <row r="189" spans="1:3" ht="16.5" thickBot="1" x14ac:dyDescent="0.3">
      <c r="A189" s="243" t="s">
        <v>216</v>
      </c>
      <c r="B189" s="244"/>
      <c r="C189" s="192">
        <f>SUM(C184:C188)</f>
        <v>18</v>
      </c>
    </row>
    <row r="192" spans="1:3" ht="16.5" thickBot="1" x14ac:dyDescent="0.3"/>
    <row r="193" spans="1:3" ht="16.5" thickBot="1" x14ac:dyDescent="0.3">
      <c r="A193" s="237" t="s">
        <v>53</v>
      </c>
      <c r="B193" s="238"/>
      <c r="C193" s="239"/>
    </row>
    <row r="194" spans="1:3" ht="16.5" thickBot="1" x14ac:dyDescent="0.3">
      <c r="A194" s="240" t="s">
        <v>1</v>
      </c>
      <c r="B194" s="241"/>
      <c r="C194" s="242"/>
    </row>
    <row r="195" spans="1:3" ht="16.5" thickBot="1" x14ac:dyDescent="0.3">
      <c r="A195" s="157" t="s">
        <v>2</v>
      </c>
      <c r="B195" s="1" t="s">
        <v>3</v>
      </c>
      <c r="C195" s="158" t="s">
        <v>4</v>
      </c>
    </row>
    <row r="196" spans="1:3" x14ac:dyDescent="0.25">
      <c r="A196" s="159" t="s">
        <v>51</v>
      </c>
      <c r="B196" s="2" t="s">
        <v>6</v>
      </c>
      <c r="C196" s="160">
        <v>10000</v>
      </c>
    </row>
    <row r="197" spans="1:3" x14ac:dyDescent="0.25">
      <c r="A197" s="159" t="s">
        <v>7</v>
      </c>
      <c r="B197" s="2" t="s">
        <v>6</v>
      </c>
      <c r="C197" s="160">
        <v>250</v>
      </c>
    </row>
    <row r="198" spans="1:3" x14ac:dyDescent="0.25">
      <c r="A198" s="159" t="s">
        <v>13</v>
      </c>
      <c r="B198" s="2" t="s">
        <v>562</v>
      </c>
      <c r="C198" s="160">
        <v>15</v>
      </c>
    </row>
    <row r="199" spans="1:3" x14ac:dyDescent="0.25">
      <c r="A199" s="159" t="s">
        <v>28</v>
      </c>
      <c r="B199" s="2" t="s">
        <v>6</v>
      </c>
      <c r="C199" s="160">
        <v>120</v>
      </c>
    </row>
    <row r="200" spans="1:3" x14ac:dyDescent="0.25">
      <c r="A200" s="159" t="s">
        <v>29</v>
      </c>
      <c r="B200" s="2" t="s">
        <v>6</v>
      </c>
      <c r="C200" s="160">
        <v>5</v>
      </c>
    </row>
    <row r="201" spans="1:3" x14ac:dyDescent="0.25">
      <c r="A201" s="159" t="s">
        <v>43</v>
      </c>
      <c r="B201" s="2" t="s">
        <v>6</v>
      </c>
      <c r="C201" s="160">
        <v>30</v>
      </c>
    </row>
    <row r="202" spans="1:3" x14ac:dyDescent="0.25">
      <c r="A202" s="159" t="s">
        <v>5</v>
      </c>
      <c r="B202" s="2" t="s">
        <v>6</v>
      </c>
      <c r="C202" s="160">
        <v>450</v>
      </c>
    </row>
    <row r="203" spans="1:3" x14ac:dyDescent="0.25">
      <c r="A203" s="159" t="s">
        <v>54</v>
      </c>
      <c r="B203" s="2" t="s">
        <v>6</v>
      </c>
      <c r="C203" s="160">
        <v>450</v>
      </c>
    </row>
    <row r="204" spans="1:3" x14ac:dyDescent="0.25">
      <c r="A204" s="159" t="s">
        <v>55</v>
      </c>
      <c r="B204" s="5" t="s">
        <v>6</v>
      </c>
      <c r="C204" s="161">
        <v>350</v>
      </c>
    </row>
    <row r="205" spans="1:3" x14ac:dyDescent="0.25">
      <c r="A205" s="162" t="s">
        <v>56</v>
      </c>
      <c r="B205" s="5" t="s">
        <v>6</v>
      </c>
      <c r="C205" s="161">
        <v>200</v>
      </c>
    </row>
    <row r="206" spans="1:3" x14ac:dyDescent="0.25">
      <c r="A206" s="162" t="s">
        <v>12</v>
      </c>
      <c r="B206" s="5" t="s">
        <v>6</v>
      </c>
      <c r="C206" s="161">
        <v>50</v>
      </c>
    </row>
    <row r="207" spans="1:3" ht="16.5" thickBot="1" x14ac:dyDescent="0.3">
      <c r="A207" s="243" t="s">
        <v>215</v>
      </c>
      <c r="B207" s="244"/>
      <c r="C207" s="163">
        <f>SUM(C196:C206)</f>
        <v>11920</v>
      </c>
    </row>
    <row r="208" spans="1:3" ht="16.5" thickBot="1" x14ac:dyDescent="0.3"/>
    <row r="209" spans="1:4" ht="16.5" thickBot="1" x14ac:dyDescent="0.3">
      <c r="A209" s="240" t="s">
        <v>15</v>
      </c>
      <c r="B209" s="241"/>
      <c r="C209" s="242"/>
    </row>
    <row r="210" spans="1:4" ht="16.5" thickBot="1" x14ac:dyDescent="0.3">
      <c r="A210" s="164" t="s">
        <v>16</v>
      </c>
      <c r="B210" s="4" t="s">
        <v>3</v>
      </c>
      <c r="C210" s="165" t="s">
        <v>17</v>
      </c>
    </row>
    <row r="211" spans="1:4" x14ac:dyDescent="0.25">
      <c r="A211" s="159" t="s">
        <v>217</v>
      </c>
      <c r="B211" s="2" t="s">
        <v>209</v>
      </c>
      <c r="C211" s="160">
        <v>5</v>
      </c>
    </row>
    <row r="212" spans="1:4" x14ac:dyDescent="0.25">
      <c r="A212" s="162" t="s">
        <v>227</v>
      </c>
      <c r="B212" s="5" t="s">
        <v>209</v>
      </c>
      <c r="C212" s="161">
        <v>4</v>
      </c>
    </row>
    <row r="213" spans="1:4" x14ac:dyDescent="0.25">
      <c r="A213" s="159" t="s">
        <v>234</v>
      </c>
      <c r="B213" s="2" t="s">
        <v>209</v>
      </c>
      <c r="C213" s="160">
        <v>50</v>
      </c>
    </row>
    <row r="214" spans="1:4" x14ac:dyDescent="0.25">
      <c r="A214" s="159" t="s">
        <v>235</v>
      </c>
      <c r="B214" s="2" t="s">
        <v>209</v>
      </c>
      <c r="C214" s="160">
        <v>15</v>
      </c>
    </row>
    <row r="215" spans="1:4" x14ac:dyDescent="0.25">
      <c r="A215" s="162" t="s">
        <v>236</v>
      </c>
      <c r="B215" s="5" t="s">
        <v>209</v>
      </c>
      <c r="C215" s="161">
        <v>30</v>
      </c>
    </row>
    <row r="216" spans="1:4" x14ac:dyDescent="0.25">
      <c r="A216" s="159" t="s">
        <v>640</v>
      </c>
      <c r="B216" s="5" t="s">
        <v>209</v>
      </c>
      <c r="C216" s="161">
        <v>10</v>
      </c>
    </row>
    <row r="217" spans="1:4" ht="16.5" thickBot="1" x14ac:dyDescent="0.3">
      <c r="A217" s="243" t="s">
        <v>216</v>
      </c>
      <c r="B217" s="244"/>
      <c r="C217" s="192">
        <f>SUM(C211:C216)</f>
        <v>114</v>
      </c>
    </row>
    <row r="218" spans="1:4" x14ac:dyDescent="0.25">
      <c r="D218" s="69"/>
    </row>
    <row r="219" spans="1:4" x14ac:dyDescent="0.25">
      <c r="A219" s="230" t="s">
        <v>646</v>
      </c>
      <c r="B219" s="230"/>
      <c r="C219" s="230"/>
      <c r="D219" s="69"/>
    </row>
    <row r="220" spans="1:4" x14ac:dyDescent="0.25">
      <c r="A220" s="5" t="s">
        <v>239</v>
      </c>
      <c r="B220" s="5">
        <v>8600</v>
      </c>
      <c r="C220" s="33">
        <v>1</v>
      </c>
      <c r="D220" s="69"/>
    </row>
    <row r="221" spans="1:4" x14ac:dyDescent="0.25">
      <c r="A221" s="5" t="s">
        <v>240</v>
      </c>
      <c r="B221" s="5">
        <v>4418</v>
      </c>
    </row>
    <row r="223" spans="1:4" x14ac:dyDescent="0.25">
      <c r="A223" s="7" t="s">
        <v>241</v>
      </c>
      <c r="B223" s="70">
        <f>+(B221*C220)/B220</f>
        <v>0.51372093023255816</v>
      </c>
      <c r="D223" s="13"/>
    </row>
    <row r="224" spans="1:4" x14ac:dyDescent="0.25">
      <c r="A224" s="7"/>
      <c r="B224" s="70"/>
      <c r="D224" s="13"/>
    </row>
    <row r="225" spans="1:4" x14ac:dyDescent="0.25">
      <c r="A225" s="7" t="s">
        <v>644</v>
      </c>
      <c r="B225" s="85">
        <f>+B227*B228</f>
        <v>5137.209302325582</v>
      </c>
      <c r="D225" s="13"/>
    </row>
    <row r="227" spans="1:4" x14ac:dyDescent="0.25">
      <c r="A227" s="5" t="s">
        <v>242</v>
      </c>
      <c r="B227" s="12">
        <f>+C196</f>
        <v>10000</v>
      </c>
    </row>
    <row r="228" spans="1:4" x14ac:dyDescent="0.25">
      <c r="A228" s="5" t="s">
        <v>243</v>
      </c>
      <c r="B228" s="70">
        <f>+B223</f>
        <v>0.51372093023255816</v>
      </c>
    </row>
    <row r="230" spans="1:4" x14ac:dyDescent="0.25">
      <c r="A230" s="5" t="s">
        <v>244</v>
      </c>
    </row>
    <row r="231" spans="1:4" x14ac:dyDescent="0.25">
      <c r="A231" s="5" t="s">
        <v>159</v>
      </c>
      <c r="B231" s="13">
        <f>+B225</f>
        <v>5137.209302325582</v>
      </c>
    </row>
    <row r="232" spans="1:4" x14ac:dyDescent="0.25">
      <c r="A232" s="5" t="s">
        <v>245</v>
      </c>
      <c r="B232" s="5">
        <v>130</v>
      </c>
    </row>
    <row r="234" spans="1:4" x14ac:dyDescent="0.25">
      <c r="A234" s="5" t="s">
        <v>647</v>
      </c>
      <c r="B234" s="86">
        <f>+B231/B232</f>
        <v>39.516994633273711</v>
      </c>
    </row>
    <row r="235" spans="1:4" ht="16.5" thickBot="1" x14ac:dyDescent="0.3"/>
    <row r="236" spans="1:4" ht="16.5" thickBot="1" x14ac:dyDescent="0.3">
      <c r="A236" s="237" t="s">
        <v>57</v>
      </c>
      <c r="B236" s="238"/>
      <c r="C236" s="239"/>
    </row>
    <row r="237" spans="1:4" ht="16.5" thickBot="1" x14ac:dyDescent="0.3">
      <c r="A237" s="240" t="s">
        <v>1</v>
      </c>
      <c r="B237" s="241"/>
      <c r="C237" s="242"/>
    </row>
    <row r="238" spans="1:4" ht="16.5" thickBot="1" x14ac:dyDescent="0.3">
      <c r="A238" s="157" t="s">
        <v>2</v>
      </c>
      <c r="B238" s="1" t="s">
        <v>3</v>
      </c>
      <c r="C238" s="158" t="s">
        <v>4</v>
      </c>
    </row>
    <row r="239" spans="1:4" x14ac:dyDescent="0.25">
      <c r="A239" s="159" t="s">
        <v>57</v>
      </c>
      <c r="B239" s="2" t="s">
        <v>6</v>
      </c>
      <c r="C239" s="160">
        <v>15</v>
      </c>
    </row>
    <row r="240" spans="1:4" x14ac:dyDescent="0.25">
      <c r="A240" s="159" t="s">
        <v>58</v>
      </c>
      <c r="B240" s="2" t="s">
        <v>6</v>
      </c>
      <c r="C240" s="160">
        <v>200</v>
      </c>
    </row>
    <row r="241" spans="1:3" x14ac:dyDescent="0.25">
      <c r="A241" s="159" t="s">
        <v>59</v>
      </c>
      <c r="B241" s="2" t="s">
        <v>6</v>
      </c>
      <c r="C241" s="160">
        <v>250</v>
      </c>
    </row>
    <row r="242" spans="1:3" x14ac:dyDescent="0.25">
      <c r="A242" s="159" t="s">
        <v>60</v>
      </c>
      <c r="B242" s="2" t="s">
        <v>26</v>
      </c>
      <c r="C242" s="160">
        <v>30</v>
      </c>
    </row>
    <row r="243" spans="1:3" x14ac:dyDescent="0.25">
      <c r="A243" s="159" t="s">
        <v>8</v>
      </c>
      <c r="B243" s="5" t="s">
        <v>6</v>
      </c>
      <c r="C243" s="161">
        <v>3</v>
      </c>
    </row>
    <row r="244" spans="1:3" ht="16.5" thickBot="1" x14ac:dyDescent="0.3">
      <c r="A244" s="243" t="s">
        <v>215</v>
      </c>
      <c r="B244" s="244"/>
      <c r="C244" s="163">
        <f>SUM(C239:C243)</f>
        <v>498</v>
      </c>
    </row>
    <row r="245" spans="1:3" ht="16.5" thickBot="1" x14ac:dyDescent="0.3"/>
    <row r="246" spans="1:3" ht="16.5" thickBot="1" x14ac:dyDescent="0.3">
      <c r="A246" s="240" t="s">
        <v>15</v>
      </c>
      <c r="B246" s="241"/>
      <c r="C246" s="242"/>
    </row>
    <row r="247" spans="1:3" ht="16.5" thickBot="1" x14ac:dyDescent="0.3">
      <c r="A247" s="164" t="s">
        <v>16</v>
      </c>
      <c r="B247" s="4" t="s">
        <v>3</v>
      </c>
      <c r="C247" s="165" t="s">
        <v>17</v>
      </c>
    </row>
    <row r="248" spans="1:3" x14ac:dyDescent="0.25">
      <c r="A248" s="159" t="s">
        <v>237</v>
      </c>
      <c r="B248" s="2" t="s">
        <v>209</v>
      </c>
      <c r="C248" s="160">
        <v>5</v>
      </c>
    </row>
    <row r="249" spans="1:3" x14ac:dyDescent="0.25">
      <c r="A249" s="162" t="s">
        <v>210</v>
      </c>
      <c r="B249" s="5" t="s">
        <v>209</v>
      </c>
      <c r="C249" s="161">
        <v>1.5</v>
      </c>
    </row>
    <row r="250" spans="1:3" x14ac:dyDescent="0.25">
      <c r="A250" s="162" t="s">
        <v>238</v>
      </c>
      <c r="B250" s="5" t="s">
        <v>209</v>
      </c>
      <c r="C250" s="161">
        <v>2</v>
      </c>
    </row>
    <row r="251" spans="1:3" ht="16.5" thickBot="1" x14ac:dyDescent="0.3">
      <c r="A251" s="243" t="s">
        <v>216</v>
      </c>
      <c r="B251" s="244"/>
      <c r="C251" s="192">
        <f>SUM(C248:C250)</f>
        <v>8.5</v>
      </c>
    </row>
    <row r="254" spans="1:3" ht="16.5" thickBot="1" x14ac:dyDescent="0.3"/>
    <row r="255" spans="1:3" ht="16.5" thickBot="1" x14ac:dyDescent="0.3">
      <c r="A255" s="237" t="s">
        <v>61</v>
      </c>
      <c r="B255" s="238"/>
      <c r="C255" s="239"/>
    </row>
    <row r="256" spans="1:3" ht="16.5" thickBot="1" x14ac:dyDescent="0.3">
      <c r="A256" s="240" t="s">
        <v>1</v>
      </c>
      <c r="B256" s="241"/>
      <c r="C256" s="242"/>
    </row>
    <row r="257" spans="1:3" ht="16.5" thickBot="1" x14ac:dyDescent="0.3">
      <c r="A257" s="157" t="s">
        <v>2</v>
      </c>
      <c r="B257" s="1" t="s">
        <v>3</v>
      </c>
      <c r="C257" s="158" t="s">
        <v>4</v>
      </c>
    </row>
    <row r="258" spans="1:3" x14ac:dyDescent="0.25">
      <c r="A258" s="159" t="s">
        <v>13</v>
      </c>
      <c r="B258" s="2" t="s">
        <v>26</v>
      </c>
      <c r="C258" s="160">
        <v>2000</v>
      </c>
    </row>
    <row r="259" spans="1:3" x14ac:dyDescent="0.25">
      <c r="A259" s="159" t="s">
        <v>61</v>
      </c>
      <c r="B259" s="2" t="s">
        <v>6</v>
      </c>
      <c r="C259" s="160">
        <v>1000</v>
      </c>
    </row>
    <row r="260" spans="1:3" x14ac:dyDescent="0.25">
      <c r="A260" s="159" t="s">
        <v>28</v>
      </c>
      <c r="B260" s="2" t="s">
        <v>6</v>
      </c>
      <c r="C260" s="160">
        <v>8</v>
      </c>
    </row>
    <row r="261" spans="1:3" x14ac:dyDescent="0.25">
      <c r="A261" s="159" t="s">
        <v>62</v>
      </c>
      <c r="B261" s="2" t="s">
        <v>26</v>
      </c>
      <c r="C261" s="160">
        <v>8</v>
      </c>
    </row>
    <row r="262" spans="1:3" ht="16.5" thickBot="1" x14ac:dyDescent="0.3">
      <c r="A262" s="243" t="s">
        <v>215</v>
      </c>
      <c r="B262" s="244"/>
      <c r="C262" s="163">
        <f>SUM(C258:C261)</f>
        <v>3016</v>
      </c>
    </row>
    <row r="263" spans="1:3" ht="16.5" thickBot="1" x14ac:dyDescent="0.3"/>
    <row r="264" spans="1:3" ht="16.5" thickBot="1" x14ac:dyDescent="0.3">
      <c r="A264" s="240" t="s">
        <v>15</v>
      </c>
      <c r="B264" s="241"/>
      <c r="C264" s="242"/>
    </row>
    <row r="265" spans="1:3" ht="16.5" thickBot="1" x14ac:dyDescent="0.3">
      <c r="A265" s="164" t="s">
        <v>16</v>
      </c>
      <c r="B265" s="4" t="s">
        <v>3</v>
      </c>
      <c r="C265" s="165" t="s">
        <v>17</v>
      </c>
    </row>
    <row r="266" spans="1:3" x14ac:dyDescent="0.25">
      <c r="A266" s="159" t="s">
        <v>217</v>
      </c>
      <c r="B266" s="2" t="s">
        <v>209</v>
      </c>
      <c r="C266" s="160">
        <v>1.5</v>
      </c>
    </row>
    <row r="267" spans="1:3" x14ac:dyDescent="0.25">
      <c r="A267" s="162" t="s">
        <v>227</v>
      </c>
      <c r="B267" s="5" t="s">
        <v>209</v>
      </c>
      <c r="C267" s="161">
        <v>2</v>
      </c>
    </row>
    <row r="268" spans="1:3" x14ac:dyDescent="0.25">
      <c r="A268" s="159" t="s">
        <v>234</v>
      </c>
      <c r="B268" s="2" t="s">
        <v>209</v>
      </c>
      <c r="C268" s="160">
        <v>9.5</v>
      </c>
    </row>
    <row r="269" spans="1:3" ht="16.5" thickBot="1" x14ac:dyDescent="0.3">
      <c r="A269" s="243" t="s">
        <v>216</v>
      </c>
      <c r="B269" s="244"/>
      <c r="C269" s="166">
        <f>SUM(C266:C268)</f>
        <v>13</v>
      </c>
    </row>
    <row r="272" spans="1:3" ht="16.5" thickBot="1" x14ac:dyDescent="0.3"/>
    <row r="273" spans="1:3" ht="16.5" thickBot="1" x14ac:dyDescent="0.3">
      <c r="A273" s="237" t="s">
        <v>346</v>
      </c>
      <c r="B273" s="238"/>
      <c r="C273" s="239"/>
    </row>
    <row r="274" spans="1:3" ht="16.5" thickBot="1" x14ac:dyDescent="0.3">
      <c r="A274" s="240" t="s">
        <v>1</v>
      </c>
      <c r="B274" s="241"/>
      <c r="C274" s="242"/>
    </row>
    <row r="275" spans="1:3" ht="16.5" thickBot="1" x14ac:dyDescent="0.3">
      <c r="A275" s="157" t="s">
        <v>2</v>
      </c>
      <c r="B275" s="1" t="s">
        <v>3</v>
      </c>
      <c r="C275" s="158" t="s">
        <v>4</v>
      </c>
    </row>
    <row r="276" spans="1:3" x14ac:dyDescent="0.25">
      <c r="A276" s="159" t="s">
        <v>347</v>
      </c>
      <c r="B276" s="2" t="s">
        <v>641</v>
      </c>
      <c r="C276" s="160">
        <v>1080</v>
      </c>
    </row>
    <row r="277" spans="1:3" x14ac:dyDescent="0.25">
      <c r="A277" s="159" t="s">
        <v>348</v>
      </c>
      <c r="B277" s="2" t="s">
        <v>562</v>
      </c>
      <c r="C277" s="160">
        <v>3000</v>
      </c>
    </row>
    <row r="278" spans="1:3" x14ac:dyDescent="0.25">
      <c r="A278" s="159" t="s">
        <v>349</v>
      </c>
      <c r="B278" s="2" t="s">
        <v>26</v>
      </c>
      <c r="C278" s="160">
        <v>18</v>
      </c>
    </row>
    <row r="279" spans="1:3" x14ac:dyDescent="0.25">
      <c r="A279" s="159" t="s">
        <v>350</v>
      </c>
      <c r="B279" s="2" t="s">
        <v>6</v>
      </c>
      <c r="C279" s="160">
        <v>150</v>
      </c>
    </row>
    <row r="280" spans="1:3" x14ac:dyDescent="0.25">
      <c r="A280" s="159" t="s">
        <v>351</v>
      </c>
      <c r="B280" s="2" t="s">
        <v>6</v>
      </c>
      <c r="C280" s="160">
        <v>8</v>
      </c>
    </row>
    <row r="281" spans="1:3" x14ac:dyDescent="0.25">
      <c r="A281" s="159" t="s">
        <v>352</v>
      </c>
      <c r="B281" s="2" t="s">
        <v>6</v>
      </c>
      <c r="C281" s="160">
        <v>10</v>
      </c>
    </row>
    <row r="282" spans="1:3" x14ac:dyDescent="0.25">
      <c r="A282" s="159" t="s">
        <v>353</v>
      </c>
      <c r="B282" s="2" t="s">
        <v>6</v>
      </c>
      <c r="C282" s="160">
        <v>1.3</v>
      </c>
    </row>
    <row r="283" spans="1:3" x14ac:dyDescent="0.25">
      <c r="A283" s="159" t="s">
        <v>354</v>
      </c>
      <c r="B283" s="2" t="s">
        <v>6</v>
      </c>
      <c r="C283" s="160">
        <v>200</v>
      </c>
    </row>
    <row r="284" spans="1:3" x14ac:dyDescent="0.25">
      <c r="A284" s="162" t="s">
        <v>355</v>
      </c>
      <c r="B284" s="2" t="s">
        <v>6</v>
      </c>
      <c r="C284" s="193">
        <v>175</v>
      </c>
    </row>
    <row r="285" spans="1:3" x14ac:dyDescent="0.25">
      <c r="A285" s="162" t="s">
        <v>356</v>
      </c>
      <c r="B285" s="2" t="s">
        <v>6</v>
      </c>
      <c r="C285" s="193">
        <v>200</v>
      </c>
    </row>
    <row r="286" spans="1:3" x14ac:dyDescent="0.25">
      <c r="A286" s="159" t="s">
        <v>8</v>
      </c>
      <c r="B286" s="5" t="s">
        <v>6</v>
      </c>
      <c r="C286" s="161">
        <v>5</v>
      </c>
    </row>
    <row r="287" spans="1:3" ht="16.5" thickBot="1" x14ac:dyDescent="0.3">
      <c r="A287" s="243" t="s">
        <v>215</v>
      </c>
      <c r="B287" s="244"/>
      <c r="C287" s="163">
        <f>SUM(C276:C286)</f>
        <v>4847.3</v>
      </c>
    </row>
    <row r="288" spans="1:3" ht="16.5" thickBot="1" x14ac:dyDescent="0.3"/>
    <row r="289" spans="1:3" ht="16.5" thickBot="1" x14ac:dyDescent="0.3">
      <c r="A289" s="240" t="s">
        <v>15</v>
      </c>
      <c r="B289" s="241"/>
      <c r="C289" s="242"/>
    </row>
    <row r="290" spans="1:3" ht="16.5" thickBot="1" x14ac:dyDescent="0.3">
      <c r="A290" s="164" t="s">
        <v>16</v>
      </c>
      <c r="B290" s="4" t="s">
        <v>3</v>
      </c>
      <c r="C290" s="165" t="s">
        <v>17</v>
      </c>
    </row>
    <row r="291" spans="1:3" x14ac:dyDescent="0.25">
      <c r="A291" s="159" t="s">
        <v>357</v>
      </c>
      <c r="B291" s="2" t="s">
        <v>209</v>
      </c>
      <c r="C291" s="160">
        <v>8</v>
      </c>
    </row>
    <row r="292" spans="1:3" x14ac:dyDescent="0.25">
      <c r="A292" s="159" t="s">
        <v>237</v>
      </c>
      <c r="B292" s="2" t="s">
        <v>209</v>
      </c>
      <c r="C292" s="160">
        <v>3</v>
      </c>
    </row>
    <row r="293" spans="1:3" x14ac:dyDescent="0.25">
      <c r="A293" s="162" t="s">
        <v>238</v>
      </c>
      <c r="B293" s="2" t="s">
        <v>209</v>
      </c>
      <c r="C293" s="160">
        <v>2</v>
      </c>
    </row>
    <row r="294" spans="1:3" x14ac:dyDescent="0.25">
      <c r="A294" s="159" t="s">
        <v>210</v>
      </c>
      <c r="B294" s="2" t="s">
        <v>209</v>
      </c>
      <c r="C294" s="160">
        <v>2</v>
      </c>
    </row>
    <row r="295" spans="1:3" x14ac:dyDescent="0.25">
      <c r="A295" s="162" t="s">
        <v>359</v>
      </c>
      <c r="B295" s="5" t="s">
        <v>209</v>
      </c>
      <c r="C295" s="161">
        <v>35</v>
      </c>
    </row>
    <row r="296" spans="1:3" x14ac:dyDescent="0.25">
      <c r="A296" s="162" t="s">
        <v>360</v>
      </c>
      <c r="B296" s="5" t="s">
        <v>209</v>
      </c>
      <c r="C296" s="161">
        <v>10</v>
      </c>
    </row>
    <row r="297" spans="1:3" x14ac:dyDescent="0.25">
      <c r="A297" s="162" t="s">
        <v>642</v>
      </c>
      <c r="B297" s="5" t="s">
        <v>209</v>
      </c>
      <c r="C297" s="161">
        <v>3</v>
      </c>
    </row>
    <row r="298" spans="1:3" ht="16.5" thickBot="1" x14ac:dyDescent="0.3">
      <c r="A298" s="243" t="s">
        <v>216</v>
      </c>
      <c r="B298" s="244"/>
      <c r="C298" s="192">
        <f>SUM(C291:C297)</f>
        <v>63</v>
      </c>
    </row>
    <row r="300" spans="1:3" x14ac:dyDescent="0.25">
      <c r="C300" s="5"/>
    </row>
    <row r="302" spans="1:3" x14ac:dyDescent="0.25">
      <c r="A302" s="230" t="s">
        <v>645</v>
      </c>
      <c r="B302" s="230"/>
      <c r="C302" s="230"/>
    </row>
    <row r="305" spans="1:4" x14ac:dyDescent="0.25">
      <c r="A305" s="5" t="s">
        <v>347</v>
      </c>
      <c r="B305" s="5">
        <v>1080</v>
      </c>
      <c r="C305" s="33">
        <v>1</v>
      </c>
      <c r="D305" s="69"/>
    </row>
    <row r="306" spans="1:4" x14ac:dyDescent="0.25">
      <c r="A306" s="5" t="s">
        <v>363</v>
      </c>
      <c r="B306" s="5">
        <v>780</v>
      </c>
    </row>
    <row r="308" spans="1:4" x14ac:dyDescent="0.25">
      <c r="A308" s="7" t="s">
        <v>241</v>
      </c>
      <c r="B308" s="70">
        <f>+(B306*C305)/B305</f>
        <v>0.72222222222222221</v>
      </c>
      <c r="D308" s="13"/>
    </row>
    <row r="310" spans="1:4" x14ac:dyDescent="0.25">
      <c r="A310" s="5" t="s">
        <v>344</v>
      </c>
      <c r="B310" s="12">
        <v>1080</v>
      </c>
    </row>
    <row r="311" spans="1:4" x14ac:dyDescent="0.25">
      <c r="A311" s="5" t="s">
        <v>243</v>
      </c>
      <c r="B311" s="70">
        <f>+B308</f>
        <v>0.72222222222222221</v>
      </c>
    </row>
    <row r="313" spans="1:4" x14ac:dyDescent="0.25">
      <c r="A313" s="7" t="s">
        <v>244</v>
      </c>
    </row>
    <row r="314" spans="1:4" x14ac:dyDescent="0.25">
      <c r="A314" s="5" t="s">
        <v>364</v>
      </c>
      <c r="B314" s="13">
        <f>+B310*B311</f>
        <v>780</v>
      </c>
    </row>
    <row r="315" spans="1:4" x14ac:dyDescent="0.25">
      <c r="A315" s="5" t="s">
        <v>245</v>
      </c>
      <c r="B315" s="5">
        <v>130</v>
      </c>
    </row>
    <row r="317" spans="1:4" x14ac:dyDescent="0.25">
      <c r="A317" s="5" t="s">
        <v>6</v>
      </c>
      <c r="B317" s="5">
        <f>+B314/B315</f>
        <v>6</v>
      </c>
    </row>
    <row r="319" spans="1:4" ht="16.5" thickBot="1" x14ac:dyDescent="0.3"/>
    <row r="320" spans="1:4" ht="16.5" thickBot="1" x14ac:dyDescent="0.3">
      <c r="A320" s="237" t="s">
        <v>424</v>
      </c>
      <c r="B320" s="238"/>
      <c r="C320" s="239"/>
    </row>
    <row r="321" spans="1:3" ht="16.5" thickBot="1" x14ac:dyDescent="0.3">
      <c r="A321" s="240" t="s">
        <v>1</v>
      </c>
      <c r="B321" s="241"/>
      <c r="C321" s="242"/>
    </row>
    <row r="322" spans="1:3" ht="16.5" thickBot="1" x14ac:dyDescent="0.3">
      <c r="A322" s="157" t="s">
        <v>2</v>
      </c>
      <c r="B322" s="1" t="s">
        <v>3</v>
      </c>
      <c r="C322" s="158" t="s">
        <v>4</v>
      </c>
    </row>
    <row r="323" spans="1:3" x14ac:dyDescent="0.25">
      <c r="A323" s="159" t="s">
        <v>368</v>
      </c>
      <c r="B323" s="2" t="s">
        <v>6</v>
      </c>
      <c r="C323" s="160">
        <v>1000</v>
      </c>
    </row>
    <row r="324" spans="1:3" x14ac:dyDescent="0.25">
      <c r="A324" s="159" t="s">
        <v>366</v>
      </c>
      <c r="B324" s="2" t="s">
        <v>6</v>
      </c>
      <c r="C324" s="160">
        <v>10</v>
      </c>
    </row>
    <row r="325" spans="1:3" x14ac:dyDescent="0.25">
      <c r="A325" s="159" t="s">
        <v>369</v>
      </c>
      <c r="B325" s="2" t="s">
        <v>6</v>
      </c>
      <c r="C325" s="160">
        <v>10</v>
      </c>
    </row>
    <row r="326" spans="1:3" x14ac:dyDescent="0.25">
      <c r="A326" s="159" t="s">
        <v>367</v>
      </c>
      <c r="B326" s="2" t="s">
        <v>6</v>
      </c>
      <c r="C326" s="160">
        <v>10</v>
      </c>
    </row>
    <row r="327" spans="1:3" x14ac:dyDescent="0.25">
      <c r="A327" s="159" t="s">
        <v>353</v>
      </c>
      <c r="B327" s="2" t="s">
        <v>6</v>
      </c>
      <c r="C327" s="160">
        <v>1.5</v>
      </c>
    </row>
    <row r="328" spans="1:3" x14ac:dyDescent="0.25">
      <c r="A328" s="159" t="s">
        <v>370</v>
      </c>
      <c r="B328" s="2" t="s">
        <v>6</v>
      </c>
      <c r="C328" s="161">
        <v>5</v>
      </c>
    </row>
    <row r="329" spans="1:3" x14ac:dyDescent="0.25">
      <c r="A329" s="159" t="s">
        <v>373</v>
      </c>
      <c r="B329" s="2" t="s">
        <v>6</v>
      </c>
      <c r="C329" s="161">
        <v>100</v>
      </c>
    </row>
    <row r="330" spans="1:3" x14ac:dyDescent="0.25">
      <c r="A330" s="162" t="s">
        <v>371</v>
      </c>
      <c r="B330" s="2" t="s">
        <v>6</v>
      </c>
      <c r="C330" s="161">
        <v>3</v>
      </c>
    </row>
    <row r="331" spans="1:3" x14ac:dyDescent="0.25">
      <c r="A331" s="162" t="s">
        <v>372</v>
      </c>
      <c r="B331" s="2" t="s">
        <v>6</v>
      </c>
      <c r="C331" s="161">
        <v>100</v>
      </c>
    </row>
    <row r="332" spans="1:3" ht="16.5" thickBot="1" x14ac:dyDescent="0.3">
      <c r="A332" s="243" t="s">
        <v>215</v>
      </c>
      <c r="B332" s="244"/>
      <c r="C332" s="163">
        <f>SUM(C323:C331)</f>
        <v>1239.5</v>
      </c>
    </row>
    <row r="333" spans="1:3" ht="16.5" thickBot="1" x14ac:dyDescent="0.3"/>
    <row r="334" spans="1:3" ht="16.5" thickBot="1" x14ac:dyDescent="0.3">
      <c r="A334" s="240" t="s">
        <v>15</v>
      </c>
      <c r="B334" s="241"/>
      <c r="C334" s="242"/>
    </row>
    <row r="335" spans="1:3" ht="16.5" thickBot="1" x14ac:dyDescent="0.3">
      <c r="A335" s="164" t="s">
        <v>16</v>
      </c>
      <c r="B335" s="4" t="s">
        <v>3</v>
      </c>
      <c r="C335" s="165" t="s">
        <v>17</v>
      </c>
    </row>
    <row r="336" spans="1:3" x14ac:dyDescent="0.25">
      <c r="A336" s="159" t="s">
        <v>217</v>
      </c>
      <c r="B336" s="2" t="s">
        <v>209</v>
      </c>
      <c r="C336" s="160">
        <v>3</v>
      </c>
    </row>
    <row r="337" spans="1:17" x14ac:dyDescent="0.25">
      <c r="A337" s="162" t="s">
        <v>374</v>
      </c>
      <c r="B337" s="5" t="s">
        <v>209</v>
      </c>
      <c r="C337" s="161">
        <v>4</v>
      </c>
    </row>
    <row r="338" spans="1:17" x14ac:dyDescent="0.25">
      <c r="A338" s="162" t="s">
        <v>643</v>
      </c>
      <c r="B338" s="5" t="s">
        <v>209</v>
      </c>
      <c r="C338" s="161">
        <v>3</v>
      </c>
    </row>
    <row r="339" spans="1:17" ht="16.5" thickBot="1" x14ac:dyDescent="0.3">
      <c r="A339" s="243" t="s">
        <v>216</v>
      </c>
      <c r="B339" s="244"/>
      <c r="C339" s="163">
        <f>SUM(C336:C338)</f>
        <v>10</v>
      </c>
    </row>
    <row r="342" spans="1:17" ht="16.5" thickBot="1" x14ac:dyDescent="0.3">
      <c r="A342" s="71"/>
      <c r="B342" s="71"/>
      <c r="C342" s="34"/>
      <c r="D342" s="71"/>
      <c r="E342" s="71"/>
      <c r="F342" s="71"/>
      <c r="G342" s="71"/>
      <c r="H342" s="71"/>
      <c r="I342" s="71"/>
      <c r="J342" s="71"/>
      <c r="K342" s="71"/>
      <c r="L342" s="71"/>
      <c r="M342" s="71"/>
      <c r="N342" s="71"/>
      <c r="O342" s="71"/>
      <c r="P342" s="71"/>
      <c r="Q342" s="71"/>
    </row>
    <row r="343" spans="1:17" ht="16.5" thickBot="1" x14ac:dyDescent="0.3">
      <c r="A343" s="237" t="s">
        <v>425</v>
      </c>
      <c r="B343" s="238"/>
      <c r="C343" s="239"/>
    </row>
    <row r="344" spans="1:17" ht="16.5" thickBot="1" x14ac:dyDescent="0.3">
      <c r="A344" s="240" t="s">
        <v>1</v>
      </c>
      <c r="B344" s="241"/>
      <c r="C344" s="242"/>
    </row>
    <row r="345" spans="1:17" ht="16.5" thickBot="1" x14ac:dyDescent="0.3">
      <c r="A345" s="157" t="s">
        <v>2</v>
      </c>
      <c r="B345" s="1" t="s">
        <v>3</v>
      </c>
      <c r="C345" s="158" t="s">
        <v>4</v>
      </c>
    </row>
    <row r="346" spans="1:17" x14ac:dyDescent="0.25">
      <c r="A346" s="159" t="s">
        <v>356</v>
      </c>
      <c r="B346" s="2" t="s">
        <v>6</v>
      </c>
      <c r="C346" s="160">
        <v>25</v>
      </c>
    </row>
    <row r="347" spans="1:17" x14ac:dyDescent="0.25">
      <c r="A347" s="159" t="s">
        <v>379</v>
      </c>
      <c r="B347" s="2" t="s">
        <v>6</v>
      </c>
      <c r="C347" s="160">
        <v>25</v>
      </c>
    </row>
    <row r="348" spans="1:17" x14ac:dyDescent="0.25">
      <c r="A348" s="159" t="s">
        <v>380</v>
      </c>
      <c r="B348" s="2" t="s">
        <v>6</v>
      </c>
      <c r="C348" s="160">
        <v>10</v>
      </c>
    </row>
    <row r="349" spans="1:17" x14ac:dyDescent="0.25">
      <c r="A349" s="159" t="s">
        <v>381</v>
      </c>
      <c r="B349" s="2" t="s">
        <v>6</v>
      </c>
      <c r="C349" s="160">
        <v>10</v>
      </c>
    </row>
    <row r="350" spans="1:17" x14ac:dyDescent="0.25">
      <c r="A350" s="159" t="s">
        <v>28</v>
      </c>
      <c r="B350" s="2" t="s">
        <v>6</v>
      </c>
      <c r="C350" s="160">
        <v>0.5</v>
      </c>
    </row>
    <row r="351" spans="1:17" x14ac:dyDescent="0.25">
      <c r="A351" s="159" t="s">
        <v>382</v>
      </c>
      <c r="B351" s="5" t="s">
        <v>6</v>
      </c>
      <c r="C351" s="161">
        <v>0.5</v>
      </c>
    </row>
    <row r="352" spans="1:17" ht="16.5" thickBot="1" x14ac:dyDescent="0.3">
      <c r="A352" s="243" t="s">
        <v>215</v>
      </c>
      <c r="B352" s="244"/>
      <c r="C352" s="166">
        <f>SUM(C346:C351)</f>
        <v>71</v>
      </c>
    </row>
    <row r="353" spans="1:3" ht="16.5" thickBot="1" x14ac:dyDescent="0.3"/>
    <row r="354" spans="1:3" ht="16.5" thickBot="1" x14ac:dyDescent="0.3">
      <c r="A354" s="240" t="s">
        <v>15</v>
      </c>
      <c r="B354" s="241"/>
      <c r="C354" s="242"/>
    </row>
    <row r="355" spans="1:3" ht="16.5" thickBot="1" x14ac:dyDescent="0.3">
      <c r="A355" s="164" t="s">
        <v>16</v>
      </c>
      <c r="B355" s="4" t="s">
        <v>3</v>
      </c>
      <c r="C355" s="165" t="s">
        <v>17</v>
      </c>
    </row>
    <row r="356" spans="1:3" x14ac:dyDescent="0.25">
      <c r="A356" s="159" t="s">
        <v>383</v>
      </c>
      <c r="B356" s="2" t="s">
        <v>209</v>
      </c>
      <c r="C356" s="160">
        <v>2</v>
      </c>
    </row>
    <row r="357" spans="1:3" x14ac:dyDescent="0.25">
      <c r="A357" s="159" t="s">
        <v>384</v>
      </c>
      <c r="B357" s="2" t="s">
        <v>209</v>
      </c>
      <c r="C357" s="160">
        <v>2</v>
      </c>
    </row>
    <row r="358" spans="1:3" x14ac:dyDescent="0.25">
      <c r="A358" s="162" t="s">
        <v>385</v>
      </c>
      <c r="B358" s="5" t="s">
        <v>209</v>
      </c>
      <c r="C358" s="161">
        <v>0.5</v>
      </c>
    </row>
    <row r="359" spans="1:3" x14ac:dyDescent="0.25">
      <c r="A359" s="167" t="s">
        <v>386</v>
      </c>
      <c r="B359" s="10" t="s">
        <v>209</v>
      </c>
      <c r="C359" s="168">
        <v>1</v>
      </c>
    </row>
    <row r="360" spans="1:3" ht="16.5" thickBot="1" x14ac:dyDescent="0.3">
      <c r="A360" s="243" t="s">
        <v>216</v>
      </c>
      <c r="B360" s="244"/>
      <c r="C360" s="166"/>
    </row>
    <row r="363" spans="1:3" ht="16.5" thickBot="1" x14ac:dyDescent="0.3"/>
    <row r="364" spans="1:3" ht="16.5" thickBot="1" x14ac:dyDescent="0.3">
      <c r="A364" s="237" t="s">
        <v>426</v>
      </c>
      <c r="B364" s="238"/>
      <c r="C364" s="239"/>
    </row>
    <row r="365" spans="1:3" ht="16.5" thickBot="1" x14ac:dyDescent="0.3">
      <c r="A365" s="240" t="s">
        <v>1</v>
      </c>
      <c r="B365" s="241"/>
      <c r="C365" s="242"/>
    </row>
    <row r="366" spans="1:3" ht="16.5" thickBot="1" x14ac:dyDescent="0.3">
      <c r="A366" s="157" t="s">
        <v>2</v>
      </c>
      <c r="B366" s="1" t="s">
        <v>3</v>
      </c>
      <c r="C366" s="158" t="s">
        <v>4</v>
      </c>
    </row>
    <row r="367" spans="1:3" x14ac:dyDescent="0.25">
      <c r="A367" s="159" t="s">
        <v>33</v>
      </c>
      <c r="B367" s="2" t="s">
        <v>6</v>
      </c>
      <c r="C367" s="160">
        <v>1000</v>
      </c>
    </row>
    <row r="368" spans="1:3" x14ac:dyDescent="0.25">
      <c r="A368" s="159" t="s">
        <v>412</v>
      </c>
      <c r="B368" s="2" t="s">
        <v>6</v>
      </c>
      <c r="C368" s="160">
        <v>50</v>
      </c>
    </row>
    <row r="369" spans="1:3" x14ac:dyDescent="0.25">
      <c r="A369" s="159" t="s">
        <v>352</v>
      </c>
      <c r="B369" s="2" t="s">
        <v>6</v>
      </c>
      <c r="C369" s="160">
        <v>5</v>
      </c>
    </row>
    <row r="370" spans="1:3" ht="16.5" thickBot="1" x14ac:dyDescent="0.3">
      <c r="A370" s="243" t="s">
        <v>215</v>
      </c>
      <c r="B370" s="244"/>
      <c r="C370" s="166">
        <f>SUM(C367:C369)</f>
        <v>1055</v>
      </c>
    </row>
    <row r="371" spans="1:3" ht="16.5" thickBot="1" x14ac:dyDescent="0.3"/>
    <row r="372" spans="1:3" ht="16.5" thickBot="1" x14ac:dyDescent="0.3">
      <c r="A372" s="240" t="s">
        <v>15</v>
      </c>
      <c r="B372" s="241"/>
      <c r="C372" s="242"/>
    </row>
    <row r="373" spans="1:3" ht="16.5" thickBot="1" x14ac:dyDescent="0.3">
      <c r="A373" s="164" t="s">
        <v>16</v>
      </c>
      <c r="B373" s="4" t="s">
        <v>3</v>
      </c>
      <c r="C373" s="165" t="s">
        <v>17</v>
      </c>
    </row>
    <row r="374" spans="1:3" x14ac:dyDescent="0.25">
      <c r="A374" s="159" t="s">
        <v>217</v>
      </c>
      <c r="B374" s="2" t="s">
        <v>209</v>
      </c>
      <c r="C374" s="160">
        <v>2</v>
      </c>
    </row>
    <row r="375" spans="1:3" x14ac:dyDescent="0.25">
      <c r="A375" s="159" t="s">
        <v>223</v>
      </c>
      <c r="B375" s="2" t="s">
        <v>209</v>
      </c>
      <c r="C375" s="160">
        <v>2</v>
      </c>
    </row>
    <row r="376" spans="1:3" x14ac:dyDescent="0.25">
      <c r="A376" s="191" t="s">
        <v>413</v>
      </c>
      <c r="B376" s="2" t="s">
        <v>209</v>
      </c>
      <c r="C376" s="160">
        <v>20</v>
      </c>
    </row>
    <row r="377" spans="1:3" x14ac:dyDescent="0.25">
      <c r="A377" s="162" t="s">
        <v>414</v>
      </c>
      <c r="B377" s="5" t="s">
        <v>209</v>
      </c>
      <c r="C377" s="161">
        <v>2</v>
      </c>
    </row>
    <row r="378" spans="1:3" x14ac:dyDescent="0.25">
      <c r="A378" s="162" t="s">
        <v>415</v>
      </c>
      <c r="B378" s="5" t="s">
        <v>209</v>
      </c>
      <c r="C378" s="161">
        <v>5</v>
      </c>
    </row>
    <row r="379" spans="1:3" x14ac:dyDescent="0.25">
      <c r="A379" s="162" t="s">
        <v>416</v>
      </c>
      <c r="B379" s="5" t="s">
        <v>209</v>
      </c>
      <c r="C379" s="161">
        <v>5</v>
      </c>
    </row>
    <row r="380" spans="1:3" ht="16.5" thickBot="1" x14ac:dyDescent="0.3">
      <c r="A380" s="243" t="s">
        <v>216</v>
      </c>
      <c r="B380" s="244"/>
      <c r="C380" s="166">
        <f>SUM(C374:C379)</f>
        <v>36</v>
      </c>
    </row>
    <row r="382" spans="1:3" x14ac:dyDescent="0.25">
      <c r="A382" s="2"/>
      <c r="B382" s="2"/>
      <c r="C382" s="63"/>
    </row>
    <row r="383" spans="1:3" ht="16.5" thickBot="1" x14ac:dyDescent="0.3">
      <c r="A383" s="2"/>
      <c r="B383" s="2"/>
      <c r="C383" s="60"/>
    </row>
    <row r="384" spans="1:3" ht="16.5" thickBot="1" x14ac:dyDescent="0.3">
      <c r="A384" s="237" t="s">
        <v>427</v>
      </c>
      <c r="B384" s="238"/>
      <c r="C384" s="239"/>
    </row>
    <row r="385" spans="1:3" ht="16.5" thickBot="1" x14ac:dyDescent="0.3">
      <c r="A385" s="240" t="s">
        <v>1</v>
      </c>
      <c r="B385" s="241"/>
      <c r="C385" s="242"/>
    </row>
    <row r="386" spans="1:3" ht="16.5" thickBot="1" x14ac:dyDescent="0.3">
      <c r="A386" s="157" t="s">
        <v>2</v>
      </c>
      <c r="B386" s="1" t="s">
        <v>3</v>
      </c>
      <c r="C386" s="158" t="s">
        <v>4</v>
      </c>
    </row>
    <row r="387" spans="1:3" x14ac:dyDescent="0.25">
      <c r="A387" s="159" t="s">
        <v>381</v>
      </c>
      <c r="B387" s="2" t="s">
        <v>6</v>
      </c>
      <c r="C387" s="160">
        <v>500</v>
      </c>
    </row>
    <row r="388" spans="1:3" x14ac:dyDescent="0.25">
      <c r="A388" s="159" t="s">
        <v>349</v>
      </c>
      <c r="B388" s="2" t="s">
        <v>6</v>
      </c>
      <c r="C388" s="160">
        <v>20</v>
      </c>
    </row>
    <row r="389" spans="1:3" x14ac:dyDescent="0.25">
      <c r="A389" s="159" t="s">
        <v>352</v>
      </c>
      <c r="B389" s="2" t="s">
        <v>6</v>
      </c>
      <c r="C389" s="160">
        <v>5</v>
      </c>
    </row>
    <row r="390" spans="1:3" ht="16.5" thickBot="1" x14ac:dyDescent="0.3">
      <c r="A390" s="243" t="s">
        <v>215</v>
      </c>
      <c r="B390" s="244"/>
      <c r="C390" s="166">
        <f>SUM(C387:C389)</f>
        <v>525</v>
      </c>
    </row>
    <row r="391" spans="1:3" ht="16.5" thickBot="1" x14ac:dyDescent="0.3"/>
    <row r="392" spans="1:3" ht="16.5" thickBot="1" x14ac:dyDescent="0.3">
      <c r="A392" s="240" t="s">
        <v>15</v>
      </c>
      <c r="B392" s="241"/>
      <c r="C392" s="242"/>
    </row>
    <row r="393" spans="1:3" ht="16.5" thickBot="1" x14ac:dyDescent="0.3">
      <c r="A393" s="164" t="s">
        <v>16</v>
      </c>
      <c r="B393" s="4" t="s">
        <v>3</v>
      </c>
      <c r="C393" s="165" t="s">
        <v>17</v>
      </c>
    </row>
    <row r="394" spans="1:3" x14ac:dyDescent="0.25">
      <c r="A394" s="159" t="s">
        <v>217</v>
      </c>
      <c r="B394" s="2" t="s">
        <v>209</v>
      </c>
      <c r="C394" s="160">
        <v>2</v>
      </c>
    </row>
    <row r="395" spans="1:3" x14ac:dyDescent="0.25">
      <c r="A395" s="159" t="s">
        <v>223</v>
      </c>
      <c r="B395" s="2" t="s">
        <v>209</v>
      </c>
      <c r="C395" s="160">
        <v>2</v>
      </c>
    </row>
    <row r="396" spans="1:3" x14ac:dyDescent="0.25">
      <c r="A396" s="191" t="s">
        <v>419</v>
      </c>
      <c r="B396" s="2" t="s">
        <v>209</v>
      </c>
      <c r="C396" s="160">
        <v>2</v>
      </c>
    </row>
    <row r="397" spans="1:3" ht="16.5" thickBot="1" x14ac:dyDescent="0.3">
      <c r="A397" s="243" t="s">
        <v>215</v>
      </c>
      <c r="B397" s="244"/>
      <c r="C397" s="166">
        <f>SUM(C394:C396)</f>
        <v>6</v>
      </c>
    </row>
    <row r="400" spans="1:3" ht="16.5" thickBot="1" x14ac:dyDescent="0.3"/>
    <row r="401" spans="1:3" ht="16.5" thickBot="1" x14ac:dyDescent="0.3">
      <c r="A401" s="237" t="s">
        <v>739</v>
      </c>
      <c r="B401" s="238"/>
      <c r="C401" s="239"/>
    </row>
    <row r="402" spans="1:3" ht="16.5" thickBot="1" x14ac:dyDescent="0.3">
      <c r="A402" s="240" t="s">
        <v>1</v>
      </c>
      <c r="B402" s="241"/>
      <c r="C402" s="242"/>
    </row>
    <row r="403" spans="1:3" ht="16.5" thickBot="1" x14ac:dyDescent="0.3">
      <c r="A403" s="157" t="s">
        <v>437</v>
      </c>
      <c r="B403" s="1" t="s">
        <v>3</v>
      </c>
      <c r="C403" s="158" t="s">
        <v>4</v>
      </c>
    </row>
    <row r="404" spans="1:3" x14ac:dyDescent="0.25">
      <c r="A404" s="159" t="s">
        <v>438</v>
      </c>
      <c r="B404" s="2" t="s">
        <v>6</v>
      </c>
      <c r="C404" s="160">
        <v>500</v>
      </c>
    </row>
    <row r="405" spans="1:3" x14ac:dyDescent="0.25">
      <c r="A405" s="159" t="s">
        <v>349</v>
      </c>
      <c r="B405" s="2" t="s">
        <v>6</v>
      </c>
      <c r="C405" s="160">
        <v>50</v>
      </c>
    </row>
    <row r="406" spans="1:3" x14ac:dyDescent="0.25">
      <c r="A406" s="159" t="s">
        <v>439</v>
      </c>
      <c r="B406" s="2" t="s">
        <v>6</v>
      </c>
      <c r="C406" s="160">
        <v>200</v>
      </c>
    </row>
    <row r="407" spans="1:3" x14ac:dyDescent="0.25">
      <c r="A407" s="159" t="s">
        <v>440</v>
      </c>
      <c r="B407" s="2" t="s">
        <v>6</v>
      </c>
      <c r="C407" s="160">
        <v>5</v>
      </c>
    </row>
    <row r="408" spans="1:3" x14ac:dyDescent="0.25">
      <c r="A408" s="159" t="s">
        <v>441</v>
      </c>
      <c r="B408" s="2" t="s">
        <v>103</v>
      </c>
      <c r="C408" s="160">
        <v>50</v>
      </c>
    </row>
    <row r="409" spans="1:3" x14ac:dyDescent="0.25">
      <c r="A409" s="159" t="s">
        <v>442</v>
      </c>
      <c r="B409" s="2" t="s">
        <v>6</v>
      </c>
      <c r="C409" s="160">
        <v>100</v>
      </c>
    </row>
    <row r="410" spans="1:3" x14ac:dyDescent="0.25">
      <c r="A410" s="159" t="s">
        <v>443</v>
      </c>
      <c r="B410" s="2" t="s">
        <v>6</v>
      </c>
      <c r="C410" s="160">
        <v>50</v>
      </c>
    </row>
    <row r="411" spans="1:3" x14ac:dyDescent="0.25">
      <c r="A411" s="159" t="s">
        <v>352</v>
      </c>
      <c r="B411" s="2" t="s">
        <v>6</v>
      </c>
      <c r="C411" s="160">
        <v>10</v>
      </c>
    </row>
    <row r="412" spans="1:3" ht="16.5" thickBot="1" x14ac:dyDescent="0.3">
      <c r="A412" s="243" t="s">
        <v>215</v>
      </c>
      <c r="B412" s="244"/>
      <c r="C412" s="166">
        <f>SUM(C404:C411)</f>
        <v>965</v>
      </c>
    </row>
    <row r="413" spans="1:3" ht="16.5" thickBot="1" x14ac:dyDescent="0.3"/>
    <row r="414" spans="1:3" ht="16.5" thickBot="1" x14ac:dyDescent="0.3">
      <c r="A414" s="240" t="s">
        <v>15</v>
      </c>
      <c r="B414" s="241"/>
      <c r="C414" s="242"/>
    </row>
    <row r="415" spans="1:3" ht="16.5" thickBot="1" x14ac:dyDescent="0.3">
      <c r="A415" s="164" t="s">
        <v>16</v>
      </c>
      <c r="B415" s="4" t="s">
        <v>3</v>
      </c>
      <c r="C415" s="165" t="s">
        <v>17</v>
      </c>
    </row>
    <row r="416" spans="1:3" x14ac:dyDescent="0.25">
      <c r="A416" s="159" t="s">
        <v>217</v>
      </c>
      <c r="B416" s="2" t="s">
        <v>209</v>
      </c>
      <c r="C416" s="160">
        <v>2</v>
      </c>
    </row>
    <row r="417" spans="1:3" x14ac:dyDescent="0.25">
      <c r="A417" s="159" t="s">
        <v>223</v>
      </c>
      <c r="B417" s="2" t="s">
        <v>209</v>
      </c>
      <c r="C417" s="160">
        <v>2</v>
      </c>
    </row>
    <row r="418" spans="1:3" x14ac:dyDescent="0.25">
      <c r="A418" s="191" t="s">
        <v>444</v>
      </c>
      <c r="B418" s="2" t="s">
        <v>209</v>
      </c>
      <c r="C418" s="160">
        <v>2</v>
      </c>
    </row>
    <row r="419" spans="1:3" ht="16.5" thickBot="1" x14ac:dyDescent="0.3">
      <c r="A419" s="243" t="s">
        <v>215</v>
      </c>
      <c r="B419" s="244"/>
      <c r="C419" s="166">
        <f>SUM(C416:C418)</f>
        <v>6</v>
      </c>
    </row>
    <row r="422" spans="1:3" ht="16.5" thickBot="1" x14ac:dyDescent="0.3"/>
    <row r="423" spans="1:3" ht="16.5" thickBot="1" x14ac:dyDescent="0.3">
      <c r="A423" s="237" t="s">
        <v>740</v>
      </c>
      <c r="B423" s="238"/>
      <c r="C423" s="239"/>
    </row>
    <row r="424" spans="1:3" ht="16.5" thickBot="1" x14ac:dyDescent="0.3">
      <c r="A424" s="240" t="s">
        <v>1</v>
      </c>
      <c r="B424" s="241"/>
      <c r="C424" s="242"/>
    </row>
    <row r="425" spans="1:3" ht="16.5" thickBot="1" x14ac:dyDescent="0.3">
      <c r="A425" s="157" t="s">
        <v>437</v>
      </c>
      <c r="B425" s="1" t="s">
        <v>3</v>
      </c>
      <c r="C425" s="158" t="s">
        <v>4</v>
      </c>
    </row>
    <row r="426" spans="1:3" x14ac:dyDescent="0.25">
      <c r="A426" s="159" t="s">
        <v>447</v>
      </c>
      <c r="B426" s="2" t="s">
        <v>6</v>
      </c>
      <c r="C426" s="160">
        <v>500</v>
      </c>
    </row>
    <row r="427" spans="1:3" x14ac:dyDescent="0.25">
      <c r="A427" s="159" t="s">
        <v>348</v>
      </c>
      <c r="B427" s="2" t="s">
        <v>448</v>
      </c>
      <c r="C427" s="160">
        <v>1000</v>
      </c>
    </row>
    <row r="428" spans="1:3" x14ac:dyDescent="0.25">
      <c r="A428" s="159" t="s">
        <v>352</v>
      </c>
      <c r="B428" s="2" t="s">
        <v>6</v>
      </c>
      <c r="C428" s="160">
        <v>8</v>
      </c>
    </row>
    <row r="429" spans="1:3" ht="16.5" thickBot="1" x14ac:dyDescent="0.3">
      <c r="A429" s="243" t="s">
        <v>215</v>
      </c>
      <c r="B429" s="244"/>
      <c r="C429" s="166">
        <f>SUM(C426:C428)</f>
        <v>1508</v>
      </c>
    </row>
    <row r="430" spans="1:3" ht="16.5" thickBot="1" x14ac:dyDescent="0.3"/>
    <row r="431" spans="1:3" ht="16.5" thickBot="1" x14ac:dyDescent="0.3">
      <c r="A431" s="240" t="s">
        <v>15</v>
      </c>
      <c r="B431" s="241"/>
      <c r="C431" s="242"/>
    </row>
    <row r="432" spans="1:3" ht="16.5" thickBot="1" x14ac:dyDescent="0.3">
      <c r="A432" s="164" t="s">
        <v>16</v>
      </c>
      <c r="B432" s="4" t="s">
        <v>3</v>
      </c>
      <c r="C432" s="165" t="s">
        <v>17</v>
      </c>
    </row>
    <row r="433" spans="1:3" x14ac:dyDescent="0.25">
      <c r="A433" s="159" t="s">
        <v>217</v>
      </c>
      <c r="B433" s="2" t="s">
        <v>209</v>
      </c>
      <c r="C433" s="160">
        <v>2</v>
      </c>
    </row>
    <row r="434" spans="1:3" x14ac:dyDescent="0.25">
      <c r="A434" s="159" t="s">
        <v>223</v>
      </c>
      <c r="B434" s="2" t="s">
        <v>209</v>
      </c>
      <c r="C434" s="160">
        <v>2</v>
      </c>
    </row>
    <row r="435" spans="1:3" x14ac:dyDescent="0.25">
      <c r="A435" s="159" t="s">
        <v>449</v>
      </c>
      <c r="B435" s="2" t="s">
        <v>209</v>
      </c>
      <c r="C435" s="160">
        <v>3</v>
      </c>
    </row>
    <row r="436" spans="1:3" x14ac:dyDescent="0.25">
      <c r="A436" s="162" t="s">
        <v>450</v>
      </c>
      <c r="B436" s="2" t="s">
        <v>209</v>
      </c>
      <c r="C436" s="160">
        <v>1</v>
      </c>
    </row>
    <row r="437" spans="1:3" ht="16.5" thickBot="1" x14ac:dyDescent="0.3">
      <c r="A437" s="243" t="s">
        <v>215</v>
      </c>
      <c r="B437" s="244"/>
      <c r="C437" s="166">
        <f>SUM(C433:C436)</f>
        <v>8</v>
      </c>
    </row>
    <row r="440" spans="1:3" ht="16.5" thickBot="1" x14ac:dyDescent="0.3"/>
    <row r="441" spans="1:3" ht="16.5" thickBot="1" x14ac:dyDescent="0.3">
      <c r="A441" s="237" t="s">
        <v>496</v>
      </c>
      <c r="B441" s="238"/>
      <c r="C441" s="239"/>
    </row>
    <row r="442" spans="1:3" ht="16.5" thickBot="1" x14ac:dyDescent="0.3">
      <c r="A442" s="240" t="s">
        <v>1</v>
      </c>
      <c r="B442" s="241"/>
      <c r="C442" s="242"/>
    </row>
    <row r="443" spans="1:3" ht="16.5" thickBot="1" x14ac:dyDescent="0.3">
      <c r="A443" s="157" t="s">
        <v>437</v>
      </c>
      <c r="B443" s="1" t="s">
        <v>3</v>
      </c>
      <c r="C443" s="158" t="s">
        <v>4</v>
      </c>
    </row>
    <row r="444" spans="1:3" x14ac:dyDescent="0.25">
      <c r="A444" s="159" t="s">
        <v>497</v>
      </c>
      <c r="B444" s="2" t="s">
        <v>6</v>
      </c>
      <c r="C444" s="160">
        <v>120</v>
      </c>
    </row>
    <row r="445" spans="1:3" x14ac:dyDescent="0.25">
      <c r="A445" s="159" t="s">
        <v>501</v>
      </c>
      <c r="B445" s="2" t="s">
        <v>6</v>
      </c>
      <c r="C445" s="160">
        <v>125</v>
      </c>
    </row>
    <row r="446" spans="1:3" x14ac:dyDescent="0.25">
      <c r="A446" s="159" t="s">
        <v>498</v>
      </c>
      <c r="B446" s="2" t="s">
        <v>6</v>
      </c>
      <c r="C446" s="160">
        <v>220</v>
      </c>
    </row>
    <row r="447" spans="1:3" ht="16.5" thickBot="1" x14ac:dyDescent="0.3">
      <c r="A447" s="243" t="s">
        <v>215</v>
      </c>
      <c r="B447" s="244"/>
      <c r="C447" s="166">
        <f>SUM(C444:C446)</f>
        <v>465</v>
      </c>
    </row>
    <row r="448" spans="1:3" ht="16.5" thickBot="1" x14ac:dyDescent="0.3"/>
    <row r="449" spans="1:3" ht="16.5" thickBot="1" x14ac:dyDescent="0.3">
      <c r="A449" s="240" t="s">
        <v>15</v>
      </c>
      <c r="B449" s="241"/>
      <c r="C449" s="242"/>
    </row>
    <row r="450" spans="1:3" ht="16.5" thickBot="1" x14ac:dyDescent="0.3">
      <c r="A450" s="164" t="s">
        <v>16</v>
      </c>
      <c r="B450" s="4" t="s">
        <v>3</v>
      </c>
      <c r="C450" s="165" t="s">
        <v>17</v>
      </c>
    </row>
    <row r="451" spans="1:3" x14ac:dyDescent="0.25">
      <c r="A451" s="159" t="s">
        <v>499</v>
      </c>
      <c r="B451" s="2" t="s">
        <v>209</v>
      </c>
      <c r="C451" s="160">
        <v>2</v>
      </c>
    </row>
    <row r="452" spans="1:3" x14ac:dyDescent="0.25">
      <c r="A452" s="159" t="s">
        <v>500</v>
      </c>
      <c r="B452" s="2" t="s">
        <v>209</v>
      </c>
      <c r="C452" s="160">
        <v>2</v>
      </c>
    </row>
    <row r="453" spans="1:3" ht="16.5" thickBot="1" x14ac:dyDescent="0.3">
      <c r="A453" s="243" t="s">
        <v>215</v>
      </c>
      <c r="B453" s="244"/>
      <c r="C453" s="166">
        <f>SUM(C451:C452)</f>
        <v>4</v>
      </c>
    </row>
  </sheetData>
  <mergeCells count="102">
    <mergeCell ref="A365:C365"/>
    <mergeCell ref="A370:B370"/>
    <mergeCell ref="A372:C372"/>
    <mergeCell ref="A380:B380"/>
    <mergeCell ref="A334:C334"/>
    <mergeCell ref="A339:B339"/>
    <mergeCell ref="A343:C343"/>
    <mergeCell ref="A344:C344"/>
    <mergeCell ref="A352:B352"/>
    <mergeCell ref="A354:C354"/>
    <mergeCell ref="A360:B360"/>
    <mergeCell ref="A122:B122"/>
    <mergeCell ref="A137:C137"/>
    <mergeCell ref="A106:C106"/>
    <mergeCell ref="A107:C107"/>
    <mergeCell ref="A116:C116"/>
    <mergeCell ref="A114:B114"/>
    <mergeCell ref="A146:C146"/>
    <mergeCell ref="A193:C193"/>
    <mergeCell ref="A182:C182"/>
    <mergeCell ref="A159:C159"/>
    <mergeCell ref="A170:C170"/>
    <mergeCell ref="A171:C171"/>
    <mergeCell ref="A166:B166"/>
    <mergeCell ref="A189:B189"/>
    <mergeCell ref="A157:B157"/>
    <mergeCell ref="A180:B180"/>
    <mergeCell ref="A1:C1"/>
    <mergeCell ref="A2:C2"/>
    <mergeCell ref="A15:C15"/>
    <mergeCell ref="A24:C24"/>
    <mergeCell ref="A13:B13"/>
    <mergeCell ref="A22:B22"/>
    <mergeCell ref="A93:B93"/>
    <mergeCell ref="A102:B102"/>
    <mergeCell ref="A76:C76"/>
    <mergeCell ref="A84:C84"/>
    <mergeCell ref="A95:C95"/>
    <mergeCell ref="A25:C25"/>
    <mergeCell ref="A384:C384"/>
    <mergeCell ref="A207:B207"/>
    <mergeCell ref="A269:B269"/>
    <mergeCell ref="A194:C194"/>
    <mergeCell ref="A321:C321"/>
    <mergeCell ref="A332:B332"/>
    <mergeCell ref="A273:C273"/>
    <mergeCell ref="A274:C274"/>
    <mergeCell ref="A287:B287"/>
    <mergeCell ref="A289:C289"/>
    <mergeCell ref="A298:B298"/>
    <mergeCell ref="A209:C209"/>
    <mergeCell ref="A236:C236"/>
    <mergeCell ref="A237:C237"/>
    <mergeCell ref="A246:C246"/>
    <mergeCell ref="A255:C255"/>
    <mergeCell ref="A262:B262"/>
    <mergeCell ref="A217:B217"/>
    <mergeCell ref="A244:B244"/>
    <mergeCell ref="A251:B251"/>
    <mergeCell ref="A320:C320"/>
    <mergeCell ref="A302:C302"/>
    <mergeCell ref="A219:C219"/>
    <mergeCell ref="A364:C364"/>
    <mergeCell ref="A385:C385"/>
    <mergeCell ref="A390:B390"/>
    <mergeCell ref="A392:C392"/>
    <mergeCell ref="A397:B397"/>
    <mergeCell ref="A142:B142"/>
    <mergeCell ref="A34:B34"/>
    <mergeCell ref="A44:B44"/>
    <mergeCell ref="A55:B55"/>
    <mergeCell ref="A64:B64"/>
    <mergeCell ref="A80:B80"/>
    <mergeCell ref="A74:B74"/>
    <mergeCell ref="A85:C85"/>
    <mergeCell ref="A36:C36"/>
    <mergeCell ref="A46:C46"/>
    <mergeCell ref="A47:C47"/>
    <mergeCell ref="A57:C57"/>
    <mergeCell ref="A68:C68"/>
    <mergeCell ref="A69:C69"/>
    <mergeCell ref="A256:C256"/>
    <mergeCell ref="A264:C264"/>
    <mergeCell ref="A135:B135"/>
    <mergeCell ref="A126:C126"/>
    <mergeCell ref="A127:C127"/>
    <mergeCell ref="A147:C147"/>
    <mergeCell ref="A441:C441"/>
    <mergeCell ref="A442:C442"/>
    <mergeCell ref="A447:B447"/>
    <mergeCell ref="A449:C449"/>
    <mergeCell ref="A453:B453"/>
    <mergeCell ref="A431:C431"/>
    <mergeCell ref="A437:B437"/>
    <mergeCell ref="A401:C401"/>
    <mergeCell ref="A402:C402"/>
    <mergeCell ref="A412:B412"/>
    <mergeCell ref="A414:C414"/>
    <mergeCell ref="A419:B419"/>
    <mergeCell ref="A423:C423"/>
    <mergeCell ref="A424:C424"/>
    <mergeCell ref="A429:B429"/>
  </mergeCells>
  <hyperlinks>
    <hyperlink ref="F1" location="'Menu Navegación'!A1" display="Menú" xr:uid="{CAEABEA9-39F5-4576-8C80-599498A989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8D21F-D2A8-45FC-972F-FE8A63973C7E}">
  <dimension ref="A1:Q511"/>
  <sheetViews>
    <sheetView zoomScale="80" zoomScaleNormal="80" workbookViewId="0">
      <selection activeCell="G1" sqref="G1"/>
    </sheetView>
  </sheetViews>
  <sheetFormatPr baseColWidth="10" defaultColWidth="11.42578125" defaultRowHeight="15.75" x14ac:dyDescent="0.25"/>
  <cols>
    <col min="1" max="1" width="60" style="5" bestFit="1" customWidth="1"/>
    <col min="2" max="2" width="19.140625" style="5" bestFit="1" customWidth="1"/>
    <col min="3" max="3" width="12.7109375" style="33" bestFit="1" customWidth="1"/>
    <col min="4" max="4" width="14.5703125" style="45" customWidth="1"/>
    <col min="5" max="5" width="12.85546875" style="45" bestFit="1" customWidth="1"/>
    <col min="6" max="6" width="12.42578125" style="5" bestFit="1" customWidth="1"/>
    <col min="7" max="16384" width="11.42578125" style="5"/>
  </cols>
  <sheetData>
    <row r="1" spans="1:7" x14ac:dyDescent="0.25">
      <c r="A1" s="252" t="s">
        <v>0</v>
      </c>
      <c r="B1" s="253"/>
      <c r="C1" s="253"/>
      <c r="D1" s="253"/>
      <c r="E1" s="254"/>
      <c r="G1" s="149" t="s">
        <v>738</v>
      </c>
    </row>
    <row r="2" spans="1:7" ht="16.5" thickBot="1" x14ac:dyDescent="0.3">
      <c r="A2" s="255" t="s">
        <v>1</v>
      </c>
      <c r="B2" s="256"/>
      <c r="C2" s="256"/>
      <c r="D2" s="256"/>
      <c r="E2" s="257"/>
    </row>
    <row r="3" spans="1:7" ht="16.5" thickBot="1" x14ac:dyDescent="0.3">
      <c r="A3" s="157" t="s">
        <v>2</v>
      </c>
      <c r="B3" s="1" t="s">
        <v>3</v>
      </c>
      <c r="C3" s="59" t="s">
        <v>4</v>
      </c>
      <c r="D3" s="72" t="s">
        <v>146</v>
      </c>
      <c r="E3" s="174" t="s">
        <v>65</v>
      </c>
    </row>
    <row r="4" spans="1:7" x14ac:dyDescent="0.25">
      <c r="A4" s="159" t="str">
        <f>+'Preparaciones Previas'!A4</f>
        <v>Cebolla Cabezona</v>
      </c>
      <c r="B4" s="2" t="str">
        <f>+'Preparaciones Previas'!B4</f>
        <v>Gramos</v>
      </c>
      <c r="C4" s="2">
        <f>+'Preparaciones Previas'!C4</f>
        <v>332</v>
      </c>
      <c r="D4" s="77">
        <f>+'Costo Materia Prima'!E4</f>
        <v>4.5999999999999996</v>
      </c>
      <c r="E4" s="173">
        <f>+C4*D4</f>
        <v>1527.1999999999998</v>
      </c>
    </row>
    <row r="5" spans="1:7" x14ac:dyDescent="0.25">
      <c r="A5" s="159" t="str">
        <f>+'Preparaciones Previas'!A5</f>
        <v>Zanahoria</v>
      </c>
      <c r="B5" s="2" t="str">
        <f>+'Preparaciones Previas'!B5</f>
        <v>Gramos</v>
      </c>
      <c r="C5" s="2">
        <f>+'Preparaciones Previas'!C5</f>
        <v>274</v>
      </c>
      <c r="D5" s="77">
        <f>+'Costo Materia Prima'!E14</f>
        <v>2.2000000000000002</v>
      </c>
      <c r="E5" s="173">
        <f t="shared" ref="E5:E12" si="0">+C5*D5</f>
        <v>602.80000000000007</v>
      </c>
    </row>
    <row r="6" spans="1:7" x14ac:dyDescent="0.25">
      <c r="A6" s="159" t="str">
        <f>+'Preparaciones Previas'!A6</f>
        <v>Cilantro</v>
      </c>
      <c r="B6" s="2" t="str">
        <f>+'Preparaciones Previas'!B6</f>
        <v>Gramos</v>
      </c>
      <c r="C6" s="2">
        <f>+'Preparaciones Previas'!C6</f>
        <v>100</v>
      </c>
      <c r="D6" s="77">
        <f>+'Costo Materia Prima'!E6</f>
        <v>16</v>
      </c>
      <c r="E6" s="173">
        <f t="shared" si="0"/>
        <v>1600</v>
      </c>
    </row>
    <row r="7" spans="1:7" x14ac:dyDescent="0.25">
      <c r="A7" s="159" t="str">
        <f>+'Preparaciones Previas'!A7</f>
        <v>Perejil Liso</v>
      </c>
      <c r="B7" s="2" t="str">
        <f>+'Preparaciones Previas'!B7</f>
        <v>Gramos</v>
      </c>
      <c r="C7" s="2">
        <f>+'Preparaciones Previas'!C7</f>
        <v>100</v>
      </c>
      <c r="D7" s="77">
        <f>+'Costo Materia Prima'!E8</f>
        <v>14</v>
      </c>
      <c r="E7" s="173">
        <f t="shared" si="0"/>
        <v>1400</v>
      </c>
    </row>
    <row r="8" spans="1:7" x14ac:dyDescent="0.25">
      <c r="A8" s="159" t="str">
        <f>+'Preparaciones Previas'!A8</f>
        <v>Pimenton Verde</v>
      </c>
      <c r="B8" s="2" t="str">
        <f>+'Preparaciones Previas'!B8</f>
        <v>Gramos</v>
      </c>
      <c r="C8" s="2">
        <f>+'Preparaciones Previas'!C8</f>
        <v>200</v>
      </c>
      <c r="D8" s="77">
        <f>+'Costo Materia Prima'!E10</f>
        <v>2.6920000000000002</v>
      </c>
      <c r="E8" s="173">
        <f t="shared" si="0"/>
        <v>538.40000000000009</v>
      </c>
    </row>
    <row r="9" spans="1:7" x14ac:dyDescent="0.25">
      <c r="A9" s="159" t="str">
        <f>+'Preparaciones Previas'!A9</f>
        <v>Pimenton Rojo</v>
      </c>
      <c r="B9" s="2" t="str">
        <f>+'Preparaciones Previas'!B9</f>
        <v>Gramos</v>
      </c>
      <c r="C9" s="2">
        <f>+'Preparaciones Previas'!C9</f>
        <v>200</v>
      </c>
      <c r="D9" s="77">
        <f>+'Costo Materia Prima'!E9</f>
        <v>6.1520000000000001</v>
      </c>
      <c r="E9" s="173">
        <f t="shared" si="0"/>
        <v>1230.4000000000001</v>
      </c>
    </row>
    <row r="10" spans="1:7" x14ac:dyDescent="0.25">
      <c r="A10" s="159" t="str">
        <f>+'Preparaciones Previas'!A10</f>
        <v>Ajo</v>
      </c>
      <c r="B10" s="2" t="str">
        <f>+'Preparaciones Previas'!B10</f>
        <v>Gramos</v>
      </c>
      <c r="C10" s="2">
        <f>+'Preparaciones Previas'!C10</f>
        <v>50</v>
      </c>
      <c r="D10" s="77">
        <f>+'Costo Materia Prima'!E3</f>
        <v>12.5</v>
      </c>
      <c r="E10" s="173">
        <f t="shared" si="0"/>
        <v>625</v>
      </c>
    </row>
    <row r="11" spans="1:7" x14ac:dyDescent="0.25">
      <c r="A11" s="159" t="str">
        <f>+'Preparaciones Previas'!A11</f>
        <v>Agua</v>
      </c>
      <c r="B11" s="2" t="str">
        <f>+'Preparaciones Previas'!B11</f>
        <v>Gramos</v>
      </c>
      <c r="C11" s="2">
        <f>+'Preparaciones Previas'!C11</f>
        <v>150</v>
      </c>
      <c r="D11" s="77">
        <v>0</v>
      </c>
      <c r="E11" s="173">
        <f t="shared" si="0"/>
        <v>0</v>
      </c>
    </row>
    <row r="12" spans="1:7" x14ac:dyDescent="0.25">
      <c r="A12" s="159" t="str">
        <f>+'Preparaciones Previas'!A12</f>
        <v xml:space="preserve">Mayonesa Premium </v>
      </c>
      <c r="B12" s="2" t="str">
        <f>+'Preparaciones Previas'!B12</f>
        <v>Gramos</v>
      </c>
      <c r="C12" s="2">
        <f>+'Preparaciones Previas'!C12</f>
        <v>3650</v>
      </c>
      <c r="D12" s="77">
        <f>+'Costo Materia Prima'!E65</f>
        <v>13.698630136986301</v>
      </c>
      <c r="E12" s="173">
        <f t="shared" si="0"/>
        <v>50000</v>
      </c>
    </row>
    <row r="13" spans="1:7" s="7" customFormat="1" ht="16.5" thickBot="1" x14ac:dyDescent="0.3">
      <c r="A13" s="243" t="s">
        <v>147</v>
      </c>
      <c r="B13" s="244"/>
      <c r="C13" s="61">
        <f>SUM(C4:C12)</f>
        <v>5056</v>
      </c>
      <c r="D13" s="73">
        <f>SUM(D4:D12)</f>
        <v>71.842630136986301</v>
      </c>
      <c r="E13" s="189">
        <f>SUM(E4:E12)</f>
        <v>57523.8</v>
      </c>
      <c r="G13" s="74"/>
    </row>
    <row r="14" spans="1:7" s="7" customFormat="1" ht="16.5" thickBot="1" x14ac:dyDescent="0.3">
      <c r="A14" s="5"/>
      <c r="B14" s="5"/>
      <c r="C14" s="33"/>
      <c r="D14" s="75"/>
      <c r="E14" s="75"/>
    </row>
    <row r="15" spans="1:7" x14ac:dyDescent="0.25">
      <c r="A15" s="261" t="s">
        <v>15</v>
      </c>
      <c r="B15" s="262"/>
      <c r="C15" s="262"/>
      <c r="D15" s="262"/>
      <c r="E15" s="263"/>
    </row>
    <row r="16" spans="1:7" ht="16.5" thickBot="1" x14ac:dyDescent="0.3">
      <c r="A16" s="171" t="s">
        <v>16</v>
      </c>
      <c r="B16" s="9" t="s">
        <v>3</v>
      </c>
      <c r="C16" s="68" t="s">
        <v>17</v>
      </c>
      <c r="D16" s="76" t="s">
        <v>146</v>
      </c>
      <c r="E16" s="172" t="s">
        <v>65</v>
      </c>
    </row>
    <row r="17" spans="1:7" x14ac:dyDescent="0.25">
      <c r="A17" s="159" t="str">
        <f>+'Preparaciones Previas'!A17</f>
        <v>Medir los Ingredientes a Procesar</v>
      </c>
      <c r="B17" s="2" t="str">
        <f>+'Preparaciones Previas'!B17</f>
        <v>Minutos</v>
      </c>
      <c r="C17" s="2">
        <f>+'Preparaciones Previas'!C17</f>
        <v>5</v>
      </c>
      <c r="D17" s="77">
        <f>+'Costo Mano de Obra'!E$23</f>
        <v>182.42184782608697</v>
      </c>
      <c r="E17" s="173">
        <f>+C17*D17</f>
        <v>912.10923913043484</v>
      </c>
    </row>
    <row r="18" spans="1:7" x14ac:dyDescent="0.25">
      <c r="A18" s="159" t="str">
        <f>+'Preparaciones Previas'!A18</f>
        <v>Lavar las Verduras</v>
      </c>
      <c r="B18" s="2" t="str">
        <f>+'Preparaciones Previas'!B18</f>
        <v>Minutos</v>
      </c>
      <c r="C18" s="2">
        <f>+'Preparaciones Previas'!C18</f>
        <v>3</v>
      </c>
      <c r="D18" s="77">
        <f>+'Costo Mano de Obra'!E$23</f>
        <v>182.42184782608697</v>
      </c>
      <c r="E18" s="173">
        <f t="shared" ref="E18:E21" si="1">+C18*D18</f>
        <v>547.26554347826095</v>
      </c>
    </row>
    <row r="19" spans="1:7" x14ac:dyDescent="0.25">
      <c r="A19" s="159" t="str">
        <f>+'Preparaciones Previas'!A19</f>
        <v>Picar Verduras</v>
      </c>
      <c r="B19" s="2" t="str">
        <f>+'Preparaciones Previas'!B19</f>
        <v>Minutos</v>
      </c>
      <c r="C19" s="2">
        <f>+'Preparaciones Previas'!C19</f>
        <v>4</v>
      </c>
      <c r="D19" s="77">
        <f>+'Costo Mano de Obra'!E$23</f>
        <v>182.42184782608697</v>
      </c>
      <c r="E19" s="173">
        <f t="shared" si="1"/>
        <v>729.6873913043479</v>
      </c>
    </row>
    <row r="20" spans="1:7" x14ac:dyDescent="0.25">
      <c r="A20" s="159" t="str">
        <f>+'Preparaciones Previas'!A20</f>
        <v>Se Procede a Licuar los Ingredientes</v>
      </c>
      <c r="B20" s="2" t="str">
        <f>+'Preparaciones Previas'!B20</f>
        <v>Minutos</v>
      </c>
      <c r="C20" s="2">
        <f>+'Preparaciones Previas'!C20</f>
        <v>7</v>
      </c>
      <c r="D20" s="77">
        <f>+'Costo Mano de Obra'!E$23</f>
        <v>182.42184782608697</v>
      </c>
      <c r="E20" s="173">
        <f t="shared" si="1"/>
        <v>1276.9529347826087</v>
      </c>
    </row>
    <row r="21" spans="1:7" x14ac:dyDescent="0.25">
      <c r="A21" s="159" t="str">
        <f>+'Preparaciones Previas'!A21</f>
        <v>Integrar todos los Ingredientes</v>
      </c>
      <c r="B21" s="2" t="str">
        <f>+'Preparaciones Previas'!B21</f>
        <v>Minutos</v>
      </c>
      <c r="C21" s="2">
        <f>+'Preparaciones Previas'!C21</f>
        <v>5</v>
      </c>
      <c r="D21" s="77">
        <f>+'Costo Mano de Obra'!E$23</f>
        <v>182.42184782608697</v>
      </c>
      <c r="E21" s="173">
        <f t="shared" si="1"/>
        <v>912.10923913043484</v>
      </c>
    </row>
    <row r="22" spans="1:7" ht="16.5" thickBot="1" x14ac:dyDescent="0.3">
      <c r="A22" s="243" t="s">
        <v>216</v>
      </c>
      <c r="B22" s="244"/>
      <c r="C22" s="61">
        <f>SUM(C17:C21)</f>
        <v>24</v>
      </c>
      <c r="D22" s="61">
        <f t="shared" ref="D22:E22" si="2">SUM(D17:D21)</f>
        <v>912.10923913043484</v>
      </c>
      <c r="E22" s="163">
        <f t="shared" si="2"/>
        <v>4378.1243478260876</v>
      </c>
    </row>
    <row r="23" spans="1:7" ht="16.5" thickBot="1" x14ac:dyDescent="0.3"/>
    <row r="24" spans="1:7" ht="16.5" thickBot="1" x14ac:dyDescent="0.3">
      <c r="A24" s="249" t="s">
        <v>18</v>
      </c>
      <c r="B24" s="250"/>
      <c r="C24" s="250"/>
      <c r="D24" s="250"/>
      <c r="E24" s="251"/>
    </row>
    <row r="25" spans="1:7" ht="16.5" thickBot="1" x14ac:dyDescent="0.3">
      <c r="A25" s="164" t="s">
        <v>19</v>
      </c>
      <c r="B25" s="4" t="s">
        <v>3</v>
      </c>
      <c r="C25" s="62" t="s">
        <v>4</v>
      </c>
      <c r="D25" s="72" t="s">
        <v>146</v>
      </c>
      <c r="E25" s="174" t="s">
        <v>65</v>
      </c>
    </row>
    <row r="26" spans="1:7" x14ac:dyDescent="0.25">
      <c r="A26" s="159" t="s">
        <v>606</v>
      </c>
      <c r="B26" s="2" t="s">
        <v>21</v>
      </c>
      <c r="C26" s="63">
        <f>((C4+C5+C6+C7+C8+C9+C10)*25%)</f>
        <v>314</v>
      </c>
      <c r="D26" s="77">
        <f>+(D4+D5+D6+D7+D8+D9+D10)/7</f>
        <v>8.3062857142857141</v>
      </c>
      <c r="E26" s="173">
        <f>+C26*D26</f>
        <v>2608.1737142857141</v>
      </c>
    </row>
    <row r="27" spans="1:7" s="7" customFormat="1" ht="16.5" thickBot="1" x14ac:dyDescent="0.3">
      <c r="A27" s="243" t="s">
        <v>147</v>
      </c>
      <c r="B27" s="244"/>
      <c r="C27" s="61">
        <f>SUM(C26:C26)</f>
        <v>314</v>
      </c>
      <c r="D27" s="61">
        <f>SUM(D26:D26)</f>
        <v>8.3062857142857141</v>
      </c>
      <c r="E27" s="163">
        <f>SUM(E26:E26)</f>
        <v>2608.1737142857141</v>
      </c>
      <c r="G27" s="74"/>
    </row>
    <row r="28" spans="1:7" ht="16.5" thickBot="1" x14ac:dyDescent="0.3">
      <c r="A28" s="2"/>
      <c r="B28" s="2"/>
      <c r="C28" s="63"/>
    </row>
    <row r="29" spans="1:7" x14ac:dyDescent="0.25">
      <c r="A29" s="266" t="s">
        <v>246</v>
      </c>
      <c r="B29" s="267"/>
      <c r="C29" s="267"/>
      <c r="D29" s="267"/>
      <c r="E29" s="267"/>
      <c r="F29" s="267"/>
      <c r="G29" s="268"/>
    </row>
    <row r="30" spans="1:7" ht="42.75" x14ac:dyDescent="0.25">
      <c r="A30" s="175" t="s">
        <v>64</v>
      </c>
      <c r="B30" s="78" t="s">
        <v>4</v>
      </c>
      <c r="C30" s="21" t="s">
        <v>2</v>
      </c>
      <c r="D30" s="18" t="s">
        <v>247</v>
      </c>
      <c r="E30" s="18" t="s">
        <v>248</v>
      </c>
      <c r="F30" s="21" t="s">
        <v>249</v>
      </c>
      <c r="G30" s="176" t="s">
        <v>250</v>
      </c>
    </row>
    <row r="31" spans="1:7" ht="16.5" thickBot="1" x14ac:dyDescent="0.3">
      <c r="A31" s="177" t="str">
        <f>+A1</f>
        <v>Salsa Tartara</v>
      </c>
      <c r="B31" s="178">
        <f>+C13</f>
        <v>5056</v>
      </c>
      <c r="C31" s="179">
        <f>+E13</f>
        <v>57523.8</v>
      </c>
      <c r="D31" s="179">
        <f>+E22</f>
        <v>4378.1243478260876</v>
      </c>
      <c r="E31" s="180">
        <f>+E27</f>
        <v>2608.1737142857141</v>
      </c>
      <c r="F31" s="181">
        <f>+C31+D31+E31</f>
        <v>64510.098062111807</v>
      </c>
      <c r="G31" s="182">
        <f>+F31/B31</f>
        <v>12.759117496461988</v>
      </c>
    </row>
    <row r="32" spans="1:7" ht="16.5" thickBot="1" x14ac:dyDescent="0.3">
      <c r="A32" s="15"/>
      <c r="B32" s="15"/>
      <c r="C32" s="15"/>
      <c r="D32" s="15"/>
      <c r="E32" s="16"/>
    </row>
    <row r="33" spans="1:7" x14ac:dyDescent="0.25">
      <c r="A33" s="252" t="s">
        <v>22</v>
      </c>
      <c r="B33" s="253"/>
      <c r="C33" s="253"/>
      <c r="D33" s="253"/>
      <c r="E33" s="254"/>
    </row>
    <row r="34" spans="1:7" ht="16.5" thickBot="1" x14ac:dyDescent="0.3">
      <c r="A34" s="258" t="s">
        <v>1</v>
      </c>
      <c r="B34" s="259"/>
      <c r="C34" s="259"/>
      <c r="D34" s="259"/>
      <c r="E34" s="260"/>
    </row>
    <row r="35" spans="1:7" ht="16.5" thickBot="1" x14ac:dyDescent="0.3">
      <c r="A35" s="157" t="s">
        <v>2</v>
      </c>
      <c r="B35" s="1" t="s">
        <v>3</v>
      </c>
      <c r="C35" s="59" t="s">
        <v>4</v>
      </c>
      <c r="D35" s="72" t="s">
        <v>146</v>
      </c>
      <c r="E35" s="174" t="s">
        <v>65</v>
      </c>
    </row>
    <row r="36" spans="1:7" x14ac:dyDescent="0.25">
      <c r="A36" s="159" t="str">
        <f>+'Preparaciones Previas'!A27</f>
        <v>Salsa Ajo</v>
      </c>
      <c r="B36" s="2" t="str">
        <f>+'Preparaciones Previas'!B27</f>
        <v>Gramos</v>
      </c>
      <c r="C36" s="2">
        <f>+'Preparaciones Previas'!C27</f>
        <v>18</v>
      </c>
      <c r="D36" s="77">
        <f>+'Costo Materia Prima'!E3</f>
        <v>12.5</v>
      </c>
      <c r="E36" s="173">
        <f>+C36*D36</f>
        <v>225</v>
      </c>
    </row>
    <row r="37" spans="1:7" x14ac:dyDescent="0.25">
      <c r="A37" s="159" t="str">
        <f>+'Preparaciones Previas'!A28</f>
        <v>Huevos</v>
      </c>
      <c r="B37" s="2" t="str">
        <f>+'Preparaciones Previas'!B28</f>
        <v>Unidad</v>
      </c>
      <c r="C37" s="2">
        <f>+'Preparaciones Previas'!C28</f>
        <v>2</v>
      </c>
      <c r="D37" s="77">
        <f>+'Costo Materia Prima'!E103</f>
        <v>891.66666666666663</v>
      </c>
      <c r="E37" s="173">
        <f>+C37*D37</f>
        <v>1783.3333333333333</v>
      </c>
    </row>
    <row r="38" spans="1:7" x14ac:dyDescent="0.25">
      <c r="A38" s="159" t="str">
        <f>+'Preparaciones Previas'!A29</f>
        <v>Vinagre Blanco</v>
      </c>
      <c r="B38" s="2" t="str">
        <f>+'Preparaciones Previas'!B29</f>
        <v>Ml</v>
      </c>
      <c r="C38" s="2">
        <f>+'Preparaciones Previas'!C29</f>
        <v>35</v>
      </c>
      <c r="D38" s="77">
        <f>+'Costo Materia Prima'!E104</f>
        <v>2.9750000000000001</v>
      </c>
      <c r="E38" s="173">
        <f t="shared" ref="E38:E42" si="3">+C38*D38</f>
        <v>104.125</v>
      </c>
    </row>
    <row r="39" spans="1:7" x14ac:dyDescent="0.25">
      <c r="A39" s="159" t="str">
        <f>+'Preparaciones Previas'!A30</f>
        <v>Aceite Vegetal</v>
      </c>
      <c r="B39" s="2" t="str">
        <f>+'Preparaciones Previas'!B30</f>
        <v>Ml</v>
      </c>
      <c r="C39" s="2">
        <f>+'Preparaciones Previas'!C30</f>
        <v>200</v>
      </c>
      <c r="D39" s="77">
        <f>+'Costo Materia Prima'!E85</f>
        <v>7.62</v>
      </c>
      <c r="E39" s="173">
        <f t="shared" si="3"/>
        <v>1524</v>
      </c>
    </row>
    <row r="40" spans="1:7" x14ac:dyDescent="0.25">
      <c r="A40" s="159" t="str">
        <f>+'Preparaciones Previas'!A31</f>
        <v>Sal</v>
      </c>
      <c r="B40" s="2" t="str">
        <f>+'Preparaciones Previas'!B31</f>
        <v>Gramos</v>
      </c>
      <c r="C40" s="2">
        <f>+'Preparaciones Previas'!C31</f>
        <v>4</v>
      </c>
      <c r="D40" s="77">
        <f>+'Costo Materia Prima'!E100</f>
        <v>1.95</v>
      </c>
      <c r="E40" s="173">
        <f t="shared" si="3"/>
        <v>7.8</v>
      </c>
    </row>
    <row r="41" spans="1:7" x14ac:dyDescent="0.25">
      <c r="A41" s="159" t="str">
        <f>+'Preparaciones Previas'!A32</f>
        <v>Pimienta</v>
      </c>
      <c r="B41" s="2" t="str">
        <f>+'Preparaciones Previas'!B32</f>
        <v>Gramos</v>
      </c>
      <c r="C41" s="2">
        <f>+'Preparaciones Previas'!C32</f>
        <v>4</v>
      </c>
      <c r="D41" s="77">
        <f>+'Costo Materia Prima'!E102</f>
        <v>115.96375581472255</v>
      </c>
      <c r="E41" s="173">
        <f t="shared" si="3"/>
        <v>463.85502325889018</v>
      </c>
    </row>
    <row r="42" spans="1:7" x14ac:dyDescent="0.25">
      <c r="A42" s="159" t="str">
        <f>+'Preparaciones Previas'!A33</f>
        <v>Perejil Fresco</v>
      </c>
      <c r="B42" s="2" t="str">
        <f>+'Preparaciones Previas'!B33</f>
        <v>Gramos</v>
      </c>
      <c r="C42" s="2">
        <f>+'Preparaciones Previas'!C33</f>
        <v>5</v>
      </c>
      <c r="D42" s="77">
        <f>+'Costo Materia Prima'!E8</f>
        <v>14</v>
      </c>
      <c r="E42" s="173">
        <f t="shared" si="3"/>
        <v>70</v>
      </c>
    </row>
    <row r="43" spans="1:7" s="7" customFormat="1" ht="16.5" thickBot="1" x14ac:dyDescent="0.3">
      <c r="A43" s="243" t="s">
        <v>147</v>
      </c>
      <c r="B43" s="244"/>
      <c r="C43" s="61">
        <f>SUM(C36:C42)</f>
        <v>268</v>
      </c>
      <c r="D43" s="61">
        <f>SUM(D36:D42)</f>
        <v>1046.6754224813892</v>
      </c>
      <c r="E43" s="163">
        <f>SUM(E36:E42)</f>
        <v>4178.1133565922237</v>
      </c>
      <c r="G43" s="74"/>
    </row>
    <row r="44" spans="1:7" s="7" customFormat="1" ht="16.5" thickBot="1" x14ac:dyDescent="0.3">
      <c r="A44" s="5"/>
      <c r="B44" s="5"/>
      <c r="C44" s="33"/>
      <c r="D44" s="75"/>
      <c r="E44" s="75"/>
    </row>
    <row r="45" spans="1:7" x14ac:dyDescent="0.25">
      <c r="A45" s="261" t="s">
        <v>15</v>
      </c>
      <c r="B45" s="262"/>
      <c r="C45" s="262"/>
      <c r="D45" s="262"/>
      <c r="E45" s="263"/>
    </row>
    <row r="46" spans="1:7" ht="16.5" thickBot="1" x14ac:dyDescent="0.3">
      <c r="A46" s="171" t="s">
        <v>16</v>
      </c>
      <c r="B46" s="9" t="s">
        <v>3</v>
      </c>
      <c r="C46" s="68" t="s">
        <v>17</v>
      </c>
      <c r="D46" s="76" t="s">
        <v>146</v>
      </c>
      <c r="E46" s="172" t="s">
        <v>65</v>
      </c>
    </row>
    <row r="47" spans="1:7" x14ac:dyDescent="0.25">
      <c r="A47" s="159" t="str">
        <f>+'Preparaciones Previas'!A38</f>
        <v>Medir los Ingredientes a Procesar</v>
      </c>
      <c r="B47" s="2" t="str">
        <f>+'Preparaciones Previas'!B38</f>
        <v>Minutos</v>
      </c>
      <c r="C47" s="2">
        <f>+'Preparaciones Previas'!C38</f>
        <v>5</v>
      </c>
      <c r="D47" s="77">
        <f>+'Costo Mano de Obra'!E$23</f>
        <v>182.42184782608697</v>
      </c>
      <c r="E47" s="173">
        <f>+C47*D47</f>
        <v>912.10923913043484</v>
      </c>
    </row>
    <row r="48" spans="1:7" x14ac:dyDescent="0.25">
      <c r="A48" s="159" t="str">
        <f>+'Preparaciones Previas'!A39</f>
        <v>Pelar Ajos</v>
      </c>
      <c r="B48" s="2" t="str">
        <f>+'Preparaciones Previas'!B39</f>
        <v>Minutos</v>
      </c>
      <c r="C48" s="2">
        <f>+'Preparaciones Previas'!C39</f>
        <v>2</v>
      </c>
      <c r="D48" s="77">
        <f>+'Costo Mano de Obra'!E$23</f>
        <v>182.42184782608697</v>
      </c>
      <c r="E48" s="173">
        <f t="shared" ref="E48:E52" si="4">+C48*D48</f>
        <v>364.84369565217395</v>
      </c>
    </row>
    <row r="49" spans="1:7" x14ac:dyDescent="0.25">
      <c r="A49" s="159" t="str">
        <f>+'Preparaciones Previas'!A40</f>
        <v>Picar Pereril</v>
      </c>
      <c r="B49" s="2" t="str">
        <f>+'Preparaciones Previas'!B40</f>
        <v>Minutos</v>
      </c>
      <c r="C49" s="2">
        <f>+'Preparaciones Previas'!C40</f>
        <v>2</v>
      </c>
      <c r="D49" s="77">
        <f>+'Costo Mano de Obra'!E$23</f>
        <v>182.42184782608697</v>
      </c>
      <c r="E49" s="173">
        <f t="shared" si="4"/>
        <v>364.84369565217395</v>
      </c>
    </row>
    <row r="50" spans="1:7" x14ac:dyDescent="0.25">
      <c r="A50" s="159" t="str">
        <f>+'Preparaciones Previas'!A41</f>
        <v xml:space="preserve">Licuar los huevos con el ajo y la pimienta </v>
      </c>
      <c r="B50" s="2" t="str">
        <f>+'Preparaciones Previas'!B41</f>
        <v>Minutos</v>
      </c>
      <c r="C50" s="2">
        <f>+'Preparaciones Previas'!C41</f>
        <v>0.5</v>
      </c>
      <c r="D50" s="77">
        <f>+'Costo Mano de Obra'!E$23</f>
        <v>182.42184782608697</v>
      </c>
      <c r="E50" s="173">
        <f t="shared" si="4"/>
        <v>91.210923913043487</v>
      </c>
    </row>
    <row r="51" spans="1:7" x14ac:dyDescent="0.25">
      <c r="A51" s="159" t="str">
        <f>+'Preparaciones Previas'!A42</f>
        <v>Añadir con la tecnica o forma de hilo a la vez el vinagre y el aceite</v>
      </c>
      <c r="B51" s="2" t="str">
        <f>+'Preparaciones Previas'!B42</f>
        <v>Minutos</v>
      </c>
      <c r="C51" s="2">
        <f>+'Preparaciones Previas'!C42</f>
        <v>2</v>
      </c>
      <c r="D51" s="77">
        <f>+'Costo Mano de Obra'!E$23</f>
        <v>182.42184782608697</v>
      </c>
      <c r="E51" s="173">
        <f t="shared" si="4"/>
        <v>364.84369565217395</v>
      </c>
    </row>
    <row r="52" spans="1:7" x14ac:dyDescent="0.25">
      <c r="A52" s="159" t="str">
        <f>+'Preparaciones Previas'!A43</f>
        <v>Luego de que todo este licuado se integra el perejil</v>
      </c>
      <c r="B52" s="2" t="str">
        <f>+'Preparaciones Previas'!B43</f>
        <v>Minutos</v>
      </c>
      <c r="C52" s="2">
        <f>+'Preparaciones Previas'!C43</f>
        <v>2</v>
      </c>
      <c r="D52" s="77">
        <f>+'Costo Mano de Obra'!E$23</f>
        <v>182.42184782608697</v>
      </c>
      <c r="E52" s="173">
        <f t="shared" si="4"/>
        <v>364.84369565217395</v>
      </c>
    </row>
    <row r="53" spans="1:7" s="7" customFormat="1" ht="16.5" thickBot="1" x14ac:dyDescent="0.3">
      <c r="A53" s="243" t="s">
        <v>216</v>
      </c>
      <c r="B53" s="244"/>
      <c r="C53" s="79">
        <f>SUM(C47:C52)</f>
        <v>13.5</v>
      </c>
      <c r="D53" s="61">
        <f t="shared" ref="D53:E53" si="5">SUM(D47:D52)</f>
        <v>1094.5310869565219</v>
      </c>
      <c r="E53" s="163">
        <f t="shared" si="5"/>
        <v>2462.6949456521743</v>
      </c>
    </row>
    <row r="54" spans="1:7" s="7" customFormat="1" x14ac:dyDescent="0.25">
      <c r="A54" s="8"/>
      <c r="B54" s="8"/>
      <c r="C54" s="87"/>
      <c r="D54" s="80"/>
      <c r="E54" s="80"/>
    </row>
    <row r="56" spans="1:7" x14ac:dyDescent="0.25">
      <c r="A56" s="247" t="s">
        <v>246</v>
      </c>
      <c r="B56" s="248"/>
      <c r="C56" s="248"/>
      <c r="D56" s="248"/>
      <c r="E56" s="248"/>
      <c r="F56" s="248"/>
      <c r="G56" s="248"/>
    </row>
    <row r="57" spans="1:7" ht="42.75" x14ac:dyDescent="0.25">
      <c r="A57" s="18" t="s">
        <v>64</v>
      </c>
      <c r="B57" s="78" t="s">
        <v>4</v>
      </c>
      <c r="C57" s="21" t="s">
        <v>2</v>
      </c>
      <c r="D57" s="18" t="s">
        <v>247</v>
      </c>
      <c r="E57" s="18" t="s">
        <v>248</v>
      </c>
      <c r="F57" s="21" t="s">
        <v>249</v>
      </c>
      <c r="G57" s="41" t="s">
        <v>250</v>
      </c>
    </row>
    <row r="58" spans="1:7" x14ac:dyDescent="0.25">
      <c r="A58" s="18" t="str">
        <f>+A33</f>
        <v>Mayonesa de Ajo</v>
      </c>
      <c r="B58" s="19">
        <f>+C43</f>
        <v>268</v>
      </c>
      <c r="C58" s="20">
        <f>+E43</f>
        <v>4178.1133565922237</v>
      </c>
      <c r="D58" s="20">
        <f>+E53</f>
        <v>2462.6949456521743</v>
      </c>
      <c r="E58" s="18"/>
      <c r="F58" s="21">
        <f>+C58+D58+E58</f>
        <v>6640.808302244398</v>
      </c>
      <c r="G58" s="19">
        <f>+F58/B58</f>
        <v>24.779135456135812</v>
      </c>
    </row>
    <row r="61" spans="1:7" ht="16.5" thickBot="1" x14ac:dyDescent="0.3"/>
    <row r="62" spans="1:7" x14ac:dyDescent="0.25">
      <c r="A62" s="252" t="s">
        <v>31</v>
      </c>
      <c r="B62" s="253"/>
      <c r="C62" s="253"/>
      <c r="D62" s="253"/>
      <c r="E62" s="254"/>
    </row>
    <row r="63" spans="1:7" ht="16.5" thickBot="1" x14ac:dyDescent="0.3">
      <c r="A63" s="258" t="s">
        <v>1</v>
      </c>
      <c r="B63" s="259"/>
      <c r="C63" s="259"/>
      <c r="D63" s="259"/>
      <c r="E63" s="260"/>
    </row>
    <row r="64" spans="1:7" ht="16.5" thickBot="1" x14ac:dyDescent="0.3">
      <c r="A64" s="157" t="s">
        <v>2</v>
      </c>
      <c r="B64" s="1" t="s">
        <v>3</v>
      </c>
      <c r="C64" s="59" t="s">
        <v>4</v>
      </c>
      <c r="D64" s="72" t="s">
        <v>146</v>
      </c>
      <c r="E64" s="174" t="s">
        <v>65</v>
      </c>
    </row>
    <row r="65" spans="1:7" x14ac:dyDescent="0.25">
      <c r="A65" s="159" t="str">
        <f>+'Preparaciones Previas'!A49</f>
        <v>Cebolla Cabezona Blanca</v>
      </c>
      <c r="B65" s="2" t="str">
        <f>+'Preparaciones Previas'!B49</f>
        <v>Gramos</v>
      </c>
      <c r="C65" s="2">
        <f>+'Preparaciones Previas'!C49</f>
        <v>225</v>
      </c>
      <c r="D65" s="77">
        <f>+'Costo Materia Prima'!E4</f>
        <v>4.5999999999999996</v>
      </c>
      <c r="E65" s="173">
        <f>+C65*D65</f>
        <v>1035</v>
      </c>
    </row>
    <row r="66" spans="1:7" x14ac:dyDescent="0.25">
      <c r="A66" s="159" t="str">
        <f>+'Preparaciones Previas'!A50</f>
        <v>Tomate Rojo</v>
      </c>
      <c r="B66" s="2" t="str">
        <f>+'Preparaciones Previas'!B50</f>
        <v>Gramos</v>
      </c>
      <c r="C66" s="2">
        <f>+'Preparaciones Previas'!C50</f>
        <v>500</v>
      </c>
      <c r="D66" s="77">
        <f>+'Costo Materia Prima'!E11</f>
        <v>2.2799999999999998</v>
      </c>
      <c r="E66" s="173">
        <f>+C66*D66</f>
        <v>1140</v>
      </c>
    </row>
    <row r="67" spans="1:7" x14ac:dyDescent="0.25">
      <c r="A67" s="159" t="str">
        <f>+'Preparaciones Previas'!A51</f>
        <v>Cilandro</v>
      </c>
      <c r="B67" s="2" t="str">
        <f>+'Preparaciones Previas'!B51</f>
        <v>Gramos</v>
      </c>
      <c r="C67" s="2">
        <f>+'Preparaciones Previas'!C51</f>
        <v>8</v>
      </c>
      <c r="D67" s="77">
        <f>+'Costo Materia Prima'!E6</f>
        <v>16</v>
      </c>
      <c r="E67" s="173">
        <f t="shared" ref="E67:E70" si="6">+C67*D67</f>
        <v>128</v>
      </c>
    </row>
    <row r="68" spans="1:7" x14ac:dyDescent="0.25">
      <c r="A68" s="159" t="str">
        <f>+'Preparaciones Previas'!A52</f>
        <v>Vinagre</v>
      </c>
      <c r="B68" s="2" t="str">
        <f>+'Preparaciones Previas'!B52</f>
        <v>Ml</v>
      </c>
      <c r="C68" s="2">
        <f>+'Preparaciones Previas'!C52</f>
        <v>15</v>
      </c>
      <c r="D68" s="77">
        <f>+'Costo Materia Prima'!E104</f>
        <v>2.9750000000000001</v>
      </c>
      <c r="E68" s="173">
        <f t="shared" si="6"/>
        <v>44.625</v>
      </c>
    </row>
    <row r="69" spans="1:7" x14ac:dyDescent="0.25">
      <c r="A69" s="159" t="str">
        <f>+'Preparaciones Previas'!A53</f>
        <v>Sal</v>
      </c>
      <c r="B69" s="2" t="str">
        <f>+'Preparaciones Previas'!B53</f>
        <v>Gramos</v>
      </c>
      <c r="C69" s="2">
        <f>+'Preparaciones Previas'!C53</f>
        <v>8</v>
      </c>
      <c r="D69" s="77">
        <f>+'Costo Materia Prima'!E100</f>
        <v>1.95</v>
      </c>
      <c r="E69" s="173">
        <f t="shared" si="6"/>
        <v>15.6</v>
      </c>
    </row>
    <row r="70" spans="1:7" x14ac:dyDescent="0.25">
      <c r="A70" s="159" t="str">
        <f>+'Preparaciones Previas'!A54</f>
        <v>Limon</v>
      </c>
      <c r="B70" s="2" t="str">
        <f>+'Preparaciones Previas'!B54</f>
        <v>Ml</v>
      </c>
      <c r="C70" s="2">
        <f>+'Preparaciones Previas'!C54</f>
        <v>30</v>
      </c>
      <c r="D70" s="77">
        <f>+'Costo Materia Prima'!E27</f>
        <v>5.8</v>
      </c>
      <c r="E70" s="173">
        <f t="shared" si="6"/>
        <v>174</v>
      </c>
    </row>
    <row r="71" spans="1:7" s="7" customFormat="1" ht="16.5" thickBot="1" x14ac:dyDescent="0.3">
      <c r="A71" s="243" t="s">
        <v>147</v>
      </c>
      <c r="B71" s="244"/>
      <c r="C71" s="61">
        <f>SUM(C65:C70)</f>
        <v>786</v>
      </c>
      <c r="D71" s="61">
        <f>SUM(D65:D70)</f>
        <v>33.604999999999997</v>
      </c>
      <c r="E71" s="163">
        <f>SUM(E65:E70)</f>
        <v>2537.2249999999999</v>
      </c>
      <c r="G71" s="74"/>
    </row>
    <row r="72" spans="1:7" ht="16.5" thickBot="1" x14ac:dyDescent="0.3"/>
    <row r="73" spans="1:7" x14ac:dyDescent="0.25">
      <c r="A73" s="261" t="s">
        <v>15</v>
      </c>
      <c r="B73" s="262"/>
      <c r="C73" s="262"/>
      <c r="D73" s="262"/>
      <c r="E73" s="263"/>
    </row>
    <row r="74" spans="1:7" ht="16.5" thickBot="1" x14ac:dyDescent="0.3">
      <c r="A74" s="171" t="s">
        <v>16</v>
      </c>
      <c r="B74" s="9" t="s">
        <v>3</v>
      </c>
      <c r="C74" s="68" t="s">
        <v>17</v>
      </c>
      <c r="D74" s="76" t="s">
        <v>146</v>
      </c>
      <c r="E74" s="172" t="s">
        <v>65</v>
      </c>
    </row>
    <row r="75" spans="1:7" x14ac:dyDescent="0.25">
      <c r="A75" s="159" t="str">
        <f>+'Preparaciones Previas'!A59</f>
        <v>Medir los Ingredientes a Procesar</v>
      </c>
      <c r="B75" s="2" t="str">
        <f>+'Preparaciones Previas'!B59</f>
        <v>Minutos</v>
      </c>
      <c r="C75" s="2">
        <f>+'Preparaciones Previas'!C59</f>
        <v>3</v>
      </c>
      <c r="D75" s="77">
        <f>+'Costo Mano de Obra'!E$23</f>
        <v>182.42184782608697</v>
      </c>
      <c r="E75" s="173">
        <f>+C75*D75</f>
        <v>547.26554347826095</v>
      </c>
    </row>
    <row r="76" spans="1:7" x14ac:dyDescent="0.25">
      <c r="A76" s="159" t="str">
        <f>+'Preparaciones Previas'!A60</f>
        <v>Lavar los ingredientes</v>
      </c>
      <c r="B76" s="2" t="str">
        <f>+'Preparaciones Previas'!B60</f>
        <v>Minutos</v>
      </c>
      <c r="C76" s="2">
        <f>+'Preparaciones Previas'!C60</f>
        <v>2</v>
      </c>
      <c r="D76" s="77">
        <f>+'Costo Mano de Obra'!E$23</f>
        <v>182.42184782608697</v>
      </c>
      <c r="E76" s="173">
        <f t="shared" ref="E76:E79" si="7">+C76*D76</f>
        <v>364.84369565217395</v>
      </c>
    </row>
    <row r="77" spans="1:7" x14ac:dyDescent="0.25">
      <c r="A77" s="159" t="str">
        <f>+'Preparaciones Previas'!A61</f>
        <v>Picar finamente en cuadros la cebolla cabezona y el tomate</v>
      </c>
      <c r="B77" s="2" t="str">
        <f>+'Preparaciones Previas'!B61</f>
        <v>Minutos</v>
      </c>
      <c r="C77" s="2">
        <f>+'Preparaciones Previas'!C61</f>
        <v>10</v>
      </c>
      <c r="D77" s="77">
        <f>+'Costo Mano de Obra'!E$23</f>
        <v>182.42184782608697</v>
      </c>
      <c r="E77" s="173">
        <f t="shared" si="7"/>
        <v>1824.2184782608697</v>
      </c>
    </row>
    <row r="78" spans="1:7" x14ac:dyDescent="0.25">
      <c r="A78" s="159" t="str">
        <f>+'Preparaciones Previas'!A62</f>
        <v>Picar finamente el cilantro</v>
      </c>
      <c r="B78" s="2" t="str">
        <f>+'Preparaciones Previas'!B62</f>
        <v>Minutos</v>
      </c>
      <c r="C78" s="2">
        <f>+'Preparaciones Previas'!C62</f>
        <v>2</v>
      </c>
      <c r="D78" s="77">
        <f>+'Costo Mano de Obra'!E$23</f>
        <v>182.42184782608697</v>
      </c>
      <c r="E78" s="173">
        <f t="shared" si="7"/>
        <v>364.84369565217395</v>
      </c>
    </row>
    <row r="79" spans="1:7" x14ac:dyDescent="0.25">
      <c r="A79" s="159" t="str">
        <f>+'Preparaciones Previas'!A63</f>
        <v>Integrar todos los ingresdientes</v>
      </c>
      <c r="B79" s="2" t="str">
        <f>+'Preparaciones Previas'!B63</f>
        <v>Minutos</v>
      </c>
      <c r="C79" s="2">
        <f>+'Preparaciones Previas'!C63</f>
        <v>2</v>
      </c>
      <c r="D79" s="77">
        <f>+'Costo Mano de Obra'!E$23</f>
        <v>182.42184782608697</v>
      </c>
      <c r="E79" s="173">
        <f t="shared" si="7"/>
        <v>364.84369565217395</v>
      </c>
    </row>
    <row r="80" spans="1:7" s="7" customFormat="1" ht="16.5" thickBot="1" x14ac:dyDescent="0.3">
      <c r="A80" s="243" t="s">
        <v>216</v>
      </c>
      <c r="B80" s="244"/>
      <c r="C80" s="79">
        <f>SUM(C75:C79)</f>
        <v>19</v>
      </c>
      <c r="D80" s="61">
        <f t="shared" ref="D80" si="8">SUM(D75:D79)</f>
        <v>912.10923913043484</v>
      </c>
      <c r="E80" s="163">
        <f>SUM(E75:E79)</f>
        <v>3466.015108695653</v>
      </c>
    </row>
    <row r="81" spans="1:7" ht="16.5" thickBot="1" x14ac:dyDescent="0.3"/>
    <row r="82" spans="1:7" ht="16.5" thickBot="1" x14ac:dyDescent="0.3">
      <c r="A82" s="249" t="s">
        <v>18</v>
      </c>
      <c r="B82" s="250"/>
      <c r="C82" s="250"/>
      <c r="D82" s="250"/>
      <c r="E82" s="251"/>
    </row>
    <row r="83" spans="1:7" ht="16.5" thickBot="1" x14ac:dyDescent="0.3">
      <c r="A83" s="164" t="s">
        <v>19</v>
      </c>
      <c r="B83" s="4" t="s">
        <v>3</v>
      </c>
      <c r="C83" s="62" t="s">
        <v>4</v>
      </c>
      <c r="D83" s="72" t="s">
        <v>146</v>
      </c>
      <c r="E83" s="174" t="s">
        <v>65</v>
      </c>
    </row>
    <row r="84" spans="1:7" x14ac:dyDescent="0.25">
      <c r="A84" s="159" t="s">
        <v>606</v>
      </c>
      <c r="B84" s="2" t="s">
        <v>21</v>
      </c>
      <c r="C84" s="63">
        <f>((C70+C65+C66+C67)*25%)</f>
        <v>190.75</v>
      </c>
      <c r="D84" s="77">
        <f>+(D70+D65+D66+D67)/7</f>
        <v>4.097142857142857</v>
      </c>
      <c r="E84" s="173">
        <f>+C84*D84</f>
        <v>781.53</v>
      </c>
    </row>
    <row r="85" spans="1:7" s="7" customFormat="1" ht="16.5" thickBot="1" x14ac:dyDescent="0.3">
      <c r="A85" s="243" t="s">
        <v>147</v>
      </c>
      <c r="B85" s="244"/>
      <c r="C85" s="61">
        <f>SUM(C84:C84)</f>
        <v>190.75</v>
      </c>
      <c r="D85" s="61">
        <f>SUM(D84:D84)</f>
        <v>4.097142857142857</v>
      </c>
      <c r="E85" s="163">
        <f>SUM(E84:E84)</f>
        <v>781.53</v>
      </c>
      <c r="G85" s="74"/>
    </row>
    <row r="86" spans="1:7" s="7" customFormat="1" x14ac:dyDescent="0.25">
      <c r="A86" s="8"/>
      <c r="B86" s="8"/>
      <c r="C86" s="80"/>
      <c r="D86" s="80"/>
      <c r="E86" s="80"/>
      <c r="G86" s="74"/>
    </row>
    <row r="87" spans="1:7" s="7" customFormat="1" x14ac:dyDescent="0.25">
      <c r="A87" s="8"/>
      <c r="B87" s="8"/>
      <c r="C87" s="80"/>
      <c r="D87" s="80"/>
      <c r="E87" s="80"/>
      <c r="G87" s="74"/>
    </row>
    <row r="88" spans="1:7" x14ac:dyDescent="0.25">
      <c r="A88" s="247" t="s">
        <v>246</v>
      </c>
      <c r="B88" s="248"/>
      <c r="C88" s="248"/>
      <c r="D88" s="248"/>
      <c r="E88" s="248"/>
      <c r="F88" s="248"/>
      <c r="G88" s="248"/>
    </row>
    <row r="89" spans="1:7" ht="42.75" x14ac:dyDescent="0.25">
      <c r="A89" s="18" t="s">
        <v>64</v>
      </c>
      <c r="B89" s="78" t="s">
        <v>4</v>
      </c>
      <c r="C89" s="21" t="s">
        <v>2</v>
      </c>
      <c r="D89" s="18" t="s">
        <v>247</v>
      </c>
      <c r="E89" s="18" t="s">
        <v>248</v>
      </c>
      <c r="F89" s="21" t="s">
        <v>249</v>
      </c>
      <c r="G89" s="41" t="s">
        <v>250</v>
      </c>
    </row>
    <row r="90" spans="1:7" x14ac:dyDescent="0.25">
      <c r="A90" s="18" t="str">
        <f>+A62</f>
        <v>Pico de Gallo</v>
      </c>
      <c r="B90" s="19">
        <f>+C71</f>
        <v>786</v>
      </c>
      <c r="C90" s="20">
        <f>+E71</f>
        <v>2537.2249999999999</v>
      </c>
      <c r="D90" s="20">
        <f>+E80</f>
        <v>3466.015108695653</v>
      </c>
      <c r="E90" s="18">
        <f>+E85</f>
        <v>781.53</v>
      </c>
      <c r="F90" s="21">
        <f>+C90+D90+E90</f>
        <v>6784.7701086956522</v>
      </c>
      <c r="G90" s="19">
        <f>+F90/B90</f>
        <v>8.6320230390529922</v>
      </c>
    </row>
    <row r="93" spans="1:7" ht="16.5" thickBot="1" x14ac:dyDescent="0.3"/>
    <row r="94" spans="1:7" x14ac:dyDescent="0.25">
      <c r="A94" s="252" t="s">
        <v>37</v>
      </c>
      <c r="B94" s="253"/>
      <c r="C94" s="253"/>
      <c r="D94" s="253"/>
      <c r="E94" s="254"/>
    </row>
    <row r="95" spans="1:7" ht="16.5" thickBot="1" x14ac:dyDescent="0.3">
      <c r="A95" s="258" t="s">
        <v>1</v>
      </c>
      <c r="B95" s="259"/>
      <c r="C95" s="259"/>
      <c r="D95" s="259"/>
      <c r="E95" s="260"/>
    </row>
    <row r="96" spans="1:7" ht="16.5" thickBot="1" x14ac:dyDescent="0.3">
      <c r="A96" s="157" t="s">
        <v>2</v>
      </c>
      <c r="B96" s="1" t="s">
        <v>3</v>
      </c>
      <c r="C96" s="59" t="s">
        <v>4</v>
      </c>
      <c r="D96" s="72" t="s">
        <v>146</v>
      </c>
      <c r="E96" s="174" t="s">
        <v>65</v>
      </c>
    </row>
    <row r="97" spans="1:7" x14ac:dyDescent="0.25">
      <c r="A97" s="159" t="str">
        <f>+'Preparaciones Previas'!A71</f>
        <v>Maiz Tierno</v>
      </c>
      <c r="B97" s="2" t="str">
        <f>+'Preparaciones Previas'!B71</f>
        <v>Gramos</v>
      </c>
      <c r="C97" s="2">
        <f>+'Preparaciones Previas'!C71</f>
        <v>1000</v>
      </c>
      <c r="D97" s="77">
        <f>+'Costo Materia Prima'!E143</f>
        <v>12.5</v>
      </c>
      <c r="E97" s="173">
        <f t="shared" ref="E97:E98" si="9">+C97*D97</f>
        <v>12500</v>
      </c>
    </row>
    <row r="98" spans="1:7" x14ac:dyDescent="0.25">
      <c r="A98" s="159" t="str">
        <f>+'Preparaciones Previas'!A72</f>
        <v>Sal</v>
      </c>
      <c r="B98" s="2" t="str">
        <f>+'Preparaciones Previas'!B72</f>
        <v>Gramos</v>
      </c>
      <c r="C98" s="2">
        <f>+'Preparaciones Previas'!C72</f>
        <v>6.5</v>
      </c>
      <c r="D98" s="77">
        <f>+'Costo Materia Prima'!E100</f>
        <v>1.95</v>
      </c>
      <c r="E98" s="173">
        <f t="shared" si="9"/>
        <v>12.674999999999999</v>
      </c>
    </row>
    <row r="99" spans="1:7" x14ac:dyDescent="0.25">
      <c r="A99" s="159" t="str">
        <f>+'Preparaciones Previas'!A73</f>
        <v>Pimienta</v>
      </c>
      <c r="B99" s="2" t="str">
        <f>+'Preparaciones Previas'!B73</f>
        <v>Gramos</v>
      </c>
      <c r="C99" s="2">
        <f>+'Preparaciones Previas'!C73</f>
        <v>1</v>
      </c>
      <c r="D99" s="77">
        <f>+'Costo Materia Prima'!E102</f>
        <v>115.96375581472255</v>
      </c>
      <c r="E99" s="173">
        <f t="shared" ref="E99" si="10">+C99*D99</f>
        <v>115.96375581472255</v>
      </c>
    </row>
    <row r="100" spans="1:7" s="7" customFormat="1" ht="16.5" thickBot="1" x14ac:dyDescent="0.3">
      <c r="A100" s="243" t="s">
        <v>147</v>
      </c>
      <c r="B100" s="244"/>
      <c r="C100" s="61">
        <f>SUM(C97:C99)</f>
        <v>1007.5</v>
      </c>
      <c r="D100" s="61">
        <f>SUM(D97:D99)</f>
        <v>130.41375581472255</v>
      </c>
      <c r="E100" s="163">
        <f>SUM(E97:E99)</f>
        <v>12628.638755814722</v>
      </c>
      <c r="G100" s="74"/>
    </row>
    <row r="101" spans="1:7" ht="16.5" thickBot="1" x14ac:dyDescent="0.3"/>
    <row r="102" spans="1:7" x14ac:dyDescent="0.25">
      <c r="A102" s="261" t="s">
        <v>15</v>
      </c>
      <c r="B102" s="262"/>
      <c r="C102" s="262"/>
      <c r="D102" s="262"/>
      <c r="E102" s="263"/>
    </row>
    <row r="103" spans="1:7" ht="16.5" thickBot="1" x14ac:dyDescent="0.3">
      <c r="A103" s="171" t="s">
        <v>16</v>
      </c>
      <c r="B103" s="9" t="s">
        <v>3</v>
      </c>
      <c r="C103" s="68" t="s">
        <v>17</v>
      </c>
      <c r="D103" s="76" t="s">
        <v>146</v>
      </c>
      <c r="E103" s="172" t="s">
        <v>65</v>
      </c>
    </row>
    <row r="104" spans="1:7" x14ac:dyDescent="0.25">
      <c r="A104" s="159" t="str">
        <f>+'Preparaciones Previas'!A78</f>
        <v>Medir los Ingredientes a Procesar</v>
      </c>
      <c r="B104" s="2" t="str">
        <f>+'Preparaciones Previas'!B78</f>
        <v>Minutos</v>
      </c>
      <c r="C104" s="2">
        <f>+'Preparaciones Previas'!C78</f>
        <v>3</v>
      </c>
      <c r="D104" s="77">
        <f>+'Costo Mano de Obra'!E$23</f>
        <v>182.42184782608697</v>
      </c>
      <c r="E104" s="194">
        <f>+C104*D104</f>
        <v>547.26554347826095</v>
      </c>
    </row>
    <row r="105" spans="1:7" x14ac:dyDescent="0.25">
      <c r="A105" s="159" t="str">
        <f>+'Preparaciones Previas'!A79</f>
        <v>Integrar todos los ingredientes</v>
      </c>
      <c r="B105" s="2" t="str">
        <f>+'Preparaciones Previas'!B79</f>
        <v>Minutos</v>
      </c>
      <c r="C105" s="2">
        <f>+'Preparaciones Previas'!C79</f>
        <v>2</v>
      </c>
      <c r="D105" s="77">
        <f>+'Costo Mano de Obra'!E$23</f>
        <v>182.42184782608697</v>
      </c>
      <c r="E105" s="194">
        <f>+C105*D105</f>
        <v>364.84369565217395</v>
      </c>
    </row>
    <row r="106" spans="1:7" s="7" customFormat="1" ht="16.5" thickBot="1" x14ac:dyDescent="0.3">
      <c r="A106" s="243" t="s">
        <v>216</v>
      </c>
      <c r="B106" s="244"/>
      <c r="C106" s="79">
        <f>SUM(C101:C105)</f>
        <v>5</v>
      </c>
      <c r="D106" s="79">
        <f t="shared" ref="D106:E106" si="11">SUM(D101:D105)</f>
        <v>364.84369565217395</v>
      </c>
      <c r="E106" s="195">
        <f t="shared" si="11"/>
        <v>912.10923913043484</v>
      </c>
    </row>
    <row r="109" spans="1:7" x14ac:dyDescent="0.25">
      <c r="A109" s="247" t="s">
        <v>246</v>
      </c>
      <c r="B109" s="248"/>
      <c r="C109" s="248"/>
      <c r="D109" s="248"/>
      <c r="E109" s="248"/>
      <c r="F109" s="248"/>
      <c r="G109" s="248"/>
    </row>
    <row r="110" spans="1:7" ht="42.75" x14ac:dyDescent="0.25">
      <c r="A110" s="18" t="s">
        <v>64</v>
      </c>
      <c r="B110" s="78" t="s">
        <v>4</v>
      </c>
      <c r="C110" s="21" t="s">
        <v>2</v>
      </c>
      <c r="D110" s="18" t="s">
        <v>247</v>
      </c>
      <c r="E110" s="18" t="s">
        <v>248</v>
      </c>
      <c r="F110" s="21" t="s">
        <v>249</v>
      </c>
      <c r="G110" s="41" t="s">
        <v>250</v>
      </c>
    </row>
    <row r="111" spans="1:7" x14ac:dyDescent="0.25">
      <c r="A111" s="18" t="str">
        <f>+A94</f>
        <v>Maiz Tierno</v>
      </c>
      <c r="B111" s="19">
        <f>+C100</f>
        <v>1007.5</v>
      </c>
      <c r="C111" s="20">
        <f>+E100</f>
        <v>12628.638755814722</v>
      </c>
      <c r="D111" s="20">
        <f>+E106</f>
        <v>912.10923913043484</v>
      </c>
      <c r="E111" s="18"/>
      <c r="F111" s="21">
        <f>+C111+D111+E111</f>
        <v>13540.747994945157</v>
      </c>
      <c r="G111" s="19">
        <f>+F111/B111</f>
        <v>13.43994838207956</v>
      </c>
    </row>
    <row r="114" spans="1:7" ht="16.5" thickBot="1" x14ac:dyDescent="0.3"/>
    <row r="115" spans="1:7" x14ac:dyDescent="0.25">
      <c r="A115" s="252" t="s">
        <v>38</v>
      </c>
      <c r="B115" s="253"/>
      <c r="C115" s="253"/>
      <c r="D115" s="253"/>
      <c r="E115" s="254"/>
    </row>
    <row r="116" spans="1:7" ht="16.5" thickBot="1" x14ac:dyDescent="0.3">
      <c r="A116" s="258" t="s">
        <v>1</v>
      </c>
      <c r="B116" s="259"/>
      <c r="C116" s="259"/>
      <c r="D116" s="259"/>
      <c r="E116" s="260"/>
    </row>
    <row r="117" spans="1:7" ht="16.5" thickBot="1" x14ac:dyDescent="0.3">
      <c r="A117" s="157" t="s">
        <v>2</v>
      </c>
      <c r="B117" s="1" t="s">
        <v>3</v>
      </c>
      <c r="C117" s="59" t="s">
        <v>4</v>
      </c>
      <c r="D117" s="72" t="s">
        <v>146</v>
      </c>
      <c r="E117" s="174" t="s">
        <v>65</v>
      </c>
    </row>
    <row r="118" spans="1:7" x14ac:dyDescent="0.25">
      <c r="A118" s="159" t="str">
        <f>+'Preparaciones Previas'!A87</f>
        <v>Cebolla Cabezona Blanca</v>
      </c>
      <c r="B118" s="2" t="str">
        <f>+'Preparaciones Previas'!B87</f>
        <v>Gramos</v>
      </c>
      <c r="C118" s="2">
        <f>+'Preparaciones Previas'!C87</f>
        <v>350</v>
      </c>
      <c r="D118" s="77">
        <f>+'Costo Materia Prima'!E6</f>
        <v>16</v>
      </c>
      <c r="E118" s="173">
        <f t="shared" ref="E118:E119" si="12">+C118*D118</f>
        <v>5600</v>
      </c>
    </row>
    <row r="119" spans="1:7" x14ac:dyDescent="0.25">
      <c r="A119" s="159" t="s">
        <v>39</v>
      </c>
      <c r="B119" s="2" t="s">
        <v>6</v>
      </c>
      <c r="C119" s="2">
        <v>900</v>
      </c>
      <c r="D119" s="77">
        <f>+'Costo Materia Prima'!E15</f>
        <v>12</v>
      </c>
      <c r="E119" s="173">
        <f t="shared" si="12"/>
        <v>10800</v>
      </c>
    </row>
    <row r="120" spans="1:7" x14ac:dyDescent="0.25">
      <c r="A120" s="159" t="str">
        <f>+'Preparaciones Previas'!A88</f>
        <v>Cilantro</v>
      </c>
      <c r="B120" s="2" t="str">
        <f>+'Preparaciones Previas'!B88</f>
        <v>Gramos</v>
      </c>
      <c r="C120" s="2">
        <f>+'Preparaciones Previas'!C88</f>
        <v>5</v>
      </c>
      <c r="D120" s="77">
        <f>+'Costo Materia Prima'!E104</f>
        <v>2.9750000000000001</v>
      </c>
      <c r="E120" s="173">
        <f t="shared" ref="E120:E123" si="13">+C120*D120</f>
        <v>14.875</v>
      </c>
    </row>
    <row r="121" spans="1:7" x14ac:dyDescent="0.25">
      <c r="A121" s="159" t="str">
        <f>+'Preparaciones Previas'!A89</f>
        <v>Vinagre</v>
      </c>
      <c r="B121" s="2" t="str">
        <f>+'Preparaciones Previas'!B89</f>
        <v>Ml</v>
      </c>
      <c r="C121" s="2">
        <f>+'Preparaciones Previas'!C89</f>
        <v>15</v>
      </c>
      <c r="D121" s="77">
        <f>+'Costo Materia Prima'!E26</f>
        <v>2.25</v>
      </c>
      <c r="E121" s="173">
        <f t="shared" si="13"/>
        <v>33.75</v>
      </c>
    </row>
    <row r="122" spans="1:7" x14ac:dyDescent="0.25">
      <c r="A122" s="159" t="str">
        <f>+'Preparaciones Previas'!A90</f>
        <v>Limon</v>
      </c>
      <c r="B122" s="2" t="str">
        <f>+'Preparaciones Previas'!B90</f>
        <v>Gramos</v>
      </c>
      <c r="C122" s="2">
        <f>+'Preparaciones Previas'!C90</f>
        <v>30</v>
      </c>
      <c r="D122" s="77">
        <f>+'Costo Materia Prima'!E100</f>
        <v>1.95</v>
      </c>
      <c r="E122" s="173">
        <f t="shared" si="13"/>
        <v>58.5</v>
      </c>
    </row>
    <row r="123" spans="1:7" x14ac:dyDescent="0.25">
      <c r="A123" s="159" t="str">
        <f>+'Preparaciones Previas'!A91</f>
        <v>Sal</v>
      </c>
      <c r="B123" s="2" t="str">
        <f>+'Preparaciones Previas'!B91</f>
        <v>Gramos</v>
      </c>
      <c r="C123" s="2">
        <f>+'Preparaciones Previas'!C91</f>
        <v>10</v>
      </c>
      <c r="D123" s="77">
        <f>+'Costo Materia Prima'!E15</f>
        <v>12</v>
      </c>
      <c r="E123" s="173">
        <f t="shared" si="13"/>
        <v>120</v>
      </c>
    </row>
    <row r="124" spans="1:7" s="7" customFormat="1" ht="16.5" thickBot="1" x14ac:dyDescent="0.3">
      <c r="A124" s="243" t="s">
        <v>147</v>
      </c>
      <c r="B124" s="244"/>
      <c r="C124" s="61">
        <f>SUM(C118:C123)</f>
        <v>1310</v>
      </c>
      <c r="D124" s="61">
        <f>SUM(D118:D123)</f>
        <v>47.175000000000004</v>
      </c>
      <c r="E124" s="163">
        <f>SUM(E118:E123)</f>
        <v>16627.125</v>
      </c>
      <c r="G124" s="74"/>
    </row>
    <row r="125" spans="1:7" ht="16.5" thickBot="1" x14ac:dyDescent="0.3"/>
    <row r="126" spans="1:7" x14ac:dyDescent="0.25">
      <c r="A126" s="261" t="s">
        <v>15</v>
      </c>
      <c r="B126" s="262"/>
      <c r="C126" s="262"/>
      <c r="D126" s="262"/>
      <c r="E126" s="263"/>
    </row>
    <row r="127" spans="1:7" ht="16.5" thickBot="1" x14ac:dyDescent="0.3">
      <c r="A127" s="171" t="s">
        <v>16</v>
      </c>
      <c r="B127" s="9" t="s">
        <v>3</v>
      </c>
      <c r="C127" s="68" t="s">
        <v>17</v>
      </c>
      <c r="D127" s="76" t="s">
        <v>146</v>
      </c>
      <c r="E127" s="172" t="s">
        <v>65</v>
      </c>
    </row>
    <row r="128" spans="1:7" x14ac:dyDescent="0.25">
      <c r="A128" s="159" t="str">
        <f>+'Preparaciones Previas'!A97</f>
        <v>Medir los Ingredientes a Procesar</v>
      </c>
      <c r="B128" s="2" t="str">
        <f>+'Preparaciones Previas'!B97</f>
        <v>Minutos</v>
      </c>
      <c r="C128" s="2">
        <f>+'Preparaciones Previas'!C97</f>
        <v>5</v>
      </c>
      <c r="D128" s="77">
        <f>+'Costo Mano de Obra'!E$23</f>
        <v>182.42184782608697</v>
      </c>
      <c r="E128" s="173">
        <f>+C128*D128</f>
        <v>912.10923913043484</v>
      </c>
    </row>
    <row r="129" spans="1:7" x14ac:dyDescent="0.25">
      <c r="A129" s="159" t="str">
        <f>+'Preparaciones Previas'!A98</f>
        <v>Lavar los ingredientes</v>
      </c>
      <c r="B129" s="2" t="str">
        <f>+'Preparaciones Previas'!B98</f>
        <v>Minutos</v>
      </c>
      <c r="C129" s="2">
        <f>+'Preparaciones Previas'!C98</f>
        <v>2</v>
      </c>
      <c r="D129" s="77">
        <f>+'Costo Mano de Obra'!E$23</f>
        <v>182.42184782608697</v>
      </c>
      <c r="E129" s="173">
        <f t="shared" ref="E129:E132" si="14">+C129*D129</f>
        <v>364.84369565217395</v>
      </c>
    </row>
    <row r="130" spans="1:7" x14ac:dyDescent="0.25">
      <c r="A130" s="159" t="str">
        <f>+'Preparaciones Previas'!A99</f>
        <v>Picar finamente en cuadros la cebolla cabezona y el aguacate</v>
      </c>
      <c r="B130" s="2" t="str">
        <f>+'Preparaciones Previas'!B99</f>
        <v>Minutos</v>
      </c>
      <c r="C130" s="2">
        <f>+'Preparaciones Previas'!C99</f>
        <v>10</v>
      </c>
      <c r="D130" s="77">
        <f>+'Costo Mano de Obra'!E$23</f>
        <v>182.42184782608697</v>
      </c>
      <c r="E130" s="173">
        <f t="shared" si="14"/>
        <v>1824.2184782608697</v>
      </c>
    </row>
    <row r="131" spans="1:7" x14ac:dyDescent="0.25">
      <c r="A131" s="159" t="str">
        <f>+'Preparaciones Previas'!A100</f>
        <v>Picar finamente el cilantro</v>
      </c>
      <c r="B131" s="2" t="str">
        <f>+'Preparaciones Previas'!B100</f>
        <v>Minutos</v>
      </c>
      <c r="C131" s="2">
        <f>+'Preparaciones Previas'!C100</f>
        <v>2</v>
      </c>
      <c r="D131" s="77">
        <f>+'Costo Mano de Obra'!E$23</f>
        <v>182.42184782608697</v>
      </c>
      <c r="E131" s="173">
        <f t="shared" si="14"/>
        <v>364.84369565217395</v>
      </c>
    </row>
    <row r="132" spans="1:7" x14ac:dyDescent="0.25">
      <c r="A132" s="159" t="str">
        <f>+'Preparaciones Previas'!A101</f>
        <v>Integrar todos los ingredientes</v>
      </c>
      <c r="B132" s="2" t="str">
        <f>+'Preparaciones Previas'!B101</f>
        <v>Minutos</v>
      </c>
      <c r="C132" s="2">
        <f>+'Preparaciones Previas'!C101</f>
        <v>2</v>
      </c>
      <c r="D132" s="77">
        <f>+'Costo Mano de Obra'!E$23</f>
        <v>182.42184782608697</v>
      </c>
      <c r="E132" s="173">
        <f t="shared" si="14"/>
        <v>364.84369565217395</v>
      </c>
    </row>
    <row r="133" spans="1:7" s="7" customFormat="1" ht="16.5" thickBot="1" x14ac:dyDescent="0.3">
      <c r="A133" s="243" t="s">
        <v>216</v>
      </c>
      <c r="B133" s="244"/>
      <c r="C133" s="61">
        <f>SUM(C128:C132)</f>
        <v>21</v>
      </c>
      <c r="D133" s="61">
        <f t="shared" ref="D133:E133" si="15">SUM(D128:D132)</f>
        <v>912.10923913043484</v>
      </c>
      <c r="E133" s="163">
        <f t="shared" si="15"/>
        <v>3830.8588043478267</v>
      </c>
    </row>
    <row r="134" spans="1:7" s="7" customFormat="1" x14ac:dyDescent="0.25">
      <c r="A134" s="8"/>
      <c r="B134" s="8"/>
      <c r="C134" s="80"/>
      <c r="D134" s="80"/>
      <c r="E134" s="80"/>
    </row>
    <row r="135" spans="1:7" ht="16.5" thickBot="1" x14ac:dyDescent="0.3"/>
    <row r="136" spans="1:7" ht="16.5" thickBot="1" x14ac:dyDescent="0.3">
      <c r="A136" s="249" t="s">
        <v>18</v>
      </c>
      <c r="B136" s="250"/>
      <c r="C136" s="250"/>
      <c r="D136" s="250"/>
      <c r="E136" s="251"/>
    </row>
    <row r="137" spans="1:7" ht="16.5" thickBot="1" x14ac:dyDescent="0.3">
      <c r="A137" s="164" t="s">
        <v>19</v>
      </c>
      <c r="B137" s="4" t="s">
        <v>3</v>
      </c>
      <c r="C137" s="62" t="s">
        <v>4</v>
      </c>
      <c r="D137" s="72" t="s">
        <v>146</v>
      </c>
      <c r="E137" s="174" t="s">
        <v>65</v>
      </c>
    </row>
    <row r="138" spans="1:7" x14ac:dyDescent="0.25">
      <c r="A138" s="159" t="s">
        <v>606</v>
      </c>
      <c r="B138" s="2" t="s">
        <v>21</v>
      </c>
      <c r="C138" s="81">
        <f>((C123+C119+C118+C120+C122)*25%)</f>
        <v>323.75</v>
      </c>
      <c r="D138" s="77">
        <f>+(D123+D119+D118+D120+D122)/7</f>
        <v>6.4178571428571436</v>
      </c>
      <c r="E138" s="173">
        <f>+C138*D138</f>
        <v>2077.7812500000005</v>
      </c>
    </row>
    <row r="139" spans="1:7" s="7" customFormat="1" ht="16.5" thickBot="1" x14ac:dyDescent="0.3">
      <c r="A139" s="243" t="s">
        <v>147</v>
      </c>
      <c r="B139" s="244"/>
      <c r="C139" s="61">
        <f>SUM(C138:C138)</f>
        <v>323.75</v>
      </c>
      <c r="D139" s="61">
        <f>SUM(D138:D138)</f>
        <v>6.4178571428571436</v>
      </c>
      <c r="E139" s="163">
        <f>SUM(E138:E138)</f>
        <v>2077.7812500000005</v>
      </c>
      <c r="G139" s="74"/>
    </row>
    <row r="140" spans="1:7" x14ac:dyDescent="0.25">
      <c r="A140" s="2"/>
      <c r="B140" s="2"/>
      <c r="C140" s="60"/>
    </row>
    <row r="142" spans="1:7" x14ac:dyDescent="0.25">
      <c r="A142" s="247" t="s">
        <v>246</v>
      </c>
      <c r="B142" s="248"/>
      <c r="C142" s="248"/>
      <c r="D142" s="248"/>
      <c r="E142" s="248"/>
      <c r="F142" s="248"/>
      <c r="G142" s="248"/>
    </row>
    <row r="143" spans="1:7" ht="42.75" x14ac:dyDescent="0.25">
      <c r="A143" s="18" t="s">
        <v>64</v>
      </c>
      <c r="B143" s="78" t="s">
        <v>4</v>
      </c>
      <c r="C143" s="21" t="s">
        <v>2</v>
      </c>
      <c r="D143" s="18" t="s">
        <v>247</v>
      </c>
      <c r="E143" s="18" t="s">
        <v>248</v>
      </c>
      <c r="F143" s="21" t="s">
        <v>249</v>
      </c>
      <c r="G143" s="41" t="s">
        <v>250</v>
      </c>
    </row>
    <row r="144" spans="1:7" x14ac:dyDescent="0.25">
      <c r="A144" s="18" t="str">
        <f>+A115</f>
        <v>Guacamole</v>
      </c>
      <c r="B144" s="19">
        <f>+C124</f>
        <v>1310</v>
      </c>
      <c r="C144" s="20">
        <f>+E124</f>
        <v>16627.125</v>
      </c>
      <c r="D144" s="20">
        <f>+E133</f>
        <v>3830.8588043478267</v>
      </c>
      <c r="E144" s="18">
        <f>+E139</f>
        <v>2077.7812500000005</v>
      </c>
      <c r="F144" s="21">
        <f>+C144+D144+E144</f>
        <v>22535.765054347827</v>
      </c>
      <c r="G144" s="19">
        <f>+F144/B144</f>
        <v>17.202874087288418</v>
      </c>
    </row>
    <row r="147" spans="1:7" ht="16.5" thickBot="1" x14ac:dyDescent="0.3"/>
    <row r="148" spans="1:7" x14ac:dyDescent="0.25">
      <c r="A148" s="252" t="s">
        <v>40</v>
      </c>
      <c r="B148" s="253"/>
      <c r="C148" s="253"/>
      <c r="D148" s="253"/>
      <c r="E148" s="254"/>
    </row>
    <row r="149" spans="1:7" ht="16.5" thickBot="1" x14ac:dyDescent="0.3">
      <c r="A149" s="258" t="s">
        <v>1</v>
      </c>
      <c r="B149" s="259"/>
      <c r="C149" s="259"/>
      <c r="D149" s="259"/>
      <c r="E149" s="260"/>
    </row>
    <row r="150" spans="1:7" ht="16.5" thickBot="1" x14ac:dyDescent="0.3">
      <c r="A150" s="157" t="s">
        <v>2</v>
      </c>
      <c r="B150" s="1" t="s">
        <v>3</v>
      </c>
      <c r="C150" s="59" t="s">
        <v>4</v>
      </c>
      <c r="D150" s="72" t="s">
        <v>146</v>
      </c>
      <c r="E150" s="174" t="s">
        <v>65</v>
      </c>
    </row>
    <row r="151" spans="1:7" x14ac:dyDescent="0.25">
      <c r="A151" s="159" t="str">
        <f>+'Preparaciones Previas'!A109</f>
        <v>Agua</v>
      </c>
      <c r="B151" s="2" t="str">
        <f>+'Preparaciones Previas'!B109</f>
        <v>Ml</v>
      </c>
      <c r="C151" s="2">
        <f>+'Preparaciones Previas'!C109</f>
        <v>500</v>
      </c>
      <c r="D151" s="77"/>
      <c r="E151" s="173"/>
    </row>
    <row r="152" spans="1:7" x14ac:dyDescent="0.25">
      <c r="A152" s="159" t="str">
        <f>+'Preparaciones Previas'!A110</f>
        <v>Sal</v>
      </c>
      <c r="B152" s="2" t="str">
        <f>+'Preparaciones Previas'!B110</f>
        <v>Gramos</v>
      </c>
      <c r="C152" s="2">
        <f>+'Preparaciones Previas'!C110</f>
        <v>5</v>
      </c>
      <c r="D152" s="77">
        <f>+'Costo Materia Prima'!E100</f>
        <v>1.95</v>
      </c>
      <c r="E152" s="173">
        <f t="shared" ref="E152:E153" si="16">+C152*D152</f>
        <v>9.75</v>
      </c>
    </row>
    <row r="153" spans="1:7" x14ac:dyDescent="0.25">
      <c r="A153" s="159" t="str">
        <f>+'Preparaciones Previas'!A111</f>
        <v>Pimienta</v>
      </c>
      <c r="B153" s="2" t="str">
        <f>+'Preparaciones Previas'!B111</f>
        <v>Gramos</v>
      </c>
      <c r="C153" s="2">
        <f>+'Preparaciones Previas'!C111</f>
        <v>1.5</v>
      </c>
      <c r="D153" s="77">
        <f>+'Costo Materia Prima'!E102</f>
        <v>115.96375581472255</v>
      </c>
      <c r="E153" s="173">
        <f t="shared" si="16"/>
        <v>173.94563372208381</v>
      </c>
    </row>
    <row r="154" spans="1:7" x14ac:dyDescent="0.25">
      <c r="A154" s="159" t="str">
        <f>+'Preparaciones Previas'!A112</f>
        <v>Vinagre</v>
      </c>
      <c r="B154" s="2" t="str">
        <f>+'Preparaciones Previas'!B112</f>
        <v>Gramos</v>
      </c>
      <c r="C154" s="2">
        <f>+'Preparaciones Previas'!C112</f>
        <v>200</v>
      </c>
      <c r="D154" s="77">
        <f>+'Costo Materia Prima'!E104</f>
        <v>2.9750000000000001</v>
      </c>
      <c r="E154" s="173">
        <f t="shared" ref="E154:E155" si="17">+C154*D154</f>
        <v>595</v>
      </c>
    </row>
    <row r="155" spans="1:7" x14ac:dyDescent="0.25">
      <c r="A155" s="159" t="str">
        <f>+'Preparaciones Previas'!A113</f>
        <v>Cebolla Morada</v>
      </c>
      <c r="B155" s="2" t="str">
        <f>+'Preparaciones Previas'!B113</f>
        <v>Gramos</v>
      </c>
      <c r="C155" s="2">
        <f>+'Preparaciones Previas'!C113</f>
        <v>500</v>
      </c>
      <c r="D155" s="77">
        <f>+'Costo Materia Prima'!E5</f>
        <v>5.7</v>
      </c>
      <c r="E155" s="173">
        <f t="shared" si="17"/>
        <v>2850</v>
      </c>
    </row>
    <row r="156" spans="1:7" s="7" customFormat="1" ht="16.5" thickBot="1" x14ac:dyDescent="0.3">
      <c r="A156" s="243" t="s">
        <v>147</v>
      </c>
      <c r="B156" s="244"/>
      <c r="C156" s="61">
        <f>SUM(C153:C155)</f>
        <v>701.5</v>
      </c>
      <c r="D156" s="61">
        <f>SUM(D153:D155)</f>
        <v>124.63875581472254</v>
      </c>
      <c r="E156" s="163">
        <f>SUM(E152:E155)</f>
        <v>3628.6956337220836</v>
      </c>
      <c r="G156" s="74"/>
    </row>
    <row r="157" spans="1:7" ht="16.5" thickBot="1" x14ac:dyDescent="0.3"/>
    <row r="158" spans="1:7" x14ac:dyDescent="0.25">
      <c r="A158" s="261" t="s">
        <v>15</v>
      </c>
      <c r="B158" s="262"/>
      <c r="C158" s="262"/>
      <c r="D158" s="262"/>
      <c r="E158" s="263"/>
    </row>
    <row r="159" spans="1:7" ht="16.5" thickBot="1" x14ac:dyDescent="0.3">
      <c r="A159" s="171" t="s">
        <v>16</v>
      </c>
      <c r="B159" s="9" t="s">
        <v>3</v>
      </c>
      <c r="C159" s="68" t="s">
        <v>17</v>
      </c>
      <c r="D159" s="76" t="s">
        <v>146</v>
      </c>
      <c r="E159" s="172" t="s">
        <v>65</v>
      </c>
    </row>
    <row r="160" spans="1:7" x14ac:dyDescent="0.25">
      <c r="A160" s="159" t="str">
        <f>+'Preparaciones Previas'!A118</f>
        <v>Medir los Ingredientes a Procesar</v>
      </c>
      <c r="B160" s="2" t="str">
        <f>+'Preparaciones Previas'!B118</f>
        <v>Minutos</v>
      </c>
      <c r="C160" s="2">
        <f>+'Preparaciones Previas'!C118</f>
        <v>3</v>
      </c>
      <c r="D160" s="77">
        <f>+'Costo Mano de Obra'!E$23</f>
        <v>182.42184782608697</v>
      </c>
      <c r="E160" s="173">
        <f>+C160*D160</f>
        <v>547.26554347826095</v>
      </c>
    </row>
    <row r="161" spans="1:7" x14ac:dyDescent="0.25">
      <c r="A161" s="159" t="str">
        <f>+'Preparaciones Previas'!A119</f>
        <v>Lavar los ingredientes</v>
      </c>
      <c r="B161" s="2" t="str">
        <f>+'Preparaciones Previas'!B119</f>
        <v>Minutos</v>
      </c>
      <c r="C161" s="2">
        <f>+'Preparaciones Previas'!C119</f>
        <v>2</v>
      </c>
      <c r="D161" s="77">
        <f>+'Costo Mano de Obra'!E$23</f>
        <v>182.42184782608697</v>
      </c>
      <c r="E161" s="173">
        <f t="shared" ref="E161:E163" si="18">+C161*D161</f>
        <v>364.84369565217395</v>
      </c>
    </row>
    <row r="162" spans="1:7" s="10" customFormat="1" x14ac:dyDescent="0.25">
      <c r="A162" s="159" t="str">
        <f>+'Preparaciones Previas'!A120</f>
        <v>Picar finamente en julianas la cebolla roja</v>
      </c>
      <c r="B162" s="2" t="str">
        <f>+'Preparaciones Previas'!B120</f>
        <v>Minutos</v>
      </c>
      <c r="C162" s="2">
        <f>+'Preparaciones Previas'!C120</f>
        <v>2</v>
      </c>
      <c r="D162" s="96">
        <f>+'Costo Mano de Obra'!E$23</f>
        <v>182.42184782608697</v>
      </c>
      <c r="E162" s="196">
        <f t="shared" si="18"/>
        <v>364.84369565217395</v>
      </c>
    </row>
    <row r="163" spans="1:7" x14ac:dyDescent="0.25">
      <c r="A163" s="159" t="str">
        <f>+'Preparaciones Previas'!A121</f>
        <v>Integrar todos los ingredientes</v>
      </c>
      <c r="B163" s="2" t="str">
        <f>+'Preparaciones Previas'!B121</f>
        <v>Minutos</v>
      </c>
      <c r="C163" s="2">
        <f>+'Preparaciones Previas'!C121</f>
        <v>3</v>
      </c>
      <c r="D163" s="77">
        <f>+'Costo Mano de Obra'!E$23</f>
        <v>182.42184782608697</v>
      </c>
      <c r="E163" s="173">
        <f t="shared" si="18"/>
        <v>547.26554347826095</v>
      </c>
    </row>
    <row r="164" spans="1:7" s="7" customFormat="1" ht="16.5" thickBot="1" x14ac:dyDescent="0.3">
      <c r="A164" s="243" t="s">
        <v>216</v>
      </c>
      <c r="B164" s="244"/>
      <c r="C164" s="61">
        <f>SUM(C160:C163)</f>
        <v>10</v>
      </c>
      <c r="D164" s="61">
        <f t="shared" ref="D164" si="19">SUM(D160:D163)</f>
        <v>729.6873913043479</v>
      </c>
      <c r="E164" s="163">
        <f>SUM(E160:E163)</f>
        <v>1824.2184782608697</v>
      </c>
    </row>
    <row r="166" spans="1:7" x14ac:dyDescent="0.25">
      <c r="A166" s="2"/>
      <c r="B166" s="2"/>
      <c r="C166" s="60"/>
    </row>
    <row r="167" spans="1:7" x14ac:dyDescent="0.25">
      <c r="A167" s="247" t="s">
        <v>246</v>
      </c>
      <c r="B167" s="248"/>
      <c r="C167" s="248"/>
      <c r="D167" s="248"/>
      <c r="E167" s="248"/>
      <c r="F167" s="248"/>
      <c r="G167" s="248"/>
    </row>
    <row r="168" spans="1:7" ht="42.75" x14ac:dyDescent="0.25">
      <c r="A168" s="18" t="s">
        <v>64</v>
      </c>
      <c r="B168" s="78" t="s">
        <v>4</v>
      </c>
      <c r="C168" s="21" t="s">
        <v>2</v>
      </c>
      <c r="D168" s="18" t="s">
        <v>247</v>
      </c>
      <c r="E168" s="18" t="s">
        <v>248</v>
      </c>
      <c r="F168" s="21" t="s">
        <v>249</v>
      </c>
      <c r="G168" s="41" t="s">
        <v>250</v>
      </c>
    </row>
    <row r="169" spans="1:7" x14ac:dyDescent="0.25">
      <c r="A169" s="18" t="str">
        <f>+A148</f>
        <v>Cebolla Encurtida</v>
      </c>
      <c r="B169" s="19">
        <f>+C156</f>
        <v>701.5</v>
      </c>
      <c r="C169" s="20">
        <f>+E156</f>
        <v>3628.6956337220836</v>
      </c>
      <c r="D169" s="20">
        <f>+E164</f>
        <v>1824.2184782608697</v>
      </c>
      <c r="E169" s="18"/>
      <c r="F169" s="21">
        <f>+C169+D169+E169</f>
        <v>5452.9141119829528</v>
      </c>
      <c r="G169" s="19">
        <f>+F169/B169</f>
        <v>7.7732204019714226</v>
      </c>
    </row>
    <row r="170" spans="1:7" x14ac:dyDescent="0.25">
      <c r="A170" s="15"/>
      <c r="B170" s="12"/>
      <c r="C170" s="17"/>
      <c r="D170" s="17"/>
      <c r="E170" s="15"/>
      <c r="F170" s="16"/>
      <c r="G170" s="12"/>
    </row>
    <row r="171" spans="1:7" x14ac:dyDescent="0.25">
      <c r="A171" s="15"/>
      <c r="B171" s="12"/>
      <c r="C171" s="17"/>
      <c r="D171" s="17"/>
      <c r="E171" s="15"/>
      <c r="F171" s="16"/>
      <c r="G171" s="12"/>
    </row>
    <row r="172" spans="1:7" ht="16.5" thickBot="1" x14ac:dyDescent="0.3">
      <c r="A172" s="15"/>
      <c r="B172" s="12"/>
      <c r="C172" s="17"/>
      <c r="D172" s="17"/>
      <c r="E172" s="15"/>
      <c r="F172" s="16"/>
      <c r="G172" s="12"/>
    </row>
    <row r="173" spans="1:7" x14ac:dyDescent="0.25">
      <c r="A173" s="252" t="s">
        <v>42</v>
      </c>
      <c r="B173" s="253"/>
      <c r="C173" s="253"/>
      <c r="D173" s="253"/>
      <c r="E173" s="254"/>
    </row>
    <row r="174" spans="1:7" ht="16.5" thickBot="1" x14ac:dyDescent="0.3">
      <c r="A174" s="258" t="s">
        <v>1</v>
      </c>
      <c r="B174" s="259"/>
      <c r="C174" s="259"/>
      <c r="D174" s="259"/>
      <c r="E174" s="260"/>
    </row>
    <row r="175" spans="1:7" ht="16.5" thickBot="1" x14ac:dyDescent="0.3">
      <c r="A175" s="157" t="s">
        <v>2</v>
      </c>
      <c r="B175" s="1" t="s">
        <v>3</v>
      </c>
      <c r="C175" s="59" t="s">
        <v>4</v>
      </c>
      <c r="D175" s="72" t="s">
        <v>146</v>
      </c>
      <c r="E175" s="174" t="s">
        <v>65</v>
      </c>
    </row>
    <row r="176" spans="1:7" x14ac:dyDescent="0.25">
      <c r="A176" s="159" t="str">
        <f>+'Preparaciones Previas'!A129</f>
        <v>Carne Molida</v>
      </c>
      <c r="B176" s="2" t="str">
        <f>+'Preparaciones Previas'!B129</f>
        <v>Gramos</v>
      </c>
      <c r="C176" s="2">
        <f>+'Preparaciones Previas'!C129</f>
        <v>1000</v>
      </c>
      <c r="D176" s="77">
        <f>+'Costo Materia Prima'!E59</f>
        <v>19</v>
      </c>
      <c r="E176" s="173">
        <f t="shared" ref="E176:E177" si="20">+C176*D176</f>
        <v>19000</v>
      </c>
    </row>
    <row r="177" spans="1:7" x14ac:dyDescent="0.25">
      <c r="A177" s="159" t="str">
        <f>+'Preparaciones Previas'!A130</f>
        <v>Paprika</v>
      </c>
      <c r="B177" s="2" t="str">
        <f>+'Preparaciones Previas'!B130</f>
        <v>Gramos</v>
      </c>
      <c r="C177" s="2">
        <f>+'Preparaciones Previas'!C130</f>
        <v>5</v>
      </c>
      <c r="D177" s="77">
        <f>+'Costo Materia Prima'!E75</f>
        <v>39.558823529411768</v>
      </c>
      <c r="E177" s="173">
        <f t="shared" si="20"/>
        <v>197.79411764705884</v>
      </c>
    </row>
    <row r="178" spans="1:7" x14ac:dyDescent="0.25">
      <c r="A178" s="159" t="str">
        <f>+'Preparaciones Previas'!A131</f>
        <v>Ajo en Polvo</v>
      </c>
      <c r="B178" s="2" t="str">
        <f>+'Preparaciones Previas'!B131</f>
        <v>Gramos</v>
      </c>
      <c r="C178" s="2">
        <f>+'Preparaciones Previas'!C131</f>
        <v>5</v>
      </c>
      <c r="D178" s="77">
        <f>+'Costo Materia Prima'!E80</f>
        <v>47.805247225025226</v>
      </c>
      <c r="E178" s="173">
        <f t="shared" ref="E178:E180" si="21">+C178*D178</f>
        <v>239.02623612512613</v>
      </c>
    </row>
    <row r="179" spans="1:7" x14ac:dyDescent="0.25">
      <c r="A179" s="159" t="str">
        <f>+'Preparaciones Previas'!A132</f>
        <v>Cebolla en Polvo</v>
      </c>
      <c r="B179" s="2" t="str">
        <f>+'Preparaciones Previas'!B132</f>
        <v>Gramos</v>
      </c>
      <c r="C179" s="2">
        <f>+'Preparaciones Previas'!C132</f>
        <v>5</v>
      </c>
      <c r="D179" s="77">
        <f>+'Costo Materia Prima'!E100</f>
        <v>1.95</v>
      </c>
      <c r="E179" s="173">
        <f t="shared" si="21"/>
        <v>9.75</v>
      </c>
    </row>
    <row r="180" spans="1:7" x14ac:dyDescent="0.25">
      <c r="A180" s="159" t="str">
        <f>+'Preparaciones Previas'!A133</f>
        <v>Sal</v>
      </c>
      <c r="B180" s="2" t="str">
        <f>+'Preparaciones Previas'!B133</f>
        <v>Gramos</v>
      </c>
      <c r="C180" s="2">
        <f>+'Preparaciones Previas'!C133</f>
        <v>5</v>
      </c>
      <c r="D180" s="77">
        <f>+'Costo Materia Prima'!E102</f>
        <v>115.96375581472255</v>
      </c>
      <c r="E180" s="173">
        <f t="shared" si="21"/>
        <v>579.81877907361275</v>
      </c>
    </row>
    <row r="181" spans="1:7" s="7" customFormat="1" ht="16.5" thickBot="1" x14ac:dyDescent="0.3">
      <c r="A181" s="243" t="s">
        <v>147</v>
      </c>
      <c r="B181" s="244"/>
      <c r="C181" s="61">
        <f t="shared" ref="C181:D181" si="22">SUM(C176:C180)</f>
        <v>1020</v>
      </c>
      <c r="D181" s="61">
        <f t="shared" si="22"/>
        <v>224.27782656915954</v>
      </c>
      <c r="E181" s="163">
        <f>SUM(E176:E180)</f>
        <v>20026.389132845798</v>
      </c>
      <c r="G181" s="74"/>
    </row>
    <row r="182" spans="1:7" s="7" customFormat="1" ht="16.5" thickBot="1" x14ac:dyDescent="0.3">
      <c r="A182" s="82"/>
      <c r="B182" s="82"/>
      <c r="C182" s="83"/>
      <c r="D182" s="83"/>
      <c r="E182" s="83"/>
      <c r="G182" s="74"/>
    </row>
    <row r="183" spans="1:7" x14ac:dyDescent="0.25">
      <c r="A183" s="261" t="s">
        <v>15</v>
      </c>
      <c r="B183" s="262"/>
      <c r="C183" s="262"/>
      <c r="D183" s="262"/>
      <c r="E183" s="263"/>
    </row>
    <row r="184" spans="1:7" ht="16.5" thickBot="1" x14ac:dyDescent="0.3">
      <c r="A184" s="171" t="s">
        <v>16</v>
      </c>
      <c r="B184" s="9" t="s">
        <v>3</v>
      </c>
      <c r="C184" s="68" t="s">
        <v>17</v>
      </c>
      <c r="D184" s="76" t="s">
        <v>146</v>
      </c>
      <c r="E184" s="172" t="s">
        <v>65</v>
      </c>
    </row>
    <row r="185" spans="1:7" x14ac:dyDescent="0.25">
      <c r="A185" s="159" t="str">
        <f>+'Preparaciones Previas'!A139</f>
        <v>Medir los Ingredientes a Procesar</v>
      </c>
      <c r="B185" s="2" t="str">
        <f>+'Preparaciones Previas'!B139</f>
        <v>Minutos</v>
      </c>
      <c r="C185" s="2">
        <f>+'Preparaciones Previas'!C139</f>
        <v>3</v>
      </c>
      <c r="D185" s="77">
        <f>+'Costo Mano de Obra'!E$23</f>
        <v>182.42184782608697</v>
      </c>
      <c r="E185" s="173">
        <f>+C185*D185</f>
        <v>547.26554347826095</v>
      </c>
    </row>
    <row r="186" spans="1:7" x14ac:dyDescent="0.25">
      <c r="A186" s="159" t="str">
        <f>+'Preparaciones Previas'!A140</f>
        <v>Integrar todos los ingredientes</v>
      </c>
      <c r="B186" s="2" t="str">
        <f>+'Preparaciones Previas'!B140</f>
        <v>Minutos</v>
      </c>
      <c r="C186" s="2">
        <f>+'Preparaciones Previas'!C140</f>
        <v>2</v>
      </c>
      <c r="D186" s="77">
        <f>+'Costo Mano de Obra'!E$23</f>
        <v>182.42184782608697</v>
      </c>
      <c r="E186" s="173">
        <f t="shared" ref="E186:E187" si="23">+C186*D186</f>
        <v>364.84369565217395</v>
      </c>
    </row>
    <row r="187" spans="1:7" x14ac:dyDescent="0.25">
      <c r="A187" s="159" t="str">
        <f>+'Preparaciones Previas'!A141</f>
        <v xml:space="preserve">Llevar a fuego medio </v>
      </c>
      <c r="B187" s="2" t="str">
        <f>+'Preparaciones Previas'!B141</f>
        <v>Minutos</v>
      </c>
      <c r="C187" s="2">
        <f>+'Preparaciones Previas'!C141</f>
        <v>10</v>
      </c>
      <c r="D187" s="77">
        <f>+'Costo Mano de Obra'!E$23</f>
        <v>182.42184782608697</v>
      </c>
      <c r="E187" s="173">
        <f t="shared" si="23"/>
        <v>1824.2184782608697</v>
      </c>
    </row>
    <row r="188" spans="1:7" s="7" customFormat="1" ht="16.5" thickBot="1" x14ac:dyDescent="0.3">
      <c r="A188" s="243" t="s">
        <v>216</v>
      </c>
      <c r="B188" s="244"/>
      <c r="C188" s="84">
        <f>SUM(C185:C187)</f>
        <v>15</v>
      </c>
      <c r="D188" s="84">
        <f t="shared" ref="D188:E188" si="24">SUM(D185:D187)</f>
        <v>547.26554347826095</v>
      </c>
      <c r="E188" s="197">
        <f t="shared" si="24"/>
        <v>2736.3277173913048</v>
      </c>
    </row>
    <row r="191" spans="1:7" x14ac:dyDescent="0.25">
      <c r="A191" s="247" t="s">
        <v>246</v>
      </c>
      <c r="B191" s="248"/>
      <c r="C191" s="248"/>
      <c r="D191" s="248"/>
      <c r="E191" s="248"/>
      <c r="F191" s="248"/>
      <c r="G191" s="248"/>
    </row>
    <row r="192" spans="1:7" ht="42.75" x14ac:dyDescent="0.25">
      <c r="A192" s="18" t="s">
        <v>64</v>
      </c>
      <c r="B192" s="78" t="s">
        <v>4</v>
      </c>
      <c r="C192" s="21" t="s">
        <v>2</v>
      </c>
      <c r="D192" s="18" t="s">
        <v>247</v>
      </c>
      <c r="E192" s="18" t="s">
        <v>248</v>
      </c>
      <c r="F192" s="21" t="s">
        <v>249</v>
      </c>
      <c r="G192" s="41" t="s">
        <v>250</v>
      </c>
    </row>
    <row r="193" spans="1:7" x14ac:dyDescent="0.25">
      <c r="A193" s="18" t="str">
        <f>+A173</f>
        <v>Carne Molida</v>
      </c>
      <c r="B193" s="19">
        <f>+C181</f>
        <v>1020</v>
      </c>
      <c r="C193" s="20">
        <f>+E181</f>
        <v>20026.389132845798</v>
      </c>
      <c r="D193" s="20">
        <f>+E188</f>
        <v>2736.3277173913048</v>
      </c>
      <c r="E193" s="18"/>
      <c r="F193" s="21">
        <f>+C193+D193+E193</f>
        <v>22762.716850237102</v>
      </c>
      <c r="G193" s="19">
        <f>+F193/B193</f>
        <v>22.316389068859905</v>
      </c>
    </row>
    <row r="196" spans="1:7" ht="16.5" thickBot="1" x14ac:dyDescent="0.3"/>
    <row r="197" spans="1:7" x14ac:dyDescent="0.25">
      <c r="A197" s="252" t="s">
        <v>46</v>
      </c>
      <c r="B197" s="253"/>
      <c r="C197" s="253"/>
      <c r="D197" s="253"/>
      <c r="E197" s="254"/>
    </row>
    <row r="198" spans="1:7" ht="16.5" thickBot="1" x14ac:dyDescent="0.3">
      <c r="A198" s="258" t="s">
        <v>1</v>
      </c>
      <c r="B198" s="259"/>
      <c r="C198" s="259"/>
      <c r="D198" s="259"/>
      <c r="E198" s="260"/>
    </row>
    <row r="199" spans="1:7" ht="16.5" thickBot="1" x14ac:dyDescent="0.3">
      <c r="A199" s="157" t="s">
        <v>2</v>
      </c>
      <c r="B199" s="1" t="s">
        <v>3</v>
      </c>
      <c r="C199" s="59" t="s">
        <v>4</v>
      </c>
      <c r="D199" s="72" t="s">
        <v>146</v>
      </c>
      <c r="E199" s="174" t="s">
        <v>65</v>
      </c>
    </row>
    <row r="200" spans="1:7" x14ac:dyDescent="0.25">
      <c r="A200" s="159" t="str">
        <f>+'Preparaciones Previas'!A149</f>
        <v>Cerdo</v>
      </c>
      <c r="B200" s="2" t="str">
        <f>+'Preparaciones Previas'!B149</f>
        <v>Gramos</v>
      </c>
      <c r="C200" s="2">
        <f>+'Preparaciones Previas'!C149</f>
        <v>1000</v>
      </c>
      <c r="D200" s="77">
        <f>+'Costo Materia Prima'!E153</f>
        <v>22.79</v>
      </c>
      <c r="E200" s="173">
        <f t="shared" ref="E200:E201" si="25">+C200*D200</f>
        <v>22790</v>
      </c>
    </row>
    <row r="201" spans="1:7" x14ac:dyDescent="0.25">
      <c r="A201" s="159" t="str">
        <f>+'Preparaciones Previas'!A150</f>
        <v>Sal</v>
      </c>
      <c r="B201" s="2" t="str">
        <f>+'Preparaciones Previas'!B150</f>
        <v>Gramos</v>
      </c>
      <c r="C201" s="2">
        <f>+'Preparaciones Previas'!C150</f>
        <v>7.5</v>
      </c>
      <c r="D201" s="77">
        <f>+'Costo Materia Prima'!E102</f>
        <v>115.96375581472255</v>
      </c>
      <c r="E201" s="173">
        <f t="shared" si="25"/>
        <v>869.72816861041906</v>
      </c>
    </row>
    <row r="202" spans="1:7" x14ac:dyDescent="0.25">
      <c r="A202" s="159" t="str">
        <f>+'Preparaciones Previas'!A151</f>
        <v>Pimienta</v>
      </c>
      <c r="B202" s="2" t="str">
        <f>+'Preparaciones Previas'!B151</f>
        <v>Gramos</v>
      </c>
      <c r="C202" s="2">
        <f>+'Preparaciones Previas'!C151</f>
        <v>1</v>
      </c>
      <c r="D202" s="77">
        <f>+'Costo Materia Prima'!E75</f>
        <v>39.558823529411768</v>
      </c>
      <c r="E202" s="173">
        <f t="shared" ref="E202:E206" si="26">+C202*D202</f>
        <v>39.558823529411768</v>
      </c>
    </row>
    <row r="203" spans="1:7" x14ac:dyDescent="0.25">
      <c r="A203" s="159" t="str">
        <f>+'Preparaciones Previas'!A152</f>
        <v>Ajo en Polvo</v>
      </c>
      <c r="B203" s="2" t="str">
        <f>+'Preparaciones Previas'!B152</f>
        <v>Gramos</v>
      </c>
      <c r="C203" s="2">
        <f>+'Preparaciones Previas'!C152</f>
        <v>5</v>
      </c>
      <c r="D203" s="77">
        <f>+'Costo Materia Prima'!E99</f>
        <v>86.860670194003518</v>
      </c>
      <c r="E203" s="173">
        <f t="shared" si="26"/>
        <v>434.30335097001762</v>
      </c>
    </row>
    <row r="204" spans="1:7" x14ac:dyDescent="0.25">
      <c r="A204" s="159" t="str">
        <f>+'Preparaciones Previas'!A153</f>
        <v>Paprika</v>
      </c>
      <c r="B204" s="2" t="str">
        <f>+'Preparaciones Previas'!B153</f>
        <v>Gramos</v>
      </c>
      <c r="C204" s="2">
        <f>+'Preparaciones Previas'!C153</f>
        <v>5</v>
      </c>
      <c r="D204" s="77">
        <f>+'Costo Materia Prima'!E4</f>
        <v>4.5999999999999996</v>
      </c>
      <c r="E204" s="173">
        <f t="shared" si="26"/>
        <v>23</v>
      </c>
    </row>
    <row r="205" spans="1:7" x14ac:dyDescent="0.25">
      <c r="A205" s="159" t="str">
        <f>+'Preparaciones Previas'!A154</f>
        <v>Cebolla en Polvo</v>
      </c>
      <c r="B205" s="2" t="str">
        <f>+'Preparaciones Previas'!B154</f>
        <v>Gramos</v>
      </c>
      <c r="C205" s="2">
        <f>+'Preparaciones Previas'!C154</f>
        <v>5</v>
      </c>
      <c r="D205" s="77">
        <f>+'Costo Materia Prima'!E107</f>
        <v>16.815238095238094</v>
      </c>
      <c r="E205" s="173">
        <f t="shared" si="26"/>
        <v>84.076190476190476</v>
      </c>
    </row>
    <row r="206" spans="1:7" x14ac:dyDescent="0.25">
      <c r="A206" s="159" t="str">
        <f>+'Preparaciones Previas'!A155</f>
        <v>Salsa BBQ</v>
      </c>
      <c r="B206" s="2" t="str">
        <f>+'Preparaciones Previas'!B155</f>
        <v>Gramos</v>
      </c>
      <c r="C206" s="2">
        <f>+'Preparaciones Previas'!C155</f>
        <v>100</v>
      </c>
      <c r="D206" s="77">
        <f>+'Costo Materia Prima'!E106</f>
        <v>10.315625000000001</v>
      </c>
      <c r="E206" s="173">
        <f t="shared" si="26"/>
        <v>1031.5625</v>
      </c>
    </row>
    <row r="207" spans="1:7" s="7" customFormat="1" ht="16.5" thickBot="1" x14ac:dyDescent="0.3">
      <c r="A207" s="243" t="s">
        <v>147</v>
      </c>
      <c r="B207" s="244"/>
      <c r="C207" s="61">
        <f>SUM(C200:C206)</f>
        <v>1123.5</v>
      </c>
      <c r="D207" s="61">
        <f t="shared" ref="D207:E207" si="27">SUM(D200:D206)</f>
        <v>296.90411263337597</v>
      </c>
      <c r="E207" s="163">
        <f t="shared" si="27"/>
        <v>25272.229033586038</v>
      </c>
      <c r="G207" s="74"/>
    </row>
    <row r="208" spans="1:7" ht="16.5" thickBot="1" x14ac:dyDescent="0.3"/>
    <row r="209" spans="1:7" x14ac:dyDescent="0.25">
      <c r="A209" s="264" t="s">
        <v>15</v>
      </c>
      <c r="B209" s="265"/>
      <c r="C209" s="265"/>
      <c r="D209" s="262"/>
      <c r="E209" s="263"/>
    </row>
    <row r="210" spans="1:7" ht="16.5" thickBot="1" x14ac:dyDescent="0.3">
      <c r="A210" s="171" t="s">
        <v>16</v>
      </c>
      <c r="B210" s="9" t="s">
        <v>3</v>
      </c>
      <c r="C210" s="68" t="s">
        <v>17</v>
      </c>
      <c r="D210" s="76" t="s">
        <v>146</v>
      </c>
      <c r="E210" s="172" t="s">
        <v>65</v>
      </c>
    </row>
    <row r="211" spans="1:7" x14ac:dyDescent="0.25">
      <c r="A211" s="159" t="str">
        <f>+'Preparaciones Previas'!A161</f>
        <v>Medir los Ingredientes a Procesar</v>
      </c>
      <c r="B211" s="2" t="str">
        <f>+'Preparaciones Previas'!B161</f>
        <v>Minutos</v>
      </c>
      <c r="C211" s="2">
        <f>+'Preparaciones Previas'!C161</f>
        <v>3</v>
      </c>
      <c r="D211" s="77">
        <f>+'Costo Mano de Obra'!E$23</f>
        <v>182.42184782608697</v>
      </c>
      <c r="E211" s="173">
        <f>+C211*D211</f>
        <v>547.26554347826095</v>
      </c>
    </row>
    <row r="212" spans="1:7" x14ac:dyDescent="0.25">
      <c r="A212" s="159" t="str">
        <f>+'Preparaciones Previas'!A162</f>
        <v xml:space="preserve">Picar el cerdo en cuadro </v>
      </c>
      <c r="B212" s="2" t="str">
        <f>+'Preparaciones Previas'!B162</f>
        <v>Minutos</v>
      </c>
      <c r="C212" s="2">
        <f>+'Preparaciones Previas'!C162</f>
        <v>5</v>
      </c>
      <c r="D212" s="77">
        <f>+'Costo Mano de Obra'!E$23</f>
        <v>182.42184782608697</v>
      </c>
      <c r="E212" s="173">
        <f t="shared" ref="E212:E214" si="28">+C212*D212</f>
        <v>912.10923913043484</v>
      </c>
    </row>
    <row r="213" spans="1:7" x14ac:dyDescent="0.25">
      <c r="A213" s="159" t="str">
        <f>+'Preparaciones Previas'!A163</f>
        <v>Integrar todos los ingredientes</v>
      </c>
      <c r="B213" s="2" t="str">
        <f>+'Preparaciones Previas'!B163</f>
        <v>Minutos</v>
      </c>
      <c r="C213" s="2">
        <f>+'Preparaciones Previas'!C163</f>
        <v>2</v>
      </c>
      <c r="D213" s="77">
        <f>+'Costo Mano de Obra'!E$23</f>
        <v>182.42184782608697</v>
      </c>
      <c r="E213" s="173">
        <f t="shared" si="28"/>
        <v>364.84369565217395</v>
      </c>
    </row>
    <row r="214" spans="1:7" x14ac:dyDescent="0.25">
      <c r="A214" s="159" t="str">
        <f>+'Preparaciones Previas'!A165</f>
        <v>Porcionar de a 100 Gramos</v>
      </c>
      <c r="B214" s="2" t="str">
        <f>+'Preparaciones Previas'!B165</f>
        <v>Minutos</v>
      </c>
      <c r="C214" s="2">
        <f>+'Preparaciones Previas'!C165</f>
        <v>3</v>
      </c>
      <c r="D214" s="77">
        <f>+'Costo Mano de Obra'!E$23</f>
        <v>182.42184782608697</v>
      </c>
      <c r="E214" s="173">
        <f t="shared" si="28"/>
        <v>547.26554347826095</v>
      </c>
    </row>
    <row r="215" spans="1:7" s="7" customFormat="1" ht="16.5" thickBot="1" x14ac:dyDescent="0.3">
      <c r="A215" s="243" t="s">
        <v>216</v>
      </c>
      <c r="B215" s="244"/>
      <c r="C215" s="84">
        <f>SUM(C211:C214)</f>
        <v>13</v>
      </c>
      <c r="D215" s="84">
        <f t="shared" ref="D215" si="29">SUM(D211:D214)</f>
        <v>729.6873913043479</v>
      </c>
      <c r="E215" s="197">
        <f>SUM(E211:E214)</f>
        <v>2371.4840217391306</v>
      </c>
    </row>
    <row r="216" spans="1:7" x14ac:dyDescent="0.25">
      <c r="A216" s="2"/>
      <c r="B216" s="2"/>
      <c r="C216" s="60"/>
    </row>
    <row r="218" spans="1:7" x14ac:dyDescent="0.25">
      <c r="A218" s="247" t="s">
        <v>246</v>
      </c>
      <c r="B218" s="248"/>
      <c r="C218" s="248"/>
      <c r="D218" s="248"/>
      <c r="E218" s="248"/>
      <c r="F218" s="248"/>
      <c r="G218" s="248"/>
    </row>
    <row r="219" spans="1:7" ht="42.75" x14ac:dyDescent="0.25">
      <c r="A219" s="18" t="s">
        <v>64</v>
      </c>
      <c r="B219" s="78" t="s">
        <v>4</v>
      </c>
      <c r="C219" s="21" t="s">
        <v>2</v>
      </c>
      <c r="D219" s="18" t="s">
        <v>247</v>
      </c>
      <c r="E219" s="18" t="s">
        <v>248</v>
      </c>
      <c r="F219" s="21" t="s">
        <v>249</v>
      </c>
      <c r="G219" s="41" t="s">
        <v>250</v>
      </c>
    </row>
    <row r="220" spans="1:7" x14ac:dyDescent="0.25">
      <c r="A220" s="18" t="str">
        <f>+A197</f>
        <v>Cerdo BBQ</v>
      </c>
      <c r="B220" s="19">
        <f>+C207</f>
        <v>1123.5</v>
      </c>
      <c r="C220" s="20">
        <f>+E207</f>
        <v>25272.229033586038</v>
      </c>
      <c r="D220" s="20">
        <f>+E215</f>
        <v>2371.4840217391306</v>
      </c>
      <c r="E220" s="18"/>
      <c r="F220" s="21">
        <f>+C220+D220+E220</f>
        <v>27643.71305532517</v>
      </c>
      <c r="G220" s="19">
        <f>+F220/B220</f>
        <v>24.604996043903132</v>
      </c>
    </row>
    <row r="223" spans="1:7" ht="16.5" thickBot="1" x14ac:dyDescent="0.3"/>
    <row r="224" spans="1:7" x14ac:dyDescent="0.25">
      <c r="A224" s="252" t="s">
        <v>50</v>
      </c>
      <c r="B224" s="253"/>
      <c r="C224" s="253"/>
      <c r="D224" s="253"/>
      <c r="E224" s="254"/>
    </row>
    <row r="225" spans="1:7" ht="16.5" thickBot="1" x14ac:dyDescent="0.3">
      <c r="A225" s="258" t="s">
        <v>1</v>
      </c>
      <c r="B225" s="259"/>
      <c r="C225" s="259"/>
      <c r="D225" s="259"/>
      <c r="E225" s="260"/>
    </row>
    <row r="226" spans="1:7" ht="16.5" thickBot="1" x14ac:dyDescent="0.3">
      <c r="A226" s="157" t="s">
        <v>2</v>
      </c>
      <c r="B226" s="1" t="s">
        <v>3</v>
      </c>
      <c r="C226" s="59" t="s">
        <v>4</v>
      </c>
      <c r="D226" s="72" t="s">
        <v>146</v>
      </c>
      <c r="E226" s="174" t="s">
        <v>65</v>
      </c>
    </row>
    <row r="227" spans="1:7" x14ac:dyDescent="0.25">
      <c r="A227" s="159" t="str">
        <f>+'Preparaciones Previas'!A173</f>
        <v>Pechugas de pollo</v>
      </c>
      <c r="B227" s="2" t="str">
        <f>+'Preparaciones Previas'!B173</f>
        <v>Gramos</v>
      </c>
      <c r="C227" s="2">
        <f>+'Preparaciones Previas'!C173</f>
        <v>1000</v>
      </c>
      <c r="D227" s="77">
        <f>+'Costo Materia Prima'!E169</f>
        <v>16.850000000000001</v>
      </c>
      <c r="E227" s="173">
        <f t="shared" ref="E227:E228" si="30">+C227*D227</f>
        <v>16850</v>
      </c>
    </row>
    <row r="228" spans="1:7" x14ac:dyDescent="0.25">
      <c r="A228" s="159" t="str">
        <f>+'Preparaciones Previas'!A174</f>
        <v>Sal</v>
      </c>
      <c r="B228" s="2" t="str">
        <f>+'Preparaciones Previas'!B174</f>
        <v>Gramos</v>
      </c>
      <c r="C228" s="2">
        <f>+'Preparaciones Previas'!C174</f>
        <v>7.5</v>
      </c>
      <c r="D228" s="77">
        <f>+'Costo Materia Prima'!E100</f>
        <v>1.95</v>
      </c>
      <c r="E228" s="173">
        <f t="shared" si="30"/>
        <v>14.625</v>
      </c>
    </row>
    <row r="229" spans="1:7" x14ac:dyDescent="0.25">
      <c r="A229" s="159" t="str">
        <f>+'Preparaciones Previas'!A175</f>
        <v>Pimienta</v>
      </c>
      <c r="B229" s="2" t="str">
        <f>+'Preparaciones Previas'!B175</f>
        <v>Gramos</v>
      </c>
      <c r="C229" s="2">
        <f>+'Preparaciones Previas'!C175</f>
        <v>1</v>
      </c>
      <c r="D229" s="77">
        <f>+'Costo Materia Prima'!E102</f>
        <v>115.96375581472255</v>
      </c>
      <c r="E229" s="173">
        <f t="shared" ref="E229:E233" si="31">+C229*D229</f>
        <v>115.96375581472255</v>
      </c>
    </row>
    <row r="230" spans="1:7" x14ac:dyDescent="0.25">
      <c r="A230" s="159" t="str">
        <f>+'Preparaciones Previas'!A176</f>
        <v>Ajo en Polvo</v>
      </c>
      <c r="B230" s="2" t="str">
        <f>+'Preparaciones Previas'!B176</f>
        <v>Gramos</v>
      </c>
      <c r="C230" s="2">
        <f>+'Preparaciones Previas'!C176</f>
        <v>5</v>
      </c>
      <c r="D230" s="77">
        <f>+'Costo Materia Prima'!E75</f>
        <v>39.558823529411768</v>
      </c>
      <c r="E230" s="173">
        <f t="shared" si="31"/>
        <v>197.79411764705884</v>
      </c>
    </row>
    <row r="231" spans="1:7" x14ac:dyDescent="0.25">
      <c r="A231" s="159" t="str">
        <f>+'Preparaciones Previas'!A177</f>
        <v>Paprika</v>
      </c>
      <c r="B231" s="2" t="str">
        <f>+'Preparaciones Previas'!B177</f>
        <v>Gramos</v>
      </c>
      <c r="C231" s="2">
        <f>+'Preparaciones Previas'!C177</f>
        <v>5</v>
      </c>
      <c r="D231" s="77">
        <f>+'Costo Materia Prima'!E99</f>
        <v>86.860670194003518</v>
      </c>
      <c r="E231" s="173">
        <f t="shared" si="31"/>
        <v>434.30335097001762</v>
      </c>
    </row>
    <row r="232" spans="1:7" x14ac:dyDescent="0.25">
      <c r="A232" s="159" t="str">
        <f>+'Preparaciones Previas'!A178</f>
        <v>Cebolla</v>
      </c>
      <c r="B232" s="2" t="str">
        <f>+'Preparaciones Previas'!B178</f>
        <v>Gramos</v>
      </c>
      <c r="C232" s="2">
        <f>+'Preparaciones Previas'!C178</f>
        <v>5</v>
      </c>
      <c r="D232" s="77">
        <f>+'Costo Materia Prima'!E80</f>
        <v>47.805247225025226</v>
      </c>
      <c r="E232" s="173">
        <f t="shared" si="31"/>
        <v>239.02623612512613</v>
      </c>
    </row>
    <row r="233" spans="1:7" x14ac:dyDescent="0.25">
      <c r="A233" s="159" t="str">
        <f>+'Preparaciones Previas'!A179</f>
        <v>Soya</v>
      </c>
      <c r="B233" s="2" t="str">
        <f>+'Preparaciones Previas'!B179</f>
        <v>Gramos</v>
      </c>
      <c r="C233" s="2">
        <f>+'Preparaciones Previas'!C179</f>
        <v>20</v>
      </c>
      <c r="D233" s="77">
        <f>+'Costo Materia Prima'!E106</f>
        <v>10.315625000000001</v>
      </c>
      <c r="E233" s="173">
        <f t="shared" si="31"/>
        <v>206.3125</v>
      </c>
    </row>
    <row r="234" spans="1:7" s="7" customFormat="1" ht="16.5" thickBot="1" x14ac:dyDescent="0.3">
      <c r="A234" s="243" t="s">
        <v>147</v>
      </c>
      <c r="B234" s="244"/>
      <c r="C234" s="61">
        <f>SUM(C227:C233)</f>
        <v>1043.5</v>
      </c>
      <c r="D234" s="61">
        <f t="shared" ref="D234:E234" si="32">SUM(D227:D233)</f>
        <v>319.3041217631631</v>
      </c>
      <c r="E234" s="163">
        <f t="shared" si="32"/>
        <v>18058.024960556926</v>
      </c>
      <c r="G234" s="74"/>
    </row>
    <row r="235" spans="1:7" ht="16.5" thickBot="1" x14ac:dyDescent="0.3"/>
    <row r="236" spans="1:7" x14ac:dyDescent="0.25">
      <c r="A236" s="264" t="s">
        <v>15</v>
      </c>
      <c r="B236" s="265"/>
      <c r="C236" s="265"/>
      <c r="D236" s="262"/>
      <c r="E236" s="263"/>
    </row>
    <row r="237" spans="1:7" ht="16.5" thickBot="1" x14ac:dyDescent="0.3">
      <c r="A237" s="171" t="s">
        <v>16</v>
      </c>
      <c r="B237" s="9" t="s">
        <v>3</v>
      </c>
      <c r="C237" s="68" t="s">
        <v>17</v>
      </c>
      <c r="D237" s="76" t="s">
        <v>146</v>
      </c>
      <c r="E237" s="172" t="s">
        <v>65</v>
      </c>
    </row>
    <row r="238" spans="1:7" x14ac:dyDescent="0.25">
      <c r="A238" s="159" t="str">
        <f>+'Preparaciones Previas'!A184</f>
        <v>Medir los Ingredientes a Procesar</v>
      </c>
      <c r="B238" s="2" t="str">
        <f>+'Preparaciones Previas'!B184</f>
        <v>Minutos</v>
      </c>
      <c r="C238" s="2">
        <f>+'Preparaciones Previas'!C184</f>
        <v>3</v>
      </c>
      <c r="D238" s="77">
        <f>+'Costo Mano de Obra'!E$23</f>
        <v>182.42184782608697</v>
      </c>
      <c r="E238" s="173">
        <f>+C238*D238</f>
        <v>547.26554347826095</v>
      </c>
    </row>
    <row r="239" spans="1:7" x14ac:dyDescent="0.25">
      <c r="A239" s="159" t="str">
        <f>+'Preparaciones Previas'!A185</f>
        <v xml:space="preserve">Picar el Pollo en cuadro </v>
      </c>
      <c r="B239" s="2" t="str">
        <f>+'Preparaciones Previas'!B185</f>
        <v>Minutos</v>
      </c>
      <c r="C239" s="2">
        <f>+'Preparaciones Previas'!C185</f>
        <v>5</v>
      </c>
      <c r="D239" s="77">
        <f>+'Costo Mano de Obra'!E$23</f>
        <v>182.42184782608697</v>
      </c>
      <c r="E239" s="173">
        <f t="shared" ref="E239:E241" si="33">+C239*D239</f>
        <v>912.10923913043484</v>
      </c>
    </row>
    <row r="240" spans="1:7" x14ac:dyDescent="0.25">
      <c r="A240" s="159" t="str">
        <f>+'Preparaciones Previas'!A186</f>
        <v>Integrar todos los ingredientes</v>
      </c>
      <c r="B240" s="2" t="str">
        <f>+'Preparaciones Previas'!B187</f>
        <v>Minutos</v>
      </c>
      <c r="C240" s="2">
        <f>+'Preparaciones Previas'!C187</f>
        <v>5</v>
      </c>
      <c r="D240" s="77">
        <f>+'Costo Mano de Obra'!E$23</f>
        <v>182.42184782608697</v>
      </c>
      <c r="E240" s="173">
        <f t="shared" si="33"/>
        <v>912.10923913043484</v>
      </c>
    </row>
    <row r="241" spans="1:7" x14ac:dyDescent="0.25">
      <c r="A241" s="159" t="str">
        <f>+'Preparaciones Previas'!A188</f>
        <v>Porcionar de a 130 Gramos</v>
      </c>
      <c r="B241" s="2" t="str">
        <f>+'Preparaciones Previas'!B188</f>
        <v>Minutos</v>
      </c>
      <c r="C241" s="2">
        <f>+'Preparaciones Previas'!C188</f>
        <v>3</v>
      </c>
      <c r="D241" s="77">
        <f>+'Costo Mano de Obra'!E$23</f>
        <v>182.42184782608697</v>
      </c>
      <c r="E241" s="173">
        <f t="shared" si="33"/>
        <v>547.26554347826095</v>
      </c>
    </row>
    <row r="242" spans="1:7" s="7" customFormat="1" ht="16.5" thickBot="1" x14ac:dyDescent="0.3">
      <c r="A242" s="243" t="s">
        <v>216</v>
      </c>
      <c r="B242" s="244"/>
      <c r="C242" s="84">
        <f>SUM(C238:C241)</f>
        <v>16</v>
      </c>
      <c r="D242" s="84">
        <f t="shared" ref="D242:E242" si="34">SUM(D238:D241)</f>
        <v>729.6873913043479</v>
      </c>
      <c r="E242" s="197">
        <f t="shared" si="34"/>
        <v>2918.7495652173916</v>
      </c>
    </row>
    <row r="245" spans="1:7" x14ac:dyDescent="0.25">
      <c r="A245" s="247" t="s">
        <v>246</v>
      </c>
      <c r="B245" s="248"/>
      <c r="C245" s="248"/>
      <c r="D245" s="248"/>
      <c r="E245" s="248"/>
      <c r="F245" s="248"/>
      <c r="G245" s="248"/>
    </row>
    <row r="246" spans="1:7" ht="42.75" x14ac:dyDescent="0.25">
      <c r="A246" s="18" t="s">
        <v>64</v>
      </c>
      <c r="B246" s="78" t="s">
        <v>4</v>
      </c>
      <c r="C246" s="21" t="s">
        <v>2</v>
      </c>
      <c r="D246" s="18" t="s">
        <v>247</v>
      </c>
      <c r="E246" s="18" t="s">
        <v>248</v>
      </c>
      <c r="F246" s="21" t="s">
        <v>249</v>
      </c>
      <c r="G246" s="41" t="s">
        <v>250</v>
      </c>
    </row>
    <row r="247" spans="1:7" x14ac:dyDescent="0.25">
      <c r="A247" s="18" t="str">
        <f>+A224</f>
        <v>Pollo en Cubos</v>
      </c>
      <c r="B247" s="19">
        <f>+C234</f>
        <v>1043.5</v>
      </c>
      <c r="C247" s="20">
        <f>+E234</f>
        <v>18058.024960556926</v>
      </c>
      <c r="D247" s="20">
        <f>+E242</f>
        <v>2918.7495652173916</v>
      </c>
      <c r="E247" s="18"/>
      <c r="F247" s="21">
        <f>+C247+D247+E247</f>
        <v>20976.774525774319</v>
      </c>
      <c r="G247" s="19">
        <f>+F247/B247</f>
        <v>20.102323455461732</v>
      </c>
    </row>
    <row r="250" spans="1:7" ht="16.5" thickBot="1" x14ac:dyDescent="0.3"/>
    <row r="251" spans="1:7" x14ac:dyDescent="0.25">
      <c r="A251" s="252" t="s">
        <v>53</v>
      </c>
      <c r="B251" s="253"/>
      <c r="C251" s="253"/>
      <c r="D251" s="253"/>
      <c r="E251" s="254"/>
    </row>
    <row r="252" spans="1:7" ht="16.5" thickBot="1" x14ac:dyDescent="0.3">
      <c r="A252" s="258" t="s">
        <v>1</v>
      </c>
      <c r="B252" s="259"/>
      <c r="C252" s="259"/>
      <c r="D252" s="259"/>
      <c r="E252" s="260"/>
    </row>
    <row r="253" spans="1:7" ht="16.5" thickBot="1" x14ac:dyDescent="0.3">
      <c r="A253" s="157" t="s">
        <v>2</v>
      </c>
      <c r="B253" s="1" t="s">
        <v>3</v>
      </c>
      <c r="C253" s="59" t="s">
        <v>4</v>
      </c>
      <c r="D253" s="72" t="s">
        <v>146</v>
      </c>
      <c r="E253" s="174" t="s">
        <v>65</v>
      </c>
    </row>
    <row r="254" spans="1:7" x14ac:dyDescent="0.25">
      <c r="A254" s="159" t="str">
        <f>+'Preparaciones Previas'!A196</f>
        <v>Pechugas de pollo</v>
      </c>
      <c r="B254" s="2" t="str">
        <f>+'Preparaciones Previas'!B196</f>
        <v>Gramos</v>
      </c>
      <c r="C254" s="2">
        <f>+'Preparaciones Previas'!C196</f>
        <v>10000</v>
      </c>
      <c r="D254" s="77">
        <f>+'Costo Materia Prima'!E169</f>
        <v>16.850000000000001</v>
      </c>
      <c r="E254" s="173">
        <f t="shared" ref="E254:E260" si="35">+C254*D254</f>
        <v>168500</v>
      </c>
    </row>
    <row r="255" spans="1:7" x14ac:dyDescent="0.25">
      <c r="A255" s="159" t="str">
        <f>+'Preparaciones Previas'!A197</f>
        <v>Zanahoria</v>
      </c>
      <c r="B255" s="2" t="str">
        <f>+'Preparaciones Previas'!B197</f>
        <v>Gramos</v>
      </c>
      <c r="C255" s="2">
        <f>+'Preparaciones Previas'!C197</f>
        <v>250</v>
      </c>
      <c r="D255" s="77">
        <f>+'Costo Materia Prima'!E14</f>
        <v>2.2000000000000002</v>
      </c>
      <c r="E255" s="173">
        <f t="shared" ref="E255" si="36">+C255*D255</f>
        <v>550</v>
      </c>
    </row>
    <row r="256" spans="1:7" x14ac:dyDescent="0.25">
      <c r="A256" s="159" t="str">
        <f>+'Preparaciones Previas'!A198</f>
        <v>Agua</v>
      </c>
      <c r="B256" s="2" t="str">
        <f>+'Preparaciones Previas'!B198</f>
        <v>Litros</v>
      </c>
      <c r="C256" s="2">
        <f>+'Preparaciones Previas'!C198</f>
        <v>15</v>
      </c>
      <c r="D256" s="77">
        <v>0</v>
      </c>
      <c r="E256" s="173">
        <f t="shared" si="35"/>
        <v>0</v>
      </c>
    </row>
    <row r="257" spans="1:7" x14ac:dyDescent="0.25">
      <c r="A257" s="159" t="str">
        <f>+'Preparaciones Previas'!A199</f>
        <v>Sal</v>
      </c>
      <c r="B257" s="2" t="str">
        <f>+'Preparaciones Previas'!B199</f>
        <v>Gramos</v>
      </c>
      <c r="C257" s="2">
        <f>+'Preparaciones Previas'!C199</f>
        <v>120</v>
      </c>
      <c r="D257" s="77">
        <f>+'Costo Materia Prima'!E100</f>
        <v>1.95</v>
      </c>
      <c r="E257" s="173">
        <f t="shared" si="35"/>
        <v>234</v>
      </c>
    </row>
    <row r="258" spans="1:7" x14ac:dyDescent="0.25">
      <c r="A258" s="159" t="str">
        <f>+'Preparaciones Previas'!A200</f>
        <v>Pimienta</v>
      </c>
      <c r="B258" s="2" t="str">
        <f>+'Preparaciones Previas'!B200</f>
        <v>Gramos</v>
      </c>
      <c r="C258" s="2">
        <f>+'Preparaciones Previas'!C200</f>
        <v>5</v>
      </c>
      <c r="D258" s="77">
        <f>+'Costo Materia Prima'!E102</f>
        <v>115.96375581472255</v>
      </c>
      <c r="E258" s="173">
        <f t="shared" si="35"/>
        <v>579.81877907361275</v>
      </c>
    </row>
    <row r="259" spans="1:7" x14ac:dyDescent="0.25">
      <c r="A259" s="159" t="str">
        <f>+'Preparaciones Previas'!A201</f>
        <v>Paprika</v>
      </c>
      <c r="B259" s="2" t="str">
        <f>+'Preparaciones Previas'!B201</f>
        <v>Gramos</v>
      </c>
      <c r="C259" s="2">
        <f>+'Preparaciones Previas'!C201</f>
        <v>30</v>
      </c>
      <c r="D259" s="77">
        <f>+'Costo Materia Prima'!E99</f>
        <v>86.860670194003518</v>
      </c>
      <c r="E259" s="173">
        <f t="shared" si="35"/>
        <v>2605.8201058201057</v>
      </c>
    </row>
    <row r="260" spans="1:7" x14ac:dyDescent="0.25">
      <c r="A260" s="159" t="str">
        <f>+'Preparaciones Previas'!A202</f>
        <v>Cebolla Cabezona</v>
      </c>
      <c r="B260" s="2" t="str">
        <f>+'Preparaciones Previas'!B202</f>
        <v>Gramos</v>
      </c>
      <c r="C260" s="2">
        <f>+'Preparaciones Previas'!C202</f>
        <v>450</v>
      </c>
      <c r="D260" s="77">
        <f>+'Costo Materia Prima'!E4</f>
        <v>4.5999999999999996</v>
      </c>
      <c r="E260" s="173">
        <f t="shared" si="35"/>
        <v>2070</v>
      </c>
    </row>
    <row r="261" spans="1:7" s="7" customFormat="1" x14ac:dyDescent="0.25">
      <c r="A261" s="159" t="str">
        <f>+'Preparaciones Previas'!A203</f>
        <v>Pimenton</v>
      </c>
      <c r="B261" s="2" t="str">
        <f>+'Preparaciones Previas'!B203</f>
        <v>Gramos</v>
      </c>
      <c r="C261" s="2">
        <f>+'Preparaciones Previas'!C203</f>
        <v>450</v>
      </c>
      <c r="D261" s="77">
        <f>+'Costo Materia Prima'!E9</f>
        <v>6.1520000000000001</v>
      </c>
      <c r="E261" s="173">
        <f t="shared" ref="E261:E264" si="37">+C261*D261</f>
        <v>2768.4</v>
      </c>
    </row>
    <row r="262" spans="1:7" x14ac:dyDescent="0.25">
      <c r="A262" s="159" t="str">
        <f>+'Preparaciones Previas'!A204</f>
        <v>Cebolla Larga</v>
      </c>
      <c r="B262" s="2" t="str">
        <f>+'Preparaciones Previas'!B204</f>
        <v>Gramos</v>
      </c>
      <c r="C262" s="2">
        <f>+'Preparaciones Previas'!C204</f>
        <v>350</v>
      </c>
      <c r="D262" s="77">
        <f>+'Costo Materia Prima'!E42</f>
        <v>1.66666</v>
      </c>
      <c r="E262" s="173">
        <f t="shared" si="37"/>
        <v>583.33100000000002</v>
      </c>
    </row>
    <row r="263" spans="1:7" x14ac:dyDescent="0.25">
      <c r="A263" s="159" t="str">
        <f>+'Preparaciones Previas'!A205</f>
        <v>Puerro</v>
      </c>
      <c r="B263" s="2" t="str">
        <f>+'Preparaciones Previas'!B205</f>
        <v>Gramos</v>
      </c>
      <c r="C263" s="2">
        <f>+'Preparaciones Previas'!C205</f>
        <v>200</v>
      </c>
      <c r="D263" s="77">
        <f>+'Costo Materia Prima'!E43</f>
        <v>10.36</v>
      </c>
      <c r="E263" s="173">
        <f t="shared" si="37"/>
        <v>2072</v>
      </c>
    </row>
    <row r="264" spans="1:7" x14ac:dyDescent="0.25">
      <c r="A264" s="159" t="str">
        <f>+'Preparaciones Previas'!A206</f>
        <v>Ajo</v>
      </c>
      <c r="B264" s="2" t="str">
        <f>+'Preparaciones Previas'!B206</f>
        <v>Gramos</v>
      </c>
      <c r="C264" s="2">
        <f>+'Preparaciones Previas'!C206</f>
        <v>50</v>
      </c>
      <c r="D264" s="77">
        <f>+'Costo Materia Prima'!E3</f>
        <v>12.5</v>
      </c>
      <c r="E264" s="173">
        <f t="shared" si="37"/>
        <v>625</v>
      </c>
    </row>
    <row r="265" spans="1:7" s="7" customFormat="1" ht="16.5" thickBot="1" x14ac:dyDescent="0.3">
      <c r="A265" s="243" t="s">
        <v>147</v>
      </c>
      <c r="B265" s="244"/>
      <c r="C265" s="61">
        <f>SUM(C254:C264)</f>
        <v>11920</v>
      </c>
      <c r="D265" s="61">
        <f t="shared" ref="D265:E265" si="38">SUM(D254:D264)</f>
        <v>259.10308600872605</v>
      </c>
      <c r="E265" s="163">
        <f t="shared" si="38"/>
        <v>180588.36988489373</v>
      </c>
      <c r="G265" s="74"/>
    </row>
    <row r="266" spans="1:7" ht="16.5" thickBot="1" x14ac:dyDescent="0.3"/>
    <row r="267" spans="1:7" x14ac:dyDescent="0.25">
      <c r="A267" s="261" t="s">
        <v>15</v>
      </c>
      <c r="B267" s="262"/>
      <c r="C267" s="262"/>
      <c r="D267" s="262"/>
      <c r="E267" s="263"/>
    </row>
    <row r="268" spans="1:7" ht="16.5" thickBot="1" x14ac:dyDescent="0.3">
      <c r="A268" s="171" t="s">
        <v>16</v>
      </c>
      <c r="B268" s="9" t="s">
        <v>3</v>
      </c>
      <c r="C268" s="68" t="s">
        <v>17</v>
      </c>
      <c r="D268" s="76" t="s">
        <v>146</v>
      </c>
      <c r="E268" s="172" t="s">
        <v>65</v>
      </c>
    </row>
    <row r="269" spans="1:7" x14ac:dyDescent="0.25">
      <c r="A269" s="159" t="str">
        <f>+'Preparaciones Previas'!A211</f>
        <v>Medir los Ingredientes a Procesar</v>
      </c>
      <c r="B269" s="2" t="str">
        <f>+'Preparaciones Previas'!B211</f>
        <v>Minutos</v>
      </c>
      <c r="C269" s="2">
        <f>+'Preparaciones Previas'!C211</f>
        <v>5</v>
      </c>
      <c r="D269" s="77">
        <f>+'Costo Mano de Obra'!E$23</f>
        <v>182.42184782608697</v>
      </c>
      <c r="E269" s="173">
        <f>+C269*D269</f>
        <v>912.10923913043484</v>
      </c>
    </row>
    <row r="270" spans="1:7" x14ac:dyDescent="0.25">
      <c r="A270" s="159" t="str">
        <f>+'Preparaciones Previas'!A212</f>
        <v>Integrar todos los ingredientes</v>
      </c>
      <c r="B270" s="2" t="str">
        <f>+'Preparaciones Previas'!B212</f>
        <v>Minutos</v>
      </c>
      <c r="C270" s="2">
        <f>+'Preparaciones Previas'!C212</f>
        <v>4</v>
      </c>
      <c r="D270" s="77">
        <f>+'Costo Mano de Obra'!E$23</f>
        <v>182.42184782608697</v>
      </c>
      <c r="E270" s="173">
        <f t="shared" ref="E270:E274" si="39">+C270*D270</f>
        <v>729.6873913043479</v>
      </c>
    </row>
    <row r="271" spans="1:7" x14ac:dyDescent="0.25">
      <c r="A271" s="159" t="str">
        <f>+'Preparaciones Previas'!A213</f>
        <v>Cocinar a fuego medio</v>
      </c>
      <c r="B271" s="2" t="str">
        <f>+'Preparaciones Previas'!B213</f>
        <v>Minutos</v>
      </c>
      <c r="C271" s="2">
        <f>+'Preparaciones Previas'!C213</f>
        <v>50</v>
      </c>
      <c r="D271" s="77">
        <f>+'Costo Mano de Obra'!E$23</f>
        <v>182.42184782608697</v>
      </c>
      <c r="E271" s="173">
        <f t="shared" si="39"/>
        <v>9121.092391304348</v>
      </c>
    </row>
    <row r="272" spans="1:7" x14ac:dyDescent="0.25">
      <c r="A272" s="159" t="str">
        <f>+'Preparaciones Previas'!A214</f>
        <v xml:space="preserve">Dejar enfriar </v>
      </c>
      <c r="B272" s="2" t="str">
        <f>+'Preparaciones Previas'!B214</f>
        <v>Minutos</v>
      </c>
      <c r="C272" s="2">
        <f>+'Preparaciones Previas'!C214</f>
        <v>15</v>
      </c>
      <c r="D272" s="77">
        <f>+'Costo Mano de Obra'!E$23</f>
        <v>182.42184782608697</v>
      </c>
      <c r="E272" s="173">
        <f t="shared" si="39"/>
        <v>2736.3277173913048</v>
      </c>
    </row>
    <row r="273" spans="1:7" x14ac:dyDescent="0.25">
      <c r="A273" s="159" t="str">
        <f>+'Preparaciones Previas'!A215</f>
        <v xml:space="preserve">Desmechar </v>
      </c>
      <c r="B273" s="2" t="str">
        <f>+'Preparaciones Previas'!B215</f>
        <v>Minutos</v>
      </c>
      <c r="C273" s="2">
        <f>+'Preparaciones Previas'!C215</f>
        <v>30</v>
      </c>
      <c r="D273" s="77">
        <f>+'Costo Mano de Obra'!E$23</f>
        <v>182.42184782608697</v>
      </c>
      <c r="E273" s="173">
        <f t="shared" si="39"/>
        <v>5472.6554347826095</v>
      </c>
    </row>
    <row r="274" spans="1:7" x14ac:dyDescent="0.25">
      <c r="A274" s="159" t="str">
        <f>+'Preparaciones Previas'!A216</f>
        <v>Porcionar de a 130 Gramos</v>
      </c>
      <c r="B274" s="2" t="str">
        <f>+'Preparaciones Previas'!B216</f>
        <v>Minutos</v>
      </c>
      <c r="C274" s="2">
        <f>+'Preparaciones Previas'!C216</f>
        <v>10</v>
      </c>
      <c r="D274" s="77">
        <f>+'Costo Mano de Obra'!E$23</f>
        <v>182.42184782608697</v>
      </c>
      <c r="E274" s="173">
        <f t="shared" si="39"/>
        <v>1824.2184782608697</v>
      </c>
    </row>
    <row r="275" spans="1:7" ht="16.5" thickBot="1" x14ac:dyDescent="0.3">
      <c r="A275" s="243" t="s">
        <v>216</v>
      </c>
      <c r="B275" s="244"/>
      <c r="C275" s="68">
        <f>SUM(C269:C274)</f>
        <v>114</v>
      </c>
      <c r="D275" s="68">
        <f t="shared" ref="D275" si="40">SUM(D269:D274)</f>
        <v>1094.5310869565219</v>
      </c>
      <c r="E275" s="192">
        <f>SUM(E269:E274)</f>
        <v>20796.090652173916</v>
      </c>
    </row>
    <row r="277" spans="1:7" x14ac:dyDescent="0.25">
      <c r="A277" s="2"/>
      <c r="B277" s="2"/>
      <c r="C277" s="63"/>
    </row>
    <row r="278" spans="1:7" x14ac:dyDescent="0.25">
      <c r="A278" s="247" t="s">
        <v>246</v>
      </c>
      <c r="B278" s="248"/>
      <c r="C278" s="248"/>
      <c r="D278" s="248"/>
      <c r="E278" s="248"/>
      <c r="F278" s="248"/>
      <c r="G278" s="248"/>
    </row>
    <row r="279" spans="1:7" ht="42.75" x14ac:dyDescent="0.25">
      <c r="A279" s="18" t="s">
        <v>64</v>
      </c>
      <c r="B279" s="78" t="s">
        <v>4</v>
      </c>
      <c r="C279" s="21" t="s">
        <v>2</v>
      </c>
      <c r="D279" s="18" t="s">
        <v>247</v>
      </c>
      <c r="E279" s="18" t="s">
        <v>248</v>
      </c>
      <c r="F279" s="21" t="s">
        <v>249</v>
      </c>
      <c r="G279" s="41" t="s">
        <v>250</v>
      </c>
    </row>
    <row r="280" spans="1:7" x14ac:dyDescent="0.25">
      <c r="A280" s="18" t="str">
        <f>+A251</f>
        <v>Pollo en Desmechado</v>
      </c>
      <c r="B280" s="19">
        <f>+'Preparaciones Previas'!B225</f>
        <v>5137.209302325582</v>
      </c>
      <c r="C280" s="20">
        <f>+E265</f>
        <v>180588.36988489373</v>
      </c>
      <c r="D280" s="20">
        <f>+E275</f>
        <v>20796.090652173916</v>
      </c>
      <c r="E280" s="18"/>
      <c r="F280" s="21">
        <f>+C280+D280+E280</f>
        <v>201384.46053706764</v>
      </c>
      <c r="G280" s="19">
        <f>+F280/B280</f>
        <v>39.201139896305605</v>
      </c>
    </row>
    <row r="281" spans="1:7" x14ac:dyDescent="0.25">
      <c r="A281" s="15"/>
      <c r="B281" s="12"/>
      <c r="C281" s="17"/>
      <c r="D281" s="17"/>
      <c r="E281" s="15"/>
      <c r="F281" s="16"/>
      <c r="G281" s="12"/>
    </row>
    <row r="282" spans="1:7" x14ac:dyDescent="0.25">
      <c r="A282" s="15"/>
      <c r="B282" s="12"/>
      <c r="C282" s="17"/>
      <c r="D282" s="17"/>
      <c r="E282" s="15"/>
      <c r="F282" s="16"/>
      <c r="G282" s="12"/>
    </row>
    <row r="283" spans="1:7" ht="16.5" thickBot="1" x14ac:dyDescent="0.3"/>
    <row r="284" spans="1:7" x14ac:dyDescent="0.25">
      <c r="A284" s="252" t="s">
        <v>57</v>
      </c>
      <c r="B284" s="253"/>
      <c r="C284" s="253"/>
      <c r="D284" s="253"/>
      <c r="E284" s="254"/>
    </row>
    <row r="285" spans="1:7" ht="16.5" thickBot="1" x14ac:dyDescent="0.3">
      <c r="A285" s="255" t="s">
        <v>1</v>
      </c>
      <c r="B285" s="256"/>
      <c r="C285" s="256"/>
      <c r="D285" s="256"/>
      <c r="E285" s="257"/>
    </row>
    <row r="286" spans="1:7" ht="16.5" thickBot="1" x14ac:dyDescent="0.3">
      <c r="A286" s="157" t="s">
        <v>2</v>
      </c>
      <c r="B286" s="1" t="s">
        <v>3</v>
      </c>
      <c r="C286" s="59" t="s">
        <v>4</v>
      </c>
      <c r="D286" s="72" t="s">
        <v>146</v>
      </c>
      <c r="E286" s="174" t="s">
        <v>65</v>
      </c>
    </row>
    <row r="287" spans="1:7" x14ac:dyDescent="0.25">
      <c r="A287" s="159" t="str">
        <f>+'Preparaciones Previas'!A239</f>
        <v>Aji</v>
      </c>
      <c r="B287" s="2" t="str">
        <f>+'Preparaciones Previas'!B239</f>
        <v>Gramos</v>
      </c>
      <c r="C287" s="2">
        <f>+'Preparaciones Previas'!C239</f>
        <v>15</v>
      </c>
      <c r="D287" s="77">
        <f>+'Costo Materia Prima'!E107</f>
        <v>16.815238095238094</v>
      </c>
      <c r="E287" s="173">
        <f>+C287*D287</f>
        <v>252.2285714285714</v>
      </c>
    </row>
    <row r="288" spans="1:7" x14ac:dyDescent="0.25">
      <c r="A288" s="159" t="str">
        <f>+'Preparaciones Previas'!A240</f>
        <v>Pasta de Tomate</v>
      </c>
      <c r="B288" s="2" t="str">
        <f>+'Preparaciones Previas'!B240</f>
        <v>Gramos</v>
      </c>
      <c r="C288" s="2">
        <f>+'Preparaciones Previas'!C240</f>
        <v>200</v>
      </c>
      <c r="D288" s="77">
        <f>+'Costo Materia Prima'!E93</f>
        <v>10.045</v>
      </c>
      <c r="E288" s="173">
        <f t="shared" ref="E288:E291" si="41">+C288*D288</f>
        <v>2009</v>
      </c>
    </row>
    <row r="289" spans="1:7" x14ac:dyDescent="0.25">
      <c r="A289" s="159" t="str">
        <f>+'Preparaciones Previas'!A241</f>
        <v>Salsa de Tomate</v>
      </c>
      <c r="B289" s="2" t="str">
        <f>+'Preparaciones Previas'!B241</f>
        <v>Gramos</v>
      </c>
      <c r="C289" s="2">
        <f>+'Preparaciones Previas'!C241</f>
        <v>250</v>
      </c>
      <c r="D289" s="77">
        <f>+'Costo Materia Prima'!E95</f>
        <v>13.358588235294118</v>
      </c>
      <c r="E289" s="173">
        <f t="shared" si="41"/>
        <v>3339.6470588235293</v>
      </c>
    </row>
    <row r="290" spans="1:7" x14ac:dyDescent="0.25">
      <c r="A290" s="159" t="str">
        <f>+'Preparaciones Previas'!A242</f>
        <v>Zumo de vegetales</v>
      </c>
      <c r="B290" s="2" t="str">
        <f>+'Preparaciones Previas'!B242</f>
        <v>Ml</v>
      </c>
      <c r="C290" s="2">
        <f>+'Preparaciones Previas'!C242</f>
        <v>30</v>
      </c>
      <c r="D290" s="77">
        <v>0</v>
      </c>
      <c r="E290" s="173">
        <f t="shared" si="41"/>
        <v>0</v>
      </c>
    </row>
    <row r="291" spans="1:7" x14ac:dyDescent="0.25">
      <c r="A291" s="159" t="str">
        <f>+'Preparaciones Previas'!A243</f>
        <v>Cilantro</v>
      </c>
      <c r="B291" s="2" t="str">
        <f>+'Preparaciones Previas'!B243</f>
        <v>Gramos</v>
      </c>
      <c r="C291" s="2">
        <f>+'Preparaciones Previas'!C243</f>
        <v>3</v>
      </c>
      <c r="D291" s="77">
        <f>+'Costo Materia Prima'!E6</f>
        <v>16</v>
      </c>
      <c r="E291" s="173">
        <f t="shared" si="41"/>
        <v>48</v>
      </c>
    </row>
    <row r="292" spans="1:7" s="7" customFormat="1" ht="16.5" thickBot="1" x14ac:dyDescent="0.3">
      <c r="A292" s="243" t="s">
        <v>147</v>
      </c>
      <c r="B292" s="244"/>
      <c r="C292" s="61">
        <f>SUM(C287:C291)</f>
        <v>498</v>
      </c>
      <c r="D292" s="61">
        <f t="shared" ref="D292:E292" si="42">SUM(D287:D291)</f>
        <v>56.21882633053221</v>
      </c>
      <c r="E292" s="163">
        <f t="shared" si="42"/>
        <v>5648.8756302521006</v>
      </c>
      <c r="G292" s="74"/>
    </row>
    <row r="293" spans="1:7" ht="16.5" thickBot="1" x14ac:dyDescent="0.3"/>
    <row r="294" spans="1:7" x14ac:dyDescent="0.25">
      <c r="A294" s="264" t="s">
        <v>15</v>
      </c>
      <c r="B294" s="265"/>
      <c r="C294" s="265"/>
      <c r="D294" s="262"/>
      <c r="E294" s="263"/>
    </row>
    <row r="295" spans="1:7" ht="16.5" thickBot="1" x14ac:dyDescent="0.3">
      <c r="A295" s="171" t="s">
        <v>16</v>
      </c>
      <c r="B295" s="9" t="s">
        <v>3</v>
      </c>
      <c r="C295" s="68" t="s">
        <v>17</v>
      </c>
      <c r="D295" s="76" t="s">
        <v>146</v>
      </c>
      <c r="E295" s="172" t="s">
        <v>65</v>
      </c>
    </row>
    <row r="296" spans="1:7" x14ac:dyDescent="0.25">
      <c r="A296" s="159" t="s">
        <v>237</v>
      </c>
      <c r="B296" s="2" t="s">
        <v>209</v>
      </c>
      <c r="C296" s="63">
        <v>5</v>
      </c>
      <c r="D296" s="77">
        <f>+'Costo Mano de Obra'!E$23</f>
        <v>182.42184782608697</v>
      </c>
      <c r="E296" s="173">
        <f>+C296*D296</f>
        <v>912.10923913043484</v>
      </c>
    </row>
    <row r="297" spans="1:7" x14ac:dyDescent="0.25">
      <c r="A297" s="162" t="s">
        <v>210</v>
      </c>
      <c r="B297" s="5" t="s">
        <v>209</v>
      </c>
      <c r="C297" s="88">
        <v>3</v>
      </c>
      <c r="D297" s="77">
        <f>+'Costo Mano de Obra'!E$23</f>
        <v>182.42184782608697</v>
      </c>
      <c r="E297" s="173">
        <f t="shared" ref="E297:E298" si="43">+C297*D297</f>
        <v>547.26554347826095</v>
      </c>
    </row>
    <row r="298" spans="1:7" x14ac:dyDescent="0.25">
      <c r="A298" s="162" t="s">
        <v>238</v>
      </c>
      <c r="B298" s="5" t="s">
        <v>209</v>
      </c>
      <c r="C298" s="88">
        <v>2</v>
      </c>
      <c r="D298" s="77">
        <f>+'Costo Mano de Obra'!E$23</f>
        <v>182.42184782608697</v>
      </c>
      <c r="E298" s="173">
        <f t="shared" si="43"/>
        <v>364.84369565217395</v>
      </c>
    </row>
    <row r="299" spans="1:7" ht="16.5" thickBot="1" x14ac:dyDescent="0.3">
      <c r="A299" s="243" t="s">
        <v>216</v>
      </c>
      <c r="B299" s="244"/>
      <c r="C299" s="68">
        <f>SUM(C296:C298)</f>
        <v>10</v>
      </c>
      <c r="D299" s="68">
        <f t="shared" ref="D299:E299" si="44">SUM(D296:D298)</f>
        <v>547.26554347826095</v>
      </c>
      <c r="E299" s="192">
        <f t="shared" si="44"/>
        <v>1824.2184782608697</v>
      </c>
    </row>
    <row r="300" spans="1:7" x14ac:dyDescent="0.25">
      <c r="A300" s="8"/>
      <c r="B300" s="8"/>
      <c r="C300" s="63"/>
    </row>
    <row r="301" spans="1:7" x14ac:dyDescent="0.25">
      <c r="C301" s="88"/>
      <c r="D301" s="77"/>
      <c r="E301" s="77"/>
    </row>
    <row r="302" spans="1:7" x14ac:dyDescent="0.25">
      <c r="A302" s="247" t="s">
        <v>246</v>
      </c>
      <c r="B302" s="248"/>
      <c r="C302" s="248"/>
      <c r="D302" s="248"/>
      <c r="E302" s="248"/>
      <c r="F302" s="248"/>
      <c r="G302" s="248"/>
    </row>
    <row r="303" spans="1:7" ht="42.75" x14ac:dyDescent="0.25">
      <c r="A303" s="18" t="s">
        <v>64</v>
      </c>
      <c r="B303" s="78" t="s">
        <v>4</v>
      </c>
      <c r="C303" s="21" t="s">
        <v>2</v>
      </c>
      <c r="D303" s="18" t="s">
        <v>247</v>
      </c>
      <c r="E303" s="18" t="s">
        <v>248</v>
      </c>
      <c r="F303" s="21" t="s">
        <v>249</v>
      </c>
      <c r="G303" s="41" t="s">
        <v>250</v>
      </c>
    </row>
    <row r="304" spans="1:7" x14ac:dyDescent="0.25">
      <c r="A304" s="18" t="str">
        <f>+A284</f>
        <v>Aji</v>
      </c>
      <c r="B304" s="19">
        <f>+C292</f>
        <v>498</v>
      </c>
      <c r="C304" s="20">
        <f>+E292</f>
        <v>5648.8756302521006</v>
      </c>
      <c r="D304" s="20">
        <f>+E299</f>
        <v>1824.2184782608697</v>
      </c>
      <c r="E304" s="18"/>
      <c r="F304" s="21">
        <f>+C304+D304+E304</f>
        <v>7473.0941085129707</v>
      </c>
      <c r="G304" s="19">
        <f>+F304/B304</f>
        <v>15.006213069303154</v>
      </c>
    </row>
    <row r="307" spans="1:7" ht="16.5" thickBot="1" x14ac:dyDescent="0.3"/>
    <row r="308" spans="1:7" x14ac:dyDescent="0.25">
      <c r="A308" s="252" t="s">
        <v>61</v>
      </c>
      <c r="B308" s="253"/>
      <c r="C308" s="253"/>
      <c r="D308" s="253"/>
      <c r="E308" s="254"/>
    </row>
    <row r="309" spans="1:7" ht="16.5" thickBot="1" x14ac:dyDescent="0.3">
      <c r="A309" s="255" t="s">
        <v>1</v>
      </c>
      <c r="B309" s="256"/>
      <c r="C309" s="256"/>
      <c r="D309" s="256"/>
      <c r="E309" s="257"/>
    </row>
    <row r="310" spans="1:7" ht="16.5" thickBot="1" x14ac:dyDescent="0.3">
      <c r="A310" s="157" t="s">
        <v>2</v>
      </c>
      <c r="B310" s="1" t="s">
        <v>3</v>
      </c>
      <c r="C310" s="59" t="s">
        <v>4</v>
      </c>
      <c r="D310" s="72" t="s">
        <v>146</v>
      </c>
      <c r="E310" s="174" t="s">
        <v>65</v>
      </c>
    </row>
    <row r="311" spans="1:7" x14ac:dyDescent="0.25">
      <c r="A311" s="159" t="str">
        <f>+'Preparaciones Previas'!A258</f>
        <v>Agua</v>
      </c>
      <c r="B311" s="2" t="str">
        <f>+'Preparaciones Previas'!B258</f>
        <v>Ml</v>
      </c>
      <c r="C311" s="2">
        <f>+'Preparaciones Previas'!C258</f>
        <v>2000</v>
      </c>
      <c r="D311" s="77">
        <v>0</v>
      </c>
      <c r="E311" s="173">
        <f>+C311*D311</f>
        <v>0</v>
      </c>
    </row>
    <row r="312" spans="1:7" x14ac:dyDescent="0.25">
      <c r="A312" s="159" t="str">
        <f>+'Preparaciones Previas'!A259</f>
        <v>Pasta Tornillos</v>
      </c>
      <c r="B312" s="2" t="str">
        <f>+'Preparaciones Previas'!B259</f>
        <v>Gramos</v>
      </c>
      <c r="C312" s="2">
        <f>+'Preparaciones Previas'!C259</f>
        <v>1000</v>
      </c>
      <c r="D312" s="77">
        <f>+'Costo Materia Prima'!E94</f>
        <v>13.86</v>
      </c>
      <c r="E312" s="173">
        <f t="shared" ref="E312:E314" si="45">+C312*D312</f>
        <v>13860</v>
      </c>
    </row>
    <row r="313" spans="1:7" x14ac:dyDescent="0.25">
      <c r="A313" s="159" t="str">
        <f>+'Preparaciones Previas'!A260</f>
        <v>Sal</v>
      </c>
      <c r="B313" s="2" t="str">
        <f>+'Preparaciones Previas'!B260</f>
        <v>Gramos</v>
      </c>
      <c r="C313" s="2">
        <f>+'Preparaciones Previas'!C260</f>
        <v>8</v>
      </c>
      <c r="D313" s="77">
        <f>+'Costo Materia Prima'!E100</f>
        <v>1.95</v>
      </c>
      <c r="E313" s="173">
        <f t="shared" si="45"/>
        <v>15.6</v>
      </c>
    </row>
    <row r="314" spans="1:7" x14ac:dyDescent="0.25">
      <c r="A314" s="159" t="str">
        <f>+'Preparaciones Previas'!A261</f>
        <v>Aceite</v>
      </c>
      <c r="B314" s="2" t="str">
        <f>+'Preparaciones Previas'!B261</f>
        <v>Ml</v>
      </c>
      <c r="C314" s="2">
        <f>+'Preparaciones Previas'!C261</f>
        <v>8</v>
      </c>
      <c r="D314" s="77">
        <f>+'Costo Materia Prima'!E85</f>
        <v>7.62</v>
      </c>
      <c r="E314" s="173">
        <f t="shared" si="45"/>
        <v>60.96</v>
      </c>
    </row>
    <row r="315" spans="1:7" s="7" customFormat="1" ht="16.5" thickBot="1" x14ac:dyDescent="0.3">
      <c r="A315" s="243" t="s">
        <v>147</v>
      </c>
      <c r="B315" s="244"/>
      <c r="C315" s="61">
        <f>SUM(C311:C314)</f>
        <v>3016</v>
      </c>
      <c r="D315" s="61">
        <f t="shared" ref="D315" si="46">SUM(D311:D314)</f>
        <v>23.43</v>
      </c>
      <c r="E315" s="163">
        <f>SUM(E311:E314)</f>
        <v>13936.56</v>
      </c>
      <c r="G315" s="74"/>
    </row>
    <row r="317" spans="1:7" ht="16.5" thickBot="1" x14ac:dyDescent="0.3"/>
    <row r="318" spans="1:7" x14ac:dyDescent="0.25">
      <c r="A318" s="264" t="s">
        <v>15</v>
      </c>
      <c r="B318" s="265"/>
      <c r="C318" s="265"/>
      <c r="D318" s="262"/>
      <c r="E318" s="263"/>
    </row>
    <row r="319" spans="1:7" ht="16.5" thickBot="1" x14ac:dyDescent="0.3">
      <c r="A319" s="171" t="s">
        <v>16</v>
      </c>
      <c r="B319" s="9" t="s">
        <v>3</v>
      </c>
      <c r="C319" s="68" t="s">
        <v>17</v>
      </c>
      <c r="D319" s="76" t="s">
        <v>146</v>
      </c>
      <c r="E319" s="172" t="s">
        <v>65</v>
      </c>
    </row>
    <row r="320" spans="1:7" x14ac:dyDescent="0.25">
      <c r="A320" s="159" t="str">
        <f>+'Preparaciones Previas'!A266</f>
        <v>Medir los Ingredientes a Procesar</v>
      </c>
      <c r="B320" s="2" t="str">
        <f>+'Preparaciones Previas'!B266</f>
        <v>Minutos</v>
      </c>
      <c r="C320" s="2">
        <f>+'Preparaciones Previas'!C266</f>
        <v>1.5</v>
      </c>
      <c r="D320" s="77">
        <f>+'Costo Mano de Obra'!E$23</f>
        <v>182.42184782608697</v>
      </c>
      <c r="E320" s="173">
        <f>+C320*D320</f>
        <v>273.63277173913048</v>
      </c>
    </row>
    <row r="321" spans="1:7" x14ac:dyDescent="0.25">
      <c r="A321" s="159" t="str">
        <f>+'Preparaciones Previas'!A267</f>
        <v>Integrar todos los ingredientes</v>
      </c>
      <c r="B321" s="2" t="str">
        <f>+'Preparaciones Previas'!B267</f>
        <v>Minutos</v>
      </c>
      <c r="C321" s="2">
        <f>+'Preparaciones Previas'!C267</f>
        <v>2</v>
      </c>
      <c r="D321" s="77">
        <f>+'Costo Mano de Obra'!E$23</f>
        <v>182.42184782608697</v>
      </c>
      <c r="E321" s="173">
        <f t="shared" ref="E321:E322" si="47">+C321*D321</f>
        <v>364.84369565217395</v>
      </c>
    </row>
    <row r="322" spans="1:7" x14ac:dyDescent="0.25">
      <c r="A322" s="159" t="str">
        <f>+'Preparaciones Previas'!A268</f>
        <v>Cocinar a fuego medio</v>
      </c>
      <c r="B322" s="2" t="str">
        <f>+'Preparaciones Previas'!B268</f>
        <v>Minutos</v>
      </c>
      <c r="C322" s="2">
        <f>+'Preparaciones Previas'!C268</f>
        <v>9.5</v>
      </c>
      <c r="D322" s="77">
        <f>+'Costo Mano de Obra'!E$23</f>
        <v>182.42184782608697</v>
      </c>
      <c r="E322" s="173">
        <f t="shared" si="47"/>
        <v>1733.0075543478263</v>
      </c>
    </row>
    <row r="323" spans="1:7" s="7" customFormat="1" ht="16.5" thickBot="1" x14ac:dyDescent="0.3">
      <c r="A323" s="243" t="s">
        <v>216</v>
      </c>
      <c r="B323" s="244"/>
      <c r="C323" s="61">
        <f>SUM(C320:C322)</f>
        <v>13</v>
      </c>
      <c r="D323" s="61">
        <f t="shared" ref="D323:E323" si="48">SUM(D320:D322)</f>
        <v>547.26554347826095</v>
      </c>
      <c r="E323" s="163">
        <f t="shared" si="48"/>
        <v>2371.4840217391306</v>
      </c>
    </row>
    <row r="326" spans="1:7" x14ac:dyDescent="0.25">
      <c r="A326" s="247" t="s">
        <v>246</v>
      </c>
      <c r="B326" s="248"/>
      <c r="C326" s="248"/>
      <c r="D326" s="248"/>
      <c r="E326" s="248"/>
      <c r="F326" s="248"/>
      <c r="G326" s="248"/>
    </row>
    <row r="327" spans="1:7" ht="42.75" x14ac:dyDescent="0.25">
      <c r="A327" s="18" t="s">
        <v>64</v>
      </c>
      <c r="B327" s="78" t="s">
        <v>4</v>
      </c>
      <c r="C327" s="21" t="s">
        <v>2</v>
      </c>
      <c r="D327" s="18" t="s">
        <v>247</v>
      </c>
      <c r="E327" s="18" t="s">
        <v>248</v>
      </c>
      <c r="F327" s="21" t="s">
        <v>249</v>
      </c>
      <c r="G327" s="41" t="s">
        <v>250</v>
      </c>
    </row>
    <row r="328" spans="1:7" x14ac:dyDescent="0.25">
      <c r="A328" s="18" t="str">
        <f>+A308</f>
        <v>Pasta Tornillos</v>
      </c>
      <c r="B328" s="19">
        <f>+C312</f>
        <v>1000</v>
      </c>
      <c r="C328" s="20">
        <f>+E315</f>
        <v>13936.56</v>
      </c>
      <c r="D328" s="20">
        <f>+E323</f>
        <v>2371.4840217391306</v>
      </c>
      <c r="E328" s="18"/>
      <c r="F328" s="21">
        <f>+C328+D328+E328</f>
        <v>16308.04402173913</v>
      </c>
      <c r="G328" s="19">
        <f>+F328/B328</f>
        <v>16.308044021739128</v>
      </c>
    </row>
    <row r="331" spans="1:7" ht="16.5" thickBot="1" x14ac:dyDescent="0.3"/>
    <row r="332" spans="1:7" x14ac:dyDescent="0.25">
      <c r="A332" s="252" t="s">
        <v>346</v>
      </c>
      <c r="B332" s="253"/>
      <c r="C332" s="253"/>
      <c r="D332" s="253"/>
      <c r="E332" s="254"/>
    </row>
    <row r="333" spans="1:7" ht="16.5" thickBot="1" x14ac:dyDescent="0.3">
      <c r="A333" s="255" t="s">
        <v>1</v>
      </c>
      <c r="B333" s="256"/>
      <c r="C333" s="256"/>
      <c r="D333" s="256"/>
      <c r="E333" s="257"/>
    </row>
    <row r="334" spans="1:7" ht="16.5" thickBot="1" x14ac:dyDescent="0.3">
      <c r="A334" s="157" t="s">
        <v>2</v>
      </c>
      <c r="B334" s="1" t="s">
        <v>3</v>
      </c>
      <c r="C334" s="59" t="s">
        <v>4</v>
      </c>
      <c r="D334" s="72" t="s">
        <v>146</v>
      </c>
      <c r="E334" s="174" t="s">
        <v>65</v>
      </c>
    </row>
    <row r="335" spans="1:7" x14ac:dyDescent="0.25">
      <c r="A335" s="159" t="str">
        <f>+'Preparaciones Previas'!A276</f>
        <v>carne de aleta</v>
      </c>
      <c r="B335" s="2" t="str">
        <f>+'Preparaciones Previas'!B276</f>
        <v>kiloGramos</v>
      </c>
      <c r="C335" s="2">
        <f>+'Preparaciones Previas'!C276</f>
        <v>1080</v>
      </c>
      <c r="D335" s="77">
        <f>+'Costo Materia Prima'!E60</f>
        <v>24</v>
      </c>
      <c r="E335" s="173">
        <f>+C335*D335</f>
        <v>25920</v>
      </c>
    </row>
    <row r="336" spans="1:7" x14ac:dyDescent="0.25">
      <c r="A336" s="159" t="str">
        <f>+'Preparaciones Previas'!A277</f>
        <v>agua</v>
      </c>
      <c r="B336" s="2" t="str">
        <f>+'Preparaciones Previas'!B277</f>
        <v>Litros</v>
      </c>
      <c r="C336" s="2">
        <f>+'Preparaciones Previas'!C277</f>
        <v>3000</v>
      </c>
      <c r="D336" s="5">
        <v>0</v>
      </c>
      <c r="E336" s="173">
        <f t="shared" ref="E336:E345" si="49">+C336*D336</f>
        <v>0</v>
      </c>
    </row>
    <row r="337" spans="1:5" x14ac:dyDescent="0.25">
      <c r="A337" s="159" t="str">
        <f>+'Preparaciones Previas'!A278</f>
        <v>aceite</v>
      </c>
      <c r="B337" s="2" t="str">
        <f>+'Preparaciones Previas'!B278</f>
        <v>Ml</v>
      </c>
      <c r="C337" s="2">
        <f>+'Preparaciones Previas'!C278</f>
        <v>18</v>
      </c>
      <c r="D337" s="5">
        <f>+'Costo Materia Prima'!E85</f>
        <v>7.62</v>
      </c>
      <c r="E337" s="173">
        <f t="shared" si="49"/>
        <v>137.16</v>
      </c>
    </row>
    <row r="338" spans="1:5" x14ac:dyDescent="0.25">
      <c r="A338" s="159" t="str">
        <f>+'Preparaciones Previas'!A279</f>
        <v>Cebolla Cabezona blanco</v>
      </c>
      <c r="B338" s="2" t="str">
        <f>+'Preparaciones Previas'!B279</f>
        <v>Gramos</v>
      </c>
      <c r="C338" s="2">
        <f>+'Preparaciones Previas'!C279</f>
        <v>150</v>
      </c>
      <c r="D338" s="5">
        <f>+'Costo Materia Prima'!E4</f>
        <v>4.5999999999999996</v>
      </c>
      <c r="E338" s="173">
        <f t="shared" si="49"/>
        <v>690</v>
      </c>
    </row>
    <row r="339" spans="1:5" x14ac:dyDescent="0.25">
      <c r="A339" s="159" t="str">
        <f>+'Preparaciones Previas'!A280</f>
        <v>ajo</v>
      </c>
      <c r="B339" s="2" t="str">
        <f>+'Preparaciones Previas'!B280</f>
        <v>Gramos</v>
      </c>
      <c r="C339" s="2">
        <f>+'Preparaciones Previas'!C280</f>
        <v>8</v>
      </c>
      <c r="D339" s="5">
        <f>+'Costo Materia Prima'!E3</f>
        <v>12.5</v>
      </c>
      <c r="E339" s="173">
        <f t="shared" si="49"/>
        <v>100</v>
      </c>
    </row>
    <row r="340" spans="1:5" x14ac:dyDescent="0.25">
      <c r="A340" s="159" t="str">
        <f>+'Preparaciones Previas'!A281</f>
        <v>sal</v>
      </c>
      <c r="B340" s="2" t="str">
        <f>+'Preparaciones Previas'!B281</f>
        <v>Gramos</v>
      </c>
      <c r="C340" s="2">
        <f>+'Preparaciones Previas'!C281</f>
        <v>10</v>
      </c>
      <c r="D340" s="5">
        <f>+'Costo Materia Prima'!E100</f>
        <v>1.95</v>
      </c>
      <c r="E340" s="173">
        <f t="shared" si="49"/>
        <v>19.5</v>
      </c>
    </row>
    <row r="341" spans="1:5" x14ac:dyDescent="0.25">
      <c r="A341" s="159" t="str">
        <f>+'Preparaciones Previas'!A282</f>
        <v>pimienta</v>
      </c>
      <c r="B341" s="2" t="str">
        <f>+'Preparaciones Previas'!B282</f>
        <v>Gramos</v>
      </c>
      <c r="C341" s="2">
        <f>+'Preparaciones Previas'!C282</f>
        <v>1.3</v>
      </c>
      <c r="D341" s="5">
        <f>+'Costo Materia Prima'!E102</f>
        <v>115.96375581472255</v>
      </c>
      <c r="E341" s="173">
        <f t="shared" si="49"/>
        <v>150.75288255913932</v>
      </c>
    </row>
    <row r="342" spans="1:5" x14ac:dyDescent="0.25">
      <c r="A342" s="159" t="str">
        <f>+'Preparaciones Previas'!A283</f>
        <v>tomate</v>
      </c>
      <c r="B342" s="2" t="str">
        <f>+'Preparaciones Previas'!B283</f>
        <v>Gramos</v>
      </c>
      <c r="C342" s="2">
        <f>+'Preparaciones Previas'!C283</f>
        <v>200</v>
      </c>
      <c r="D342" s="5">
        <f>+'Costo Materia Prima'!E11</f>
        <v>2.2799999999999998</v>
      </c>
      <c r="E342" s="173">
        <f t="shared" si="49"/>
        <v>455.99999999999994</v>
      </c>
    </row>
    <row r="343" spans="1:5" x14ac:dyDescent="0.25">
      <c r="A343" s="159" t="str">
        <f>+'Preparaciones Previas'!A284</f>
        <v>pimenton rojo</v>
      </c>
      <c r="B343" s="2" t="str">
        <f>+'Preparaciones Previas'!B284</f>
        <v>Gramos</v>
      </c>
      <c r="C343" s="2">
        <f>+'Preparaciones Previas'!C284</f>
        <v>175</v>
      </c>
      <c r="D343" s="5">
        <f>+'Costo Materia Prima'!E9</f>
        <v>6.1520000000000001</v>
      </c>
      <c r="E343" s="173">
        <f t="shared" si="49"/>
        <v>1076.6000000000001</v>
      </c>
    </row>
    <row r="344" spans="1:5" x14ac:dyDescent="0.25">
      <c r="A344" s="159" t="str">
        <f>+'Preparaciones Previas'!A285</f>
        <v>tomate rojo</v>
      </c>
      <c r="B344" s="2" t="str">
        <f>+'Preparaciones Previas'!B285</f>
        <v>Gramos</v>
      </c>
      <c r="C344" s="2">
        <f>+'Preparaciones Previas'!C285</f>
        <v>200</v>
      </c>
      <c r="D344" s="5"/>
      <c r="E344" s="173">
        <f t="shared" si="49"/>
        <v>0</v>
      </c>
    </row>
    <row r="345" spans="1:5" x14ac:dyDescent="0.25">
      <c r="A345" s="159" t="str">
        <f>+'Preparaciones Previas'!A286</f>
        <v>Cilantro</v>
      </c>
      <c r="B345" s="2" t="str">
        <f>+'Preparaciones Previas'!B286</f>
        <v>Gramos</v>
      </c>
      <c r="C345" s="2">
        <f>+'Preparaciones Previas'!C286</f>
        <v>5</v>
      </c>
      <c r="D345" s="5">
        <f>+'Costo Materia Prima'!E6</f>
        <v>16</v>
      </c>
      <c r="E345" s="173">
        <f t="shared" si="49"/>
        <v>80</v>
      </c>
    </row>
    <row r="346" spans="1:5" ht="16.5" thickBot="1" x14ac:dyDescent="0.3">
      <c r="A346" s="243" t="s">
        <v>215</v>
      </c>
      <c r="B346" s="244"/>
      <c r="C346" s="61">
        <f>SUM(C335:C345)</f>
        <v>4847.3</v>
      </c>
      <c r="D346" s="61">
        <f t="shared" ref="D346:E346" si="50">SUM(D335:D345)</f>
        <v>191.06575581472254</v>
      </c>
      <c r="E346" s="163">
        <f t="shared" si="50"/>
        <v>28630.012882559138</v>
      </c>
    </row>
    <row r="347" spans="1:5" ht="16.5" thickBot="1" x14ac:dyDescent="0.3">
      <c r="D347" s="5"/>
      <c r="E347" s="5"/>
    </row>
    <row r="348" spans="1:5" ht="16.5" thickBot="1" x14ac:dyDescent="0.3">
      <c r="A348" s="249" t="s">
        <v>15</v>
      </c>
      <c r="B348" s="250"/>
      <c r="C348" s="250"/>
      <c r="D348" s="250"/>
      <c r="E348" s="251"/>
    </row>
    <row r="349" spans="1:5" ht="16.5" thickBot="1" x14ac:dyDescent="0.3">
      <c r="A349" s="164" t="s">
        <v>16</v>
      </c>
      <c r="B349" s="4" t="s">
        <v>3</v>
      </c>
      <c r="C349" s="62" t="s">
        <v>17</v>
      </c>
      <c r="D349" s="72" t="s">
        <v>146</v>
      </c>
      <c r="E349" s="174" t="s">
        <v>65</v>
      </c>
    </row>
    <row r="350" spans="1:5" x14ac:dyDescent="0.25">
      <c r="A350" s="159" t="str">
        <f>+'Preparaciones Previas'!A291</f>
        <v>arreglar carne de aleta</v>
      </c>
      <c r="B350" s="2" t="str">
        <f>+'Preparaciones Previas'!B291</f>
        <v>Minutos</v>
      </c>
      <c r="C350" s="2">
        <f>+'Preparaciones Previas'!C291</f>
        <v>8</v>
      </c>
      <c r="D350" s="77">
        <f>+'Costo Mano de Obra'!E$11</f>
        <v>182.42184782608697</v>
      </c>
      <c r="E350" s="173">
        <f>+C350*D350</f>
        <v>1459.3747826086958</v>
      </c>
    </row>
    <row r="351" spans="1:5" x14ac:dyDescent="0.25">
      <c r="A351" s="159" t="str">
        <f>+'Preparaciones Previas'!A292</f>
        <v>Pesar Todos los ingredientes</v>
      </c>
      <c r="B351" s="2" t="str">
        <f>+'Preparaciones Previas'!B292</f>
        <v>Minutos</v>
      </c>
      <c r="C351" s="2">
        <f>+'Preparaciones Previas'!C292</f>
        <v>3</v>
      </c>
      <c r="D351" s="77">
        <f>+'Costo Mano de Obra'!E$11</f>
        <v>182.42184782608697</v>
      </c>
      <c r="E351" s="173">
        <f t="shared" ref="E351:E356" si="51">+C351*D351</f>
        <v>547.26554347826095</v>
      </c>
    </row>
    <row r="352" spans="1:5" x14ac:dyDescent="0.25">
      <c r="A352" s="159" t="str">
        <f>+'Preparaciones Previas'!A293</f>
        <v>Revolver todos los ingredientes</v>
      </c>
      <c r="B352" s="2" t="str">
        <f>+'Preparaciones Previas'!B293</f>
        <v>Minutos</v>
      </c>
      <c r="C352" s="2">
        <f>+'Preparaciones Previas'!C293</f>
        <v>2</v>
      </c>
      <c r="D352" s="77">
        <f>+'Costo Mano de Obra'!E$11</f>
        <v>182.42184782608697</v>
      </c>
      <c r="E352" s="173">
        <f t="shared" si="51"/>
        <v>364.84369565217395</v>
      </c>
    </row>
    <row r="353" spans="1:7" x14ac:dyDescent="0.25">
      <c r="A353" s="159" t="str">
        <f>+'Preparaciones Previas'!A294</f>
        <v xml:space="preserve">Picar el Cilantro </v>
      </c>
      <c r="B353" s="2" t="str">
        <f>+'Preparaciones Previas'!B294</f>
        <v>Minutos</v>
      </c>
      <c r="C353" s="2">
        <f>+'Preparaciones Previas'!C294</f>
        <v>2</v>
      </c>
      <c r="D353" s="77">
        <f>+'Costo Mano de Obra'!E$11</f>
        <v>182.42184782608697</v>
      </c>
      <c r="E353" s="173">
        <f t="shared" si="51"/>
        <v>364.84369565217395</v>
      </c>
    </row>
    <row r="354" spans="1:7" x14ac:dyDescent="0.25">
      <c r="A354" s="159" t="str">
        <f>+'Preparaciones Previas'!A295</f>
        <v>proceder a cocinar</v>
      </c>
      <c r="B354" s="2" t="str">
        <f>+'Preparaciones Previas'!B295</f>
        <v>Minutos</v>
      </c>
      <c r="C354" s="2">
        <f>+'Preparaciones Previas'!C295</f>
        <v>35</v>
      </c>
      <c r="D354" s="77">
        <f>+'Costo Mano de Obra'!E$11</f>
        <v>182.42184782608697</v>
      </c>
      <c r="E354" s="173">
        <f t="shared" si="51"/>
        <v>6384.7646739130441</v>
      </c>
    </row>
    <row r="355" spans="1:7" x14ac:dyDescent="0.25">
      <c r="A355" s="159" t="str">
        <f>+'Preparaciones Previas'!A296</f>
        <v>dejar reposar</v>
      </c>
      <c r="B355" s="2" t="str">
        <f>+'Preparaciones Previas'!B296</f>
        <v>Minutos</v>
      </c>
      <c r="C355" s="2">
        <f>+'Preparaciones Previas'!C296</f>
        <v>10</v>
      </c>
      <c r="D355" s="77">
        <f>+'Costo Mano de Obra'!E$11</f>
        <v>182.42184782608697</v>
      </c>
      <c r="E355" s="173">
        <f t="shared" si="51"/>
        <v>1824.2184782608697</v>
      </c>
    </row>
    <row r="356" spans="1:7" x14ac:dyDescent="0.25">
      <c r="A356" s="159" t="str">
        <f>+'Preparaciones Previas'!A297</f>
        <v>porcionar por 130 Gramos</v>
      </c>
      <c r="B356" s="2" t="str">
        <f>+'Preparaciones Previas'!B297</f>
        <v>Minutos</v>
      </c>
      <c r="C356" s="2">
        <f>+'Preparaciones Previas'!C297</f>
        <v>3</v>
      </c>
      <c r="D356" s="77">
        <f>+'Costo Mano de Obra'!E$11</f>
        <v>182.42184782608697</v>
      </c>
      <c r="E356" s="173">
        <f t="shared" si="51"/>
        <v>547.26554347826095</v>
      </c>
    </row>
    <row r="357" spans="1:7" ht="16.5" thickBot="1" x14ac:dyDescent="0.3">
      <c r="A357" s="243" t="s">
        <v>216</v>
      </c>
      <c r="B357" s="244"/>
      <c r="C357" s="68">
        <f>SUM(C350:C356)</f>
        <v>63</v>
      </c>
      <c r="D357" s="68">
        <f t="shared" ref="D357" si="52">SUM(D350:D356)</f>
        <v>1276.952934782609</v>
      </c>
      <c r="E357" s="192">
        <f>SUM(E350:E356)</f>
        <v>11492.576413043478</v>
      </c>
    </row>
    <row r="358" spans="1:7" x14ac:dyDescent="0.25">
      <c r="D358" s="5"/>
      <c r="E358" s="5"/>
    </row>
    <row r="359" spans="1:7" x14ac:dyDescent="0.25">
      <c r="D359" s="5"/>
      <c r="E359" s="5"/>
    </row>
    <row r="360" spans="1:7" x14ac:dyDescent="0.25">
      <c r="A360" s="247" t="s">
        <v>246</v>
      </c>
      <c r="B360" s="248"/>
      <c r="C360" s="248"/>
      <c r="D360" s="248"/>
      <c r="E360" s="248"/>
      <c r="F360" s="248"/>
      <c r="G360" s="248"/>
    </row>
    <row r="361" spans="1:7" ht="42.75" x14ac:dyDescent="0.25">
      <c r="A361" s="18" t="s">
        <v>64</v>
      </c>
      <c r="B361" s="78" t="s">
        <v>4</v>
      </c>
      <c r="C361" s="21" t="s">
        <v>2</v>
      </c>
      <c r="D361" s="18" t="s">
        <v>247</v>
      </c>
      <c r="E361" s="18" t="s">
        <v>248</v>
      </c>
      <c r="F361" s="21" t="s">
        <v>249</v>
      </c>
      <c r="G361" s="41" t="s">
        <v>250</v>
      </c>
    </row>
    <row r="362" spans="1:7" x14ac:dyDescent="0.25">
      <c r="A362" s="18" t="str">
        <f>+A332</f>
        <v>Carne desmechada</v>
      </c>
      <c r="B362" s="19">
        <f>+'Preparaciones Previas'!B314</f>
        <v>780</v>
      </c>
      <c r="C362" s="20">
        <f>+E346</f>
        <v>28630.012882559138</v>
      </c>
      <c r="D362" s="20">
        <f>+E357</f>
        <v>11492.576413043478</v>
      </c>
      <c r="E362" s="18"/>
      <c r="F362" s="21">
        <f>+C362+D362+E362</f>
        <v>40122.589295602615</v>
      </c>
      <c r="G362" s="19">
        <f>+F362/B362</f>
        <v>51.439217045644376</v>
      </c>
    </row>
    <row r="363" spans="1:7" x14ac:dyDescent="0.25">
      <c r="A363" s="15"/>
      <c r="B363" s="12"/>
      <c r="C363" s="17"/>
      <c r="D363" s="17"/>
      <c r="E363" s="15"/>
      <c r="F363" s="16"/>
      <c r="G363" s="12"/>
    </row>
    <row r="364" spans="1:7" x14ac:dyDescent="0.25">
      <c r="A364" s="15"/>
      <c r="B364" s="12"/>
      <c r="C364" s="17"/>
      <c r="D364" s="17"/>
      <c r="E364" s="15"/>
      <c r="F364" s="16"/>
      <c r="G364" s="12"/>
    </row>
    <row r="365" spans="1:7" ht="16.5" thickBot="1" x14ac:dyDescent="0.3">
      <c r="D365" s="5"/>
      <c r="E365" s="5"/>
    </row>
    <row r="366" spans="1:7" x14ac:dyDescent="0.25">
      <c r="A366" s="252" t="s">
        <v>424</v>
      </c>
      <c r="B366" s="253"/>
      <c r="C366" s="253"/>
      <c r="D366" s="253"/>
      <c r="E366" s="254"/>
    </row>
    <row r="367" spans="1:7" ht="16.5" thickBot="1" x14ac:dyDescent="0.3">
      <c r="A367" s="255" t="s">
        <v>1</v>
      </c>
      <c r="B367" s="256"/>
      <c r="C367" s="256"/>
      <c r="D367" s="256"/>
      <c r="E367" s="257"/>
    </row>
    <row r="368" spans="1:7" ht="16.5" thickBot="1" x14ac:dyDescent="0.3">
      <c r="A368" s="157" t="s">
        <v>2</v>
      </c>
      <c r="B368" s="1" t="s">
        <v>3</v>
      </c>
      <c r="C368" s="59" t="s">
        <v>4</v>
      </c>
      <c r="D368" s="72" t="s">
        <v>146</v>
      </c>
      <c r="E368" s="174" t="s">
        <v>65</v>
      </c>
    </row>
    <row r="369" spans="1:5" x14ac:dyDescent="0.25">
      <c r="A369" s="159" t="s">
        <v>368</v>
      </c>
      <c r="B369" s="2" t="s">
        <v>6</v>
      </c>
      <c r="C369" s="63">
        <v>1000</v>
      </c>
      <c r="D369" s="77">
        <f>+'Costo Materia Prima'!E59</f>
        <v>19</v>
      </c>
      <c r="E369" s="173">
        <f>+C369*D369</f>
        <v>19000</v>
      </c>
    </row>
    <row r="370" spans="1:5" x14ac:dyDescent="0.25">
      <c r="A370" s="159" t="s">
        <v>366</v>
      </c>
      <c r="B370" s="2" t="s">
        <v>6</v>
      </c>
      <c r="C370" s="63">
        <v>10</v>
      </c>
      <c r="D370" s="77">
        <f>+'Costo Materia Prima'!E75</f>
        <v>39.558823529411768</v>
      </c>
      <c r="E370" s="173">
        <f t="shared" ref="E370:E377" si="53">+C370*D370</f>
        <v>395.58823529411768</v>
      </c>
    </row>
    <row r="371" spans="1:5" x14ac:dyDescent="0.25">
      <c r="A371" s="159" t="s">
        <v>369</v>
      </c>
      <c r="B371" s="2" t="s">
        <v>6</v>
      </c>
      <c r="C371" s="63">
        <v>10</v>
      </c>
      <c r="D371" s="77">
        <f>+'Costo Materia Prima'!E80</f>
        <v>47.805247225025226</v>
      </c>
      <c r="E371" s="173">
        <f t="shared" si="53"/>
        <v>478.05247225025226</v>
      </c>
    </row>
    <row r="372" spans="1:5" x14ac:dyDescent="0.25">
      <c r="A372" s="159" t="s">
        <v>367</v>
      </c>
      <c r="B372" s="2" t="s">
        <v>6</v>
      </c>
      <c r="C372" s="63">
        <v>10</v>
      </c>
      <c r="D372" s="77">
        <f>+'Costo Materia Prima'!E99</f>
        <v>86.860670194003518</v>
      </c>
      <c r="E372" s="173">
        <f t="shared" si="53"/>
        <v>868.60670194003524</v>
      </c>
    </row>
    <row r="373" spans="1:5" x14ac:dyDescent="0.25">
      <c r="A373" s="159" t="s">
        <v>353</v>
      </c>
      <c r="B373" s="2" t="s">
        <v>6</v>
      </c>
      <c r="C373" s="63">
        <v>1.5</v>
      </c>
      <c r="D373" s="77">
        <f>+'Costo Materia Prima'!E102</f>
        <v>115.96375581472255</v>
      </c>
      <c r="E373" s="173">
        <f t="shared" si="53"/>
        <v>173.94563372208381</v>
      </c>
    </row>
    <row r="374" spans="1:5" x14ac:dyDescent="0.25">
      <c r="A374" s="159" t="s">
        <v>370</v>
      </c>
      <c r="B374" s="2" t="s">
        <v>6</v>
      </c>
      <c r="C374" s="88">
        <v>5</v>
      </c>
      <c r="D374" s="77">
        <f>+'Costo Materia Prima'!E100</f>
        <v>1.95</v>
      </c>
      <c r="E374" s="173">
        <f t="shared" si="53"/>
        <v>9.75</v>
      </c>
    </row>
    <row r="375" spans="1:5" x14ac:dyDescent="0.25">
      <c r="A375" s="159" t="s">
        <v>373</v>
      </c>
      <c r="B375" s="2" t="s">
        <v>6</v>
      </c>
      <c r="C375" s="88">
        <v>100</v>
      </c>
      <c r="D375" s="77">
        <f>+'Costo Materia Prima'!E106</f>
        <v>10.315625000000001</v>
      </c>
      <c r="E375" s="173">
        <f t="shared" si="53"/>
        <v>1031.5625</v>
      </c>
    </row>
    <row r="376" spans="1:5" x14ac:dyDescent="0.25">
      <c r="A376" s="162" t="s">
        <v>371</v>
      </c>
      <c r="B376" s="2" t="s">
        <v>6</v>
      </c>
      <c r="C376" s="88">
        <v>3</v>
      </c>
      <c r="D376" s="77">
        <f>+'Costo Materia Prima'!E76</f>
        <v>41.205707872374539</v>
      </c>
      <c r="E376" s="173">
        <f t="shared" si="53"/>
        <v>123.61712361712361</v>
      </c>
    </row>
    <row r="377" spans="1:5" x14ac:dyDescent="0.25">
      <c r="A377" s="162" t="s">
        <v>429</v>
      </c>
      <c r="B377" s="2" t="s">
        <v>6</v>
      </c>
      <c r="C377" s="88">
        <v>100</v>
      </c>
      <c r="D377" s="77"/>
      <c r="E377" s="173">
        <f t="shared" si="53"/>
        <v>0</v>
      </c>
    </row>
    <row r="378" spans="1:5" ht="16.5" thickBot="1" x14ac:dyDescent="0.3">
      <c r="A378" s="243" t="s">
        <v>215</v>
      </c>
      <c r="B378" s="244"/>
      <c r="C378" s="61">
        <f>SUM(C369:C377)</f>
        <v>1239.5</v>
      </c>
      <c r="D378" s="61">
        <f t="shared" ref="D378:E378" si="54">SUM(D369:D377)</f>
        <v>362.65982963553762</v>
      </c>
      <c r="E378" s="163">
        <f t="shared" si="54"/>
        <v>22081.122666823616</v>
      </c>
    </row>
    <row r="379" spans="1:5" ht="16.5" thickBot="1" x14ac:dyDescent="0.3">
      <c r="D379" s="5"/>
      <c r="E379" s="5"/>
    </row>
    <row r="380" spans="1:5" ht="16.5" thickBot="1" x14ac:dyDescent="0.3">
      <c r="A380" s="249" t="s">
        <v>15</v>
      </c>
      <c r="B380" s="250"/>
      <c r="C380" s="250"/>
      <c r="D380" s="250"/>
      <c r="E380" s="251"/>
    </row>
    <row r="381" spans="1:5" ht="16.5" thickBot="1" x14ac:dyDescent="0.3">
      <c r="A381" s="164" t="s">
        <v>16</v>
      </c>
      <c r="B381" s="4" t="s">
        <v>3</v>
      </c>
      <c r="C381" s="62" t="s">
        <v>17</v>
      </c>
      <c r="D381" s="72" t="s">
        <v>146</v>
      </c>
      <c r="E381" s="174" t="s">
        <v>65</v>
      </c>
    </row>
    <row r="382" spans="1:5" x14ac:dyDescent="0.25">
      <c r="A382" s="159" t="s">
        <v>217</v>
      </c>
      <c r="B382" s="2" t="s">
        <v>209</v>
      </c>
      <c r="C382" s="63">
        <v>3</v>
      </c>
      <c r="D382" s="77">
        <f>+'Costo Mano de Obra'!E$11</f>
        <v>182.42184782608697</v>
      </c>
      <c r="E382" s="173">
        <f>+C382*D382</f>
        <v>547.26554347826095</v>
      </c>
    </row>
    <row r="383" spans="1:5" x14ac:dyDescent="0.25">
      <c r="A383" s="162" t="s">
        <v>374</v>
      </c>
      <c r="B383" s="5" t="s">
        <v>209</v>
      </c>
      <c r="C383" s="88">
        <v>4</v>
      </c>
      <c r="D383" s="77">
        <f>+'Costo Mano de Obra'!E$11</f>
        <v>182.42184782608697</v>
      </c>
      <c r="E383" s="173">
        <f t="shared" ref="E383:E384" si="55">+C383*D383</f>
        <v>729.6873913043479</v>
      </c>
    </row>
    <row r="384" spans="1:5" x14ac:dyDescent="0.25">
      <c r="A384" s="162" t="s">
        <v>375</v>
      </c>
      <c r="B384" s="5" t="s">
        <v>209</v>
      </c>
      <c r="C384" s="88">
        <v>3</v>
      </c>
      <c r="D384" s="77">
        <f>+'Costo Mano de Obra'!E$11</f>
        <v>182.42184782608697</v>
      </c>
      <c r="E384" s="173">
        <f t="shared" si="55"/>
        <v>547.26554347826095</v>
      </c>
    </row>
    <row r="385" spans="1:17" ht="16.5" thickBot="1" x14ac:dyDescent="0.3">
      <c r="A385" s="243" t="s">
        <v>216</v>
      </c>
      <c r="B385" s="244"/>
      <c r="C385" s="61">
        <f>SUM(C382:C384)</f>
        <v>10</v>
      </c>
      <c r="D385" s="61">
        <f t="shared" ref="D385:E385" si="56">SUM(D382:D384)</f>
        <v>547.26554347826095</v>
      </c>
      <c r="E385" s="163">
        <f t="shared" si="56"/>
        <v>1824.2184782608697</v>
      </c>
    </row>
    <row r="386" spans="1:17" x14ac:dyDescent="0.25">
      <c r="A386" s="2"/>
      <c r="B386" s="2"/>
      <c r="C386" s="60"/>
      <c r="D386" s="5"/>
      <c r="E386" s="5"/>
    </row>
    <row r="387" spans="1:17" x14ac:dyDescent="0.25">
      <c r="D387" s="5"/>
      <c r="E387" s="5"/>
    </row>
    <row r="388" spans="1:17" x14ac:dyDescent="0.25">
      <c r="A388" s="247" t="s">
        <v>246</v>
      </c>
      <c r="B388" s="248"/>
      <c r="C388" s="248"/>
      <c r="D388" s="248"/>
      <c r="E388" s="248"/>
      <c r="F388" s="248"/>
      <c r="G388" s="248"/>
    </row>
    <row r="389" spans="1:17" ht="42.75" x14ac:dyDescent="0.25">
      <c r="A389" s="18" t="s">
        <v>64</v>
      </c>
      <c r="B389" s="78" t="s">
        <v>4</v>
      </c>
      <c r="C389" s="21" t="s">
        <v>2</v>
      </c>
      <c r="D389" s="18" t="s">
        <v>247</v>
      </c>
      <c r="E389" s="18" t="s">
        <v>248</v>
      </c>
      <c r="F389" s="21" t="s">
        <v>249</v>
      </c>
      <c r="G389" s="41" t="s">
        <v>250</v>
      </c>
    </row>
    <row r="390" spans="1:17" x14ac:dyDescent="0.25">
      <c r="A390" s="18" t="str">
        <f>+A366</f>
        <v>Carne de Hamburguesas</v>
      </c>
      <c r="B390" s="19">
        <f>+C378</f>
        <v>1239.5</v>
      </c>
      <c r="C390" s="20">
        <f>+E378</f>
        <v>22081.122666823616</v>
      </c>
      <c r="D390" s="20">
        <f>+E385</f>
        <v>1824.2184782608697</v>
      </c>
      <c r="E390" s="18"/>
      <c r="F390" s="21">
        <f>+C390+D390+E390</f>
        <v>23905.341145084487</v>
      </c>
      <c r="G390" s="19">
        <f>+F390/B390</f>
        <v>19.286277648313423</v>
      </c>
    </row>
    <row r="391" spans="1:17" x14ac:dyDescent="0.25">
      <c r="D391" s="5"/>
      <c r="E391" s="5"/>
    </row>
    <row r="392" spans="1:17" x14ac:dyDescent="0.25">
      <c r="D392" s="5"/>
      <c r="E392" s="5"/>
    </row>
    <row r="393" spans="1:17" ht="16.5" thickBot="1" x14ac:dyDescent="0.3">
      <c r="A393" s="71"/>
      <c r="B393" s="71"/>
      <c r="C393" s="34"/>
      <c r="D393" s="71"/>
      <c r="E393" s="71"/>
      <c r="F393" s="71"/>
      <c r="G393" s="71"/>
      <c r="H393" s="71"/>
      <c r="I393" s="71"/>
      <c r="J393" s="71"/>
      <c r="K393" s="71"/>
      <c r="L393" s="71"/>
      <c r="M393" s="71"/>
      <c r="N393" s="71"/>
      <c r="O393" s="71"/>
      <c r="P393" s="71"/>
      <c r="Q393" s="71"/>
    </row>
    <row r="394" spans="1:17" x14ac:dyDescent="0.25">
      <c r="A394" s="252" t="s">
        <v>425</v>
      </c>
      <c r="B394" s="253"/>
      <c r="C394" s="253"/>
      <c r="D394" s="253"/>
      <c r="E394" s="254"/>
    </row>
    <row r="395" spans="1:17" ht="16.5" thickBot="1" x14ac:dyDescent="0.3">
      <c r="A395" s="255" t="s">
        <v>1</v>
      </c>
      <c r="B395" s="256"/>
      <c r="C395" s="256"/>
      <c r="D395" s="256"/>
      <c r="E395" s="257"/>
    </row>
    <row r="396" spans="1:17" ht="16.5" thickBot="1" x14ac:dyDescent="0.3">
      <c r="A396" s="157" t="s">
        <v>2</v>
      </c>
      <c r="B396" s="1" t="s">
        <v>3</v>
      </c>
      <c r="C396" s="59" t="s">
        <v>4</v>
      </c>
      <c r="D396" s="72" t="s">
        <v>146</v>
      </c>
      <c r="E396" s="174" t="s">
        <v>65</v>
      </c>
    </row>
    <row r="397" spans="1:17" x14ac:dyDescent="0.25">
      <c r="A397" s="159" t="s">
        <v>356</v>
      </c>
      <c r="B397" s="2" t="s">
        <v>6</v>
      </c>
      <c r="C397" s="63">
        <v>25</v>
      </c>
      <c r="D397" s="77">
        <f>+'Costo Materia Prima'!E12</f>
        <v>3.5</v>
      </c>
      <c r="E397" s="173">
        <f>+C397*D397</f>
        <v>87.5</v>
      </c>
    </row>
    <row r="398" spans="1:17" x14ac:dyDescent="0.25">
      <c r="A398" s="159" t="s">
        <v>379</v>
      </c>
      <c r="B398" s="2" t="s">
        <v>6</v>
      </c>
      <c r="C398" s="63">
        <v>25</v>
      </c>
      <c r="D398" s="77">
        <f>+'Costo Materia Prima'!E44</f>
        <v>0.8</v>
      </c>
      <c r="E398" s="173">
        <f t="shared" ref="E398:E402" si="57">+C398*D398</f>
        <v>20</v>
      </c>
    </row>
    <row r="399" spans="1:17" x14ac:dyDescent="0.25">
      <c r="A399" s="159" t="s">
        <v>380</v>
      </c>
      <c r="B399" s="2" t="s">
        <v>6</v>
      </c>
      <c r="C399" s="63">
        <v>10</v>
      </c>
      <c r="D399" s="77">
        <f>+'Costo Materia Prima'!E7</f>
        <v>11.428571428571429</v>
      </c>
      <c r="E399" s="173">
        <f t="shared" si="57"/>
        <v>114.28571428571429</v>
      </c>
    </row>
    <row r="400" spans="1:17" x14ac:dyDescent="0.25">
      <c r="A400" s="159" t="s">
        <v>381</v>
      </c>
      <c r="B400" s="2" t="s">
        <v>6</v>
      </c>
      <c r="C400" s="63">
        <v>10</v>
      </c>
      <c r="D400" s="77">
        <f>+'Costo Materia Prima'!E4</f>
        <v>4.5999999999999996</v>
      </c>
      <c r="E400" s="173">
        <f t="shared" si="57"/>
        <v>46</v>
      </c>
    </row>
    <row r="401" spans="1:7" x14ac:dyDescent="0.25">
      <c r="A401" s="159" t="s">
        <v>28</v>
      </c>
      <c r="B401" s="2" t="s">
        <v>6</v>
      </c>
      <c r="C401" s="63">
        <v>0.5</v>
      </c>
      <c r="D401" s="77">
        <f>+'Costo Materia Prima'!E100</f>
        <v>1.95</v>
      </c>
      <c r="E401" s="173">
        <f t="shared" si="57"/>
        <v>0.97499999999999998</v>
      </c>
    </row>
    <row r="402" spans="1:7" x14ac:dyDescent="0.25">
      <c r="A402" s="159" t="s">
        <v>382</v>
      </c>
      <c r="B402" s="5" t="s">
        <v>6</v>
      </c>
      <c r="C402" s="88">
        <v>0.5</v>
      </c>
      <c r="D402" s="77">
        <f>+'Costo Materia Prima'!E26</f>
        <v>2.25</v>
      </c>
      <c r="E402" s="173">
        <f t="shared" si="57"/>
        <v>1.125</v>
      </c>
    </row>
    <row r="403" spans="1:7" ht="16.5" thickBot="1" x14ac:dyDescent="0.3">
      <c r="A403" s="243" t="s">
        <v>215</v>
      </c>
      <c r="B403" s="244"/>
      <c r="C403" s="64">
        <f>SUM(C397:C402)</f>
        <v>71</v>
      </c>
      <c r="D403" s="64">
        <f t="shared" ref="D403" si="58">SUM(D397:D402)</f>
        <v>24.528571428571428</v>
      </c>
      <c r="E403" s="166">
        <f>SUM(E397:E402)</f>
        <v>269.8857142857143</v>
      </c>
    </row>
    <row r="404" spans="1:7" ht="16.5" thickBot="1" x14ac:dyDescent="0.3">
      <c r="D404" s="5"/>
      <c r="E404" s="5"/>
    </row>
    <row r="405" spans="1:7" ht="16.5" thickBot="1" x14ac:dyDescent="0.3">
      <c r="A405" s="249" t="s">
        <v>15</v>
      </c>
      <c r="B405" s="250"/>
      <c r="C405" s="250"/>
      <c r="D405" s="250"/>
      <c r="E405" s="251"/>
    </row>
    <row r="406" spans="1:7" ht="16.5" thickBot="1" x14ac:dyDescent="0.3">
      <c r="A406" s="164" t="s">
        <v>16</v>
      </c>
      <c r="B406" s="4" t="s">
        <v>3</v>
      </c>
      <c r="C406" s="62" t="s">
        <v>17</v>
      </c>
      <c r="D406" s="72" t="s">
        <v>146</v>
      </c>
      <c r="E406" s="174" t="s">
        <v>65</v>
      </c>
    </row>
    <row r="407" spans="1:7" x14ac:dyDescent="0.25">
      <c r="A407" s="159" t="s">
        <v>383</v>
      </c>
      <c r="B407" s="2" t="s">
        <v>209</v>
      </c>
      <c r="C407" s="63">
        <v>2</v>
      </c>
      <c r="D407" s="77">
        <f>+'Costo Mano de Obra'!E$11</f>
        <v>182.42184782608697</v>
      </c>
      <c r="E407" s="173">
        <f>+C407*D407</f>
        <v>364.84369565217395</v>
      </c>
    </row>
    <row r="408" spans="1:7" x14ac:dyDescent="0.25">
      <c r="A408" s="159" t="s">
        <v>384</v>
      </c>
      <c r="B408" s="2" t="s">
        <v>209</v>
      </c>
      <c r="C408" s="63">
        <v>2</v>
      </c>
      <c r="D408" s="77">
        <f>+'Costo Mano de Obra'!E$11</f>
        <v>182.42184782608697</v>
      </c>
      <c r="E408" s="173">
        <f t="shared" ref="E408:E410" si="59">+C408*D408</f>
        <v>364.84369565217395</v>
      </c>
    </row>
    <row r="409" spans="1:7" x14ac:dyDescent="0.25">
      <c r="A409" s="162" t="s">
        <v>385</v>
      </c>
      <c r="B409" s="5" t="s">
        <v>209</v>
      </c>
      <c r="C409" s="88">
        <v>0.5</v>
      </c>
      <c r="D409" s="77">
        <f>+'Costo Mano de Obra'!E$11</f>
        <v>182.42184782608697</v>
      </c>
      <c r="E409" s="173">
        <f t="shared" si="59"/>
        <v>91.210923913043487</v>
      </c>
    </row>
    <row r="410" spans="1:7" x14ac:dyDescent="0.25">
      <c r="A410" s="167" t="s">
        <v>386</v>
      </c>
      <c r="B410" s="10" t="s">
        <v>358</v>
      </c>
      <c r="C410" s="198">
        <v>1</v>
      </c>
      <c r="D410" s="77">
        <f>+'Costo Mano de Obra'!E$11</f>
        <v>182.42184782608697</v>
      </c>
      <c r="E410" s="173">
        <f t="shared" si="59"/>
        <v>182.42184782608697</v>
      </c>
    </row>
    <row r="411" spans="1:7" ht="16.5" thickBot="1" x14ac:dyDescent="0.3">
      <c r="A411" s="243" t="s">
        <v>216</v>
      </c>
      <c r="B411" s="244"/>
      <c r="C411" s="66">
        <f>SUM(C407:C410)</f>
        <v>5.5</v>
      </c>
      <c r="D411" s="66">
        <f t="shared" ref="D411:E411" si="60">SUM(D407:D410)</f>
        <v>729.6873913043479</v>
      </c>
      <c r="E411" s="199">
        <f t="shared" si="60"/>
        <v>1003.3201630434784</v>
      </c>
    </row>
    <row r="412" spans="1:7" x14ac:dyDescent="0.25">
      <c r="D412" s="5"/>
      <c r="E412" s="5"/>
    </row>
    <row r="413" spans="1:7" x14ac:dyDescent="0.25">
      <c r="D413" s="5"/>
      <c r="E413" s="5"/>
    </row>
    <row r="414" spans="1:7" x14ac:dyDescent="0.25">
      <c r="A414" s="247" t="s">
        <v>246</v>
      </c>
      <c r="B414" s="248"/>
      <c r="C414" s="248"/>
      <c r="D414" s="248"/>
      <c r="E414" s="248"/>
      <c r="F414" s="248"/>
      <c r="G414" s="248"/>
    </row>
    <row r="415" spans="1:7" ht="42.75" x14ac:dyDescent="0.25">
      <c r="A415" s="18" t="s">
        <v>64</v>
      </c>
      <c r="B415" s="78" t="s">
        <v>4</v>
      </c>
      <c r="C415" s="21" t="s">
        <v>2</v>
      </c>
      <c r="D415" s="18" t="s">
        <v>247</v>
      </c>
      <c r="E415" s="18" t="s">
        <v>248</v>
      </c>
      <c r="F415" s="21" t="s">
        <v>249</v>
      </c>
      <c r="G415" s="41" t="s">
        <v>250</v>
      </c>
    </row>
    <row r="416" spans="1:7" x14ac:dyDescent="0.25">
      <c r="A416" s="18" t="str">
        <f>+A394</f>
        <v>Ensalada Fresca</v>
      </c>
      <c r="B416" s="19">
        <f>+C403</f>
        <v>71</v>
      </c>
      <c r="C416" s="20">
        <f>+E403</f>
        <v>269.8857142857143</v>
      </c>
      <c r="D416" s="20">
        <f>+E411</f>
        <v>1003.3201630434784</v>
      </c>
      <c r="E416" s="18"/>
      <c r="F416" s="21">
        <f>+C416+D416+E416</f>
        <v>1273.2058773291926</v>
      </c>
      <c r="G416" s="19">
        <f>+F416/B416</f>
        <v>17.932477145481585</v>
      </c>
    </row>
    <row r="417" spans="1:5" x14ac:dyDescent="0.25">
      <c r="D417" s="5"/>
      <c r="E417" s="5"/>
    </row>
    <row r="418" spans="1:5" x14ac:dyDescent="0.25">
      <c r="D418" s="5"/>
      <c r="E418" s="5"/>
    </row>
    <row r="419" spans="1:5" ht="16.5" thickBot="1" x14ac:dyDescent="0.3">
      <c r="D419" s="5"/>
      <c r="E419" s="5"/>
    </row>
    <row r="420" spans="1:5" x14ac:dyDescent="0.25">
      <c r="A420" s="252" t="s">
        <v>426</v>
      </c>
      <c r="B420" s="253"/>
      <c r="C420" s="253"/>
      <c r="D420" s="253"/>
      <c r="E420" s="254"/>
    </row>
    <row r="421" spans="1:5" ht="16.5" thickBot="1" x14ac:dyDescent="0.3">
      <c r="A421" s="255" t="s">
        <v>1</v>
      </c>
      <c r="B421" s="256"/>
      <c r="C421" s="256"/>
      <c r="D421" s="256"/>
      <c r="E421" s="257"/>
    </row>
    <row r="422" spans="1:5" ht="16.5" thickBot="1" x14ac:dyDescent="0.3">
      <c r="A422" s="157" t="s">
        <v>2</v>
      </c>
      <c r="B422" s="1" t="s">
        <v>3</v>
      </c>
      <c r="C422" s="59" t="s">
        <v>4</v>
      </c>
      <c r="D422" s="72" t="s">
        <v>146</v>
      </c>
      <c r="E422" s="174" t="s">
        <v>65</v>
      </c>
    </row>
    <row r="423" spans="1:5" x14ac:dyDescent="0.25">
      <c r="A423" s="159" t="s">
        <v>33</v>
      </c>
      <c r="B423" s="2" t="s">
        <v>6</v>
      </c>
      <c r="C423" s="63">
        <v>1000</v>
      </c>
      <c r="D423" s="77">
        <f>+'Costo Materia Prima'!E11</f>
        <v>2.2799999999999998</v>
      </c>
      <c r="E423" s="173">
        <f>+C423*D423</f>
        <v>2280</v>
      </c>
    </row>
    <row r="424" spans="1:5" x14ac:dyDescent="0.25">
      <c r="A424" s="159" t="s">
        <v>412</v>
      </c>
      <c r="B424" s="2" t="s">
        <v>6</v>
      </c>
      <c r="C424" s="63">
        <v>50</v>
      </c>
      <c r="D424" s="77">
        <f>+'Costo Materia Prima'!E45</f>
        <v>6</v>
      </c>
      <c r="E424" s="173">
        <f t="shared" ref="E424:E425" si="61">+C424*D424</f>
        <v>300</v>
      </c>
    </row>
    <row r="425" spans="1:5" x14ac:dyDescent="0.25">
      <c r="A425" s="159" t="s">
        <v>352</v>
      </c>
      <c r="B425" s="2" t="s">
        <v>6</v>
      </c>
      <c r="C425" s="63">
        <v>5</v>
      </c>
      <c r="D425" s="77">
        <f>+'Costo Materia Prima'!E100</f>
        <v>1.95</v>
      </c>
      <c r="E425" s="173">
        <f t="shared" si="61"/>
        <v>9.75</v>
      </c>
    </row>
    <row r="426" spans="1:5" ht="16.5" thickBot="1" x14ac:dyDescent="0.3">
      <c r="A426" s="243" t="s">
        <v>215</v>
      </c>
      <c r="B426" s="244"/>
      <c r="C426" s="64">
        <f>SUM(C423:C425)</f>
        <v>1055</v>
      </c>
      <c r="D426" s="64">
        <f t="shared" ref="D426:E426" si="62">SUM(D423:D425)</f>
        <v>10.229999999999999</v>
      </c>
      <c r="E426" s="166">
        <f t="shared" si="62"/>
        <v>2589.75</v>
      </c>
    </row>
    <row r="427" spans="1:5" ht="16.5" thickBot="1" x14ac:dyDescent="0.3">
      <c r="D427" s="5"/>
      <c r="E427" s="5"/>
    </row>
    <row r="428" spans="1:5" ht="16.5" thickBot="1" x14ac:dyDescent="0.3">
      <c r="A428" s="249" t="s">
        <v>15</v>
      </c>
      <c r="B428" s="250"/>
      <c r="C428" s="250"/>
      <c r="D428" s="250"/>
      <c r="E428" s="251"/>
    </row>
    <row r="429" spans="1:5" ht="16.5" thickBot="1" x14ac:dyDescent="0.3">
      <c r="A429" s="164" t="s">
        <v>16</v>
      </c>
      <c r="B429" s="4" t="s">
        <v>3</v>
      </c>
      <c r="C429" s="62" t="s">
        <v>17</v>
      </c>
      <c r="D429" s="72" t="s">
        <v>146</v>
      </c>
      <c r="E429" s="174" t="s">
        <v>65</v>
      </c>
    </row>
    <row r="430" spans="1:5" x14ac:dyDescent="0.25">
      <c r="A430" s="159" t="s">
        <v>217</v>
      </c>
      <c r="B430" s="2" t="s">
        <v>209</v>
      </c>
      <c r="C430" s="63">
        <f>+'Preparaciones Previas'!C374</f>
        <v>2</v>
      </c>
      <c r="D430" s="77">
        <f>+'Costo Mano de Obra'!E$11</f>
        <v>182.42184782608697</v>
      </c>
      <c r="E430" s="173">
        <f>+C430*D430</f>
        <v>364.84369565217395</v>
      </c>
    </row>
    <row r="431" spans="1:5" x14ac:dyDescent="0.25">
      <c r="A431" s="159" t="s">
        <v>223</v>
      </c>
      <c r="B431" s="2" t="s">
        <v>209</v>
      </c>
      <c r="C431" s="63">
        <f>+'Preparaciones Previas'!C375</f>
        <v>2</v>
      </c>
      <c r="D431" s="77">
        <f>+'Costo Mano de Obra'!E$11</f>
        <v>182.42184782608697</v>
      </c>
      <c r="E431" s="173">
        <f t="shared" ref="E431:E435" si="63">+C431*D431</f>
        <v>364.84369565217395</v>
      </c>
    </row>
    <row r="432" spans="1:5" x14ac:dyDescent="0.25">
      <c r="A432" s="191" t="s">
        <v>413</v>
      </c>
      <c r="B432" s="2" t="s">
        <v>209</v>
      </c>
      <c r="C432" s="63">
        <f>+'Preparaciones Previas'!C376</f>
        <v>20</v>
      </c>
      <c r="D432" s="77">
        <f>+'Costo Mano de Obra'!E$11</f>
        <v>182.42184782608697</v>
      </c>
      <c r="E432" s="173">
        <f t="shared" si="63"/>
        <v>3648.4369565217394</v>
      </c>
    </row>
    <row r="433" spans="1:7" x14ac:dyDescent="0.25">
      <c r="A433" s="162" t="s">
        <v>414</v>
      </c>
      <c r="B433" s="5" t="s">
        <v>209</v>
      </c>
      <c r="C433" s="63">
        <f>+'Preparaciones Previas'!C377</f>
        <v>2</v>
      </c>
      <c r="D433" s="77">
        <f>+'Costo Mano de Obra'!E$11</f>
        <v>182.42184782608697</v>
      </c>
      <c r="E433" s="173">
        <f t="shared" si="63"/>
        <v>364.84369565217395</v>
      </c>
    </row>
    <row r="434" spans="1:7" x14ac:dyDescent="0.25">
      <c r="A434" s="162" t="s">
        <v>415</v>
      </c>
      <c r="B434" s="5" t="s">
        <v>209</v>
      </c>
      <c r="C434" s="63">
        <f>+'Preparaciones Previas'!C378</f>
        <v>5</v>
      </c>
      <c r="D434" s="77">
        <f>+'Costo Mano de Obra'!E$11</f>
        <v>182.42184782608697</v>
      </c>
      <c r="E434" s="173">
        <f t="shared" si="63"/>
        <v>912.10923913043484</v>
      </c>
    </row>
    <row r="435" spans="1:7" x14ac:dyDescent="0.25">
      <c r="A435" s="162" t="s">
        <v>416</v>
      </c>
      <c r="B435" s="5" t="s">
        <v>209</v>
      </c>
      <c r="C435" s="63">
        <f>+'Preparaciones Previas'!C379</f>
        <v>5</v>
      </c>
      <c r="D435" s="77">
        <f>+'Costo Mano de Obra'!E$11</f>
        <v>182.42184782608697</v>
      </c>
      <c r="E435" s="173">
        <f t="shared" si="63"/>
        <v>912.10923913043484</v>
      </c>
    </row>
    <row r="436" spans="1:7" ht="16.5" thickBot="1" x14ac:dyDescent="0.3">
      <c r="A436" s="243" t="s">
        <v>216</v>
      </c>
      <c r="B436" s="244"/>
      <c r="C436" s="66">
        <f>SUM(C430:C435)</f>
        <v>36</v>
      </c>
      <c r="D436" s="66">
        <f t="shared" ref="D436:E436" si="64">SUM(D430:D435)</f>
        <v>1094.5310869565219</v>
      </c>
      <c r="E436" s="199">
        <f t="shared" si="64"/>
        <v>6567.1865217391305</v>
      </c>
    </row>
    <row r="437" spans="1:7" x14ac:dyDescent="0.25">
      <c r="D437" s="5"/>
      <c r="E437" s="5"/>
    </row>
    <row r="438" spans="1:7" x14ac:dyDescent="0.25">
      <c r="A438" s="2"/>
      <c r="B438" s="2"/>
      <c r="C438" s="63"/>
      <c r="D438" s="77"/>
      <c r="E438" s="77"/>
    </row>
    <row r="439" spans="1:7" x14ac:dyDescent="0.25">
      <c r="A439" s="247" t="s">
        <v>246</v>
      </c>
      <c r="B439" s="248"/>
      <c r="C439" s="248"/>
      <c r="D439" s="248"/>
      <c r="E439" s="248"/>
      <c r="F439" s="248"/>
      <c r="G439" s="248"/>
    </row>
    <row r="440" spans="1:7" ht="42.75" x14ac:dyDescent="0.25">
      <c r="A440" s="18" t="s">
        <v>64</v>
      </c>
      <c r="B440" s="78" t="s">
        <v>4</v>
      </c>
      <c r="C440" s="21" t="s">
        <v>2</v>
      </c>
      <c r="D440" s="18" t="s">
        <v>247</v>
      </c>
      <c r="E440" s="18" t="s">
        <v>248</v>
      </c>
      <c r="F440" s="21" t="s">
        <v>249</v>
      </c>
      <c r="G440" s="41" t="s">
        <v>250</v>
      </c>
    </row>
    <row r="441" spans="1:7" x14ac:dyDescent="0.25">
      <c r="A441" s="18" t="str">
        <f>+A420</f>
        <v>Salsa Napolitana</v>
      </c>
      <c r="B441" s="19">
        <f>+C426</f>
        <v>1055</v>
      </c>
      <c r="C441" s="20">
        <f>+E426</f>
        <v>2589.75</v>
      </c>
      <c r="D441" s="20">
        <f>+E436</f>
        <v>6567.1865217391305</v>
      </c>
      <c r="E441" s="18"/>
      <c r="F441" s="21">
        <f>+C441+D441+E441</f>
        <v>9156.9365217391314</v>
      </c>
      <c r="G441" s="19">
        <f>+F441/B441</f>
        <v>8.6795606841129214</v>
      </c>
    </row>
    <row r="442" spans="1:7" x14ac:dyDescent="0.25">
      <c r="A442" s="2"/>
      <c r="B442" s="2"/>
      <c r="C442" s="63"/>
      <c r="D442" s="77"/>
      <c r="E442" s="77"/>
    </row>
    <row r="443" spans="1:7" x14ac:dyDescent="0.25">
      <c r="A443" s="2"/>
      <c r="B443" s="2"/>
      <c r="C443" s="63"/>
      <c r="D443" s="77"/>
      <c r="E443" s="77"/>
    </row>
    <row r="444" spans="1:7" ht="16.5" thickBot="1" x14ac:dyDescent="0.3">
      <c r="A444" s="2"/>
      <c r="B444" s="2"/>
      <c r="C444" s="60"/>
      <c r="D444" s="5"/>
      <c r="E444" s="5"/>
    </row>
    <row r="445" spans="1:7" x14ac:dyDescent="0.25">
      <c r="A445" s="252" t="s">
        <v>427</v>
      </c>
      <c r="B445" s="253"/>
      <c r="C445" s="253"/>
      <c r="D445" s="253"/>
      <c r="E445" s="254"/>
    </row>
    <row r="446" spans="1:7" ht="16.5" thickBot="1" x14ac:dyDescent="0.3">
      <c r="A446" s="255" t="s">
        <v>1</v>
      </c>
      <c r="B446" s="256"/>
      <c r="C446" s="256"/>
      <c r="D446" s="256"/>
      <c r="E446" s="257"/>
    </row>
    <row r="447" spans="1:7" ht="16.5" thickBot="1" x14ac:dyDescent="0.3">
      <c r="A447" s="157" t="s">
        <v>2</v>
      </c>
      <c r="B447" s="1" t="s">
        <v>3</v>
      </c>
      <c r="C447" s="59" t="s">
        <v>4</v>
      </c>
      <c r="D447" s="72" t="s">
        <v>146</v>
      </c>
      <c r="E447" s="174" t="s">
        <v>65</v>
      </c>
    </row>
    <row r="448" spans="1:7" x14ac:dyDescent="0.25">
      <c r="A448" s="159" t="s">
        <v>381</v>
      </c>
      <c r="B448" s="2" t="s">
        <v>6</v>
      </c>
      <c r="C448" s="63">
        <v>500</v>
      </c>
      <c r="D448" s="77">
        <f>+'Costo Materia Prima'!E4</f>
        <v>4.5999999999999996</v>
      </c>
      <c r="E448" s="173">
        <f>+C448*D448</f>
        <v>2300</v>
      </c>
    </row>
    <row r="449" spans="1:7" x14ac:dyDescent="0.25">
      <c r="A449" s="159" t="s">
        <v>349</v>
      </c>
      <c r="B449" s="2" t="s">
        <v>6</v>
      </c>
      <c r="C449" s="63">
        <v>20</v>
      </c>
      <c r="D449" s="77">
        <f>+'Costo Materia Prima'!E85</f>
        <v>7.62</v>
      </c>
      <c r="E449" s="173">
        <f t="shared" ref="E449:E450" si="65">+C449*D449</f>
        <v>152.4</v>
      </c>
    </row>
    <row r="450" spans="1:7" x14ac:dyDescent="0.25">
      <c r="A450" s="159" t="s">
        <v>352</v>
      </c>
      <c r="B450" s="2" t="s">
        <v>6</v>
      </c>
      <c r="C450" s="63">
        <v>5</v>
      </c>
      <c r="D450" s="77">
        <f>+'Costo Materia Prima'!E100</f>
        <v>1.95</v>
      </c>
      <c r="E450" s="173">
        <f t="shared" si="65"/>
        <v>9.75</v>
      </c>
    </row>
    <row r="451" spans="1:7" ht="16.5" thickBot="1" x14ac:dyDescent="0.3">
      <c r="A451" s="243" t="s">
        <v>215</v>
      </c>
      <c r="B451" s="244"/>
      <c r="C451" s="64">
        <f>SUM(C448:C450)</f>
        <v>525</v>
      </c>
      <c r="D451" s="64">
        <f t="shared" ref="D451:E451" si="66">SUM(D448:D450)</f>
        <v>14.169999999999998</v>
      </c>
      <c r="E451" s="166">
        <f t="shared" si="66"/>
        <v>2462.15</v>
      </c>
    </row>
    <row r="452" spans="1:7" ht="16.5" thickBot="1" x14ac:dyDescent="0.3">
      <c r="D452" s="5"/>
      <c r="E452" s="5"/>
    </row>
    <row r="453" spans="1:7" ht="16.5" thickBot="1" x14ac:dyDescent="0.3">
      <c r="A453" s="249" t="s">
        <v>15</v>
      </c>
      <c r="B453" s="250"/>
      <c r="C453" s="250"/>
      <c r="D453" s="250"/>
      <c r="E453" s="251"/>
    </row>
    <row r="454" spans="1:7" ht="16.5" thickBot="1" x14ac:dyDescent="0.3">
      <c r="A454" s="164" t="s">
        <v>16</v>
      </c>
      <c r="B454" s="4" t="s">
        <v>3</v>
      </c>
      <c r="C454" s="62" t="s">
        <v>17</v>
      </c>
      <c r="D454" s="72" t="s">
        <v>146</v>
      </c>
      <c r="E454" s="174" t="s">
        <v>65</v>
      </c>
    </row>
    <row r="455" spans="1:7" x14ac:dyDescent="0.25">
      <c r="A455" s="159" t="s">
        <v>217</v>
      </c>
      <c r="B455" s="2" t="s">
        <v>209</v>
      </c>
      <c r="C455" s="63">
        <v>2</v>
      </c>
      <c r="D455" s="77">
        <f>+'Costo Mano de Obra'!E$11</f>
        <v>182.42184782608697</v>
      </c>
      <c r="E455" s="173">
        <f>+C455*D455</f>
        <v>364.84369565217395</v>
      </c>
    </row>
    <row r="456" spans="1:7" x14ac:dyDescent="0.25">
      <c r="A456" s="159" t="s">
        <v>223</v>
      </c>
      <c r="B456" s="2" t="s">
        <v>209</v>
      </c>
      <c r="C456" s="63">
        <v>2</v>
      </c>
      <c r="D456" s="77">
        <f>+'Costo Mano de Obra'!E$11</f>
        <v>182.42184782608697</v>
      </c>
      <c r="E456" s="173">
        <f t="shared" ref="E456:E457" si="67">+C456*D456</f>
        <v>364.84369565217395</v>
      </c>
    </row>
    <row r="457" spans="1:7" x14ac:dyDescent="0.25">
      <c r="A457" s="191" t="s">
        <v>419</v>
      </c>
      <c r="B457" s="2" t="s">
        <v>209</v>
      </c>
      <c r="C457" s="63">
        <v>2</v>
      </c>
      <c r="D457" s="77">
        <f>+'Costo Mano de Obra'!E$11</f>
        <v>182.42184782608697</v>
      </c>
      <c r="E457" s="173">
        <f t="shared" si="67"/>
        <v>364.84369565217395</v>
      </c>
    </row>
    <row r="458" spans="1:7" ht="16.5" thickBot="1" x14ac:dyDescent="0.3">
      <c r="A458" s="243"/>
      <c r="B458" s="244"/>
      <c r="C458" s="66">
        <f>SUM(C455:C457)</f>
        <v>6</v>
      </c>
      <c r="D458" s="66">
        <f t="shared" ref="D458:E458" si="68">SUM(D455:D457)</f>
        <v>547.26554347826095</v>
      </c>
      <c r="E458" s="199">
        <f t="shared" si="68"/>
        <v>1094.5310869565219</v>
      </c>
    </row>
    <row r="459" spans="1:7" x14ac:dyDescent="0.25">
      <c r="D459" s="5"/>
      <c r="E459" s="5"/>
    </row>
    <row r="460" spans="1:7" x14ac:dyDescent="0.25">
      <c r="D460" s="5"/>
      <c r="E460" s="5"/>
    </row>
    <row r="461" spans="1:7" x14ac:dyDescent="0.25">
      <c r="A461" s="247" t="s">
        <v>246</v>
      </c>
      <c r="B461" s="248"/>
      <c r="C461" s="248"/>
      <c r="D461" s="248"/>
      <c r="E461" s="248"/>
      <c r="F461" s="248"/>
      <c r="G461" s="248"/>
    </row>
    <row r="462" spans="1:7" ht="42.75" x14ac:dyDescent="0.25">
      <c r="A462" s="18" t="s">
        <v>64</v>
      </c>
      <c r="B462" s="78" t="s">
        <v>4</v>
      </c>
      <c r="C462" s="21" t="s">
        <v>2</v>
      </c>
      <c r="D462" s="18" t="s">
        <v>247</v>
      </c>
      <c r="E462" s="18" t="s">
        <v>248</v>
      </c>
      <c r="F462" s="21" t="s">
        <v>249</v>
      </c>
      <c r="G462" s="41" t="s">
        <v>250</v>
      </c>
    </row>
    <row r="463" spans="1:7" x14ac:dyDescent="0.25">
      <c r="A463" s="18">
        <f>+A437</f>
        <v>0</v>
      </c>
      <c r="B463" s="19">
        <f>+C451</f>
        <v>525</v>
      </c>
      <c r="C463" s="20">
        <f>+E451</f>
        <v>2462.15</v>
      </c>
      <c r="D463" s="20">
        <f>+E458</f>
        <v>1094.5310869565219</v>
      </c>
      <c r="E463" s="18"/>
      <c r="F463" s="21">
        <f>+C463+D463+E463</f>
        <v>3556.681086956522</v>
      </c>
      <c r="G463" s="19">
        <f>+F463/B463</f>
        <v>6.7746306418219469</v>
      </c>
    </row>
    <row r="464" spans="1:7" x14ac:dyDescent="0.25">
      <c r="D464" s="5"/>
      <c r="E464" s="5"/>
    </row>
    <row r="465" spans="1:5" x14ac:dyDescent="0.25">
      <c r="D465" s="5"/>
      <c r="E465" s="5"/>
    </row>
    <row r="466" spans="1:5" ht="16.5" thickBot="1" x14ac:dyDescent="0.3"/>
    <row r="467" spans="1:5" x14ac:dyDescent="0.25">
      <c r="A467" s="252" t="s">
        <v>739</v>
      </c>
      <c r="B467" s="253"/>
      <c r="C467" s="253"/>
      <c r="D467" s="253"/>
      <c r="E467" s="254"/>
    </row>
    <row r="468" spans="1:5" ht="16.5" thickBot="1" x14ac:dyDescent="0.3">
      <c r="A468" s="255" t="s">
        <v>1</v>
      </c>
      <c r="B468" s="256"/>
      <c r="C468" s="256"/>
      <c r="D468" s="256"/>
      <c r="E468" s="257"/>
    </row>
    <row r="469" spans="1:5" ht="16.5" thickBot="1" x14ac:dyDescent="0.3">
      <c r="A469" s="157" t="s">
        <v>437</v>
      </c>
      <c r="B469" s="1" t="s">
        <v>3</v>
      </c>
      <c r="C469" s="59" t="s">
        <v>4</v>
      </c>
      <c r="D469" s="72" t="s">
        <v>146</v>
      </c>
      <c r="E469" s="174" t="s">
        <v>65</v>
      </c>
    </row>
    <row r="470" spans="1:5" x14ac:dyDescent="0.25">
      <c r="A470" s="159" t="str">
        <f>+'Preparaciones Previas'!A404</f>
        <v>cebolla cabezona morada</v>
      </c>
      <c r="B470" s="2" t="str">
        <f>+'Preparaciones Previas'!B404</f>
        <v>Gramos</v>
      </c>
      <c r="C470" s="2">
        <f>+'Preparaciones Previas'!C404</f>
        <v>500</v>
      </c>
      <c r="D470" s="13">
        <f>+'Costo Materia Prima'!E5</f>
        <v>5.7</v>
      </c>
      <c r="E470" s="200">
        <f>+C470*D470</f>
        <v>2850</v>
      </c>
    </row>
    <row r="471" spans="1:5" x14ac:dyDescent="0.25">
      <c r="A471" s="159" t="str">
        <f>+'Preparaciones Previas'!A405</f>
        <v>aceite</v>
      </c>
      <c r="B471" s="2" t="str">
        <f>+'Preparaciones Previas'!B405</f>
        <v>Gramos</v>
      </c>
      <c r="C471" s="2">
        <f>+'Preparaciones Previas'!C405</f>
        <v>50</v>
      </c>
      <c r="D471" s="13">
        <f>+'Costo Materia Prima'!E85</f>
        <v>7.62</v>
      </c>
      <c r="E471" s="200">
        <f t="shared" ref="E471:E477" si="69">+C471*D471</f>
        <v>381</v>
      </c>
    </row>
    <row r="472" spans="1:5" x14ac:dyDescent="0.25">
      <c r="A472" s="159" t="str">
        <f>+'Preparaciones Previas'!A406</f>
        <v>pimenton</v>
      </c>
      <c r="B472" s="2" t="str">
        <f>+'Preparaciones Previas'!B406</f>
        <v>Gramos</v>
      </c>
      <c r="C472" s="2">
        <f>+'Preparaciones Previas'!C406</f>
        <v>200</v>
      </c>
      <c r="D472" s="13">
        <f>+'Costo Materia Prima'!E9</f>
        <v>6.1520000000000001</v>
      </c>
      <c r="E472" s="200">
        <f t="shared" si="69"/>
        <v>1230.4000000000001</v>
      </c>
    </row>
    <row r="473" spans="1:5" x14ac:dyDescent="0.25">
      <c r="A473" s="159" t="str">
        <f>+'Preparaciones Previas'!A407</f>
        <v>perejil</v>
      </c>
      <c r="B473" s="2" t="str">
        <f>+'Preparaciones Previas'!B407</f>
        <v>Gramos</v>
      </c>
      <c r="C473" s="2">
        <f>+'Preparaciones Previas'!C407</f>
        <v>5</v>
      </c>
      <c r="D473" s="13">
        <f>+'Costo Materia Prima'!E8</f>
        <v>14</v>
      </c>
      <c r="E473" s="200">
        <f t="shared" si="69"/>
        <v>70</v>
      </c>
    </row>
    <row r="474" spans="1:5" x14ac:dyDescent="0.25">
      <c r="A474" s="159" t="str">
        <f>+'Preparaciones Previas'!A408</f>
        <v>sumo de limon</v>
      </c>
      <c r="B474" s="2" t="str">
        <f>+'Preparaciones Previas'!B408</f>
        <v>ml</v>
      </c>
      <c r="C474" s="2">
        <f>+'Preparaciones Previas'!C408</f>
        <v>50</v>
      </c>
      <c r="D474" s="13">
        <f>+'Costo Materia Prima'!E26</f>
        <v>2.25</v>
      </c>
      <c r="E474" s="200">
        <f t="shared" si="69"/>
        <v>112.5</v>
      </c>
    </row>
    <row r="475" spans="1:5" x14ac:dyDescent="0.25">
      <c r="A475" s="159" t="str">
        <f>+'Preparaciones Previas'!A409</f>
        <v>alcaparra</v>
      </c>
      <c r="B475" s="2" t="str">
        <f>+'Preparaciones Previas'!B409</f>
        <v>Gramos</v>
      </c>
      <c r="C475" s="2">
        <f>+'Preparaciones Previas'!C409</f>
        <v>100</v>
      </c>
      <c r="D475" s="13">
        <f>+'Costo Materia Prima'!E110</f>
        <v>21.5</v>
      </c>
      <c r="E475" s="200">
        <f t="shared" si="69"/>
        <v>2150</v>
      </c>
    </row>
    <row r="476" spans="1:5" x14ac:dyDescent="0.25">
      <c r="A476" s="159" t="str">
        <f>+'Preparaciones Previas'!A410</f>
        <v>vinagre</v>
      </c>
      <c r="B476" s="2" t="str">
        <f>+'Preparaciones Previas'!B410</f>
        <v>Gramos</v>
      </c>
      <c r="C476" s="2">
        <f>+'Preparaciones Previas'!C410</f>
        <v>50</v>
      </c>
      <c r="D476" s="13">
        <f>+'Costo Materia Prima'!E104</f>
        <v>2.9750000000000001</v>
      </c>
      <c r="E476" s="200">
        <f t="shared" si="69"/>
        <v>148.75</v>
      </c>
    </row>
    <row r="477" spans="1:5" x14ac:dyDescent="0.25">
      <c r="A477" s="159" t="str">
        <f>+'Preparaciones Previas'!A411</f>
        <v>sal</v>
      </c>
      <c r="B477" s="2" t="str">
        <f>+'Preparaciones Previas'!B411</f>
        <v>Gramos</v>
      </c>
      <c r="C477" s="2">
        <f>+'Preparaciones Previas'!C411</f>
        <v>10</v>
      </c>
      <c r="D477" s="13">
        <f>+'Costo Materia Prima'!E100</f>
        <v>1.95</v>
      </c>
      <c r="E477" s="200">
        <f t="shared" si="69"/>
        <v>19.5</v>
      </c>
    </row>
    <row r="478" spans="1:5" ht="16.5" thickBot="1" x14ac:dyDescent="0.3">
      <c r="A478" s="243" t="s">
        <v>215</v>
      </c>
      <c r="B478" s="244"/>
      <c r="C478" s="64">
        <f>SUM(C470:C477)</f>
        <v>965</v>
      </c>
      <c r="D478" s="64">
        <f t="shared" ref="D478:E478" si="70">SUM(D470:D477)</f>
        <v>62.147000000000006</v>
      </c>
      <c r="E478" s="166">
        <f t="shared" si="70"/>
        <v>6962.15</v>
      </c>
    </row>
    <row r="479" spans="1:5" ht="16.5" thickBot="1" x14ac:dyDescent="0.3">
      <c r="D479" s="5"/>
      <c r="E479" s="5"/>
    </row>
    <row r="480" spans="1:5" ht="16.5" thickBot="1" x14ac:dyDescent="0.3">
      <c r="A480" s="249" t="s">
        <v>15</v>
      </c>
      <c r="B480" s="250"/>
      <c r="C480" s="250"/>
      <c r="D480" s="250"/>
      <c r="E480" s="251"/>
    </row>
    <row r="481" spans="1:7" ht="16.5" thickBot="1" x14ac:dyDescent="0.3">
      <c r="A481" s="164" t="s">
        <v>16</v>
      </c>
      <c r="B481" s="4" t="s">
        <v>3</v>
      </c>
      <c r="C481" s="62" t="s">
        <v>17</v>
      </c>
      <c r="D481" s="72" t="s">
        <v>146</v>
      </c>
      <c r="E481" s="174" t="s">
        <v>65</v>
      </c>
    </row>
    <row r="482" spans="1:7" x14ac:dyDescent="0.25">
      <c r="A482" s="159" t="str">
        <f>+'Preparaciones Previas'!A416</f>
        <v>Medir los Ingredientes a Procesar</v>
      </c>
      <c r="B482" s="2" t="str">
        <f>+'Preparaciones Previas'!B416</f>
        <v>Minutos</v>
      </c>
      <c r="C482" s="2">
        <f>+'Preparaciones Previas'!C416</f>
        <v>2</v>
      </c>
      <c r="D482" s="77">
        <f>+'Costo Mano de Obra'!E$11</f>
        <v>182.42184782608697</v>
      </c>
      <c r="E482" s="173">
        <f>+C482*D482</f>
        <v>364.84369565217395</v>
      </c>
    </row>
    <row r="483" spans="1:7" x14ac:dyDescent="0.25">
      <c r="A483" s="159" t="str">
        <f>+'Preparaciones Previas'!A417</f>
        <v>Lavar los ingredientes</v>
      </c>
      <c r="B483" s="2" t="str">
        <f>+'Preparaciones Previas'!B417</f>
        <v>Minutos</v>
      </c>
      <c r="C483" s="2">
        <f>+'Preparaciones Previas'!C417</f>
        <v>2</v>
      </c>
      <c r="D483" s="77">
        <f>+'Costo Mano de Obra'!E$11</f>
        <v>182.42184782608697</v>
      </c>
      <c r="E483" s="173">
        <f t="shared" ref="E483:E484" si="71">+C483*D483</f>
        <v>364.84369565217395</v>
      </c>
    </row>
    <row r="484" spans="1:7" x14ac:dyDescent="0.25">
      <c r="A484" s="159" t="str">
        <f>+'Preparaciones Previas'!A418</f>
        <v>se procede a cortar finamente y a integrar todos los ingredienrtes.</v>
      </c>
      <c r="B484" s="2" t="str">
        <f>+'Preparaciones Previas'!B418</f>
        <v>Minutos</v>
      </c>
      <c r="C484" s="2">
        <f>+'Preparaciones Previas'!C418</f>
        <v>2</v>
      </c>
      <c r="D484" s="77">
        <f>+'Costo Mano de Obra'!E$11</f>
        <v>182.42184782608697</v>
      </c>
      <c r="E484" s="173">
        <f t="shared" si="71"/>
        <v>364.84369565217395</v>
      </c>
    </row>
    <row r="485" spans="1:7" ht="16.5" thickBot="1" x14ac:dyDescent="0.3">
      <c r="A485" s="243"/>
      <c r="B485" s="244"/>
      <c r="C485" s="66">
        <f>SUM(C482:C484)</f>
        <v>6</v>
      </c>
      <c r="D485" s="66">
        <f t="shared" ref="D485:E485" si="72">SUM(D482:D484)</f>
        <v>547.26554347826095</v>
      </c>
      <c r="E485" s="199">
        <f t="shared" si="72"/>
        <v>1094.5310869565219</v>
      </c>
    </row>
    <row r="486" spans="1:7" x14ac:dyDescent="0.25">
      <c r="D486" s="5"/>
      <c r="E486" s="5"/>
    </row>
    <row r="488" spans="1:7" x14ac:dyDescent="0.25">
      <c r="A488" s="247" t="s">
        <v>246</v>
      </c>
      <c r="B488" s="248"/>
      <c r="C488" s="248"/>
      <c r="D488" s="248"/>
      <c r="E488" s="248"/>
      <c r="F488" s="248"/>
      <c r="G488" s="248"/>
    </row>
    <row r="489" spans="1:7" ht="42.75" x14ac:dyDescent="0.25">
      <c r="A489" s="18" t="s">
        <v>64</v>
      </c>
      <c r="B489" s="78" t="s">
        <v>4</v>
      </c>
      <c r="C489" s="21" t="s">
        <v>2</v>
      </c>
      <c r="D489" s="18" t="s">
        <v>247</v>
      </c>
      <c r="E489" s="18" t="s">
        <v>248</v>
      </c>
      <c r="F489" s="21" t="s">
        <v>249</v>
      </c>
      <c r="G489" s="41" t="s">
        <v>250</v>
      </c>
    </row>
    <row r="490" spans="1:7" x14ac:dyDescent="0.25">
      <c r="A490" s="18" t="str">
        <f>+A462</f>
        <v>Producto</v>
      </c>
      <c r="B490" s="19">
        <f>+C478</f>
        <v>965</v>
      </c>
      <c r="C490" s="20">
        <f>+E478</f>
        <v>6962.15</v>
      </c>
      <c r="D490" s="20">
        <f>+E485</f>
        <v>1094.5310869565219</v>
      </c>
      <c r="E490" s="18"/>
      <c r="F490" s="21">
        <f>+C490+D490+E490</f>
        <v>8056.6810869565215</v>
      </c>
      <c r="G490" s="19">
        <f>+F490/B490</f>
        <v>8.3488923180896588</v>
      </c>
    </row>
    <row r="493" spans="1:7" ht="16.5" thickBot="1" x14ac:dyDescent="0.3"/>
    <row r="494" spans="1:7" ht="16.5" thickBot="1" x14ac:dyDescent="0.3">
      <c r="A494" s="237" t="s">
        <v>496</v>
      </c>
      <c r="B494" s="238"/>
      <c r="C494" s="238"/>
      <c r="D494" s="238"/>
      <c r="E494" s="239"/>
    </row>
    <row r="495" spans="1:7" ht="16.5" thickBot="1" x14ac:dyDescent="0.3">
      <c r="A495" s="245" t="s">
        <v>1</v>
      </c>
      <c r="B495" s="246"/>
      <c r="C495" s="246"/>
      <c r="D495" s="5"/>
      <c r="E495" s="201"/>
    </row>
    <row r="496" spans="1:7" ht="16.5" thickBot="1" x14ac:dyDescent="0.3">
      <c r="A496" s="157" t="s">
        <v>437</v>
      </c>
      <c r="B496" s="1" t="s">
        <v>3</v>
      </c>
      <c r="C496" s="59" t="s">
        <v>4</v>
      </c>
      <c r="D496" s="72" t="s">
        <v>146</v>
      </c>
      <c r="E496" s="174" t="s">
        <v>65</v>
      </c>
    </row>
    <row r="497" spans="1:7" x14ac:dyDescent="0.25">
      <c r="A497" s="159" t="str">
        <f>+'Preparaciones Previas'!A444</f>
        <v>Mezcla En Polvo Cordillera Para Crema Chantilly</v>
      </c>
      <c r="B497" s="2" t="str">
        <f>+'Preparaciones Previas'!B444</f>
        <v>Gramos</v>
      </c>
      <c r="C497" s="2">
        <v>125</v>
      </c>
      <c r="D497" s="77">
        <f>+'Costo Materia Prima'!E113</f>
        <v>50.908000000000001</v>
      </c>
      <c r="E497" s="173">
        <f>+C497*D497</f>
        <v>6363.5</v>
      </c>
    </row>
    <row r="498" spans="1:7" x14ac:dyDescent="0.25">
      <c r="A498" s="159" t="str">
        <f>+'Preparaciones Previas'!A445</f>
        <v>Crema de leche</v>
      </c>
      <c r="B498" s="2" t="str">
        <f>+'Preparaciones Previas'!B445</f>
        <v>Gramos</v>
      </c>
      <c r="C498" s="2">
        <v>20</v>
      </c>
      <c r="D498" s="77">
        <f>+'Costo Materia Prima'!E88</f>
        <v>23.26</v>
      </c>
      <c r="E498" s="173">
        <f>+C498*D498</f>
        <v>465.20000000000005</v>
      </c>
    </row>
    <row r="499" spans="1:7" x14ac:dyDescent="0.25">
      <c r="A499" s="159" t="str">
        <f>+'Preparaciones Previas'!A446</f>
        <v>Leche</v>
      </c>
      <c r="B499" s="2" t="str">
        <f>+'Preparaciones Previas'!B446</f>
        <v>Gramos</v>
      </c>
      <c r="C499" s="2">
        <f>+'Preparaciones Previas'!C446</f>
        <v>220</v>
      </c>
      <c r="D499" s="77">
        <f>+'Costo Materia Prima'!E89</f>
        <v>3.7962962962962963</v>
      </c>
      <c r="E499" s="173">
        <f>+C499*D499</f>
        <v>835.18518518518522</v>
      </c>
    </row>
    <row r="500" spans="1:7" ht="16.5" thickBot="1" x14ac:dyDescent="0.3">
      <c r="A500" s="243" t="s">
        <v>215</v>
      </c>
      <c r="B500" s="244"/>
      <c r="C500" s="64">
        <f>SUM(C497:C499)</f>
        <v>365</v>
      </c>
      <c r="D500" s="64">
        <f t="shared" ref="D500" si="73">SUM(D497:D499)</f>
        <v>77.964296296296297</v>
      </c>
      <c r="E500" s="166">
        <f>SUM(E497:E499)</f>
        <v>7663.885185185185</v>
      </c>
    </row>
    <row r="501" spans="1:7" ht="16.5" thickBot="1" x14ac:dyDescent="0.3">
      <c r="D501" s="5"/>
      <c r="E501" s="5"/>
    </row>
    <row r="502" spans="1:7" ht="16.5" thickBot="1" x14ac:dyDescent="0.3">
      <c r="A502" s="249" t="s">
        <v>15</v>
      </c>
      <c r="B502" s="250"/>
      <c r="C502" s="250"/>
      <c r="D502" s="250"/>
      <c r="E502" s="251"/>
    </row>
    <row r="503" spans="1:7" ht="16.5" thickBot="1" x14ac:dyDescent="0.3">
      <c r="A503" s="164" t="s">
        <v>16</v>
      </c>
      <c r="B503" s="4" t="s">
        <v>3</v>
      </c>
      <c r="C503" s="62" t="s">
        <v>17</v>
      </c>
      <c r="D503" s="72" t="s">
        <v>146</v>
      </c>
      <c r="E503" s="174" t="s">
        <v>65</v>
      </c>
    </row>
    <row r="504" spans="1:7" x14ac:dyDescent="0.25">
      <c r="A504" s="159" t="s">
        <v>499</v>
      </c>
      <c r="B504" s="2" t="s">
        <v>209</v>
      </c>
      <c r="C504" s="63">
        <v>2</v>
      </c>
      <c r="D504" s="77">
        <f>+'Costo Mano de Obra'!E$11</f>
        <v>182.42184782608697</v>
      </c>
      <c r="E504" s="173">
        <f>+C504*D504</f>
        <v>364.84369565217395</v>
      </c>
    </row>
    <row r="505" spans="1:7" x14ac:dyDescent="0.25">
      <c r="A505" s="159" t="s">
        <v>500</v>
      </c>
      <c r="B505" s="2" t="s">
        <v>209</v>
      </c>
      <c r="C505" s="63">
        <v>2</v>
      </c>
      <c r="D505" s="77">
        <f>+'Costo Mano de Obra'!E$11</f>
        <v>182.42184782608697</v>
      </c>
      <c r="E505" s="173">
        <f>+C505*D505</f>
        <v>364.84369565217395</v>
      </c>
    </row>
    <row r="506" spans="1:7" ht="16.5" thickBot="1" x14ac:dyDescent="0.3">
      <c r="A506" s="243"/>
      <c r="B506" s="244"/>
      <c r="C506" s="66">
        <f>SUM(C504:C505)</f>
        <v>4</v>
      </c>
      <c r="D506" s="66">
        <f>SUM(D504:D505)</f>
        <v>364.84369565217395</v>
      </c>
      <c r="E506" s="199">
        <f>SUM(E504:E505)</f>
        <v>729.6873913043479</v>
      </c>
    </row>
    <row r="507" spans="1:7" x14ac:dyDescent="0.25">
      <c r="D507" s="5"/>
      <c r="E507" s="5"/>
    </row>
    <row r="509" spans="1:7" x14ac:dyDescent="0.25">
      <c r="A509" s="247" t="s">
        <v>246</v>
      </c>
      <c r="B509" s="248"/>
      <c r="C509" s="248"/>
      <c r="D509" s="248"/>
      <c r="E509" s="248"/>
      <c r="F509" s="248"/>
      <c r="G509" s="248"/>
    </row>
    <row r="510" spans="1:7" ht="42.75" x14ac:dyDescent="0.25">
      <c r="A510" s="18" t="s">
        <v>64</v>
      </c>
      <c r="B510" s="78" t="s">
        <v>4</v>
      </c>
      <c r="C510" s="21" t="s">
        <v>2</v>
      </c>
      <c r="D510" s="18" t="s">
        <v>247</v>
      </c>
      <c r="E510" s="18" t="s">
        <v>248</v>
      </c>
      <c r="F510" s="21" t="s">
        <v>249</v>
      </c>
      <c r="G510" s="41" t="s">
        <v>250</v>
      </c>
    </row>
    <row r="511" spans="1:7" x14ac:dyDescent="0.25">
      <c r="A511" s="18" t="str">
        <f>+A494</f>
        <v>Chantilly</v>
      </c>
      <c r="B511" s="19">
        <f>+C500</f>
        <v>365</v>
      </c>
      <c r="C511" s="20">
        <f>+E500</f>
        <v>7663.885185185185</v>
      </c>
      <c r="D511" s="20">
        <f>+E506</f>
        <v>729.6873913043479</v>
      </c>
      <c r="E511" s="18"/>
      <c r="F511" s="21">
        <f>+C511+D511+E511</f>
        <v>8393.5725764895324</v>
      </c>
      <c r="G511" s="19">
        <f>+F511/B511</f>
        <v>22.996089250656254</v>
      </c>
    </row>
  </sheetData>
  <sheetProtection formatCells="0" formatColumns="0" formatRows="0" insertColumns="0" insertRows="0" insertHyperlinks="0" deleteColumns="0" deleteRows="0" sort="0" autoFilter="0" pivotTables="0"/>
  <mergeCells count="120">
    <mergeCell ref="A106:B106"/>
    <mergeCell ref="A29:G29"/>
    <mergeCell ref="A56:G56"/>
    <mergeCell ref="A88:G88"/>
    <mergeCell ref="A109:G109"/>
    <mergeCell ref="A142:G142"/>
    <mergeCell ref="A167:G167"/>
    <mergeCell ref="A116:E116"/>
    <mergeCell ref="A115:E115"/>
    <mergeCell ref="A100:B100"/>
    <mergeCell ref="A102:E102"/>
    <mergeCell ref="A124:B124"/>
    <mergeCell ref="A126:E126"/>
    <mergeCell ref="A133:B133"/>
    <mergeCell ref="A164:B164"/>
    <mergeCell ref="A136:E136"/>
    <mergeCell ref="A139:B139"/>
    <mergeCell ref="A156:B156"/>
    <mergeCell ref="A148:E148"/>
    <mergeCell ref="A326:G326"/>
    <mergeCell ref="A323:B323"/>
    <mergeCell ref="A245:G245"/>
    <mergeCell ref="A278:G278"/>
    <mergeCell ref="A302:G302"/>
    <mergeCell ref="A242:B242"/>
    <mergeCell ref="A275:B275"/>
    <mergeCell ref="A265:B265"/>
    <mergeCell ref="A299:B299"/>
    <mergeCell ref="A292:B292"/>
    <mergeCell ref="A294:E294"/>
    <mergeCell ref="A252:E252"/>
    <mergeCell ref="A308:E308"/>
    <mergeCell ref="A309:E309"/>
    <mergeCell ref="A318:E318"/>
    <mergeCell ref="A315:B315"/>
    <mergeCell ref="A267:E267"/>
    <mergeCell ref="A285:E285"/>
    <mergeCell ref="A284:E284"/>
    <mergeCell ref="A251:E251"/>
    <mergeCell ref="A236:E236"/>
    <mergeCell ref="A198:E198"/>
    <mergeCell ref="A215:B215"/>
    <mergeCell ref="A149:E149"/>
    <mergeCell ref="A234:B234"/>
    <mergeCell ref="A181:B181"/>
    <mergeCell ref="A225:E225"/>
    <mergeCell ref="A174:E174"/>
    <mergeCell ref="A183:E183"/>
    <mergeCell ref="A209:E209"/>
    <mergeCell ref="A191:G191"/>
    <mergeCell ref="A218:G218"/>
    <mergeCell ref="A188:B188"/>
    <mergeCell ref="A207:B207"/>
    <mergeCell ref="A173:E173"/>
    <mergeCell ref="A197:E197"/>
    <mergeCell ref="A158:E158"/>
    <mergeCell ref="A224:E224"/>
    <mergeCell ref="A1:E1"/>
    <mergeCell ref="A2:E2"/>
    <mergeCell ref="A34:E34"/>
    <mergeCell ref="A63:E63"/>
    <mergeCell ref="A95:E95"/>
    <mergeCell ref="A62:E62"/>
    <mergeCell ref="A94:E94"/>
    <mergeCell ref="A13:B13"/>
    <mergeCell ref="A22:B22"/>
    <mergeCell ref="A53:B53"/>
    <mergeCell ref="A80:B80"/>
    <mergeCell ref="A33:E33"/>
    <mergeCell ref="A15:E15"/>
    <mergeCell ref="A43:B43"/>
    <mergeCell ref="A45:E45"/>
    <mergeCell ref="A71:B71"/>
    <mergeCell ref="A73:E73"/>
    <mergeCell ref="A27:B27"/>
    <mergeCell ref="A24:E24"/>
    <mergeCell ref="A82:E82"/>
    <mergeCell ref="A85:B85"/>
    <mergeCell ref="A421:E421"/>
    <mergeCell ref="A378:B378"/>
    <mergeCell ref="A360:G360"/>
    <mergeCell ref="A346:B346"/>
    <mergeCell ref="A357:B357"/>
    <mergeCell ref="A332:E332"/>
    <mergeCell ref="A333:E333"/>
    <mergeCell ref="A348:E348"/>
    <mergeCell ref="A366:E366"/>
    <mergeCell ref="A367:E367"/>
    <mergeCell ref="A380:E380"/>
    <mergeCell ref="A411:B411"/>
    <mergeCell ref="A414:G414"/>
    <mergeCell ref="A385:B385"/>
    <mergeCell ref="A403:B403"/>
    <mergeCell ref="A388:G388"/>
    <mergeCell ref="A394:E394"/>
    <mergeCell ref="A395:E395"/>
    <mergeCell ref="A405:E405"/>
    <mergeCell ref="A420:E420"/>
    <mergeCell ref="A467:E467"/>
    <mergeCell ref="A468:E468"/>
    <mergeCell ref="A480:E480"/>
    <mergeCell ref="A461:G461"/>
    <mergeCell ref="A439:G439"/>
    <mergeCell ref="A451:B451"/>
    <mergeCell ref="A458:B458"/>
    <mergeCell ref="A426:B426"/>
    <mergeCell ref="A436:B436"/>
    <mergeCell ref="A428:E428"/>
    <mergeCell ref="A445:E445"/>
    <mergeCell ref="A446:E446"/>
    <mergeCell ref="A453:E453"/>
    <mergeCell ref="A495:C495"/>
    <mergeCell ref="A500:B500"/>
    <mergeCell ref="A506:B506"/>
    <mergeCell ref="A509:G509"/>
    <mergeCell ref="A478:B478"/>
    <mergeCell ref="A485:B485"/>
    <mergeCell ref="A488:G488"/>
    <mergeCell ref="A494:E494"/>
    <mergeCell ref="A502:E502"/>
  </mergeCells>
  <hyperlinks>
    <hyperlink ref="G1" location="'Menu Navegación'!A1" display="Menú" xr:uid="{51F11D41-3A4B-4D6A-8541-93B707B450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Portada</vt:lpstr>
      <vt:lpstr>Presentación</vt:lpstr>
      <vt:lpstr>Menu Navegación</vt:lpstr>
      <vt:lpstr>Carta o Menu</vt:lpstr>
      <vt:lpstr>Costo Materia Prima</vt:lpstr>
      <vt:lpstr>Costo Mano de Obra</vt:lpstr>
      <vt:lpstr>Costos Indirectos </vt:lpstr>
      <vt:lpstr>Preparaciones Previas</vt:lpstr>
      <vt:lpstr>Costo Preparaciones Previas</vt:lpstr>
      <vt:lpstr>Producto Terminado</vt:lpstr>
      <vt:lpstr>Costos FRESH</vt:lpstr>
      <vt:lpstr>Costos UPB</vt:lpstr>
      <vt:lpstr>Unidades Vendidas</vt:lpstr>
      <vt:lpstr>Comparacion precio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GB6832</dc:creator>
  <cp:keywords/>
  <dc:description/>
  <cp:lastModifiedBy>teresa de jesus altahona quijano</cp:lastModifiedBy>
  <cp:revision/>
  <dcterms:created xsi:type="dcterms:W3CDTF">2024-06-19T13:44:09Z</dcterms:created>
  <dcterms:modified xsi:type="dcterms:W3CDTF">2024-09-19T16:21:28Z</dcterms:modified>
  <cp:category/>
  <cp:contentStatus/>
</cp:coreProperties>
</file>