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 activeTab="2"/>
  </bookViews>
  <sheets>
    <sheet name="PRECIOS DE REFERENCIA" sheetId="11" r:id="rId1"/>
    <sheet name="NUEVO SALSIPUEDES" sheetId="9" r:id="rId2"/>
    <sheet name="MAQUINARIA" sheetId="10" r:id="rId3"/>
    <sheet name="MEMORIA DE CALCULO" sheetId="8" r:id="rId4"/>
    <sheet name="ACTUAL" sheetId="4" r:id="rId5"/>
    <sheet name="ESTUDIO DE MERCADO" sheetId="2" r:id="rId6"/>
    <sheet name="PRESUPUESTO" sheetId="3" r:id="rId7"/>
    <sheet name="CRONOGRAMA" sheetId="5" r:id="rId8"/>
    <sheet name="MODELACION" sheetId="6" r:id="rId9"/>
  </sheets>
  <externalReferences>
    <externalReference r:id="rId10"/>
    <externalReference r:id="rId11"/>
    <externalReference r:id="rId12"/>
    <externalReference r:id="rId13"/>
  </externalReferences>
  <definedNames>
    <definedName name="_xlnm.Print_Area" localSheetId="0">'PRECIOS DE REFERENCIA'!$A$1:$I$375</definedName>
    <definedName name="_xlnm.Print_Titles" localSheetId="0">'PRECIOS DE REFERENCIA'!$1:$2</definedName>
    <definedName name="Z_4D3BD6EC_9056_4D89_93C7_EE6A1A606A42_.wvu.PrintArea" localSheetId="0" hidden="1">'PRECIOS DE REFERENCIA'!$A$1:$I$375</definedName>
    <definedName name="Z_4D3BD6EC_9056_4D89_93C7_EE6A1A606A42_.wvu.PrintTitles" localSheetId="0" hidden="1">'PRECIOS DE REFERENCIA'!$1:$2</definedName>
    <definedName name="Z_59045DCC_8CD3_4039_B4A6_CCDD166E08C5_.wvu.PrintArea" localSheetId="0" hidden="1">'PRECIOS DE REFERENCIA'!$A$1:$I$375</definedName>
    <definedName name="Z_59045DCC_8CD3_4039_B4A6_CCDD166E08C5_.wvu.PrintTitles" localSheetId="0" hidden="1">'PRECIOS DE REFERENCIA'!$1:$2</definedName>
    <definedName name="Z_7B05E28E_E897_42E5_AFB6_AE9A02D7BD14_.wvu.PrintArea" localSheetId="0" hidden="1">'PRECIOS DE REFERENCIA'!$A$1:$I$375</definedName>
    <definedName name="Z_7B05E28E_E897_42E5_AFB6_AE9A02D7BD14_.wvu.PrintTitles" localSheetId="0" hidden="1">'PRECIOS DE REFERENCIA'!$1:$2</definedName>
    <definedName name="Z_978BC061_1B37_4ECE_AC5E_9FB9786683A0_.wvu.PrintArea" localSheetId="0" hidden="1">'PRECIOS DE REFERENCIA'!$A$1:$I$375</definedName>
    <definedName name="Z_978BC061_1B37_4ECE_AC5E_9FB9786683A0_.wvu.PrintTitles" localSheetId="0" hidden="1">'PRECIOS DE REFERENCIA'!$1:$2</definedName>
    <definedName name="Z_BBBF6F88_6A73_4A16_AF42_072D0FCC5B79_.wvu.PrintArea" localSheetId="0" hidden="1">'PRECIOS DE REFERENCIA'!$A$1:$I$375</definedName>
    <definedName name="Z_BBBF6F88_6A73_4A16_AF42_072D0FCC5B79_.wvu.PrintTitles" localSheetId="0" hidden="1">'PRECIOS DE REFERENCIA'!$1:$2</definedName>
  </definedNames>
  <calcPr calcId="145621"/>
</workbook>
</file>

<file path=xl/calcChain.xml><?xml version="1.0" encoding="utf-8"?>
<calcChain xmlns="http://schemas.openxmlformats.org/spreadsheetml/2006/main">
  <c r="H25" i="10" l="1"/>
  <c r="E375" i="11"/>
  <c r="E374" i="11"/>
  <c r="E373" i="11"/>
  <c r="E372" i="11"/>
  <c r="E371" i="11"/>
  <c r="E370" i="11"/>
  <c r="E369" i="11"/>
  <c r="E368" i="11"/>
  <c r="E367" i="11"/>
  <c r="E364" i="11"/>
  <c r="E363" i="11"/>
  <c r="E362" i="11"/>
  <c r="E361" i="11"/>
  <c r="E360" i="11"/>
  <c r="E359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3" i="11"/>
  <c r="E252" i="11"/>
  <c r="E251" i="11"/>
  <c r="E250" i="11"/>
  <c r="E249" i="11"/>
  <c r="E248" i="11"/>
  <c r="E244" i="11"/>
  <c r="E243" i="11"/>
  <c r="E242" i="11"/>
  <c r="E241" i="11"/>
  <c r="E240" i="11"/>
  <c r="E239" i="11"/>
  <c r="E238" i="11"/>
  <c r="E237" i="11"/>
  <c r="E236" i="11"/>
  <c r="E235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6" i="11"/>
  <c r="E195" i="11"/>
  <c r="E194" i="11"/>
  <c r="E193" i="11"/>
  <c r="E192" i="11"/>
  <c r="E191" i="11"/>
  <c r="E190" i="11"/>
  <c r="E189" i="11"/>
  <c r="E188" i="11"/>
  <c r="E187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2" i="11"/>
  <c r="E111" i="11"/>
  <c r="E110" i="11"/>
  <c r="E109" i="11"/>
  <c r="E108" i="11"/>
  <c r="E107" i="11"/>
  <c r="E106" i="11"/>
  <c r="E105" i="11"/>
  <c r="E104" i="11"/>
  <c r="E103" i="11"/>
  <c r="E102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F46" i="9" l="1"/>
  <c r="E46" i="9"/>
  <c r="E45" i="9"/>
  <c r="F45" i="9" s="1"/>
  <c r="F44" i="9"/>
  <c r="E44" i="9"/>
  <c r="E42" i="9"/>
  <c r="F42" i="9" s="1"/>
  <c r="F40" i="9"/>
  <c r="E40" i="9"/>
  <c r="E39" i="9"/>
  <c r="F39" i="9" s="1"/>
  <c r="F38" i="9"/>
  <c r="E38" i="9"/>
  <c r="E36" i="9"/>
  <c r="F36" i="9" s="1"/>
  <c r="F35" i="9"/>
  <c r="E35" i="9"/>
  <c r="E33" i="9"/>
  <c r="F33" i="9" s="1"/>
  <c r="F32" i="9"/>
  <c r="E32" i="9"/>
  <c r="E31" i="9"/>
  <c r="F31" i="9" s="1"/>
  <c r="F30" i="9"/>
  <c r="E30" i="9"/>
  <c r="E28" i="9"/>
  <c r="F28" i="9" s="1"/>
  <c r="F27" i="9"/>
  <c r="E27" i="9"/>
  <c r="E26" i="9"/>
  <c r="F26" i="9" s="1"/>
  <c r="F25" i="9"/>
  <c r="E25" i="9"/>
  <c r="E23" i="9"/>
  <c r="F23" i="9" s="1"/>
  <c r="F22" i="9"/>
  <c r="E22" i="9"/>
  <c r="E21" i="9"/>
  <c r="F21" i="9" s="1"/>
  <c r="F19" i="9"/>
  <c r="E19" i="9"/>
  <c r="E18" i="9"/>
  <c r="F18" i="9" s="1"/>
  <c r="F17" i="9"/>
  <c r="E17" i="9"/>
  <c r="E15" i="9"/>
  <c r="F15" i="9" s="1"/>
  <c r="F14" i="9"/>
  <c r="E14" i="9"/>
  <c r="E13" i="9"/>
  <c r="F13" i="9" s="1"/>
  <c r="F11" i="9"/>
  <c r="E11" i="9"/>
  <c r="E10" i="9"/>
  <c r="F10" i="9" s="1"/>
  <c r="F9" i="9"/>
  <c r="E9" i="9"/>
  <c r="E8" i="9"/>
  <c r="E7" i="9"/>
  <c r="F7" i="9" s="1"/>
  <c r="F6" i="9"/>
  <c r="E6" i="9"/>
  <c r="N46" i="8"/>
  <c r="R46" i="8" s="1"/>
  <c r="C46" i="8"/>
  <c r="C44" i="8"/>
  <c r="U42" i="8"/>
  <c r="U46" i="8" s="1"/>
  <c r="V46" i="8" s="1"/>
  <c r="N42" i="8"/>
  <c r="C42" i="8"/>
  <c r="U40" i="8"/>
  <c r="V40" i="8" s="1"/>
  <c r="P40" i="8"/>
  <c r="C40" i="8"/>
  <c r="V39" i="8"/>
  <c r="V38" i="8"/>
  <c r="G38" i="8"/>
  <c r="U35" i="8"/>
  <c r="V35" i="8" s="1"/>
  <c r="N35" i="8"/>
  <c r="N36" i="8" s="1"/>
  <c r="P36" i="8" s="1"/>
  <c r="U36" i="8" s="1"/>
  <c r="V36" i="8" s="1"/>
  <c r="C35" i="8"/>
  <c r="C36" i="8" s="1"/>
  <c r="U33" i="8"/>
  <c r="V33" i="8" s="1"/>
  <c r="N33" i="8"/>
  <c r="U32" i="8"/>
  <c r="V32" i="8" s="1"/>
  <c r="N31" i="8"/>
  <c r="P31" i="8" s="1"/>
  <c r="U31" i="8" s="1"/>
  <c r="V31" i="8" s="1"/>
  <c r="N30" i="8"/>
  <c r="U30" i="8" s="1"/>
  <c r="V30" i="8" s="1"/>
  <c r="C30" i="8"/>
  <c r="C31" i="8" s="1"/>
  <c r="U28" i="8"/>
  <c r="V28" i="8" s="1"/>
  <c r="E28" i="8"/>
  <c r="C28" i="8"/>
  <c r="E27" i="8"/>
  <c r="P27" i="8" s="1"/>
  <c r="U27" i="8" s="1"/>
  <c r="V27" i="8" s="1"/>
  <c r="C27" i="8"/>
  <c r="P26" i="8"/>
  <c r="U26" i="8" s="1"/>
  <c r="V26" i="8" s="1"/>
  <c r="N26" i="8"/>
  <c r="U25" i="8"/>
  <c r="V25" i="8" s="1"/>
  <c r="N25" i="8"/>
  <c r="C25" i="8"/>
  <c r="C26" i="8" s="1"/>
  <c r="U23" i="8"/>
  <c r="V23" i="8" s="1"/>
  <c r="N23" i="8"/>
  <c r="C23" i="8"/>
  <c r="N22" i="8"/>
  <c r="P22" i="8" s="1"/>
  <c r="U22" i="8" s="1"/>
  <c r="V22" i="8" s="1"/>
  <c r="N21" i="8"/>
  <c r="U21" i="8" s="1"/>
  <c r="V21" i="8" s="1"/>
  <c r="C21" i="8"/>
  <c r="C22" i="8" s="1"/>
  <c r="N19" i="8"/>
  <c r="U19" i="8" s="1"/>
  <c r="V19" i="8" s="1"/>
  <c r="C19" i="8"/>
  <c r="N18" i="8"/>
  <c r="P18" i="8" s="1"/>
  <c r="U18" i="8" s="1"/>
  <c r="V18" i="8" s="1"/>
  <c r="N17" i="8"/>
  <c r="U17" i="8" s="1"/>
  <c r="V17" i="8" s="1"/>
  <c r="C17" i="8"/>
  <c r="C18" i="8" s="1"/>
  <c r="N15" i="8"/>
  <c r="P15" i="8" s="1"/>
  <c r="U15" i="8" s="1"/>
  <c r="V15" i="8" s="1"/>
  <c r="N14" i="8"/>
  <c r="U14" i="8" s="1"/>
  <c r="V14" i="8" s="1"/>
  <c r="N13" i="8"/>
  <c r="U13" i="8" s="1"/>
  <c r="V13" i="8" s="1"/>
  <c r="C13" i="8"/>
  <c r="C14" i="8" s="1"/>
  <c r="C15" i="8" s="1"/>
  <c r="N11" i="8"/>
  <c r="U11" i="8" s="1"/>
  <c r="V11" i="8" s="1"/>
  <c r="C11" i="8"/>
  <c r="N10" i="8"/>
  <c r="U10" i="8" s="1"/>
  <c r="N9" i="8"/>
  <c r="N44" i="8" s="1"/>
  <c r="R44" i="8" s="1"/>
  <c r="C9" i="8"/>
  <c r="C10" i="8" s="1"/>
  <c r="C45" i="8" s="1"/>
  <c r="V7" i="8"/>
  <c r="V6" i="8"/>
  <c r="F48" i="9" l="1"/>
  <c r="U45" i="8"/>
  <c r="V45" i="8" s="1"/>
  <c r="V10" i="8"/>
  <c r="N45" i="8"/>
  <c r="R45" i="8" s="1"/>
  <c r="U9" i="8"/>
  <c r="V42" i="8"/>
  <c r="E11" i="4"/>
  <c r="I11" i="4" s="1"/>
  <c r="E9" i="4"/>
  <c r="E10" i="4" s="1"/>
  <c r="E12" i="4" s="1"/>
  <c r="I8" i="4"/>
  <c r="H8" i="4"/>
  <c r="I7" i="4"/>
  <c r="H7" i="4"/>
  <c r="E6" i="4"/>
  <c r="I6" i="4" s="1"/>
  <c r="I5" i="4"/>
  <c r="E5" i="4"/>
  <c r="H5" i="4" s="1"/>
  <c r="I4" i="4"/>
  <c r="H4" i="4"/>
  <c r="I3" i="4"/>
  <c r="F50" i="9" l="1"/>
  <c r="F51" i="9" s="1"/>
  <c r="V9" i="8"/>
  <c r="V48" i="8" s="1"/>
  <c r="U44" i="8"/>
  <c r="V44" i="8" s="1"/>
  <c r="I16" i="4"/>
  <c r="E13" i="4"/>
  <c r="H13" i="4" s="1"/>
  <c r="I12" i="4"/>
  <c r="H12" i="4"/>
  <c r="H9" i="4"/>
  <c r="H11" i="4"/>
  <c r="H6" i="4"/>
  <c r="I9" i="4"/>
  <c r="V50" i="8" l="1"/>
  <c r="V51" i="8" s="1"/>
</calcChain>
</file>

<file path=xl/sharedStrings.xml><?xml version="1.0" encoding="utf-8"?>
<sst xmlns="http://schemas.openxmlformats.org/spreadsheetml/2006/main" count="1222" uniqueCount="666">
  <si>
    <t>ESTUDIO DE MERCADO ANÁLISIS DE LA COMPETENCIA</t>
  </si>
  <si>
    <r>
      <t xml:space="preserve">NOMBRE </t>
    </r>
    <r>
      <rPr>
        <b/>
        <sz val="11"/>
        <color rgb="FF232123"/>
        <rFont val="Arial"/>
        <family val="2"/>
      </rPr>
      <t>DE LA EMPRESA</t>
    </r>
  </si>
  <si>
    <t>CARACTERÍSTICAS</t>
  </si>
  <si>
    <t>PUBLICIDAD</t>
  </si>
  <si>
    <t>PLAZA</t>
  </si>
  <si>
    <r>
      <t>J ROJAS PA</t>
    </r>
    <r>
      <rPr>
        <sz val="11"/>
        <color rgb="FF524F52"/>
        <rFont val="Arial"/>
        <family val="2"/>
      </rPr>
      <t>V</t>
    </r>
    <r>
      <rPr>
        <sz val="11"/>
        <color rgb="FF383438"/>
        <rFont val="Arial"/>
        <family val="2"/>
      </rPr>
      <t>I</t>
    </r>
    <r>
      <rPr>
        <sz val="11"/>
        <color rgb="FF524F52"/>
        <rFont val="Arial"/>
        <family val="2"/>
      </rPr>
      <t>M</t>
    </r>
    <r>
      <rPr>
        <sz val="11"/>
        <color rgb="FF232123"/>
        <rFont val="Arial"/>
        <family val="2"/>
      </rPr>
      <t>ENTOS</t>
    </r>
  </si>
  <si>
    <r>
      <t xml:space="preserve">Bogotá </t>
    </r>
    <r>
      <rPr>
        <sz val="11"/>
        <color rgb="FF524F52"/>
        <rFont val="Arial"/>
        <family val="2"/>
      </rPr>
      <t>D</t>
    </r>
    <r>
      <rPr>
        <sz val="11"/>
        <color rgb="FFA1A0A1"/>
        <rFont val="Arial"/>
        <family val="2"/>
      </rPr>
      <t xml:space="preserve"> </t>
    </r>
    <r>
      <rPr>
        <sz val="11"/>
        <color rgb="FF383438"/>
        <rFont val="Arial"/>
        <family val="2"/>
      </rPr>
      <t xml:space="preserve">Girardot </t>
    </r>
    <r>
      <rPr>
        <sz val="11"/>
        <color rgb="FF524F52"/>
        <rFont val="Arial"/>
        <family val="2"/>
      </rPr>
      <t xml:space="preserve">y </t>
    </r>
    <r>
      <rPr>
        <sz val="11"/>
        <color rgb="FF383438"/>
        <rFont val="Arial"/>
        <family val="2"/>
      </rPr>
      <t>Apulo</t>
    </r>
  </si>
  <si>
    <r>
      <t>I</t>
    </r>
    <r>
      <rPr>
        <sz val="11"/>
        <color rgb="FF524F52"/>
        <rFont val="Arial"/>
        <family val="2"/>
      </rPr>
      <t>NV</t>
    </r>
    <r>
      <rPr>
        <sz val="11"/>
        <color rgb="FF383438"/>
        <rFont val="Arial"/>
        <family val="2"/>
      </rPr>
      <t>ICO</t>
    </r>
    <r>
      <rPr>
        <sz val="11"/>
        <color rgb="FF524F52"/>
        <rFont val="Arial"/>
        <family val="2"/>
      </rPr>
      <t>N</t>
    </r>
  </si>
  <si>
    <r>
      <t>Gi</t>
    </r>
    <r>
      <rPr>
        <sz val="11"/>
        <color rgb="FF524F52"/>
        <rFont val="Arial"/>
        <family val="2"/>
      </rPr>
      <t>r</t>
    </r>
    <r>
      <rPr>
        <sz val="11"/>
        <color rgb="FF232123"/>
        <rFont val="Arial"/>
        <family val="2"/>
      </rPr>
      <t>a</t>
    </r>
    <r>
      <rPr>
        <sz val="11"/>
        <color rgb="FF383438"/>
        <rFont val="Arial"/>
        <family val="2"/>
      </rPr>
      <t>rdot:, Anapoima</t>
    </r>
  </si>
  <si>
    <r>
      <t>Girardot</t>
    </r>
    <r>
      <rPr>
        <sz val="11"/>
        <color rgb="FF524F52"/>
        <rFont val="Arial"/>
        <family val="2"/>
      </rPr>
      <t xml:space="preserve">:, </t>
    </r>
    <r>
      <rPr>
        <sz val="11"/>
        <color rgb="FF383438"/>
        <rFont val="Arial"/>
        <family val="2"/>
      </rPr>
      <t>Apulo</t>
    </r>
  </si>
  <si>
    <r>
      <t>I</t>
    </r>
    <r>
      <rPr>
        <sz val="11"/>
        <color rgb="FF524F52"/>
        <rFont val="Arial"/>
        <family val="2"/>
      </rPr>
      <t>N</t>
    </r>
    <r>
      <rPr>
        <sz val="11"/>
        <color rgb="FF383438"/>
        <rFont val="Arial"/>
        <family val="2"/>
      </rPr>
      <t>GEOCO</t>
    </r>
    <r>
      <rPr>
        <sz val="11"/>
        <color rgb="FF524F52"/>
        <rFont val="Arial"/>
        <family val="2"/>
      </rPr>
      <t xml:space="preserve">L </t>
    </r>
    <r>
      <rPr>
        <sz val="11"/>
        <color rgb="FF383438"/>
        <rFont val="Arial"/>
        <family val="2"/>
      </rPr>
      <t>TOA</t>
    </r>
  </si>
  <si>
    <r>
      <t xml:space="preserve">Construcción on concreto </t>
    </r>
    <r>
      <rPr>
        <sz val="11"/>
        <color rgb="FF232123"/>
        <rFont val="Arial"/>
        <family val="2"/>
      </rPr>
      <t>asfaltico, Vias, Puentes</t>
    </r>
  </si>
  <si>
    <r>
      <t>I</t>
    </r>
    <r>
      <rPr>
        <sz val="11"/>
        <color rgb="FF524F52"/>
        <rFont val="Arial"/>
        <family val="2"/>
      </rPr>
      <t>N</t>
    </r>
    <r>
      <rPr>
        <sz val="11"/>
        <color rgb="FF232123"/>
        <rFont val="Arial"/>
        <family val="2"/>
      </rPr>
      <t>CO</t>
    </r>
    <r>
      <rPr>
        <sz val="11"/>
        <color rgb="FF524F52"/>
        <rFont val="Arial"/>
        <family val="2"/>
      </rPr>
      <t>N</t>
    </r>
    <r>
      <rPr>
        <sz val="11"/>
        <color rgb="FF383438"/>
        <rFont val="Arial"/>
        <family val="2"/>
      </rPr>
      <t>A</t>
    </r>
    <r>
      <rPr>
        <sz val="11"/>
        <color rgb="FF524F52"/>
        <rFont val="Arial"/>
        <family val="2"/>
      </rPr>
      <t>L</t>
    </r>
  </si>
  <si>
    <t>PUENTES Y TORONES</t>
  </si>
  <si>
    <t>PAVIMENTOS COLOMBIA</t>
  </si>
  <si>
    <t>MCH</t>
  </si>
  <si>
    <t>PRECIO METRO LINEAL PUENTE</t>
  </si>
  <si>
    <t>Girardot - Honda - Ibague . Neiva</t>
  </si>
  <si>
    <r>
      <t>lnte rv</t>
    </r>
    <r>
      <rPr>
        <sz val="11"/>
        <color rgb="FF232123"/>
        <rFont val="Arial"/>
        <family val="2"/>
      </rPr>
      <t xml:space="preserve">entoría </t>
    </r>
    <r>
      <rPr>
        <sz val="11"/>
        <color rgb="FF383438"/>
        <rFont val="Arial"/>
        <family val="2"/>
      </rPr>
      <t>de  Obras Ci</t>
    </r>
    <r>
      <rPr>
        <sz val="11"/>
        <color rgb="FF524F52"/>
        <rFont val="Arial"/>
        <family val="2"/>
      </rPr>
      <t>v</t>
    </r>
    <r>
      <rPr>
        <sz val="11"/>
        <color rgb="FF383438"/>
        <rFont val="Arial"/>
        <family val="2"/>
      </rPr>
      <t>iles</t>
    </r>
    <r>
      <rPr>
        <sz val="11"/>
        <color rgb="FF8C8C8C"/>
        <rFont val="Arial"/>
        <family val="2"/>
      </rPr>
      <t xml:space="preserve">,       </t>
    </r>
    <r>
      <rPr>
        <sz val="11"/>
        <color rgb="FF524F52"/>
        <rFont val="Arial"/>
        <family val="2"/>
      </rPr>
      <t>D</t>
    </r>
    <r>
      <rPr>
        <sz val="11"/>
        <color rgb="FF383438"/>
        <rFont val="Arial"/>
        <family val="2"/>
      </rPr>
      <t xml:space="preserve">i </t>
    </r>
    <r>
      <rPr>
        <sz val="11"/>
        <color rgb="FF232123"/>
        <rFont val="Arial"/>
        <family val="2"/>
      </rPr>
      <t xml:space="preserve">seña      </t>
    </r>
    <r>
      <rPr>
        <sz val="11"/>
        <color rgb="FF524F52"/>
        <rFont val="Arial"/>
        <family val="2"/>
      </rPr>
      <t xml:space="preserve">y </t>
    </r>
    <r>
      <rPr>
        <sz val="11"/>
        <color rgb="FF383438"/>
        <rFont val="Arial"/>
        <family val="2"/>
      </rPr>
      <t>construcción de obras ci</t>
    </r>
    <r>
      <rPr>
        <sz val="11"/>
        <color rgb="FF524F52"/>
        <rFont val="Arial"/>
        <family val="2"/>
      </rPr>
      <t>v</t>
    </r>
    <r>
      <rPr>
        <sz val="11"/>
        <color rgb="FF383438"/>
        <rFont val="Arial"/>
        <family val="2"/>
      </rPr>
      <t>iles</t>
    </r>
    <r>
      <rPr>
        <sz val="11"/>
        <color rgb="FFA1A0A1"/>
        <rFont val="Arial"/>
        <family val="2"/>
      </rPr>
      <t xml:space="preserve">,  </t>
    </r>
    <r>
      <rPr>
        <sz val="11"/>
        <color rgb="FF232123"/>
        <rFont val="Arial"/>
        <family val="2"/>
      </rPr>
      <t xml:space="preserve">Estudios </t>
    </r>
    <r>
      <rPr>
        <sz val="11"/>
        <color rgb="FF383438"/>
        <rFont val="Arial"/>
        <family val="2"/>
      </rPr>
      <t>de Suelos</t>
    </r>
    <r>
      <rPr>
        <sz val="11"/>
        <color rgb="FF8C8C8C"/>
        <rFont val="Arial"/>
        <family val="2"/>
      </rPr>
      <t xml:space="preserve">,       </t>
    </r>
    <r>
      <rPr>
        <sz val="11"/>
        <color rgb="FF232123"/>
        <rFont val="Arial"/>
        <family val="2"/>
      </rPr>
      <t xml:space="preserve">Topo.g </t>
    </r>
    <r>
      <rPr>
        <sz val="11"/>
        <color rgb="FF383438"/>
        <rFont val="Arial"/>
        <family val="2"/>
      </rPr>
      <t>rafia</t>
    </r>
    <r>
      <rPr>
        <sz val="11"/>
        <color rgb="FFA1A0A1"/>
        <rFont val="Arial"/>
        <family val="2"/>
      </rPr>
      <t xml:space="preserve">, </t>
    </r>
    <r>
      <rPr>
        <sz val="11"/>
        <color rgb="FF524F52"/>
        <rFont val="Arial"/>
        <family val="2"/>
      </rPr>
      <t>V</t>
    </r>
    <r>
      <rPr>
        <sz val="11"/>
        <color rgb="FF383438"/>
        <rFont val="Arial"/>
        <family val="2"/>
      </rPr>
      <t>ías</t>
    </r>
    <r>
      <rPr>
        <sz val="11"/>
        <color rgb="FF8C8C8C"/>
        <rFont val="Arial"/>
        <family val="2"/>
      </rPr>
      <t xml:space="preserve">,    </t>
    </r>
    <r>
      <rPr>
        <sz val="11"/>
        <color rgb="FF383438"/>
        <rFont val="Arial"/>
        <family val="2"/>
      </rPr>
      <t xml:space="preserve">Acueductos </t>
    </r>
    <r>
      <rPr>
        <sz val="11"/>
        <color rgb="FF524F52"/>
        <rFont val="Arial"/>
        <family val="2"/>
      </rPr>
      <t xml:space="preserve">y </t>
    </r>
    <r>
      <rPr>
        <sz val="11"/>
        <color rgb="FF383438"/>
        <rFont val="Arial"/>
        <family val="2"/>
      </rPr>
      <t>Alcantarillados, construccion de puentes</t>
    </r>
  </si>
  <si>
    <r>
      <t>lnconal   S.A.</t>
    </r>
    <r>
      <rPr>
        <sz val="11"/>
        <color rgb="FF8C8C8C"/>
        <rFont val="Arial"/>
        <family val="2"/>
      </rPr>
      <t xml:space="preserve"> </t>
    </r>
    <r>
      <rPr>
        <sz val="11"/>
        <color rgb="FF232123"/>
        <rFont val="Arial"/>
        <family val="2"/>
      </rPr>
      <t xml:space="preserve">es  </t>
    </r>
    <r>
      <rPr>
        <sz val="11"/>
        <color rgb="FF383438"/>
        <rFont val="Arial"/>
        <family val="2"/>
      </rPr>
      <t>una ·empresa  d·e Ingeniería dedicad a   el   estudio, construcción rehabilitación y mantenimiento de· todo   tipo de    obras civiles dentro   y  fuera del país  con énfasis en el sector transporte, (vías de Comunicación, puentes)</t>
    </r>
  </si>
  <si>
    <t>Es   una  empresa que Ofrece servicios de construcción de obras civiles, ·excavaciones y afirmados y alquiler de maquinaria para    la construcción, construcción, construccion de vias puentes.</t>
  </si>
  <si>
    <t>Construccion de vias, puentes, adminostracion de vias concesionadas, malla vial etc.</t>
  </si>
  <si>
    <r>
      <t>lnt</t>
    </r>
    <r>
      <rPr>
        <sz val="11"/>
        <color rgb="FF232123"/>
        <rFont val="Arial"/>
        <family val="2"/>
      </rPr>
      <t>e</t>
    </r>
    <r>
      <rPr>
        <sz val="11"/>
        <color rgb="FF383438"/>
        <rFont val="Arial"/>
        <family val="2"/>
      </rPr>
      <t xml:space="preserve">rntet, </t>
    </r>
    <r>
      <rPr>
        <sz val="11"/>
        <color rgb="FF232123"/>
        <rFont val="Arial"/>
        <family val="2"/>
      </rPr>
      <t>Perió</t>
    </r>
    <r>
      <rPr>
        <sz val="11"/>
        <color rgb="FF524F52"/>
        <rFont val="Arial"/>
        <family val="2"/>
      </rPr>
      <t>d</t>
    </r>
    <r>
      <rPr>
        <sz val="11"/>
        <color rgb="FF383438"/>
        <rFont val="Arial"/>
        <family val="2"/>
      </rPr>
      <t>icos</t>
    </r>
  </si>
  <si>
    <r>
      <t>ln</t>
    </r>
    <r>
      <rPr>
        <sz val="11"/>
        <color rgb="FF383438"/>
        <rFont val="Arial"/>
        <family val="2"/>
      </rPr>
      <t>ernte</t>
    </r>
    <r>
      <rPr>
        <sz val="11"/>
        <color rgb="FF383438"/>
        <rFont val="Arial"/>
        <family val="2"/>
      </rPr>
      <t>t, Clasificados</t>
    </r>
    <r>
      <rPr>
        <sz val="11"/>
        <color rgb="FFA1A0A1"/>
        <rFont val="Arial"/>
        <family val="2"/>
      </rPr>
      <t xml:space="preserve">, </t>
    </r>
    <r>
      <rPr>
        <sz val="11"/>
        <color rgb="FF524F52"/>
        <rFont val="Arial"/>
        <family val="2"/>
      </rPr>
      <t>V</t>
    </r>
    <r>
      <rPr>
        <sz val="11"/>
        <color rgb="FF232123"/>
        <rFont val="Arial"/>
        <family val="2"/>
      </rPr>
      <t>a</t>
    </r>
    <r>
      <rPr>
        <sz val="11"/>
        <color rgb="FF524F52"/>
        <rFont val="Arial"/>
        <family val="2"/>
      </rPr>
      <t>y</t>
    </r>
    <r>
      <rPr>
        <sz val="11"/>
        <color rgb="FF232123"/>
        <rFont val="Arial"/>
        <family val="2"/>
      </rPr>
      <t xml:space="preserve">as </t>
    </r>
    <r>
      <rPr>
        <sz val="11"/>
        <color rgb="FF383438"/>
        <rFont val="Arial"/>
        <family val="2"/>
      </rPr>
      <t>Public</t>
    </r>
    <r>
      <rPr>
        <sz val="11"/>
        <color rgb="FF524F52"/>
        <rFont val="Arial"/>
        <family val="2"/>
      </rPr>
      <t>i</t>
    </r>
    <r>
      <rPr>
        <sz val="11"/>
        <color rgb="FF232123"/>
        <rFont val="Arial"/>
        <family val="2"/>
      </rPr>
      <t>tarias</t>
    </r>
  </si>
  <si>
    <r>
      <t>lnt</t>
    </r>
    <r>
      <rPr>
        <sz val="11"/>
        <color rgb="FF232123"/>
        <rFont val="Arial"/>
        <family val="2"/>
      </rPr>
      <t>e</t>
    </r>
    <r>
      <rPr>
        <sz val="11"/>
        <color rgb="FF383438"/>
        <rFont val="Arial"/>
        <family val="2"/>
      </rPr>
      <t>rnte</t>
    </r>
    <r>
      <rPr>
        <sz val="11"/>
        <color rgb="FF383438"/>
        <rFont val="Arial"/>
        <family val="2"/>
      </rPr>
      <t>t, Pag</t>
    </r>
    <r>
      <rPr>
        <sz val="11"/>
        <color rgb="FF524F52"/>
        <rFont val="Arial"/>
        <family val="2"/>
      </rPr>
      <t>i</t>
    </r>
    <r>
      <rPr>
        <sz val="11"/>
        <color rgb="FF383438"/>
        <rFont val="Arial"/>
        <family val="2"/>
      </rPr>
      <t xml:space="preserve">nas </t>
    </r>
    <r>
      <rPr>
        <sz val="11"/>
        <color rgb="FF232123"/>
        <rFont val="Arial"/>
        <family val="2"/>
      </rPr>
      <t>amar</t>
    </r>
    <r>
      <rPr>
        <sz val="11"/>
        <color rgb="FF524F52"/>
        <rFont val="Arial"/>
        <family val="2"/>
      </rPr>
      <t>i</t>
    </r>
    <r>
      <rPr>
        <sz val="11"/>
        <color rgb="FF383438"/>
        <rFont val="Arial"/>
        <family val="2"/>
      </rPr>
      <t>llas</t>
    </r>
  </si>
  <si>
    <t>Pagina Web, publicidad, Redes Sociaels</t>
  </si>
  <si>
    <t>CANTIDADES DE OBRA PRESUPUESTO PUENTE SALSIPUEDES</t>
  </si>
  <si>
    <t>No</t>
  </si>
  <si>
    <t>ELEMENTO</t>
  </si>
  <si>
    <t>CANTIDAD</t>
  </si>
  <si>
    <t>DIÁMETRO</t>
  </si>
  <si>
    <t>LONGITUD</t>
  </si>
  <si>
    <t>ANCHO</t>
  </si>
  <si>
    <t>ALTURA</t>
  </si>
  <si>
    <t>ÁREA</t>
  </si>
  <si>
    <t>VOLUMEN</t>
  </si>
  <si>
    <t>CAISSON</t>
  </si>
  <si>
    <t>APOYOS INTERMEDIOS</t>
  </si>
  <si>
    <t>ESTRIBOS</t>
  </si>
  <si>
    <t>VIGAS</t>
  </si>
  <si>
    <t>LOSA</t>
  </si>
  <si>
    <t>ASFALTO</t>
  </si>
  <si>
    <t>ANDEN</t>
  </si>
  <si>
    <t>BARANDAS</t>
  </si>
  <si>
    <t>RIOSTRAS</t>
  </si>
  <si>
    <t>BORDILLO</t>
  </si>
  <si>
    <t>SEÑALIZACIÓN HORIZONTAL</t>
  </si>
  <si>
    <t>TOTAL VOLUMEN CONCRETO</t>
  </si>
  <si>
    <t>MEMORIA DE CALCULO PRESUPUESTO CONSTRUCCIÓN DE NUEVO PUENTE SALSIPUEDES K2+040</t>
  </si>
  <si>
    <t>Item</t>
  </si>
  <si>
    <t>Descripción</t>
  </si>
  <si>
    <t>Cantidad</t>
  </si>
  <si>
    <t>Unidad</t>
  </si>
  <si>
    <t>ml</t>
  </si>
  <si>
    <t>ÁREAS</t>
  </si>
  <si>
    <t>ACERO</t>
  </si>
  <si>
    <t>TRANSPORTE</t>
  </si>
  <si>
    <t>Valor Unitario</t>
  </si>
  <si>
    <t>Valor Total</t>
  </si>
  <si>
    <t>Und</t>
  </si>
  <si>
    <t>m</t>
  </si>
  <si>
    <t>LARGO</t>
  </si>
  <si>
    <t>CUANTÍA  Kg/m3</t>
  </si>
  <si>
    <t>Kg</t>
  </si>
  <si>
    <t>m3</t>
  </si>
  <si>
    <t>m3/Km</t>
  </si>
  <si>
    <t>PRELIMINARES</t>
  </si>
  <si>
    <t>REPLANTEO Y SEÑALIZACIÓN DE OBRA</t>
  </si>
  <si>
    <t>*Localización y Replanteo</t>
  </si>
  <si>
    <t>Km</t>
  </si>
  <si>
    <t>Señales Y Protecciones Etapa De Obra</t>
  </si>
  <si>
    <t>1,00</t>
  </si>
  <si>
    <t>Gl</t>
  </si>
  <si>
    <t>EXCAVACIONES Y RELLENO</t>
  </si>
  <si>
    <t xml:space="preserve">*Excavaciones </t>
  </si>
  <si>
    <t>*Relleno en Material Seleccionado (No incluye Transporte al sitio de Obra)</t>
  </si>
  <si>
    <t>Relleno en Tierra Armada Encapsulada ( No Incluye Transporte)</t>
  </si>
  <si>
    <t>CIMENTACIÓN PILOTES ESTRIBOS</t>
  </si>
  <si>
    <t>Perforación Y Excavación De Pilotes Diámetros Promedio 1,4</t>
  </si>
  <si>
    <t>Concreto Clase D Bombeado (fc=21 Mpa=3000psi), Para Cimentaciones Profundas (Pilotes, dados, e.t,c.)</t>
  </si>
  <si>
    <t>Acero de Refuerzo fy=420 Mpa, Para cimentaciones profundas(Pilotes, dados, etc)</t>
  </si>
  <si>
    <t>kg</t>
  </si>
  <si>
    <t>Concreto Clase D Bombeado (fc=21 Mpa=3500psi), Para Superestructuras Elevadas</t>
  </si>
  <si>
    <t>Acero De Refuerzo fy=420Mpa, Para Superestructuras Elevadas</t>
  </si>
  <si>
    <t>Concreto Clase F Bombeado (fc=14,5 Mpa=2000psi) (Limpieza)</t>
  </si>
  <si>
    <t>LOSA DE APROXIMACIÓN</t>
  </si>
  <si>
    <t>Concreto Clase D Bombeado (fc=25 Mpa=3500 psi) Para Superestructuras Elevadas</t>
  </si>
  <si>
    <t>SUPERESTRUCTURA VIGAS POSTENSADAS</t>
  </si>
  <si>
    <t>Concreto Clase C bombeado (fc=28 Mpa=4000psi) Para Superestructuras Elevadas</t>
  </si>
  <si>
    <t>Acero Pre esfuerzo Tirantes Fpu=1860 Mpa (Sin Anclajes)</t>
  </si>
  <si>
    <t>Anclajes Para Tirantes</t>
  </si>
  <si>
    <t>und</t>
  </si>
  <si>
    <t>TABLERO</t>
  </si>
  <si>
    <t>Concreto</t>
  </si>
  <si>
    <t>Acero Preesfuerzo Fpu=1850 Mpa</t>
  </si>
  <si>
    <t>* Concreto Ciclópeo Clase G de FC=2000Psi(Incluye los costos de Transporte)</t>
  </si>
  <si>
    <t>ANDEN Y NEW JERSEY</t>
  </si>
  <si>
    <t>Acero de Refuerzo Fy=420 Mpa , Para Superestructuras Elevadas</t>
  </si>
  <si>
    <t>ACCESORIOS TABLERO</t>
  </si>
  <si>
    <t>Junta T-250</t>
  </si>
  <si>
    <t>Apoyo Elastómero Tipo Agom</t>
  </si>
  <si>
    <t>Baranda Y Pasamanos Metálico</t>
  </si>
  <si>
    <t>PAVIMENTO</t>
  </si>
  <si>
    <t>Mezcla asfáltica tipo MDC2</t>
  </si>
  <si>
    <t>*Transporte Agregados Pétreos Y Escombros</t>
  </si>
  <si>
    <t>*Transporte Mezclas Asfálticas</t>
  </si>
  <si>
    <t>A. Total Costos Directos</t>
  </si>
  <si>
    <t>B. AIU</t>
  </si>
  <si>
    <t>TOTAL (A+B+C)</t>
  </si>
  <si>
    <t>PRESUPUESTO CONSTRUCCION DE NUEVO PUENTE SALSIPUEDES K2+040</t>
  </si>
  <si>
    <t>Descripcion</t>
  </si>
  <si>
    <t>REPLANTEO Y SEÑALIZACION DE OBRA</t>
  </si>
  <si>
    <t>Localizacion y Replanteo</t>
  </si>
  <si>
    <t xml:space="preserve">Excavaciones </t>
  </si>
  <si>
    <t>Relleno en Material Seleccionado (No incluye Transporte al sitio de Obra)</t>
  </si>
  <si>
    <t>CIMENTACION PILOTES ESTRIBOS</t>
  </si>
  <si>
    <t>Perforacion Y Excavacion De Pilotes Diametros Promedio 2M</t>
  </si>
  <si>
    <t>LOSA DE APROXIMACION</t>
  </si>
  <si>
    <t>Acero Preesfuerzo Tirantes Fpu=1860 Mpa (Sin Anclajes)</t>
  </si>
  <si>
    <t>Concreto Ciclopeo Clase G de FC=2000Psi(Incluye los costos de Transporte)</t>
  </si>
  <si>
    <t>Apoyo Elastomerico Tipo Agom</t>
  </si>
  <si>
    <t>Baranda Y Pasamanos Metalico</t>
  </si>
  <si>
    <t>Mezcla asfaltica tipo MDC2</t>
  </si>
  <si>
    <t>Transporte AgregadosPetreos Y Escombros</t>
  </si>
  <si>
    <t>Transporte Mezclas Asfalticas</t>
  </si>
  <si>
    <t>ANALISIS ALQUILER DE MAQUINARIA Y RENDIMIENTOS</t>
  </si>
  <si>
    <t>NOMBRE</t>
  </si>
  <si>
    <t>MARCA</t>
  </si>
  <si>
    <t>MODELO</t>
  </si>
  <si>
    <t>AÑO</t>
  </si>
  <si>
    <t>FUNCION</t>
  </si>
  <si>
    <t>RENDIMIENTO</t>
  </si>
  <si>
    <t>$ COMPRA</t>
  </si>
  <si>
    <t>$ ALQUIER</t>
  </si>
  <si>
    <t>IMAGEN</t>
  </si>
  <si>
    <t xml:space="preserve">EXCAVADORA DE ORUGAS </t>
  </si>
  <si>
    <t>VOLVO</t>
  </si>
  <si>
    <t>EC1408U</t>
  </si>
  <si>
    <t>EXCAVACION MECANICA</t>
  </si>
  <si>
    <t>60 M3/HORA</t>
  </si>
  <si>
    <t>RETROEXCAVADORA 75 HP</t>
  </si>
  <si>
    <t xml:space="preserve">VOLVO </t>
  </si>
  <si>
    <t>EC290BLC</t>
  </si>
  <si>
    <t>2 M3/HORA</t>
  </si>
  <si>
    <t>MARTILLO DEMOLEDOR 60 LB</t>
  </si>
  <si>
    <t xml:space="preserve">DEMOLICION DE ESTRUCTURAS </t>
  </si>
  <si>
    <t xml:space="preserve">2 M3/HORA </t>
  </si>
  <si>
    <t>COMPRENSOR DE 250 CPM</t>
  </si>
  <si>
    <t>DOOSAN</t>
  </si>
  <si>
    <t>P185</t>
  </si>
  <si>
    <t xml:space="preserve">5 M3/HORA </t>
  </si>
  <si>
    <t xml:space="preserve">HERRAMIENTA MENOR  </t>
  </si>
  <si>
    <t xml:space="preserve">1M3/HORA </t>
  </si>
  <si>
    <t>BOBCAT</t>
  </si>
  <si>
    <t>S185</t>
  </si>
  <si>
    <t xml:space="preserve">CARGUE Y TRASLADO DE MATERIAL DE EXCAVACION </t>
  </si>
  <si>
    <t xml:space="preserve">5M3/HORA </t>
  </si>
  <si>
    <t>BULLDOZER D-6</t>
  </si>
  <si>
    <t>CATERPILLAR</t>
  </si>
  <si>
    <t xml:space="preserve">RETIRO DE SOBRANTES </t>
  </si>
  <si>
    <t>0,18 HA</t>
  </si>
  <si>
    <t xml:space="preserve">MOTOSIERRA </t>
  </si>
  <si>
    <t>STIHL</t>
  </si>
  <si>
    <t xml:space="preserve">DESMONTE Y LIMPIEZA </t>
  </si>
  <si>
    <t>0,03 HA</t>
  </si>
  <si>
    <t xml:space="preserve">GUADAÑADORA </t>
  </si>
  <si>
    <t>SHINDAIWA</t>
  </si>
  <si>
    <t>B45</t>
  </si>
  <si>
    <t>0,05 HA</t>
  </si>
  <si>
    <t xml:space="preserve">EQUIPO DE OXICORTE </t>
  </si>
  <si>
    <t>N</t>
  </si>
  <si>
    <t xml:space="preserve">15 M3/HORA </t>
  </si>
  <si>
    <t>CARROTANQUE DE AGUA 1000 LT</t>
  </si>
  <si>
    <t xml:space="preserve">EXPLANACIONES  </t>
  </si>
  <si>
    <t>100 M3/HORA</t>
  </si>
  <si>
    <t xml:space="preserve">MOTONIVELADORA 120 HP </t>
  </si>
  <si>
    <t>14DH</t>
  </si>
  <si>
    <t xml:space="preserve">50 M3/HORA </t>
  </si>
  <si>
    <t xml:space="preserve">VIBROCOMPACTADOR 8 TON </t>
  </si>
  <si>
    <t>CS533E</t>
  </si>
  <si>
    <t xml:space="preserve">COMPACTACION </t>
  </si>
  <si>
    <t xml:space="preserve">30 M3/HORA </t>
  </si>
  <si>
    <t xml:space="preserve">MOTOBOMBA </t>
  </si>
  <si>
    <t xml:space="preserve">HONDA </t>
  </si>
  <si>
    <t>WB30XT</t>
  </si>
  <si>
    <t xml:space="preserve">BOMBEO DE AGUA </t>
  </si>
  <si>
    <t xml:space="preserve">80 LT/M3 </t>
  </si>
  <si>
    <t xml:space="preserve">IRRIGADOR DE ASFALTO </t>
  </si>
  <si>
    <t xml:space="preserve">RIEGO DE IMPRIMIACION </t>
  </si>
  <si>
    <t xml:space="preserve">500M2/HORA </t>
  </si>
  <si>
    <t>RECICLADORA DE PAVIMENTO RM-350</t>
  </si>
  <si>
    <t>RR250</t>
  </si>
  <si>
    <t>RECICLAR PAVIMENTO EN FRIO</t>
  </si>
  <si>
    <t>12,50 M3/HORA</t>
  </si>
  <si>
    <t>VIBROCOMPACTADOR A GASOLINA (RANA)</t>
  </si>
  <si>
    <t xml:space="preserve">FORTE </t>
  </si>
  <si>
    <t>320 M2/HORA</t>
  </si>
  <si>
    <t>TERMINADORA DE ASFALTO 150 HP</t>
  </si>
  <si>
    <t>AP555E</t>
  </si>
  <si>
    <t>ESTRUCTURA DE PAVIMENTO</t>
  </si>
  <si>
    <t xml:space="preserve">COMPACTADOR DE LLANTAS </t>
  </si>
  <si>
    <t>PS15OC</t>
  </si>
  <si>
    <t xml:space="preserve">ESTRUCTURA DE PAVIMENTO </t>
  </si>
  <si>
    <t>ESPARCIDOR DE GRAVILLA</t>
  </si>
  <si>
    <t xml:space="preserve">CATERPILAR </t>
  </si>
  <si>
    <t>100 M2/HORA</t>
  </si>
  <si>
    <t xml:space="preserve">VIBRADOR PARA CONCRETO </t>
  </si>
  <si>
    <t>8 M3/DIA</t>
  </si>
  <si>
    <t>CORTADORA DE PAVIMENTO</t>
  </si>
  <si>
    <t xml:space="preserve">8 M3/HORA </t>
  </si>
  <si>
    <t>PILOTEADORA</t>
  </si>
  <si>
    <t>ESTOS PRECIOS CONTEMPLAN SUMINISTRO, INSTALACIÓN Y TRANSPORTE</t>
  </si>
  <si>
    <t>ÍTEM</t>
  </si>
  <si>
    <t>DESCRIPCIÓN</t>
  </si>
  <si>
    <t>UNIDAD</t>
  </si>
  <si>
    <t>Municipio</t>
  </si>
  <si>
    <t>Agua_de_Dios</t>
  </si>
  <si>
    <t>Girardot</t>
  </si>
  <si>
    <t>Ricaurte</t>
  </si>
  <si>
    <t>Tocaima</t>
  </si>
  <si>
    <t>CONSTRUCCIÓN</t>
  </si>
  <si>
    <t>CAMPAMENTO 18 M2</t>
  </si>
  <si>
    <t>UN</t>
  </si>
  <si>
    <t>CAMPAMENTO 9 M2</t>
  </si>
  <si>
    <t>CERCA EN ALAMBRE DE PUA 4 HILOS</t>
  </si>
  <si>
    <t>ML</t>
  </si>
  <si>
    <t>CERCA EN ALAMBRE DE PUA 5 HILOS</t>
  </si>
  <si>
    <t>CERCA EN ALAMBRE DE PUA 6 HILOS</t>
  </si>
  <si>
    <t>CERCA EN TABLA H=2.30 M</t>
  </si>
  <si>
    <t>CERCA EN TEJA DE ZINC H=1.80 M</t>
  </si>
  <si>
    <t>CERCA EN TELA VERDE H = 2.10 M</t>
  </si>
  <si>
    <t>DEMOLICIÓN ESCALERAS EN CONCRETO</t>
  </si>
  <si>
    <t>M2</t>
  </si>
  <si>
    <t>DEMOLICIÓN BALDOSA DE PISO H=0.02 M</t>
  </si>
  <si>
    <t>DEMOLICIÓN BALDOSA DE PISO H=0.04 M</t>
  </si>
  <si>
    <t>DEMOLICIÓN ENCHAPE MURO</t>
  </si>
  <si>
    <t>DEMOLICIÓN PAÑETE MURO</t>
  </si>
  <si>
    <t>DEMOLICIÓN CIELO RASO FALSO</t>
  </si>
  <si>
    <t>DEMOLICIÓN ADOQUÍN SOBRE ARENA, H=0.15 m</t>
  </si>
  <si>
    <t>DEMOLICIÓN MUROS EN MAMPOSTERÍA 0.15 M</t>
  </si>
  <si>
    <t>DEMOLICIÓN MUROS EN MAMAPOSTERÍA 0.25 M</t>
  </si>
  <si>
    <t>DEMOLICIÓN PLACA ALIGERADA 0.30 M</t>
  </si>
  <si>
    <t>DEMOLICIÓN PLACA ALIGERADA 0.40 M</t>
  </si>
  <si>
    <t>DEMOLICIÓN PLACA ALIGERADA 0.50 M</t>
  </si>
  <si>
    <t>DEMOLICIÓN PLACA MACIZA 0.15 M</t>
  </si>
  <si>
    <t>DEMOLICIÓN PLACA MACIZA 0.20 M</t>
  </si>
  <si>
    <t>DEMOLICIÓN PLACA MACIZA 0.25 M</t>
  </si>
  <si>
    <t>DEMOLICIÓN PLACA MACIZA 0.30 M</t>
  </si>
  <si>
    <t>DEMOLICIÓN PLACA PISO 0.05 M</t>
  </si>
  <si>
    <t>DEMOLICIÓN PLACA PISO 0.10 M</t>
  </si>
  <si>
    <t>DEMOLICIÓN PLACA PISO 0.15 M</t>
  </si>
  <si>
    <t>DEMOLICIÓN PLACA PISO 0.20 M</t>
  </si>
  <si>
    <t>DEMOLICIÓN VIGAS Y COLUMNAS</t>
  </si>
  <si>
    <t>M3</t>
  </si>
  <si>
    <t>DESCAPOTE A MAQUINA E=0.20 M</t>
  </si>
  <si>
    <t>DESCAPOTE MANUAL Y RETIRO  E= 0.20 M APILE A 15 M</t>
  </si>
  <si>
    <t>DESMONTE APARATOS SANITARIOS</t>
  </si>
  <si>
    <t>DESMONTE DE CUBIERTAS (TEJA DE BARRO)</t>
  </si>
  <si>
    <t>DESMONTE DE CUBIERTAS (ASBESTO CEMENTO)</t>
  </si>
  <si>
    <t>DESMONTE DE CUBIERTAS (TERMOACÚSTICA)</t>
  </si>
  <si>
    <t>DESMONTE DE CUBIERTAS (TEJA DE ZINC)</t>
  </si>
  <si>
    <t>DESMONTE MUROS SECOS</t>
  </si>
  <si>
    <t>DESMONTE MARCOS Y PUERTAS</t>
  </si>
  <si>
    <t>DESMONTE VENTANAS</t>
  </si>
  <si>
    <t>LETRINA DE 2.0x1.0</t>
  </si>
  <si>
    <t>LOCALIZACIÓN Y REPLANTEO DE CIMIENTOS CON ELEMENTOS DE
PRESICIÓN</t>
  </si>
  <si>
    <t>REPLANTEO MANUAL DE CIMIENTOS</t>
  </si>
  <si>
    <t>RED ELÉCTRICA PROVISIONAL L=50M</t>
  </si>
  <si>
    <t>RED TELEFÓNICA PROVISIONAL</t>
  </si>
  <si>
    <t>RETIRO DE SOBRANTES A UNA DISTANCIA DE 5 KM (INCLUYE CARGUE)</t>
  </si>
  <si>
    <t>CIMIENTOS</t>
  </si>
  <si>
    <t>BASE AGREGADO PÉTREO (MATERIAL DE AFIRMADO)</t>
  </si>
  <si>
    <t>BASE ARENA CEMENTO 1:20</t>
  </si>
  <si>
    <t>DEMOLICIÓN CABEZAS DE PILOTES</t>
  </si>
  <si>
    <t>DEMOLICIÓN CIMIENTO ENTERRADO</t>
  </si>
  <si>
    <t>IMPERMEABILIZACIÓN INTEGRAL MORTERO XYPEX</t>
  </si>
  <si>
    <t>SOBRECIMIENTOS CONCRETO 3000 PSI 25x25</t>
  </si>
  <si>
    <t>VIGA DE AMARRE EN CONCRETO 3500 PSI</t>
  </si>
  <si>
    <t>ZAPATAS EN CONCRETO 3500 PSI</t>
  </si>
  <si>
    <t>PILOTE DE MADERA D=20 CM</t>
  </si>
  <si>
    <t>PILOTE PRE EXCAVADO D=20 CM (INCLUYE RETIRO DE SOBRANTES A UNA DISTANCIA MENOR DE 5 KM)</t>
  </si>
  <si>
    <t>PILOTE PRE EXCAVADO D=30 CM (INCLUYE RETIRO DE SOBRANTES A UNA DISTANCIA MENOR DE 5 KM)</t>
  </si>
  <si>
    <t>PILOTE PRE EXCAVADO D=40 CM (INCLUYE RETIRO DE SOBRANTES A UNA DISTANCIA MENOR DE 5 KM)</t>
  </si>
  <si>
    <t>PILOTE PRE EXCAVADO D=50 CM (INCLUYE RETIRO DE SOBRANTES A UNA DISTANCIA MENOR DE 5 KM)</t>
  </si>
  <si>
    <t>PILOTE HINCADO 25X25</t>
  </si>
  <si>
    <t>PILOTE HINCADO 30X30</t>
  </si>
  <si>
    <t>DADOS EN CONCRETO 3500PSI</t>
  </si>
  <si>
    <t>MICROPILOTE D=6" (INCLUYE RETIRO DE SOBRANTES A UNA DISTANCIA MENOR DE 5 KM)</t>
  </si>
  <si>
    <t>ESTRUCTURAS EN CONCRETO</t>
  </si>
  <si>
    <t>CASETÓN DE LONA 0.8 X 0.35</t>
  </si>
  <si>
    <t>CASETÓN DE LONA 0.80X0.70</t>
  </si>
  <si>
    <t>COLUMNAS 3500 PSI</t>
  </si>
  <si>
    <t>CONCRETO CICLÓPEO 2000 PSI, 40% RAJÓN</t>
  </si>
  <si>
    <t>ENTREPISO LÁMINA COLABORANTE 2", CAL 22, H=10 CM,INCL. MALLA DE REFUERZO, CONCRETO DE 3500 PSI</t>
  </si>
  <si>
    <t>ENTREPISO LÁMINA COLABORANTE 3", CAL 22, H=12 CM,INCL. MALLA DE REFUERZO, CONCRETO DE 3500 PSI</t>
  </si>
  <si>
    <t>ENTREPISOS CASETÓN CON VIGAS, 3500 PSI  H=0.30 m (SIN REFUERZO)</t>
  </si>
  <si>
    <t>ENTREPISO CASETÓN CON VIGAS 3500 PSI, H=0.35 M (SIN REFUERZO)</t>
  </si>
  <si>
    <t>ENTREPISO CASETÓN CON VIGAS 3500 PSI, H=0.40 M (SIN REFUERZO)</t>
  </si>
  <si>
    <t>ENTREPISO CASETÓN CON VIGAS 3500 PSI, H=0.45 M (SIN REFUERZO)</t>
  </si>
  <si>
    <t>ENTREPISOS CASETÓN CON VIGAS, 3500 PSI  H=0.50 m (SIN REFUERZO)</t>
  </si>
  <si>
    <t>ENTREPISO VIGUETA PLACA</t>
  </si>
  <si>
    <t>ESCALERA MACIZA 3500 PSI</t>
  </si>
  <si>
    <t>MURO LADRILLO ESTRUCTURAL E=0.12 cm</t>
  </si>
  <si>
    <t>ENTREPISO PLACA MACIZA 3500 PSI E=0.10 M</t>
  </si>
  <si>
    <t>ENTREPISO PLACA MACIZA 3500 PSI E=0.12 M</t>
  </si>
  <si>
    <t>ENTREPISO PLACA MACIZA 3500 PSI E=0.15 M</t>
  </si>
  <si>
    <t>MURO DE CONTENCIÓN EN CONCRETO 3500 PSI, H=2.0 M</t>
  </si>
  <si>
    <t>PASOS PREFABRICADOS ESCALERAS EN CONRETO 2500 PSI (ANCHO 1 M)</t>
  </si>
  <si>
    <t>PLACA FLOTANTE 0.9 ESTRUCTURAS 3500 PSI</t>
  </si>
  <si>
    <t>ACERO FIGURADO 37000 PSI</t>
  </si>
  <si>
    <t>KG</t>
  </si>
  <si>
    <t>ACERO FIGURADO 60000 PSI</t>
  </si>
  <si>
    <t>REFUERZO MALLA ELECTROSOLDADA</t>
  </si>
  <si>
    <t>TANQUE ELEVADO EN CONCRETO DE 3500 PSI</t>
  </si>
  <si>
    <t>TANQUE SUBTERRÁNEO EN CONCRETO DE 3500 PSI</t>
  </si>
  <si>
    <t>VIGA AÉREA 3500 PSI</t>
  </si>
  <si>
    <t>VIGA  CINTA 3500 PSI</t>
  </si>
  <si>
    <t xml:space="preserve">VIGA CANAL EN CONCRETO 3500 PSI </t>
  </si>
  <si>
    <t>BASE EN CONCRETO POBRE 1500 PSI</t>
  </si>
  <si>
    <t>MORTEROS Y CONCRETOS</t>
  </si>
  <si>
    <t xml:space="preserve">CONCRETO 4000 PSI </t>
  </si>
  <si>
    <t xml:space="preserve">CONCRETO 3500 PSI </t>
  </si>
  <si>
    <t xml:space="preserve">CONCRETO 3000 PSI </t>
  </si>
  <si>
    <t xml:space="preserve">CONCRETO 2500 PSI </t>
  </si>
  <si>
    <t xml:space="preserve">CONCRETO 2000 PSI </t>
  </si>
  <si>
    <t xml:space="preserve">CONCRETO 1500 PSI </t>
  </si>
  <si>
    <t>MORTERO SECO 1:10</t>
  </si>
  <si>
    <t>MORTERO 1:4 ARENA LAVADA DE PEÑA</t>
  </si>
  <si>
    <t>MORTERO 1:5 ARENA LAVADA DE PEÑA</t>
  </si>
  <si>
    <t>MORTERO 1:3 ARENA LAVADA DE PEÑA</t>
  </si>
  <si>
    <t>MORTERO IMPERMEABILIZADO 1:3 ARENA LAVADA DE PEÑA</t>
  </si>
  <si>
    <t>CARPINTERÍA METÁLICA</t>
  </si>
  <si>
    <t>CAJA CONTADOR DE AGUA</t>
  </si>
  <si>
    <t>CELOSÍA ALUMINIO 100CM X 60 CM</t>
  </si>
  <si>
    <t>ESCALERA DE GATO EN TUBO ESTUTRUCTURAL GALVANIZADO DE 1" (INCLUYE ANTICORROSIVO)</t>
  </si>
  <si>
    <t>MARCO PARA PUERTA EN LÁMINA CAL 18 -0.8</t>
  </si>
  <si>
    <t>MARCO TAPA CAJA DE INSPECCIÓN</t>
  </si>
  <si>
    <t>MARQUESINA EN LÁMINA COLD ROLLED CAL.16</t>
  </si>
  <si>
    <t>PUERTA EN LÁMINA CAL 18 INC. ANTICORROSIVO</t>
  </si>
  <si>
    <t>PUERTA VENTANA EN LÁMINA CAL 18 INC. ANTICORROSIVO</t>
  </si>
  <si>
    <t>CERCHA PARA CUBIERTA EN ÁNGULO INC. ANTICORROSIVO</t>
  </si>
  <si>
    <t>CERRAMIENTO MALLA ESLABONADA C. 10 INC. ÁNGULO (PARAL EN TUBO ESTRUCTURAL GALVANIZADO 2")</t>
  </si>
  <si>
    <t>10,10(1)</t>
  </si>
  <si>
    <t>CERRAMIENTO EN POSTES Y PANELES GALVANIZADOS (REJA CLASICA) H: 2.00 MTS</t>
  </si>
  <si>
    <t>CORREA 2 D=1/2" 1 D=1/2" CELOSÍA EN 3/8" INC. ANTICORROSIVO</t>
  </si>
  <si>
    <t>DIVISIÓN DE BAÑO ALUMINIO Y VIDRIO TEMPLADO H= 1.8 M, E=6MM</t>
  </si>
  <si>
    <t>DIVISIÓN BAÑO ALUMINIO Y ACRÍLICO H= 1.8 M</t>
  </si>
  <si>
    <t>PANEL PARA BAÑO EN COLD ROLLED CAL.18 Y PINTURA ELECTROSTÁTICA</t>
  </si>
  <si>
    <t>DIVISIÓN PARA BAÑO EN ACERO INOXIDABLE 304 CAL.20 (INCLUYE PUERTAS Y ACCESORIOS)</t>
  </si>
  <si>
    <t>REJA  BANCARIA EN VARILLA CUADRADA DE 1/2" INC. ANTICORROSIVO</t>
  </si>
  <si>
    <t>PUERTA CORTINA INCLUYE ESMALTE</t>
  </si>
  <si>
    <t>SUMINISTRO E INSTALACIÓN TEMPLETES 3/8" INC. ANTICORROSIVO</t>
  </si>
  <si>
    <t>VENTANA EN ALUMINIO  CORREDIZA</t>
  </si>
  <si>
    <t>VENTANA LÁMINA CALIBRE 18 INC. ANTICORROSIVO</t>
  </si>
  <si>
    <t>REJILLA PISO 0.30 M</t>
  </si>
  <si>
    <t>TAPA SHUT EN LÁMINA COLD ROLLED CAL.16</t>
  </si>
  <si>
    <t>CELOSÍA ANGULAR PARA POLIDEPORTIVO ASTM-36, INCLUYE: CORREAS, CONTRAVIENTOS, TENSORES, COLUMNAS, VIGAS DE AMARRE, ANCLAJES, TORNILLERÍA, PINTURA Y PLATINERÍA. CONTEMPLA TAMBIÉN:FABRICACIÓN, SUMINISTRO Y MONTAJE</t>
  </si>
  <si>
    <t>CELOSÍA TUBULAR PARA POLIDEPORTIVO, ASTM-4500 GRADO C, INCLUYE:CORREAS, CONTRAVIENTOS, TENSORES, COLUMNAS ,VIGAS DE AMARRE, ANCLAJES, TORNILLERÍA, PINTURA Y PLATINERÍA.CONTEMPLA TAMBIEN:FABRICACIÓN, SUMINISTRO, MONTAJE</t>
  </si>
  <si>
    <t>ESTRUCTURA  EN PERFILES LÁMINA DELGADA (LÁMINA CR),  PARA POLIDEPORTIVO, INCLUYE:CORREAS, CONTRAVIENTOS, TENSORES, COLUMNAS, VIGAS DE AMARRE, ANCLAJES, TORNILLERÍA, PINTURA Y PLATINERÍA. CONTEMPLA TAMBIÉN:FABRICACIÓN, SUMINISTRO Y MONTAJE</t>
  </si>
  <si>
    <t>EXCAVACIONES Y RELLENOS</t>
  </si>
  <si>
    <t>EXPLANACIÓN Y EXTENDIDA</t>
  </si>
  <si>
    <t>EXCAVACIONES VARIAS A MÁQUINA SIN CLASIFICAR (INCLUYE RETIRO DE SOBRANTES A UNA DISTANCIA MENOR DE 5 KM)</t>
  </si>
  <si>
    <t>EXCAVACIÓN MANUAL ZANJA EN TIERRA H=1.0 M</t>
  </si>
  <si>
    <t>EXCAVACIÓN MANUAL EN MATERIAL COMÚN H=0.0-2.0 M (INCLUYE
RETIRO DE SOBRANTES A UNA DISTANCIA MENOR DE 5 KM)</t>
  </si>
  <si>
    <t>EXCAVACIÓN MANUAL EN CONGLOMERADO H=0.0-2.0 M (INCLUYE
RETIRO DE SOBRANTES A UNA DISTANCIA MENOR DE 5 KM)</t>
  </si>
  <si>
    <t>EXCAVACIÓN MANUAL EN ROCA H=0.0-2.0 M (SECO SIN EXPLOSIVOS)</t>
  </si>
  <si>
    <t>RELLENO CON MATERIAL DEL SITIO COMPACTADO MECÁNICAMENTE</t>
  </si>
  <si>
    <t>RELLENO EN RECEBO COMÚN COMPACTADO MECÁNICAMENTE</t>
  </si>
  <si>
    <t>RELLENO GRAVILLA DE RÍO COMPACTADO MECÁNICAMENTE</t>
  </si>
  <si>
    <t>RELLENOS AGREGADO EN MATERIAL DE BASE COMPACATADO
MECÁNICAMENTE</t>
  </si>
  <si>
    <t>AFRIMADO (NORMA INVIAS 311)</t>
  </si>
  <si>
    <t>SUBBASE GRANULAR (NORMA INVIAS 320)</t>
  </si>
  <si>
    <t>BASE GRANULAR  (NORMA INVIAS 330)</t>
  </si>
  <si>
    <t>PINTURAS</t>
  </si>
  <si>
    <t>IMPERMEABILIZACIÓN  FACHADA EN SIKA TRANSPARENTE O SIMILAR</t>
  </si>
  <si>
    <t>ANTICORROSIVO SOBRE LÁMINA LINEAL</t>
  </si>
  <si>
    <t>ANTICORROSIVO SOBRE LÁMINA LLENA</t>
  </si>
  <si>
    <t>BARNIZ SOBRE MUEBLES</t>
  </si>
  <si>
    <t>CARBURO SOBRE PAÑETES</t>
  </si>
  <si>
    <t>COLORPLAST FACHADA SOBRE FACHADA</t>
  </si>
  <si>
    <t>DEMARCACIÓN CON MARMOLINA</t>
  </si>
  <si>
    <t>ESMALTE SOBRE LÁMINA LINEAL</t>
  </si>
  <si>
    <t>ESMALTE SOBRE LÁMINA LLENA</t>
  </si>
  <si>
    <t>ESMALTE SOBRE MADERA LINEAL</t>
  </si>
  <si>
    <t>ESMALTE SOBRE MADERA LLENA</t>
  </si>
  <si>
    <t>ESMALTE SOBRE MARCOS LÁMINA</t>
  </si>
  <si>
    <t xml:space="preserve">ESMALTE SOBRE MARCOS MADERA </t>
  </si>
  <si>
    <t>ESTUCO</t>
  </si>
  <si>
    <t>ESTUCO (LINEAL)</t>
  </si>
  <si>
    <t>ESTUCO Y VINILO 3 MANOS</t>
  </si>
  <si>
    <t>ESTUCO Y VINILO 3 MANOS (LINEAL)</t>
  </si>
  <si>
    <t>LACA PISOS MADERA</t>
  </si>
  <si>
    <t>LÍNEAS TRÁFICO 0.10</t>
  </si>
  <si>
    <t xml:space="preserve">MARMOLINA SOBRE PAÑETE </t>
  </si>
  <si>
    <t>TINTILLA SOBRE MADERA LINEAL</t>
  </si>
  <si>
    <t>TINTILLA SOBRE MADERA LLENA</t>
  </si>
  <si>
    <t>VINILO SOBRE PAÑETE 2 MANOS</t>
  </si>
  <si>
    <t>VINILO SOBRE PAÑETE 2 MANOS (LINEAL)</t>
  </si>
  <si>
    <t>WASH-PRIMER SOBRE ALUMNIO</t>
  </si>
  <si>
    <t>PINTURA EPÓXICA</t>
  </si>
  <si>
    <t>PINTURA EPÓXICA (LINEAL)</t>
  </si>
  <si>
    <t>DOTACIONES DEPORTIVAS</t>
  </si>
  <si>
    <t>CANCHA MINIBALONCESTO Y/O MINIFÚTBOL (PAR)</t>
  </si>
  <si>
    <t>CANCHA MÚLTIPLE TUBO A.N. INCL.TABLERO ACRÍLICO CON RODACHINES Y CILINDRO PARA MOVILIZAR (PAR)</t>
  </si>
  <si>
    <t>CANCHA PARA MICROFÚTBOL (PAR)</t>
  </si>
  <si>
    <t>CANCHA PARA BALONCESTO CON RODACHINES Y CILINDRO (PAR)</t>
  </si>
  <si>
    <t>CANCHA PARA BALONCESTO DE ANCLAR AL PISO (PAR)</t>
  </si>
  <si>
    <t>DEMARCACIÓN CON PINTURA TIPO TRÁFICO E=0.10 M</t>
  </si>
  <si>
    <t>TABLERO PARA BALONCESTO EN ACRÍLICO 10 MM (PAR)</t>
  </si>
  <si>
    <t>MALLA NYLON PETROLIZADA VOLEIBOL</t>
  </si>
  <si>
    <t>SOPORTE MALLA VOLEIBOL CON TENSOR</t>
  </si>
  <si>
    <t>CERRAMIENTO CONTRA IMPACTO  H=5.00M TIPO IDRD</t>
  </si>
  <si>
    <t>INSTALACIONES RED GASES</t>
  </si>
  <si>
    <t>TUBERÍA COBRE 1/2" TIPO L (INCLUYE ACCESORIOS)</t>
  </si>
  <si>
    <t>TUBERÍA COBRE 3/4" TIPO L (INCLUYE ACCESORIOS)</t>
  </si>
  <si>
    <t>TUBERÍA COBRE 1" TIPO L (INCLUYE ACCESORIOS)</t>
  </si>
  <si>
    <t>TUBERÍA DE ACERO GALVANIZADO 1/2" SCH 40 (INCLUYE ACCESORIOS)</t>
  </si>
  <si>
    <t>TUBERÍA DE ACERO GALVANIZADO 3/4" SCH 40 (INCLUYE ACCESORIOS)</t>
  </si>
  <si>
    <t>TUBERÍA DE ACERO GALVANIZADO 1" SCH 40 (INCLUYE ACCESORIOS)</t>
  </si>
  <si>
    <t>TUBERÍA DE POLIETILENO 1/2" (INCLUYE ACCESORIOS)</t>
  </si>
  <si>
    <t>TUBERÍA DE POLIETILENO 3/4" (INCLUYE ACCESORIOS)</t>
  </si>
  <si>
    <t>TUBERÍA DE POLIETILENO 1" (INCLUYE ACCESORIOS)</t>
  </si>
  <si>
    <t>VÁLVULA DE BOLA GAS 1/2"</t>
  </si>
  <si>
    <t>VÁLVULA DE BOLA GAS 3/4"</t>
  </si>
  <si>
    <t>VÁLVULA DE BOLA GAS 1"</t>
  </si>
  <si>
    <t>VÁLVULA POLIETILENO GAS 1/2"</t>
  </si>
  <si>
    <t>VÁLVULA POLIETILENO GAS 3/4"</t>
  </si>
  <si>
    <t>VÁLVULA POLIETILENO GAS 1"</t>
  </si>
  <si>
    <t>ACOMETIDA GAS 1/2"</t>
  </si>
  <si>
    <t>ANDENES Y SARDINELES</t>
  </si>
  <si>
    <t>ADOQUÍN DE ARCILLA 20X10X6CM</t>
  </si>
  <si>
    <t>ADOQUÍN DE ARCILLA 20X10X8CM</t>
  </si>
  <si>
    <t>ANDÉN CONCRETO 2500 PSI EN SITIO E=0.1M</t>
  </si>
  <si>
    <t>ANDÉN CONCRETO 3000 PSI EN SITIO E=0.1M</t>
  </si>
  <si>
    <t>ANDÉN CONCRETO 3500 PSI EN SITIO E=0.1M</t>
  </si>
  <si>
    <t>BORDE SEPARADOR VERDE A-170</t>
  </si>
  <si>
    <t>BORDILLO DE 8X15 CM FUNDIDO EN CONCRETO DE 2500 PSI</t>
  </si>
  <si>
    <t>BORDILLO DE 20X35 CM FUNDIDO EN CONCRETO DE 2500 PSI</t>
  </si>
  <si>
    <t>CAÑUELA PREFABRICADA TIPO A-120</t>
  </si>
  <si>
    <t>CONTENEDOR DE RAÍCES TIPO A B-20</t>
  </si>
  <si>
    <t>LOSETA PREFABRICADA A-40</t>
  </si>
  <si>
    <t>LOSETA PREFABRICADA A-60</t>
  </si>
  <si>
    <t>SARDINEL FUNDIDO IN-SITU H=0.2M, E=0.2M,CONCRETO DE 3000 PSI</t>
  </si>
  <si>
    <t>SARDINEL FUNDIDO IN-SITU H=0.4 M, E=0.2M,CONCRETO 3000 PSI</t>
  </si>
  <si>
    <t>SARDINEL PREFABRICADO A-10</t>
  </si>
  <si>
    <t>TABLETA PREFABRICADA  A-20 (20X20CM )</t>
  </si>
  <si>
    <t>SEÑALIZACIÓN</t>
  </si>
  <si>
    <t>LÍNEAS DE DEMARCACIÓN CON PINTURA EN FRÍO</t>
  </si>
  <si>
    <t>MARCA VIAL CON PINTURA EN FRÍO</t>
  </si>
  <si>
    <t>SEÑAL DOBLE DE CICLORUTA</t>
  </si>
  <si>
    <t>SEÑALES DE TRÁNSITO INFORMATIVAS (1.4 X 0.95 M)</t>
  </si>
  <si>
    <t>SEÑAL VERTICAL GRUPO I 0.60x0.60M POSTE 3.5M</t>
  </si>
  <si>
    <t>SEÑAL DE TRÁNSITO GRUPO I 0.75X0.75M, POSTE 3.5M</t>
  </si>
  <si>
    <t>SEÑAL DE TRÁNSITO GRUPO I 0.90X0.90M, POSTE 3.5M</t>
  </si>
  <si>
    <t>TACHAS REFLECTIVAS</t>
  </si>
  <si>
    <t>SUMINISTRO E INSTALACIÓN DE ESTOPEROLES DE 10x3.0 CM</t>
  </si>
  <si>
    <t>TACHON EN CONCRETO L = 0,4 X HI = 0,15 X HS = 0.08 M (INCLUYE SUMINISTRO E INSTALACIÓN)</t>
  </si>
  <si>
    <t>VÍAS (SEGÚN ESPECIFICACIONES TÉCNICAS INVIAS 2007)</t>
  </si>
  <si>
    <t>NORMA INV</t>
  </si>
  <si>
    <t>PRELIMILARES</t>
  </si>
  <si>
    <t>201 P</t>
  </si>
  <si>
    <t>DEMOLICIÓN CONCRETO ESTRUCTURAL (INCLUYE CARGUE Y RETIRO DE SOBRANTES A UNA DISTANCIA DE 5KM)</t>
  </si>
  <si>
    <t>DEMOLICIÓN CONCRETO SIMPLE  (INCLUYE CARGUE Y RETIRO DE SOBRANTES A UNA DISTANCIA DE 5KM)</t>
  </si>
  <si>
    <t>200.1</t>
  </si>
  <si>
    <t>DESMONTE Y LIMPIEZA EN BOSQUE (INCLUYE CARGUE Y RETIRO DE SOBRANTES A UNA DISTANCIA DE 5KM)</t>
  </si>
  <si>
    <t>HA</t>
  </si>
  <si>
    <t>200.2</t>
  </si>
  <si>
    <t>DESMONTE Y LIMPIEZA EN ZONA NO BOSCOSA (INCLUYE CARGUE Y RETIRO DE SOBRANTES A UNA DISTANCIA DE 5KM)</t>
  </si>
  <si>
    <t>201.7</t>
  </si>
  <si>
    <t>DEMOLICIÓN DE ESTRUCTURAS (INCLUYE CARGUE Y RETIRO DE SOBRANTES A UNA DISTANCIA DE 5KM)</t>
  </si>
  <si>
    <t>***</t>
  </si>
  <si>
    <t>TRANSPORTE DE MATERIALES PROV. DE EXLANACIÓN, CANALES, PRESTAMOS, SOBREACARREOS Y DERRUMBES</t>
  </si>
  <si>
    <t>M3-KM</t>
  </si>
  <si>
    <t>EXPLANACIÓN Y EXCAVACIONES</t>
  </si>
  <si>
    <t>210.1.1</t>
  </si>
  <si>
    <t>EXCAVACIÓN SIN CLASIFICAR DE LA EXPLANACIÓN, CANALES Y PRÉSTAMOS</t>
  </si>
  <si>
    <t>210.2.1</t>
  </si>
  <si>
    <t>EXCAVACIÓN EN ROCA DE LA EXPLANACIÓN, CANALES Y PRÉSTAMOS</t>
  </si>
  <si>
    <t>210.2.2</t>
  </si>
  <si>
    <t>EXCAVACIÓN EN MATERIAL  COMÚN DE LA EXPLANACIÓN, CANALES Y PRÉSTAMOS</t>
  </si>
  <si>
    <t>220.1</t>
  </si>
  <si>
    <t>TERRAPLENES</t>
  </si>
  <si>
    <t>221.1</t>
  </si>
  <si>
    <t>PEDRAPLÉN COMPACTO</t>
  </si>
  <si>
    <t>221.2</t>
  </si>
  <si>
    <t>PEDRAPLÉN SUELTO</t>
  </si>
  <si>
    <t>230.1</t>
  </si>
  <si>
    <t>MEJORAMIENTO DE LA SUBRASANTE INVOLUCRANDO EL SUELO EXISTENTE</t>
  </si>
  <si>
    <t>230.2</t>
  </si>
  <si>
    <t>MEJORAMIENTO DE LA SUBRASANTE INVOLUCRANDO ÚNICAMENTE
MATERIAL ADICIONADO</t>
  </si>
  <si>
    <t>600.1</t>
  </si>
  <si>
    <t>EXCAVACIONES VARIAS SIN CLASIFICAR (INCLUYE RETIRO DE SOBRANTES A UNA DISTANCIA MENOR DE 5 KM)</t>
  </si>
  <si>
    <t>600.2</t>
  </si>
  <si>
    <t>EXCAVACIONES VARIAS EN ROCA EN SECO (INCLUYE RETIRO DE SOBRANTES A UNA DISTANCIA MENOR DE 5 KM)</t>
  </si>
  <si>
    <t>600.3</t>
  </si>
  <si>
    <t>EXCAVACIONES VARIAS EN ROCA BAJO AGUA (INCLUYE RETIRO DE SOBRANTES A UNA DISTANCIA MENOR DE 5 KM)</t>
  </si>
  <si>
    <t>600.4</t>
  </si>
  <si>
    <t>EXCAVACIONES VARIAS EN MATERIAL COMÚN SECO (INCLUYE RETIRO DE SOBRANTES A UNA DISTANCIA MENOR DE 5 KM)</t>
  </si>
  <si>
    <t>600.4 P</t>
  </si>
  <si>
    <t>EXCAVACIONES VARIAS EN MATERIAL COMÚN SECO A MANO (INCLUYE RETIRO DE SOBRANTES A UNA DISTANCIA MENOR DE 5 KM)</t>
  </si>
  <si>
    <t>600.5</t>
  </si>
  <si>
    <t>EXCAVACIONES VARIAS EN MATERIAL COMÚN BAJO AGUA  (INCLUYE RETIRO DE SOBRANTES A UNA DISTANCIA MENOR DE 5 KM)</t>
  </si>
  <si>
    <t>600.5 P</t>
  </si>
  <si>
    <t>EXCAVACIONES VARIAS EN MATERIAL COMÚN BAJO AGUA A MANO  (INCLUYE RETIRO DE SOBRANTES A UNA DISTANCIA MENOR DE 5 KM)</t>
  </si>
  <si>
    <t>460.1</t>
  </si>
  <si>
    <t>FRESADO CONCRETO ASFÁLTICO (E=5-12 cm)</t>
  </si>
  <si>
    <t>320.1</t>
  </si>
  <si>
    <t>SUBBASE GRANULAR</t>
  </si>
  <si>
    <t>330.1</t>
  </si>
  <si>
    <t>BASE GRANULAR</t>
  </si>
  <si>
    <t>365.1</t>
  </si>
  <si>
    <t>EXCAVACIÓN PARA REPARACIÓN DEL PAVIMENTO EXISTENTE (INCLUYE RETIRO DE ESCOMBROS CON CARGUE MENOR A 5 Km)</t>
  </si>
  <si>
    <t>420.1</t>
  </si>
  <si>
    <t>RIEGO DE IMPRIMACIÓN</t>
  </si>
  <si>
    <t>421.1</t>
  </si>
  <si>
    <t>RIEGO DE LIGA CON EMULSIÓN ASFÁLTICA CRR-1</t>
  </si>
  <si>
    <t>461.1</t>
  </si>
  <si>
    <t xml:space="preserve">PAVIMENTO RECICLADO EN FRÍO EN EL LUGAR CON EMULSION ASFÁLTICA  </t>
  </si>
  <si>
    <t>510.1</t>
  </si>
  <si>
    <t>PAVIMENTO DE ADOQUINES DE CONCRETO</t>
  </si>
  <si>
    <t>450.1 P</t>
  </si>
  <si>
    <t>MEZCLA DENSA EN CALIENTE TIPO MDC-25 (INCLUYE CEMENTO ASFÁLTICO)</t>
  </si>
  <si>
    <t>450.2 P</t>
  </si>
  <si>
    <t>MEZCLA DENSA EN CALIENTE TIPO MDC-19  (INCLUYE CEMENTO ASFÁLTICO)</t>
  </si>
  <si>
    <t>450.9 P</t>
  </si>
  <si>
    <t>MEZCLA DENSA EN CALIENTE PARA BACHEO  (INCLUYE CEMENTO ASFÁLTICO)</t>
  </si>
  <si>
    <t>450.3 P</t>
  </si>
  <si>
    <t>MEZCLA DENSA EN CALIENTE  TIPO MDC-10  (INCLUYE CEMENTO ASFÁLTICO)</t>
  </si>
  <si>
    <t>3,12(1)</t>
  </si>
  <si>
    <t>P</t>
  </si>
  <si>
    <t>MEZCLA ASFALTICA NATURAL</t>
  </si>
  <si>
    <t>340.1</t>
  </si>
  <si>
    <t>BASE ESTABILIZADA CON EMULSIÓN ASFÁLTICA TIPO BEE-1</t>
  </si>
  <si>
    <t>340.2</t>
  </si>
  <si>
    <t>BASE ESTABILIZADA CON EMULSIÓN ASFÁLTICA TIPO BEE-2</t>
  </si>
  <si>
    <t>3,14(1)</t>
  </si>
  <si>
    <t>ESTABILIZACION DE SUELOS CON ESTABILIZANTE QUIMICO</t>
  </si>
  <si>
    <t>3,14(2)</t>
  </si>
  <si>
    <t>ESTABILIZACION DE SUELOS CON NANO TECNOLOGIA</t>
  </si>
  <si>
    <t>311.1</t>
  </si>
  <si>
    <t>AFIRMADO</t>
  </si>
  <si>
    <t>431.1</t>
  </si>
  <si>
    <t>TRATAMIENTO SUPERFICIAL DOBLE CON EMULSIÓN CRR-2</t>
  </si>
  <si>
    <t>430.1</t>
  </si>
  <si>
    <t xml:space="preserve">TRATAMIENTO SUPERFICIAL SIMPLE CON EMULSIÓN CRR-2 </t>
  </si>
  <si>
    <t>500.1</t>
  </si>
  <si>
    <t>CONCRETO PARA PAVIMENTO RÍGIDO MR-38, INCLUYE SELLADO DE JUNTAS Y ACERO DE TRANSFERENCIA Y UNIÓN</t>
  </si>
  <si>
    <t>CONCRETO PARA PAVIMENTO RÍGIDO MR-41, INCLUYE SELLADO DE JUNTAS Y ACERO DE TRANSFERENCIA Y UNIÓN</t>
  </si>
  <si>
    <t>CONCRETO PARA PAVIMENTO RÍGIDO MR-43, INCLUYE SELLADO DE JUNTAS Y ACERO DE TRANSFERENCIA Y UNIÓN</t>
  </si>
  <si>
    <t>SELLADO DE JUNTAS EN PAVIMENTO DE CONCRETO RÍGIDO (INCLUYE LIMPIEZA, SUMINISTRO E INSTALACIÓN DE FONDO Y SELLANTE)</t>
  </si>
  <si>
    <t>RAJÓN PARA MEJORAMIENTO DE LA SUBRASANTE</t>
  </si>
  <si>
    <t>OBRAS DE ARTE</t>
  </si>
  <si>
    <t>630.1</t>
  </si>
  <si>
    <t>CONCRETOS CLASE A, f´c =5000 psi.</t>
  </si>
  <si>
    <t>630.3</t>
  </si>
  <si>
    <t>CONCRETOS CLASE C, f´c =4000 psi (placas)</t>
  </si>
  <si>
    <t>CONCRETOS CLASE C, f´c =4000 psi (vigas en puentes)</t>
  </si>
  <si>
    <t>630 P</t>
  </si>
  <si>
    <t>CONCRETOS f´c =3500 psi (bases)</t>
  </si>
  <si>
    <t>CONCRETOS f´c =3500 psi (elevaciones)</t>
  </si>
  <si>
    <t>630.4</t>
  </si>
  <si>
    <t>CONCRETOS CLASE D, f´c =3000 psi (bases)</t>
  </si>
  <si>
    <t>CONCRETOS CLASE D, f´c =3000 psi (elevaciones)</t>
  </si>
  <si>
    <t>CONCRETOS CLASE D, f´c =3000 psi (placas)</t>
  </si>
  <si>
    <t>CONCRETOS CLASE D, f´c =3000 psi (box-coulvert)</t>
  </si>
  <si>
    <t>CONCRETOS CLASE D, f´c =3000 psi (vigas en puentes)</t>
  </si>
  <si>
    <t>650 P</t>
  </si>
  <si>
    <t>SUMINISTRO,TRANSPORTE, FABRICACIÓN, ENSAMBLAJE Y MONTAJE DE ACERO A-36</t>
  </si>
  <si>
    <t>SUMINISTRO, TRANSPORTE, FABRICACIÓN, ENSAMBLAJE Y MONTAJE DE ACERO A-588 GRADO B</t>
  </si>
  <si>
    <t>641.1</t>
  </si>
  <si>
    <t>ACERO DE PREESFUERZO</t>
  </si>
  <si>
    <t>TON-M</t>
  </si>
  <si>
    <t>621.1</t>
  </si>
  <si>
    <t>PILOTE PREEXCAVADO FUNDIDO EN SITIO DE DIÁMETRO 1.50M, CONCRETO TREMIE  3000 PSI (INCLUYE REFUERZO Y ANILLOS)</t>
  </si>
  <si>
    <t>621.1 P</t>
  </si>
  <si>
    <t>PILOTE  EN CONCRETO DE  3000 PSI, DIÁMETRO 1.5M. CONSTRUCCIÓN MANUAL (INCLUYE EXCAVACIÓN EN CUALQUIER TIPO DE MATERIAL,  REFUERZO Y ANILLOS)</t>
  </si>
  <si>
    <t>621.2</t>
  </si>
  <si>
    <t>BASE ACAMPANADA DE PILOTES, CONCRETO 3000 PSI (INCLUYE REFUERZO)</t>
  </si>
  <si>
    <t>642.1</t>
  </si>
  <si>
    <t>SUMINISTRO E INSTALACIÓN DE APOYOS ELASTOMÉRICOS</t>
  </si>
  <si>
    <t>U(DM3)</t>
  </si>
  <si>
    <t>632.1</t>
  </si>
  <si>
    <t>BARANDAS DE CONCRETO DE 3000 PSI, H=1.05 M, D= 0.35 M</t>
  </si>
  <si>
    <t>632 P</t>
  </si>
  <si>
    <t>BARANDA METÁLICA</t>
  </si>
  <si>
    <t>DREN EN TUBERÍA PVC SANITARIA, D=4" (PUENTES)</t>
  </si>
  <si>
    <t>671.1</t>
  </si>
  <si>
    <t xml:space="preserve">CUNETA DE CONCRETO CLASE E, 2500 PSI FUNDIDA EN EL LUGAR </t>
  </si>
  <si>
    <t>673.1</t>
  </si>
  <si>
    <t>MATERIAL GRANULAR FILTRANTE</t>
  </si>
  <si>
    <t>610.1</t>
  </si>
  <si>
    <t>RELLENO PARA ESTRUCTURAS</t>
  </si>
  <si>
    <t>630.6</t>
  </si>
  <si>
    <t>CONCRETO CLASE F, 2000 PSI PARA SOLADOS Y ATRAQUES</t>
  </si>
  <si>
    <t>630.7</t>
  </si>
  <si>
    <t>CONCRETO CICLÓPEO CLASE G, 2000 PSI 40% RAJÓN PARA BASES</t>
  </si>
  <si>
    <t>CONCRETO CICLÓPEO CLASE G, 2000 PSI 40% RAJÓN PARA ELEVACIONES</t>
  </si>
  <si>
    <t>CONCRETO CICLÓPEO, 2500 PSI 40% RAJÓN PARA BASES</t>
  </si>
  <si>
    <t>CONCRETO CICLÓPEO, 2500 PSI 40% RAJÓN PARA ELEVACIONES</t>
  </si>
  <si>
    <t>630.5</t>
  </si>
  <si>
    <t>CONCRETO CLASE E, 2500 PSI PARA BASES</t>
  </si>
  <si>
    <t>CONCRETO CLASE E, 2500 PSI PARA ELEVACIONES</t>
  </si>
  <si>
    <t>681.1</t>
  </si>
  <si>
    <t>GAVIÓN</t>
  </si>
  <si>
    <t>GAVIÓN MALLA PVC</t>
  </si>
  <si>
    <t>672.1</t>
  </si>
  <si>
    <t>BORDILLO FUNDIDO EN SITIO DE 15X40 CM  EN CONCRETO CLASE E, 2500 PSI</t>
  </si>
  <si>
    <t>BORDILLO FUNDIDO EN SITIO DE 15-20X15 CM  EN CONCRETO CLASE E, 2500 PSI</t>
  </si>
  <si>
    <t>SUMINISTRO  E  INSTALACIÓN  DE  GEOMALLA BIAXIAL DE REFUERZO (RESISTENCIA ÚLTIMA 25 KN)</t>
  </si>
  <si>
    <t>SUMINISTRO  E  INSTALACIÓN  DE  GEOMALLA DE REFUERZO BX-50</t>
  </si>
  <si>
    <t>SUMINISTRO  E  INSTALACIÓN  DE  GEOMALLA DE REFUERZO BX-75</t>
  </si>
  <si>
    <t>SUMINISTRO  E  INSTALACIÓN  DE  GEOMALLA UNIAXIAL DE REFUERZO (RESISTENCIA ÚLTIMA 100 KN)</t>
  </si>
  <si>
    <t>SUMINISTRO  E  INSTALACIÓN  DE  GEOMALLA UNIAXIAL DE REFUERZO (RESISTENCIA ÚLTIMA 165 KN)</t>
  </si>
  <si>
    <t xml:space="preserve">SUMINISTRO  E  INSTALACIÓN  DE  GEOTEXTIL NT 1800 (ESTABILIZACIÓN, FILTRO Y SEPARACIÓN) </t>
  </si>
  <si>
    <t xml:space="preserve">SUMINISTRO  E  INSTALACIÓN  DE  GEOTEXTIL NT 2000 (ESTABILIZACIÓN, FILTRO Y SEPARACIÓN) </t>
  </si>
  <si>
    <t xml:space="preserve">SUMINISTRO  E  INSTALACIÓN  DE  GEOTEXTIL NT 2500 (ESTABILIZACIÓN, FILTRO Y SEPARACIÓN) </t>
  </si>
  <si>
    <t xml:space="preserve">SUMINISTRO  E  INSTALACIÓN  DE  GEOTEXTIL T 1700 (ESTABILIZACIÓN, FILTRO Y SEPARACIÓN) </t>
  </si>
  <si>
    <t xml:space="preserve">SUMINISTRO  E  INSTALACIÓN  DE  GEOTEXTIL T 2100 (ESTABILIZACIÓN, FILTRO Y SEPARACIÓN) </t>
  </si>
  <si>
    <t xml:space="preserve">SUMINISTRO  E  INSTALACIÓN  DE  GEOTEXTIL T 1400 (ESTABILIZACIÓN, FILTRO Y SEPARACIÓN) </t>
  </si>
  <si>
    <t xml:space="preserve">SUMINISTRO  E  INSTALACIÓN  DE  GEOTEXTIL T 2400 (ESTABILIZACIÓN, FILTRO Y SEPARACIÓN) </t>
  </si>
  <si>
    <t xml:space="preserve">SUMINISTRO  E  INSTALACIÓN  DE  GEOTEXTIL TR 4000 (ESTABILIZACIÓN,  FILTRO Y SEPARACIÓN) </t>
  </si>
  <si>
    <t>661.1</t>
  </si>
  <si>
    <t>SUMINISTRO E INSTALACIÓN DE TUBERÍA DE CONCRETO REFORZADO Ø=36" CLASE I, INCLUYE EMBOQUILLADA</t>
  </si>
  <si>
    <t>660.3</t>
  </si>
  <si>
    <t>SUMINISTRO E INSTALACIÓN TUBERÍA DE CONCRETO SIMPLE, DIÁMETRO 600 MM</t>
  </si>
  <si>
    <t>SUMINISTRO E INSTALACIÓN TUBERÍA EN PVC-ALCANTARILLADO, DIÁMETRO 36"</t>
  </si>
  <si>
    <t>680.3</t>
  </si>
  <si>
    <t>RELLENO MATERIAL GRANULAR PARA TIERRA ARMADA</t>
  </si>
  <si>
    <t>640.1</t>
  </si>
  <si>
    <t>SUMINISTRO FIGURADO Y ARMADO DE ACERO DE REFUERZO 60000 PSI</t>
  </si>
  <si>
    <t xml:space="preserve">GEODRÉN PLANAR  H = 1.0 M D=100 MM (INCLUYE SUMINISTRO E INSTALACIÓN)  </t>
  </si>
  <si>
    <t xml:space="preserve">GEODRÉN PLANAR  H = 2.0 M D=100 MM (INCLUYE SUMINISTRO E INSTALACIÓN) </t>
  </si>
  <si>
    <t>SUMINISTRO E INSTALACIÓN DE BOLSACRETO</t>
  </si>
  <si>
    <t>682.1 P</t>
  </si>
  <si>
    <t>COLCHONETA RENO</t>
  </si>
  <si>
    <t>TRINCHO EN MADERA</t>
  </si>
  <si>
    <t>700.1</t>
  </si>
  <si>
    <t>700.3</t>
  </si>
  <si>
    <t>730.3</t>
  </si>
  <si>
    <t>TOPE DEFENSA METÁLICA</t>
  </si>
  <si>
    <t>730.2</t>
  </si>
  <si>
    <t>SECCIÓN FINAL DEFENSA METÁLICA</t>
  </si>
  <si>
    <t>730.1</t>
  </si>
  <si>
    <t>DEFENSA METÁLICA</t>
  </si>
  <si>
    <t>701.1</t>
  </si>
  <si>
    <t>SUMINISTRO E INSTALACIÓN DE TACHAS REFLECTIVAS UNIDIRECCIONALES</t>
  </si>
  <si>
    <t>MANTENIMIENTO VIAL</t>
  </si>
  <si>
    <t>310.1</t>
  </si>
  <si>
    <t>CONFORMACIÓN DE LA CALZADA EXISTENTE</t>
  </si>
  <si>
    <t>801.6</t>
  </si>
  <si>
    <t>LIMPIEZA DE ALCANTARILLAS CON DIÁMETRO MENOR O IGUAL A Ø= 36", INCLUYE RECTIFICACIÓN DE DESCOLES, Y RETIRO DE SOBRANTES A UNA DISTANCIA DE 5 KM</t>
  </si>
  <si>
    <t>801.7</t>
  </si>
  <si>
    <t>LIMPIEZA DE PONTONES Y BOX COULVERT, INCLUYE RECTIFICACIÓN DE DESCOLES Y RETIRO DE SOBRANTES A UNA DISTANCIA DE 5 KM</t>
  </si>
  <si>
    <t>211.1</t>
  </si>
  <si>
    <t>REMOCIÓN DE DERRUMBES</t>
  </si>
  <si>
    <t>801.1</t>
  </si>
  <si>
    <t>ROCERÍA  (INCLUYE RETIRO DE SOBRANTES A UNA DISTANCIA DE 5 KM)</t>
  </si>
  <si>
    <t>801.4</t>
  </si>
  <si>
    <t>LIMPIEZA A MANO DE CUNETAS EN CONCRETO (INCLUYE RETIRO DE SOBRANTES A UNA DISTANCIA DE 5 KM)</t>
  </si>
  <si>
    <t>810.1</t>
  </si>
  <si>
    <t>EMPRADIZACIÓN (INCLUYE 10 CM DE TIERRA NEGRA)</t>
  </si>
  <si>
    <t>810.3</t>
  </si>
  <si>
    <t>EMPRADIZACIÓN CON BIOMANTO NATURAL</t>
  </si>
  <si>
    <t>PLÁSTICO DE PROTECCIÓN EN TALUD EXPUESTO</t>
  </si>
  <si>
    <t>PILOTES</t>
  </si>
  <si>
    <t>15 m/dia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</si>
</sst>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€&quot;_-;\-* #,##0.00\ &quot;€&quot;_-;_-* &quot;-&quot;??\ &quot;€&quot;_-;_-@_-"/>
    <numFmt numFmtId="164" formatCode="[$$-240A]\ #,##0"/>
    <numFmt numFmtId="165" formatCode="0.0\ &quot;m&quot;"/>
    <numFmt numFmtId="166" formatCode="0.0\ &quot;m2&quot;"/>
    <numFmt numFmtId="167" formatCode="0.0\ &quot;m3&quot;"/>
    <numFmt numFmtId="168" formatCode="_-&quot;$&quot;* #,##0_-;\-&quot;$&quot;* #,##0_-;_-&quot;$&quot;* &quot;-&quot;_-;_-@_-"/>
    <numFmt numFmtId="169" formatCode="&quot;$&quot;#,##0;\-&quot;$&quot;#,##0"/>
    <numFmt numFmtId="170" formatCode="0.0"/>
    <numFmt numFmtId="171" formatCode="&quot;$&quot;\ #,##0"/>
    <numFmt numFmtId="172" formatCode="_-[$$-240A]\ * #,##0_ ;_-[$$-240A]\ * \-#,##0\ ;_-[$$-240A]\ * &quot;-&quot;??_ ;_-@_ "/>
    <numFmt numFmtId="173" formatCode="_([$€]* #,##0.00_);_([$€]* \(#,##0.00\);_([$€]* &quot;-&quot;??_);_(@_)"/>
    <numFmt numFmtId="174" formatCode="_(&quot;$&quot;* #,##0.00_);_(&quot;$&quot;* \(#,##0.00\);_(&quot;$&quot;* &quot;-&quot;??_);_(@_)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383438"/>
      <name val="Arial"/>
      <family val="2"/>
    </font>
    <font>
      <b/>
      <sz val="11"/>
      <color rgb="FF232123"/>
      <name val="Arial"/>
      <family val="2"/>
    </font>
    <font>
      <sz val="11"/>
      <color rgb="FF383438"/>
      <name val="Arial"/>
      <family val="2"/>
    </font>
    <font>
      <sz val="11"/>
      <color rgb="FF524F52"/>
      <name val="Arial"/>
      <family val="2"/>
    </font>
    <font>
      <sz val="11"/>
      <color rgb="FF232123"/>
      <name val="Arial"/>
      <family val="2"/>
    </font>
    <font>
      <sz val="11"/>
      <color theme="1"/>
      <name val="Arial"/>
      <family val="2"/>
    </font>
    <font>
      <sz val="11"/>
      <color rgb="FFA1A0A1"/>
      <name val="Arial"/>
      <family val="2"/>
    </font>
    <font>
      <sz val="11"/>
      <color rgb="FF8C8C8C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b/>
      <sz val="9"/>
      <color indexed="8"/>
      <name val="Calibri"/>
      <family val="2"/>
    </font>
    <font>
      <b/>
      <sz val="9"/>
      <name val="Calibri"/>
      <family val="2"/>
    </font>
    <font>
      <b/>
      <sz val="9"/>
      <name val="Calibri"/>
      <family val="2"/>
      <scheme val="minor"/>
    </font>
    <font>
      <b/>
      <sz val="12"/>
      <name val="Calibri"/>
      <family val="2"/>
    </font>
    <font>
      <sz val="8"/>
      <color indexed="8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9"/>
      <color theme="10"/>
      <name val="Calibri"/>
      <family val="2"/>
    </font>
    <font>
      <b/>
      <sz val="12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31">
    <xf numFmtId="0" fontId="0" fillId="0" borderId="0"/>
    <xf numFmtId="44" fontId="1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73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</cellStyleXfs>
  <cellXfs count="186">
    <xf numFmtId="0" fontId="0" fillId="0" borderId="0" xfId="0"/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0" fillId="4" borderId="0" xfId="0" applyFill="1"/>
    <xf numFmtId="0" fontId="8" fillId="0" borderId="0" xfId="0" applyFont="1"/>
    <xf numFmtId="0" fontId="12" fillId="3" borderId="3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left" vertical="center" wrapText="1"/>
    </xf>
    <xf numFmtId="49" fontId="8" fillId="5" borderId="1" xfId="0" applyNumberFormat="1" applyFont="1" applyFill="1" applyBorder="1"/>
    <xf numFmtId="0" fontId="13" fillId="5" borderId="1" xfId="0" applyFont="1" applyFill="1" applyBorder="1" applyAlignment="1">
      <alignment horizontal="center" vertical="center" wrapText="1"/>
    </xf>
    <xf numFmtId="169" fontId="8" fillId="5" borderId="1" xfId="0" applyNumberFormat="1" applyFont="1" applyFill="1" applyBorder="1"/>
    <xf numFmtId="168" fontId="8" fillId="5" borderId="1" xfId="0" applyNumberFormat="1" applyFont="1" applyFill="1" applyBorder="1"/>
    <xf numFmtId="0" fontId="8" fillId="0" borderId="1" xfId="0" applyFont="1" applyBorder="1" applyAlignment="1">
      <alignment horizontal="left" vertical="center" wrapText="1"/>
    </xf>
    <xf numFmtId="4" fontId="8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horizontal="right" vertical="center"/>
    </xf>
    <xf numFmtId="168" fontId="8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4" fontId="8" fillId="5" borderId="1" xfId="0" applyNumberFormat="1" applyFont="1" applyFill="1" applyBorder="1" applyAlignment="1">
      <alignment horizontal="right" vertical="center"/>
    </xf>
    <xf numFmtId="169" fontId="8" fillId="5" borderId="1" xfId="0" applyNumberFormat="1" applyFont="1" applyFill="1" applyBorder="1" applyAlignment="1">
      <alignment horizontal="right" vertical="center"/>
    </xf>
    <xf numFmtId="168" fontId="8" fillId="5" borderId="1" xfId="0" applyNumberFormat="1" applyFont="1" applyFill="1" applyBorder="1" applyAlignment="1">
      <alignment horizontal="right" vertical="center"/>
    </xf>
    <xf numFmtId="170" fontId="8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/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168" fontId="8" fillId="0" borderId="1" xfId="0" applyNumberFormat="1" applyFont="1" applyBorder="1"/>
    <xf numFmtId="49" fontId="8" fillId="0" borderId="1" xfId="0" applyNumberFormat="1" applyFont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/>
    </xf>
    <xf numFmtId="168" fontId="2" fillId="3" borderId="1" xfId="0" applyNumberFormat="1" applyFont="1" applyFill="1" applyBorder="1"/>
    <xf numFmtId="49" fontId="2" fillId="3" borderId="1" xfId="0" applyNumberFormat="1" applyFont="1" applyFill="1" applyBorder="1"/>
    <xf numFmtId="0" fontId="2" fillId="0" borderId="1" xfId="0" applyFont="1" applyBorder="1"/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/>
    </xf>
    <xf numFmtId="168" fontId="2" fillId="0" borderId="1" xfId="0" applyNumberFormat="1" applyFont="1" applyBorder="1"/>
    <xf numFmtId="49" fontId="2" fillId="0" borderId="1" xfId="0" applyNumberFormat="1" applyFont="1" applyBorder="1"/>
    <xf numFmtId="9" fontId="2" fillId="3" borderId="1" xfId="0" applyNumberFormat="1" applyFont="1" applyFill="1" applyBorder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168" fontId="8" fillId="0" borderId="0" xfId="0" applyNumberFormat="1" applyFont="1"/>
    <xf numFmtId="49" fontId="8" fillId="0" borderId="0" xfId="0" applyNumberFormat="1" applyFont="1"/>
    <xf numFmtId="0" fontId="8" fillId="5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71" fontId="0" fillId="0" borderId="1" xfId="0" applyNumberForma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 vertical="center" wrapText="1"/>
    </xf>
    <xf numFmtId="0" fontId="0" fillId="4" borderId="1" xfId="0" applyFill="1" applyBorder="1"/>
    <xf numFmtId="0" fontId="20" fillId="4" borderId="1" xfId="0" applyFont="1" applyFill="1" applyBorder="1" applyAlignment="1">
      <alignment vertical="center" wrapText="1"/>
    </xf>
    <xf numFmtId="0" fontId="28" fillId="4" borderId="1" xfId="0" applyFont="1" applyFill="1" applyBorder="1" applyAlignment="1">
      <alignment vertical="center" wrapText="1"/>
    </xf>
    <xf numFmtId="0" fontId="28" fillId="4" borderId="1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left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vertical="center"/>
    </xf>
    <xf numFmtId="0" fontId="30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left" vertical="center" wrapText="1"/>
    </xf>
    <xf numFmtId="0" fontId="30" fillId="4" borderId="1" xfId="0" applyFont="1" applyFill="1" applyBorder="1" applyAlignment="1">
      <alignment vertical="center" wrapText="1"/>
    </xf>
    <xf numFmtId="49" fontId="30" fillId="4" borderId="1" xfId="0" applyNumberFormat="1" applyFont="1" applyFill="1" applyBorder="1" applyAlignment="1">
      <alignment vertical="center" wrapText="1"/>
    </xf>
    <xf numFmtId="0" fontId="28" fillId="4" borderId="1" xfId="0" applyFont="1" applyFill="1" applyBorder="1" applyAlignment="1">
      <alignment vertical="center"/>
    </xf>
    <xf numFmtId="2" fontId="25" fillId="4" borderId="25" xfId="2" applyNumberFormat="1" applyFont="1" applyFill="1" applyBorder="1" applyAlignment="1" applyProtection="1">
      <alignment horizontal="left" vertical="center" wrapText="1"/>
    </xf>
    <xf numFmtId="2" fontId="25" fillId="4" borderId="5" xfId="2" applyNumberFormat="1" applyFont="1" applyFill="1" applyBorder="1" applyAlignment="1" applyProtection="1">
      <alignment horizontal="center" vertical="center" wrapText="1"/>
    </xf>
    <xf numFmtId="172" fontId="31" fillId="4" borderId="1" xfId="0" applyNumberFormat="1" applyFont="1" applyFill="1" applyBorder="1" applyAlignment="1">
      <alignment horizontal="right" vertical="center" wrapText="1"/>
    </xf>
    <xf numFmtId="172" fontId="31" fillId="4" borderId="18" xfId="0" applyNumberFormat="1" applyFont="1" applyFill="1" applyBorder="1" applyAlignment="1">
      <alignment horizontal="right" vertical="center" wrapText="1"/>
    </xf>
    <xf numFmtId="0" fontId="15" fillId="4" borderId="0" xfId="0" applyFont="1" applyFill="1" applyAlignment="1">
      <alignment vertical="center" wrapText="1"/>
    </xf>
    <xf numFmtId="49" fontId="17" fillId="4" borderId="10" xfId="0" applyNumberFormat="1" applyFont="1" applyFill="1" applyBorder="1" applyAlignment="1">
      <alignment horizontal="center" vertical="center" wrapText="1"/>
    </xf>
    <xf numFmtId="4" fontId="18" fillId="4" borderId="10" xfId="1" applyNumberFormat="1" applyFont="1" applyFill="1" applyBorder="1" applyAlignment="1">
      <alignment horizontal="center" vertical="center" wrapText="1"/>
    </xf>
    <xf numFmtId="4" fontId="18" fillId="4" borderId="11" xfId="1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vertical="center" wrapText="1"/>
    </xf>
    <xf numFmtId="0" fontId="21" fillId="4" borderId="15" xfId="0" applyFont="1" applyFill="1" applyBorder="1" applyAlignment="1">
      <alignment horizontal="left" vertical="center" wrapText="1"/>
    </xf>
    <xf numFmtId="0" fontId="21" fillId="4" borderId="15" xfId="0" applyFont="1" applyFill="1" applyBorder="1" applyAlignment="1">
      <alignment horizontal="left" vertical="center"/>
    </xf>
    <xf numFmtId="0" fontId="21" fillId="4" borderId="6" xfId="0" applyFont="1" applyFill="1" applyBorder="1" applyAlignment="1">
      <alignment horizontal="left" vertical="center"/>
    </xf>
    <xf numFmtId="3" fontId="17" fillId="4" borderId="6" xfId="0" applyNumberFormat="1" applyFont="1" applyFill="1" applyBorder="1" applyAlignment="1">
      <alignment horizontal="right" vertical="center" wrapText="1"/>
    </xf>
    <xf numFmtId="3" fontId="17" fillId="4" borderId="16" xfId="0" applyNumberFormat="1" applyFont="1" applyFill="1" applyBorder="1" applyAlignment="1">
      <alignment horizontal="right" vertical="center" wrapText="1"/>
    </xf>
    <xf numFmtId="0" fontId="22" fillId="4" borderId="1" xfId="0" applyFont="1" applyFill="1" applyBorder="1" applyAlignment="1">
      <alignment horizontal="center" vertical="center"/>
    </xf>
    <xf numFmtId="3" fontId="14" fillId="4" borderId="6" xfId="1" applyNumberFormat="1" applyFont="1" applyFill="1" applyBorder="1" applyAlignment="1">
      <alignment horizontal="right" vertical="center" wrapText="1"/>
    </xf>
    <xf numFmtId="3" fontId="14" fillId="4" borderId="16" xfId="1" applyNumberFormat="1" applyFont="1" applyFill="1" applyBorder="1" applyAlignment="1">
      <alignment horizontal="right" vertical="center" wrapText="1"/>
    </xf>
    <xf numFmtId="0" fontId="22" fillId="4" borderId="1" xfId="0" applyFont="1" applyFill="1" applyBorder="1" applyAlignment="1">
      <alignment vertical="center" wrapText="1"/>
    </xf>
    <xf numFmtId="0" fontId="20" fillId="4" borderId="1" xfId="0" applyFont="1" applyFill="1" applyBorder="1" applyAlignment="1">
      <alignment horizontal="center" vertical="center"/>
    </xf>
    <xf numFmtId="3" fontId="14" fillId="4" borderId="1" xfId="1" applyNumberFormat="1" applyFont="1" applyFill="1" applyBorder="1" applyAlignment="1">
      <alignment horizontal="right" vertical="center" wrapText="1"/>
    </xf>
    <xf numFmtId="3" fontId="14" fillId="4" borderId="18" xfId="1" applyNumberFormat="1" applyFont="1" applyFill="1" applyBorder="1" applyAlignment="1">
      <alignment horizontal="right" vertical="center" wrapText="1"/>
    </xf>
    <xf numFmtId="0" fontId="21" fillId="4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 vertical="center"/>
    </xf>
    <xf numFmtId="3" fontId="17" fillId="4" borderId="1" xfId="0" applyNumberFormat="1" applyFont="1" applyFill="1" applyBorder="1" applyAlignment="1">
      <alignment horizontal="right" vertical="center" wrapText="1"/>
    </xf>
    <xf numFmtId="3" fontId="17" fillId="4" borderId="18" xfId="0" applyNumberFormat="1" applyFont="1" applyFill="1" applyBorder="1" applyAlignment="1">
      <alignment horizontal="right" vertical="center" wrapText="1"/>
    </xf>
    <xf numFmtId="3" fontId="14" fillId="4" borderId="1" xfId="0" applyNumberFormat="1" applyFont="1" applyFill="1" applyBorder="1" applyAlignment="1">
      <alignment horizontal="right" vertical="center" wrapText="1"/>
    </xf>
    <xf numFmtId="3" fontId="14" fillId="4" borderId="18" xfId="0" applyNumberFormat="1" applyFont="1" applyFill="1" applyBorder="1" applyAlignment="1">
      <alignment horizontal="right" vertical="center" wrapText="1"/>
    </xf>
    <xf numFmtId="0" fontId="20" fillId="4" borderId="1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 wrapText="1"/>
    </xf>
    <xf numFmtId="0" fontId="20" fillId="4" borderId="21" xfId="0" applyFont="1" applyFill="1" applyBorder="1" applyAlignment="1">
      <alignment horizontal="left" vertical="center" wrapText="1"/>
    </xf>
    <xf numFmtId="0" fontId="20" fillId="4" borderId="21" xfId="0" applyFont="1" applyFill="1" applyBorder="1" applyAlignment="1">
      <alignment horizontal="center" vertical="center" wrapText="1"/>
    </xf>
    <xf numFmtId="3" fontId="14" fillId="4" borderId="22" xfId="0" applyNumberFormat="1" applyFont="1" applyFill="1" applyBorder="1" applyAlignment="1">
      <alignment horizontal="right" vertical="center" wrapText="1"/>
    </xf>
    <xf numFmtId="3" fontId="14" fillId="4" borderId="23" xfId="0" applyNumberFormat="1" applyFont="1" applyFill="1" applyBorder="1" applyAlignment="1">
      <alignment horizontal="right" vertical="center" wrapText="1"/>
    </xf>
    <xf numFmtId="0" fontId="26" fillId="4" borderId="8" xfId="0" applyFont="1" applyFill="1" applyBorder="1" applyAlignment="1">
      <alignment horizontal="centerContinuous" vertical="center" wrapText="1"/>
    </xf>
    <xf numFmtId="0" fontId="26" fillId="4" borderId="12" xfId="0" applyFont="1" applyFill="1" applyBorder="1" applyAlignment="1">
      <alignment horizontal="centerContinuous" vertical="center" wrapText="1"/>
    </xf>
    <xf numFmtId="0" fontId="26" fillId="4" borderId="11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18" fillId="4" borderId="24" xfId="0" applyFont="1" applyFill="1" applyBorder="1" applyAlignment="1">
      <alignment horizontal="left" vertical="center" wrapText="1"/>
    </xf>
    <xf numFmtId="0" fontId="27" fillId="4" borderId="14" xfId="0" applyFont="1" applyFill="1" applyBorder="1" applyAlignment="1">
      <alignment horizontal="center" vertical="center" wrapText="1"/>
    </xf>
    <xf numFmtId="0" fontId="27" fillId="4" borderId="6" xfId="0" applyFont="1" applyFill="1" applyBorder="1" applyAlignment="1">
      <alignment vertical="center"/>
    </xf>
    <xf numFmtId="0" fontId="18" fillId="4" borderId="6" xfId="0" applyFont="1" applyFill="1" applyBorder="1" applyAlignment="1">
      <alignment horizontal="right" vertical="center" wrapText="1"/>
    </xf>
    <xf numFmtId="0" fontId="18" fillId="4" borderId="16" xfId="0" applyFont="1" applyFill="1" applyBorder="1" applyAlignment="1">
      <alignment horizontal="right" vertical="center" wrapText="1"/>
    </xf>
    <xf numFmtId="0" fontId="16" fillId="4" borderId="25" xfId="0" applyFont="1" applyFill="1" applyBorder="1" applyAlignment="1">
      <alignment horizontal="left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vertical="center"/>
    </xf>
    <xf numFmtId="0" fontId="18" fillId="4" borderId="1" xfId="0" applyFont="1" applyFill="1" applyBorder="1" applyAlignment="1">
      <alignment horizontal="right" vertical="center" wrapText="1"/>
    </xf>
    <xf numFmtId="0" fontId="18" fillId="4" borderId="18" xfId="0" applyFont="1" applyFill="1" applyBorder="1" applyAlignment="1">
      <alignment horizontal="right" vertical="center" wrapText="1"/>
    </xf>
    <xf numFmtId="0" fontId="30" fillId="4" borderId="1" xfId="0" applyFont="1" applyFill="1" applyBorder="1" applyAlignment="1">
      <alignment horizontal="center" vertical="center" wrapText="1"/>
    </xf>
    <xf numFmtId="2" fontId="16" fillId="4" borderId="25" xfId="0" applyNumberFormat="1" applyFont="1" applyFill="1" applyBorder="1" applyAlignment="1">
      <alignment horizontal="left" vertical="center" wrapText="1"/>
    </xf>
    <xf numFmtId="2" fontId="16" fillId="4" borderId="5" xfId="0" applyNumberFormat="1" applyFont="1" applyFill="1" applyBorder="1" applyAlignment="1">
      <alignment horizontal="center" vertical="center" wrapText="1"/>
    </xf>
    <xf numFmtId="49" fontId="30" fillId="4" borderId="1" xfId="0" applyNumberFormat="1" applyFont="1" applyFill="1" applyBorder="1" applyAlignment="1">
      <alignment vertical="center"/>
    </xf>
    <xf numFmtId="49" fontId="30" fillId="4" borderId="1" xfId="0" applyNumberFormat="1" applyFont="1" applyFill="1" applyBorder="1" applyAlignment="1">
      <alignment horizontal="center" vertical="center"/>
    </xf>
    <xf numFmtId="49" fontId="30" fillId="4" borderId="1" xfId="0" applyNumberFormat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26" xfId="0" applyFont="1" applyFill="1" applyBorder="1" applyAlignment="1">
      <alignment horizontal="left" vertical="center" wrapText="1"/>
    </xf>
    <xf numFmtId="0" fontId="16" fillId="4" borderId="20" xfId="0" applyFont="1" applyFill="1" applyBorder="1" applyAlignment="1">
      <alignment horizontal="center" vertical="center" wrapText="1"/>
    </xf>
    <xf numFmtId="0" fontId="30" fillId="4" borderId="22" xfId="0" applyFont="1" applyFill="1" applyBorder="1" applyAlignment="1">
      <alignment vertical="center"/>
    </xf>
    <xf numFmtId="0" fontId="29" fillId="4" borderId="22" xfId="0" applyFont="1" applyFill="1" applyBorder="1" applyAlignment="1">
      <alignment horizontal="center" vertical="center" wrapText="1"/>
    </xf>
    <xf numFmtId="3" fontId="14" fillId="4" borderId="27" xfId="0" applyNumberFormat="1" applyFont="1" applyFill="1" applyBorder="1" applyAlignment="1">
      <alignment horizontal="right" vertical="center" wrapText="1"/>
    </xf>
    <xf numFmtId="0" fontId="16" fillId="4" borderId="0" xfId="0" applyFont="1" applyFill="1" applyAlignment="1">
      <alignment horizontal="left" vertical="center"/>
    </xf>
    <xf numFmtId="0" fontId="20" fillId="4" borderId="0" xfId="0" applyFont="1" applyFill="1" applyAlignment="1">
      <alignment horizontal="left" vertical="center" wrapText="1"/>
    </xf>
    <xf numFmtId="0" fontId="20" fillId="4" borderId="0" xfId="0" applyFont="1" applyFill="1" applyAlignment="1">
      <alignment vertical="center"/>
    </xf>
    <xf numFmtId="3" fontId="14" fillId="4" borderId="0" xfId="0" applyNumberFormat="1" applyFont="1" applyFill="1" applyAlignment="1">
      <alignment vertical="center" wrapText="1"/>
    </xf>
    <xf numFmtId="1" fontId="14" fillId="4" borderId="0" xfId="0" applyNumberFormat="1" applyFont="1" applyFill="1" applyAlignment="1">
      <alignment vertical="center" wrapText="1"/>
    </xf>
    <xf numFmtId="3" fontId="14" fillId="4" borderId="0" xfId="0" applyNumberFormat="1" applyFont="1" applyFill="1" applyBorder="1" applyAlignment="1">
      <alignment vertical="center" wrapText="1"/>
    </xf>
    <xf numFmtId="3" fontId="14" fillId="4" borderId="28" xfId="0" applyNumberFormat="1" applyFont="1" applyFill="1" applyBorder="1" applyAlignment="1">
      <alignment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2" fontId="16" fillId="4" borderId="17" xfId="0" applyNumberFormat="1" applyFont="1" applyFill="1" applyBorder="1" applyAlignment="1">
      <alignment horizontal="center" vertical="center" wrapText="1"/>
    </xf>
    <xf numFmtId="2" fontId="16" fillId="4" borderId="5" xfId="0" applyNumberFormat="1" applyFont="1" applyFill="1" applyBorder="1" applyAlignment="1">
      <alignment horizontal="center" vertical="center" wrapText="1"/>
    </xf>
    <xf numFmtId="0" fontId="16" fillId="4" borderId="19" xfId="0" applyFont="1" applyFill="1" applyBorder="1" applyAlignment="1">
      <alignment horizontal="center" vertical="center" wrapText="1"/>
    </xf>
    <xf numFmtId="0" fontId="16" fillId="4" borderId="20" xfId="0" applyFont="1" applyFill="1" applyBorder="1" applyAlignment="1">
      <alignment horizontal="center" vertical="center" wrapText="1"/>
    </xf>
    <xf numFmtId="2" fontId="25" fillId="4" borderId="17" xfId="2" applyNumberFormat="1" applyFont="1" applyFill="1" applyBorder="1" applyAlignment="1" applyProtection="1">
      <alignment horizontal="center" vertical="center" wrapText="1"/>
    </xf>
    <xf numFmtId="2" fontId="25" fillId="4" borderId="5" xfId="2" applyNumberFormat="1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170" fontId="16" fillId="4" borderId="17" xfId="0" applyNumberFormat="1" applyFont="1" applyFill="1" applyBorder="1" applyAlignment="1">
      <alignment horizontal="center" vertical="center" wrapText="1"/>
    </xf>
    <xf numFmtId="170" fontId="16" fillId="4" borderId="5" xfId="0" applyNumberFormat="1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9" fillId="4" borderId="12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/>
    </xf>
    <xf numFmtId="0" fontId="17" fillId="4" borderId="13" xfId="0" applyFont="1" applyFill="1" applyBorder="1" applyAlignment="1">
      <alignment horizontal="center" vertical="center" wrapText="1"/>
    </xf>
    <xf numFmtId="0" fontId="17" fillId="4" borderId="1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168" fontId="12" fillId="3" borderId="2" xfId="0" applyNumberFormat="1" applyFont="1" applyFill="1" applyBorder="1" applyAlignment="1">
      <alignment horizontal="center" vertical="center" wrapText="1"/>
    </xf>
    <xf numFmtId="168" fontId="12" fillId="3" borderId="6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/>
    </xf>
    <xf numFmtId="168" fontId="12" fillId="3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</cellXfs>
  <cellStyles count="131">
    <cellStyle name="Euro" xfId="3"/>
    <cellStyle name="Hipervínculo" xfId="2" builtinId="8"/>
    <cellStyle name="Millares 2" xfId="4"/>
    <cellStyle name="Millares 2 2" xfId="5"/>
    <cellStyle name="Millares 2 3" xfId="6"/>
    <cellStyle name="Millares 2 4" xfId="7"/>
    <cellStyle name="Millares 2 5" xfId="8"/>
    <cellStyle name="Millares 2 6" xfId="9"/>
    <cellStyle name="Moneda" xfId="1" builtinId="4"/>
    <cellStyle name="Moneda 11" xfId="10"/>
    <cellStyle name="Moneda 15" xfId="11"/>
    <cellStyle name="Moneda 18" xfId="12"/>
    <cellStyle name="Moneda 2" xfId="13"/>
    <cellStyle name="Moneda 2 10" xfId="14"/>
    <cellStyle name="Moneda 2 11" xfId="15"/>
    <cellStyle name="Moneda 2 12" xfId="16"/>
    <cellStyle name="Moneda 2 13" xfId="17"/>
    <cellStyle name="Moneda 2 14" xfId="18"/>
    <cellStyle name="Moneda 2 15" xfId="19"/>
    <cellStyle name="Moneda 2 16" xfId="20"/>
    <cellStyle name="Moneda 2 17" xfId="21"/>
    <cellStyle name="Moneda 2 18" xfId="22"/>
    <cellStyle name="Moneda 2 19" xfId="23"/>
    <cellStyle name="Moneda 2 2" xfId="24"/>
    <cellStyle name="Moneda 2 2 10" xfId="25"/>
    <cellStyle name="Moneda 2 2 11" xfId="26"/>
    <cellStyle name="Moneda 2 2 12" xfId="27"/>
    <cellStyle name="Moneda 2 2 13" xfId="28"/>
    <cellStyle name="Moneda 2 2 14" xfId="29"/>
    <cellStyle name="Moneda 2 2 15" xfId="30"/>
    <cellStyle name="Moneda 2 2 16" xfId="31"/>
    <cellStyle name="Moneda 2 2 17" xfId="32"/>
    <cellStyle name="Moneda 2 2 18" xfId="33"/>
    <cellStyle name="Moneda 2 2 19" xfId="34"/>
    <cellStyle name="Moneda 2 2 2" xfId="35"/>
    <cellStyle name="Moneda 2 2 2 10" xfId="36"/>
    <cellStyle name="Moneda 2 2 2 11" xfId="37"/>
    <cellStyle name="Moneda 2 2 2 12" xfId="38"/>
    <cellStyle name="Moneda 2 2 2 13" xfId="39"/>
    <cellStyle name="Moneda 2 2 2 14" xfId="40"/>
    <cellStyle name="Moneda 2 2 2 15" xfId="41"/>
    <cellStyle name="Moneda 2 2 2 16" xfId="42"/>
    <cellStyle name="Moneda 2 2 2 17" xfId="43"/>
    <cellStyle name="Moneda 2 2 2 18" xfId="44"/>
    <cellStyle name="Moneda 2 2 2 19" xfId="45"/>
    <cellStyle name="Moneda 2 2 2 2" xfId="46"/>
    <cellStyle name="Moneda 2 2 2 20" xfId="47"/>
    <cellStyle name="Moneda 2 2 2 21" xfId="48"/>
    <cellStyle name="Moneda 2 2 2 22" xfId="49"/>
    <cellStyle name="Moneda 2 2 2 23" xfId="50"/>
    <cellStyle name="Moneda 2 2 2 3" xfId="51"/>
    <cellStyle name="Moneda 2 2 2 4" xfId="52"/>
    <cellStyle name="Moneda 2 2 2 5" xfId="53"/>
    <cellStyle name="Moneda 2 2 2 6" xfId="54"/>
    <cellStyle name="Moneda 2 2 2 7" xfId="55"/>
    <cellStyle name="Moneda 2 2 2 8" xfId="56"/>
    <cellStyle name="Moneda 2 2 2 9" xfId="57"/>
    <cellStyle name="Moneda 2 2 20" xfId="58"/>
    <cellStyle name="Moneda 2 2 21" xfId="59"/>
    <cellStyle name="Moneda 2 2 22" xfId="60"/>
    <cellStyle name="Moneda 2 2 23" xfId="61"/>
    <cellStyle name="Moneda 2 2 24" xfId="62"/>
    <cellStyle name="Moneda 2 2 3" xfId="63"/>
    <cellStyle name="Moneda 2 2 4" xfId="64"/>
    <cellStyle name="Moneda 2 2 5" xfId="65"/>
    <cellStyle name="Moneda 2 2 6" xfId="66"/>
    <cellStyle name="Moneda 2 2 7" xfId="67"/>
    <cellStyle name="Moneda 2 2 8" xfId="68"/>
    <cellStyle name="Moneda 2 2 9" xfId="69"/>
    <cellStyle name="Moneda 2 20" xfId="70"/>
    <cellStyle name="Moneda 2 21" xfId="71"/>
    <cellStyle name="Moneda 2 22" xfId="72"/>
    <cellStyle name="Moneda 2 23" xfId="73"/>
    <cellStyle name="Moneda 2 24" xfId="74"/>
    <cellStyle name="Moneda 2 25" xfId="75"/>
    <cellStyle name="Moneda 2 26" xfId="76"/>
    <cellStyle name="Moneda 2 27" xfId="77"/>
    <cellStyle name="Moneda 2 28" xfId="78"/>
    <cellStyle name="Moneda 2 29" xfId="79"/>
    <cellStyle name="Moneda 2 3" xfId="80"/>
    <cellStyle name="Moneda 2 4" xfId="81"/>
    <cellStyle name="Moneda 2 5" xfId="82"/>
    <cellStyle name="Moneda 2 6" xfId="83"/>
    <cellStyle name="Moneda 2 7" xfId="84"/>
    <cellStyle name="Moneda 2 8" xfId="85"/>
    <cellStyle name="Moneda 2 8 2" xfId="86"/>
    <cellStyle name="Moneda 2 9" xfId="87"/>
    <cellStyle name="Moneda 3" xfId="88"/>
    <cellStyle name="Moneda 5" xfId="89"/>
    <cellStyle name="Moneda 8" xfId="90"/>
    <cellStyle name="Normal" xfId="0" builtinId="0"/>
    <cellStyle name="Normal 2" xfId="91"/>
    <cellStyle name="Normal 3" xfId="92"/>
    <cellStyle name="Normal 3 2" xfId="93"/>
    <cellStyle name="Normal 3 2 2" xfId="94"/>
    <cellStyle name="Normal 3 2 3" xfId="95"/>
    <cellStyle name="Normal 4" xfId="96"/>
    <cellStyle name="Normal 5" xfId="97"/>
    <cellStyle name="Normal 5 2" xfId="98"/>
    <cellStyle name="Normal 5 3" xfId="99"/>
    <cellStyle name="Normal 6" xfId="100"/>
    <cellStyle name="Normal 8" xfId="101"/>
    <cellStyle name="Porcentual 2 10" xfId="102"/>
    <cellStyle name="Porcentual 2 11" xfId="103"/>
    <cellStyle name="Porcentual 2 12" xfId="104"/>
    <cellStyle name="Porcentual 2 13" xfId="105"/>
    <cellStyle name="Porcentual 2 14" xfId="106"/>
    <cellStyle name="Porcentual 2 15" xfId="107"/>
    <cellStyle name="Porcentual 2 16" xfId="108"/>
    <cellStyle name="Porcentual 2 17" xfId="109"/>
    <cellStyle name="Porcentual 2 18" xfId="110"/>
    <cellStyle name="Porcentual 2 19" xfId="111"/>
    <cellStyle name="Porcentual 2 2" xfId="112"/>
    <cellStyle name="Porcentual 2 20" xfId="113"/>
    <cellStyle name="Porcentual 2 21" xfId="114"/>
    <cellStyle name="Porcentual 2 22" xfId="115"/>
    <cellStyle name="Porcentual 2 23" xfId="116"/>
    <cellStyle name="Porcentual 2 24" xfId="117"/>
    <cellStyle name="Porcentual 2 25" xfId="118"/>
    <cellStyle name="Porcentual 2 26" xfId="119"/>
    <cellStyle name="Porcentual 2 27" xfId="120"/>
    <cellStyle name="Porcentual 2 28" xfId="121"/>
    <cellStyle name="Porcentual 2 29" xfId="122"/>
    <cellStyle name="Porcentual 2 3" xfId="123"/>
    <cellStyle name="Porcentual 2 4" xfId="124"/>
    <cellStyle name="Porcentual 2 5" xfId="125"/>
    <cellStyle name="Porcentual 2 6" xfId="126"/>
    <cellStyle name="Porcentual 2 7" xfId="127"/>
    <cellStyle name="Porcentual 2 8" xfId="128"/>
    <cellStyle name="Porcentual 2 9" xfId="129"/>
    <cellStyle name="Porcentual 3" xfId="1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png"/><Relationship Id="rId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28576</xdr:colOff>
      <xdr:row>2</xdr:row>
      <xdr:rowOff>9525</xdr:rowOff>
    </xdr:from>
    <xdr:to>
      <xdr:col>8</xdr:col>
      <xdr:colOff>1374854</xdr:colOff>
      <xdr:row>2</xdr:row>
      <xdr:rowOff>1266825</xdr:rowOff>
    </xdr:to>
    <xdr:pic>
      <xdr:nvPicPr>
        <xdr:cNvPr id="2" name="Picture 1" descr="http://www.volvoce.com/SiteCollectionImages/VCE/Pictures%20and%20Videos/crawler%20excavators/Volvo_EC240B-Prime_features_and_benefits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53576" y="390525"/>
          <a:ext cx="1346278" cy="12573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26671</xdr:colOff>
      <xdr:row>3</xdr:row>
      <xdr:rowOff>57150</xdr:rowOff>
    </xdr:from>
    <xdr:to>
      <xdr:col>8</xdr:col>
      <xdr:colOff>1257300</xdr:colOff>
      <xdr:row>3</xdr:row>
      <xdr:rowOff>1295400</xdr:rowOff>
    </xdr:to>
    <xdr:pic>
      <xdr:nvPicPr>
        <xdr:cNvPr id="3" name="Picture 2" descr="http://www.especificar.cl/static/files/SKC_MAQUINARIAS/imagenes/9893f9f75f4bde85c6900f626c26b5ac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51671" y="1752600"/>
          <a:ext cx="1230629" cy="12382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4</xdr:row>
      <xdr:rowOff>57150</xdr:rowOff>
    </xdr:from>
    <xdr:to>
      <xdr:col>8</xdr:col>
      <xdr:colOff>1276350</xdr:colOff>
      <xdr:row>4</xdr:row>
      <xdr:rowOff>1247775</xdr:rowOff>
    </xdr:to>
    <xdr:pic>
      <xdr:nvPicPr>
        <xdr:cNvPr id="4" name="Picture 3" descr="http://mlm-s2-p.mlstatic.com/17638-MLM20141737527_082014-Y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10725" y="3105150"/>
          <a:ext cx="1190625" cy="11906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</xdr:colOff>
      <xdr:row>5</xdr:row>
      <xdr:rowOff>104775</xdr:rowOff>
    </xdr:from>
    <xdr:to>
      <xdr:col>8</xdr:col>
      <xdr:colOff>1247775</xdr:colOff>
      <xdr:row>5</xdr:row>
      <xdr:rowOff>1323975</xdr:rowOff>
    </xdr:to>
    <xdr:pic>
      <xdr:nvPicPr>
        <xdr:cNvPr id="5" name="Picture 5" descr="http://www.bluelinerental.com/sites/default/files/imagecache/equipment_image/equipment/image/P185_4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53575" y="4448175"/>
          <a:ext cx="1219200" cy="12192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47625</xdr:colOff>
      <xdr:row>6</xdr:row>
      <xdr:rowOff>47626</xdr:rowOff>
    </xdr:from>
    <xdr:to>
      <xdr:col>8</xdr:col>
      <xdr:colOff>1428750</xdr:colOff>
      <xdr:row>6</xdr:row>
      <xdr:rowOff>1437994</xdr:rowOff>
    </xdr:to>
    <xdr:pic>
      <xdr:nvPicPr>
        <xdr:cNvPr id="6" name="Picture 6" descr="http://www.hyhdelgolfo.com/maquinaria/HERRAMIENTAS-2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72625" y="5791201"/>
          <a:ext cx="1381125" cy="13903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28576</xdr:colOff>
      <xdr:row>7</xdr:row>
      <xdr:rowOff>38100</xdr:rowOff>
    </xdr:from>
    <xdr:to>
      <xdr:col>8</xdr:col>
      <xdr:colOff>1495425</xdr:colOff>
      <xdr:row>7</xdr:row>
      <xdr:rowOff>1485900</xdr:rowOff>
    </xdr:to>
    <xdr:pic>
      <xdr:nvPicPr>
        <xdr:cNvPr id="7" name="Picture 7" descr="http://www.maquinariaparavias.com/wp-content/uploads/2013/01/photo-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53576" y="7277100"/>
          <a:ext cx="1466849" cy="14478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66675</xdr:colOff>
      <xdr:row>8</xdr:row>
      <xdr:rowOff>9525</xdr:rowOff>
    </xdr:from>
    <xdr:to>
      <xdr:col>8</xdr:col>
      <xdr:colOff>1514475</xdr:colOff>
      <xdr:row>8</xdr:row>
      <xdr:rowOff>1393007</xdr:rowOff>
    </xdr:to>
    <xdr:pic>
      <xdr:nvPicPr>
        <xdr:cNvPr id="8" name="7 Imagen" descr="https://upload.wikimedia.org/wikipedia/commons/8/88/Caterpillar_D6T_Mississippi_River_project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91675" y="8801100"/>
          <a:ext cx="1447800" cy="13834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38099</xdr:colOff>
      <xdr:row>9</xdr:row>
      <xdr:rowOff>28575</xdr:rowOff>
    </xdr:from>
    <xdr:to>
      <xdr:col>8</xdr:col>
      <xdr:colOff>1524000</xdr:colOff>
      <xdr:row>9</xdr:row>
      <xdr:rowOff>1609725</xdr:rowOff>
    </xdr:to>
    <xdr:pic>
      <xdr:nvPicPr>
        <xdr:cNvPr id="9" name="8 Imagen" descr="http://www.kalugui.com/wp-content/uploads/2012/11/motocierra-stihl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63099" y="10258425"/>
          <a:ext cx="1485901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10</xdr:row>
      <xdr:rowOff>104775</xdr:rowOff>
    </xdr:from>
    <xdr:to>
      <xdr:col>8</xdr:col>
      <xdr:colOff>1536394</xdr:colOff>
      <xdr:row>10</xdr:row>
      <xdr:rowOff>1488769</xdr:rowOff>
    </xdr:to>
    <xdr:pic>
      <xdr:nvPicPr>
        <xdr:cNvPr id="10" name="9 Imagen" descr="http://origin-static.linio.com.co/p/shindaiwa-2575-393843-1-product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63100" y="12077700"/>
          <a:ext cx="1498294" cy="13839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11</xdr:row>
      <xdr:rowOff>19050</xdr:rowOff>
    </xdr:from>
    <xdr:to>
      <xdr:col>8</xdr:col>
      <xdr:colOff>1466850</xdr:colOff>
      <xdr:row>11</xdr:row>
      <xdr:rowOff>1363108</xdr:rowOff>
    </xdr:to>
    <xdr:pic>
      <xdr:nvPicPr>
        <xdr:cNvPr id="11" name="10 Imagen" descr="http://1.bp.blogspot.com/-7FOQhQelrs0/Usa0MoT2AII/AAAAAAAACvE/_6DDYGpihws/s1600/oxicorte+en+soporte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610725" y="13535025"/>
          <a:ext cx="1381125" cy="1344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12</xdr:row>
      <xdr:rowOff>76200</xdr:rowOff>
    </xdr:from>
    <xdr:to>
      <xdr:col>8</xdr:col>
      <xdr:colOff>1514475</xdr:colOff>
      <xdr:row>12</xdr:row>
      <xdr:rowOff>1090392</xdr:rowOff>
    </xdr:to>
    <xdr:pic>
      <xdr:nvPicPr>
        <xdr:cNvPr id="12" name="11 Imagen" descr="http://img.co.class.posot.com/es_co/2014/10/19/freightliner-carrotanque-dobletroque-ao-tanque-acero-20141019002326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91675" y="15011400"/>
          <a:ext cx="1447800" cy="1014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</xdr:colOff>
      <xdr:row>13</xdr:row>
      <xdr:rowOff>38101</xdr:rowOff>
    </xdr:from>
    <xdr:to>
      <xdr:col>8</xdr:col>
      <xdr:colOff>1543050</xdr:colOff>
      <xdr:row>13</xdr:row>
      <xdr:rowOff>1485900</xdr:rowOff>
    </xdr:to>
    <xdr:pic>
      <xdr:nvPicPr>
        <xdr:cNvPr id="13" name="12 Imagen" descr="http://www.clasificadosviales.com/images/anuncios/th_dd62796ec2bb52595fd5a1755f21bf9c_IMG_0093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72625" y="16116301"/>
          <a:ext cx="1495425" cy="1447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47625</xdr:colOff>
      <xdr:row>14</xdr:row>
      <xdr:rowOff>38100</xdr:rowOff>
    </xdr:from>
    <xdr:to>
      <xdr:col>8</xdr:col>
      <xdr:colOff>1504950</xdr:colOff>
      <xdr:row>14</xdr:row>
      <xdr:rowOff>1095375</xdr:rowOff>
    </xdr:to>
    <xdr:pic>
      <xdr:nvPicPr>
        <xdr:cNvPr id="14" name="13 Imagen" descr="https://encrypted-tbn0.gstatic.com/images?q=tbn:ANd9GcQDYLTqvw6A_bgDA6kbFibE8INsMHyHW9DCN2WU5JIbqu2I7-6f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72625" y="17687925"/>
          <a:ext cx="14573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15</xdr:row>
      <xdr:rowOff>9525</xdr:rowOff>
    </xdr:from>
    <xdr:to>
      <xdr:col>8</xdr:col>
      <xdr:colOff>1489343</xdr:colOff>
      <xdr:row>15</xdr:row>
      <xdr:rowOff>1277070</xdr:rowOff>
    </xdr:to>
    <xdr:pic>
      <xdr:nvPicPr>
        <xdr:cNvPr id="15" name="14 Imagen" descr="http://www.hidraulicart.es/loja-online/media/catalog/product/cache/5/image/9df78eab33525d08d6e5fb8d27136e95/m/o/motobomba-honda-wb-30-xt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82150" y="18811875"/>
          <a:ext cx="1432193" cy="1267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16</xdr:row>
      <xdr:rowOff>38101</xdr:rowOff>
    </xdr:from>
    <xdr:to>
      <xdr:col>8</xdr:col>
      <xdr:colOff>1504950</xdr:colOff>
      <xdr:row>16</xdr:row>
      <xdr:rowOff>1495425</xdr:rowOff>
    </xdr:to>
    <xdr:pic>
      <xdr:nvPicPr>
        <xdr:cNvPr id="16" name="15 Imagen" descr="http://www.isbasac.com/aplication/webroot/imgs/grandes/asfalto03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63100" y="20193001"/>
          <a:ext cx="1466850" cy="1457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17</xdr:row>
      <xdr:rowOff>66675</xdr:rowOff>
    </xdr:from>
    <xdr:to>
      <xdr:col>8</xdr:col>
      <xdr:colOff>1509885</xdr:colOff>
      <xdr:row>17</xdr:row>
      <xdr:rowOff>1514475</xdr:rowOff>
    </xdr:to>
    <xdr:pic>
      <xdr:nvPicPr>
        <xdr:cNvPr id="17" name="16 Imagen" descr="http://images.evisos.com.co/2012/05/17/alquiler-de-motoniveladora-recicladora-de-asfalto_aea3c8f_3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610725" y="21755100"/>
          <a:ext cx="142416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76201</xdr:colOff>
      <xdr:row>18</xdr:row>
      <xdr:rowOff>66674</xdr:rowOff>
    </xdr:from>
    <xdr:to>
      <xdr:col>8</xdr:col>
      <xdr:colOff>1504951</xdr:colOff>
      <xdr:row>18</xdr:row>
      <xdr:rowOff>1352549</xdr:rowOff>
    </xdr:to>
    <xdr:pic>
      <xdr:nvPicPr>
        <xdr:cNvPr id="18" name="17 Imagen" descr="http://consicon.com/wp-content/uploads/2014/10/VIBROCOMPACTADORA-GASOLINA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601201" y="23288624"/>
          <a:ext cx="14287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66674</xdr:colOff>
      <xdr:row>19</xdr:row>
      <xdr:rowOff>28575</xdr:rowOff>
    </xdr:from>
    <xdr:to>
      <xdr:col>8</xdr:col>
      <xdr:colOff>1458013</xdr:colOff>
      <xdr:row>19</xdr:row>
      <xdr:rowOff>1304924</xdr:rowOff>
    </xdr:to>
    <xdr:pic>
      <xdr:nvPicPr>
        <xdr:cNvPr id="19" name="18 Imagen" descr="http://www.worldhighways.com/EasysiteWeb/getresource.axd?AssetID=39822&amp;type=custom&amp;servicetype=Inline&amp;customSizeId=14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91674" y="24660225"/>
          <a:ext cx="1391339" cy="1276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20</xdr:row>
      <xdr:rowOff>57150</xdr:rowOff>
    </xdr:from>
    <xdr:to>
      <xdr:col>8</xdr:col>
      <xdr:colOff>1476375</xdr:colOff>
      <xdr:row>20</xdr:row>
      <xdr:rowOff>1543049</xdr:rowOff>
    </xdr:to>
    <xdr:pic>
      <xdr:nvPicPr>
        <xdr:cNvPr id="20" name="19 Imagen" descr="http://img.directindustry.es/images_di/photo-g/compactador-neumaticos-19427-5562797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91675" y="26060400"/>
          <a:ext cx="1409700" cy="1485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21</xdr:row>
      <xdr:rowOff>28575</xdr:rowOff>
    </xdr:from>
    <xdr:to>
      <xdr:col>8</xdr:col>
      <xdr:colOff>1524000</xdr:colOff>
      <xdr:row>21</xdr:row>
      <xdr:rowOff>1304925</xdr:rowOff>
    </xdr:to>
    <xdr:pic>
      <xdr:nvPicPr>
        <xdr:cNvPr id="21" name="20 Imagen" descr="https://encrypted-tbn0.gstatic.com/images?q=tbn:ANd9GcSlh6ITWejZNBVdaEpSbgwIHbD0fqwa_CRksqH4BOV0SsaBNgtc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63100" y="27603450"/>
          <a:ext cx="14859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57149</xdr:colOff>
      <xdr:row>23</xdr:row>
      <xdr:rowOff>12549</xdr:rowOff>
    </xdr:from>
    <xdr:to>
      <xdr:col>8</xdr:col>
      <xdr:colOff>1476375</xdr:colOff>
      <xdr:row>23</xdr:row>
      <xdr:rowOff>1409929</xdr:rowOff>
    </xdr:to>
    <xdr:pic>
      <xdr:nvPicPr>
        <xdr:cNvPr id="22" name="Picture 9" descr="http://www.unimaq.com.pe/IMG/producto/grande/Husqvarna_Cortadoras_pavimento_FS40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82149" y="30606849"/>
          <a:ext cx="1419226" cy="139738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95250</xdr:colOff>
      <xdr:row>24</xdr:row>
      <xdr:rowOff>57150</xdr:rowOff>
    </xdr:from>
    <xdr:to>
      <xdr:col>8</xdr:col>
      <xdr:colOff>1466850</xdr:colOff>
      <xdr:row>24</xdr:row>
      <xdr:rowOff>1400175</xdr:rowOff>
    </xdr:to>
    <xdr:pic>
      <xdr:nvPicPr>
        <xdr:cNvPr id="23" name="22 Imagen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32080200"/>
          <a:ext cx="13716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114299</xdr:rowOff>
    </xdr:from>
    <xdr:to>
      <xdr:col>8</xdr:col>
      <xdr:colOff>504825</xdr:colOff>
      <xdr:row>83</xdr:row>
      <xdr:rowOff>52954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8799"/>
          <a:ext cx="9086850" cy="5729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24</xdr:row>
      <xdr:rowOff>2505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44000" cy="45745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11</xdr:col>
      <xdr:colOff>739798</xdr:colOff>
      <xdr:row>48</xdr:row>
      <xdr:rowOff>113159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2000"/>
          <a:ext cx="9121798" cy="46851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12</xdr:col>
      <xdr:colOff>24714</xdr:colOff>
      <xdr:row>74</xdr:row>
      <xdr:rowOff>20861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9168714" cy="47833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739798</xdr:colOff>
      <xdr:row>21</xdr:row>
      <xdr:rowOff>41831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21798" cy="40423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323850</xdr:colOff>
      <xdr:row>25</xdr:row>
      <xdr:rowOff>66675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29850" cy="482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76200</xdr:rowOff>
    </xdr:from>
    <xdr:to>
      <xdr:col>13</xdr:col>
      <xdr:colOff>342900</xdr:colOff>
      <xdr:row>51</xdr:row>
      <xdr:rowOff>171450</xdr:rowOff>
    </xdr:to>
    <xdr:pic>
      <xdr:nvPicPr>
        <xdr:cNvPr id="3" name="2 Imagen" descr="C:\Users\vv\Documents\UNIMINUTO V2\2018\PROYECTO DE GRADO\SALSP 3D-2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10248900" cy="5048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51</xdr:row>
      <xdr:rowOff>180975</xdr:rowOff>
    </xdr:from>
    <xdr:to>
      <xdr:col>13</xdr:col>
      <xdr:colOff>314325</xdr:colOff>
      <xdr:row>77</xdr:row>
      <xdr:rowOff>47625</xdr:rowOff>
    </xdr:to>
    <xdr:pic>
      <xdr:nvPicPr>
        <xdr:cNvPr id="4" name="3 Imagen" descr="C:\Users\vv\Documents\UNIMINUTO V2\2018\PROYECTO DE GRADO\SALSP 3D-3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6475"/>
          <a:ext cx="10220325" cy="481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76</xdr:row>
      <xdr:rowOff>190499</xdr:rowOff>
    </xdr:from>
    <xdr:to>
      <xdr:col>13</xdr:col>
      <xdr:colOff>285750</xdr:colOff>
      <xdr:row>105</xdr:row>
      <xdr:rowOff>142875</xdr:rowOff>
    </xdr:to>
    <xdr:pic>
      <xdr:nvPicPr>
        <xdr:cNvPr id="5" name="4 Imagen" descr="C:\Users\vv\Documents\UNIMINUTO V2\2018\PROYECTO DE GRADO\SALSP 3D-4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68499"/>
          <a:ext cx="10191750" cy="54768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v\Documents\UNIMINUTO%20V2\2018\EVALUACION%20DE%20PROYECTOS\APUS_CONSTRUCCI&#211;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v\Documents\UNIMINUTO%20V2\2018\EVALUACION%20DE%20PROYECTOS\APUS_URBANISM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v\Documents\UNIMINUTO%20V2\2018\EVALUACION%20DE%20PROYECTOS\APUS_VI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v\Documents\UNIMINUTO%20V2\2018\EVALUACION%20DE%20PROYECTOS\PRESUPUESTO%20NUEVO%20PUENTE%20SALSIPUED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"/>
      <sheetName val="1.2."/>
      <sheetName val="1.3."/>
      <sheetName val="1.4."/>
      <sheetName val="1.5."/>
      <sheetName val="1.6."/>
      <sheetName val="1.7."/>
      <sheetName val="1.8."/>
      <sheetName val="1.9."/>
      <sheetName val="1.10."/>
      <sheetName val="1.11."/>
      <sheetName val="1.12."/>
      <sheetName val="1.13."/>
      <sheetName val="1.14."/>
      <sheetName val="1.15."/>
      <sheetName val="1.16."/>
      <sheetName val="1.17."/>
      <sheetName val="1.18."/>
      <sheetName val="1.19."/>
      <sheetName val="1.20."/>
      <sheetName val="1.21."/>
      <sheetName val="1.22."/>
      <sheetName val="1.23."/>
      <sheetName val="1.24."/>
      <sheetName val="1.25."/>
      <sheetName val="1.26."/>
      <sheetName val="1.27."/>
      <sheetName val="1.28."/>
      <sheetName val="1.29."/>
      <sheetName val="1.30."/>
      <sheetName val="1.31."/>
      <sheetName val="1.32."/>
      <sheetName val="1.33."/>
      <sheetName val="1.34."/>
      <sheetName val="1.35."/>
      <sheetName val="1.36."/>
      <sheetName val="1.37."/>
      <sheetName val="1.38."/>
      <sheetName val="1.39."/>
      <sheetName val="1.40."/>
      <sheetName val="1.41."/>
      <sheetName val="1.42."/>
      <sheetName val="1.43."/>
      <sheetName val="1.44."/>
      <sheetName val="1.45."/>
      <sheetName val="2.1."/>
      <sheetName val="2.2."/>
      <sheetName val="2.3."/>
      <sheetName val="2.4."/>
      <sheetName val="2.5."/>
      <sheetName val="2.6."/>
      <sheetName val="2.7."/>
      <sheetName val="2.8."/>
      <sheetName val="2.9."/>
      <sheetName val="2.10."/>
      <sheetName val="2.11."/>
      <sheetName val="2.12."/>
      <sheetName val="2.13."/>
      <sheetName val="2.14."/>
      <sheetName val="2.15."/>
      <sheetName val="2.16."/>
      <sheetName val="2.17."/>
      <sheetName val="3.1."/>
      <sheetName val="3.2."/>
      <sheetName val="3.3."/>
      <sheetName val="3.4."/>
      <sheetName val="3.5."/>
      <sheetName val="3.6."/>
      <sheetName val="3.7."/>
      <sheetName val="3.8."/>
      <sheetName val="3.9."/>
      <sheetName val="3.10."/>
      <sheetName val="3.11."/>
      <sheetName val="3.12."/>
      <sheetName val="3.13."/>
      <sheetName val="3.14."/>
      <sheetName val="3.15."/>
      <sheetName val="3.16."/>
      <sheetName val="3.17."/>
      <sheetName val="3.18."/>
      <sheetName val="4.1."/>
      <sheetName val="4.2."/>
      <sheetName val="4.3."/>
      <sheetName val="4.4."/>
      <sheetName val="4.5."/>
      <sheetName val="4.6."/>
      <sheetName val="4.7."/>
      <sheetName val="4.8."/>
      <sheetName val="4.9."/>
      <sheetName val="4.10."/>
      <sheetName val="4.11."/>
      <sheetName val="4.12."/>
      <sheetName val="4.13."/>
      <sheetName val="4.14."/>
      <sheetName val="4.15."/>
      <sheetName val="4.16."/>
      <sheetName val="4.17."/>
      <sheetName val="4.18."/>
      <sheetName val="4.19."/>
      <sheetName val="4.20."/>
      <sheetName val="4.21."/>
      <sheetName val="4.22."/>
      <sheetName val="4.23."/>
      <sheetName val="4.24."/>
      <sheetName val="4.25."/>
      <sheetName val="4.26."/>
      <sheetName val="4.27."/>
      <sheetName val="4.28."/>
      <sheetName val="4.29."/>
      <sheetName val="5.1."/>
      <sheetName val="5.2."/>
      <sheetName val="5.3."/>
      <sheetName val="5.4."/>
      <sheetName val="5.5."/>
      <sheetName val="5.6."/>
      <sheetName val="5.7."/>
      <sheetName val="5.8."/>
      <sheetName val="5.9."/>
      <sheetName val="5.10."/>
      <sheetName val="5.11."/>
      <sheetName val="5.12."/>
      <sheetName val="5.13."/>
      <sheetName val="5.14."/>
      <sheetName val="5.15."/>
      <sheetName val="5.16."/>
      <sheetName val="5.17."/>
      <sheetName val="5.18."/>
      <sheetName val="5.19."/>
      <sheetName val="5.20."/>
      <sheetName val="5.21."/>
      <sheetName val="5.22."/>
      <sheetName val="5.23."/>
      <sheetName val="5.24."/>
      <sheetName val="5.25."/>
      <sheetName val="5.26."/>
      <sheetName val="5.27."/>
      <sheetName val="5.28."/>
      <sheetName val="5.29."/>
      <sheetName val="5.30."/>
      <sheetName val="5.31."/>
      <sheetName val="5.32."/>
      <sheetName val="5.33."/>
      <sheetName val="5.34."/>
      <sheetName val="5.35."/>
      <sheetName val="5.36."/>
      <sheetName val="5.37."/>
      <sheetName val="5.38."/>
      <sheetName val="5.39."/>
      <sheetName val="5.40."/>
      <sheetName val="5.41."/>
      <sheetName val="5.42."/>
      <sheetName val="5.43."/>
      <sheetName val="5.44."/>
      <sheetName val="5.45."/>
      <sheetName val="5.46."/>
      <sheetName val="5.47."/>
      <sheetName val="5.48."/>
      <sheetName val="5.49."/>
      <sheetName val="5.50."/>
      <sheetName val="5.51."/>
      <sheetName val="5.52."/>
      <sheetName val="5.53."/>
      <sheetName val="5.54."/>
      <sheetName val="5.55."/>
      <sheetName val="5.56."/>
      <sheetName val="5.57."/>
      <sheetName val="6.1."/>
      <sheetName val="6.2."/>
      <sheetName val="6.3."/>
      <sheetName val="6.4."/>
      <sheetName val="6.5."/>
      <sheetName val="6.6."/>
      <sheetName val="6.7."/>
      <sheetName val="6.8."/>
      <sheetName val="6.9."/>
      <sheetName val="6.10."/>
      <sheetName val="6.11."/>
      <sheetName val="6.12."/>
      <sheetName val="6.13."/>
      <sheetName val="6.14."/>
      <sheetName val="6.15."/>
      <sheetName val="6.16."/>
      <sheetName val="6.17."/>
      <sheetName val="6.18."/>
      <sheetName val="6.19."/>
      <sheetName val="6.20."/>
      <sheetName val="6.21."/>
      <sheetName val="6.22."/>
      <sheetName val="6.23."/>
      <sheetName val="6.24."/>
      <sheetName val="6.25."/>
      <sheetName val="6.26."/>
      <sheetName val="6.27."/>
      <sheetName val="6.28."/>
      <sheetName val="7.1."/>
      <sheetName val="7.2."/>
      <sheetName val="7.3."/>
      <sheetName val="7.4."/>
      <sheetName val="7.5."/>
      <sheetName val="7.6."/>
      <sheetName val="7.7."/>
      <sheetName val="7.8."/>
      <sheetName val="7.9."/>
      <sheetName val="7.10."/>
      <sheetName val="7.11."/>
      <sheetName val="7.12."/>
      <sheetName val="7.13."/>
      <sheetName val="7.14."/>
      <sheetName val="7.15."/>
      <sheetName val="7.16."/>
      <sheetName val="7.17."/>
      <sheetName val="7.18."/>
      <sheetName val="7.19."/>
      <sheetName val="7.20."/>
      <sheetName val="7.21."/>
      <sheetName val="7.22."/>
      <sheetName val="7.23."/>
      <sheetName val="7.24."/>
      <sheetName val="7.25."/>
      <sheetName val="7.26."/>
      <sheetName val="7.27."/>
      <sheetName val="7.28."/>
      <sheetName val="7.29."/>
      <sheetName val="7.30."/>
      <sheetName val="7.31."/>
      <sheetName val="7.32."/>
      <sheetName val="7.33."/>
      <sheetName val="7.34."/>
      <sheetName val="7.35."/>
      <sheetName val="7.36."/>
      <sheetName val="7.37."/>
      <sheetName val="7.38."/>
      <sheetName val="7.39."/>
      <sheetName val="7.40."/>
      <sheetName val="7.41."/>
      <sheetName val="7.42."/>
      <sheetName val="8.1."/>
      <sheetName val="8.2."/>
      <sheetName val="8.3."/>
      <sheetName val="8.4."/>
      <sheetName val="8.5."/>
      <sheetName val="8.6."/>
      <sheetName val="8.7."/>
      <sheetName val="8.8."/>
      <sheetName val="8.9."/>
      <sheetName val="8.10."/>
      <sheetName val="8.11."/>
      <sheetName val="9.1."/>
      <sheetName val="9.2."/>
      <sheetName val="9.3."/>
      <sheetName val="9.4."/>
      <sheetName val="9.5."/>
      <sheetName val="9.6."/>
      <sheetName val="9.7."/>
      <sheetName val="9.8."/>
      <sheetName val="9.9."/>
      <sheetName val="9.10."/>
      <sheetName val="9.11."/>
      <sheetName val="9.12."/>
      <sheetName val="9.13."/>
      <sheetName val="9.14."/>
      <sheetName val="9.15."/>
      <sheetName val="9.16."/>
      <sheetName val="9.17."/>
      <sheetName val="9.18."/>
      <sheetName val="9.19."/>
      <sheetName val="9.20."/>
      <sheetName val="9.21."/>
      <sheetName val="9.22."/>
      <sheetName val="9.23."/>
      <sheetName val="9.24."/>
      <sheetName val="9.25."/>
      <sheetName val="9.26."/>
      <sheetName val="9.27."/>
      <sheetName val="9.28."/>
      <sheetName val="9.29."/>
      <sheetName val="9.30."/>
      <sheetName val="9.31."/>
      <sheetName val="9.32."/>
      <sheetName val="10.1."/>
      <sheetName val="10.2."/>
      <sheetName val="10.3."/>
      <sheetName val="10.4."/>
      <sheetName val="10.5."/>
      <sheetName val="10.6."/>
      <sheetName val="10.7."/>
      <sheetName val="10.8."/>
      <sheetName val="10.9."/>
      <sheetName val="10.10."/>
      <sheetName val="10.10(1)"/>
      <sheetName val="10.11."/>
      <sheetName val="10.12."/>
      <sheetName val="10.13."/>
      <sheetName val="10.14."/>
      <sheetName val="10.15."/>
      <sheetName val="10.16."/>
      <sheetName val="10.17."/>
      <sheetName val="10.18."/>
      <sheetName val="10.19."/>
      <sheetName val="10.20."/>
      <sheetName val="10.21."/>
      <sheetName val="10.22."/>
      <sheetName val="10.23."/>
      <sheetName val="10.24."/>
      <sheetName val="10.25."/>
      <sheetName val="11.1."/>
      <sheetName val="11.2."/>
      <sheetName val="11.3."/>
      <sheetName val="11.4."/>
      <sheetName val="11.5."/>
      <sheetName val="11.6."/>
      <sheetName val="11.7."/>
      <sheetName val="11.8."/>
      <sheetName val="11.9."/>
      <sheetName val="11.10."/>
      <sheetName val="11.11."/>
      <sheetName val="11.12."/>
      <sheetName val="11.13."/>
      <sheetName val="11.14."/>
      <sheetName val="11.15."/>
      <sheetName val="11.16."/>
      <sheetName val="11.17."/>
      <sheetName val="11.18."/>
      <sheetName val="11.19."/>
      <sheetName val="11.20."/>
      <sheetName val="11.21."/>
      <sheetName val="11.22."/>
      <sheetName val="11.23."/>
      <sheetName val="11.24."/>
      <sheetName val="11.25."/>
      <sheetName val="11.26."/>
      <sheetName val="11.27."/>
      <sheetName val="11.28."/>
      <sheetName val="11.29."/>
      <sheetName val="11.30."/>
      <sheetName val="11.31."/>
      <sheetName val="11.32."/>
      <sheetName val="11.33."/>
      <sheetName val="11.34."/>
      <sheetName val="11.35."/>
      <sheetName val="11.36."/>
      <sheetName val="11.37."/>
      <sheetName val="11.38."/>
      <sheetName val="11.39."/>
      <sheetName val="11.40."/>
      <sheetName val="11.41."/>
      <sheetName val="11.42."/>
      <sheetName val="11.43."/>
      <sheetName val="11.44."/>
      <sheetName val="11.45."/>
      <sheetName val="11.46."/>
      <sheetName val="11.47."/>
      <sheetName val="11.48."/>
      <sheetName val="11.49."/>
      <sheetName val="11.50."/>
      <sheetName val="11.51."/>
      <sheetName val="11.52."/>
      <sheetName val="11.53."/>
      <sheetName val="11.54."/>
      <sheetName val="11.55."/>
      <sheetName val="11.56."/>
      <sheetName val="11.57."/>
      <sheetName val="11.58."/>
      <sheetName val="11.59."/>
      <sheetName val="11.60."/>
      <sheetName val="11.61."/>
      <sheetName val="11.62."/>
      <sheetName val="11.63."/>
      <sheetName val="11.64."/>
      <sheetName val="11.65."/>
      <sheetName val="12.1."/>
      <sheetName val="12.2."/>
      <sheetName val="12.3."/>
      <sheetName val="12.4."/>
      <sheetName val="12.5."/>
      <sheetName val="12.6."/>
      <sheetName val="12.7."/>
      <sheetName val="12.8."/>
      <sheetName val="12.9."/>
      <sheetName val="12.10."/>
      <sheetName val="12.11."/>
      <sheetName val="12.12."/>
      <sheetName val="12.13."/>
      <sheetName val="12.14."/>
      <sheetName val="12.15."/>
      <sheetName val="12.16."/>
      <sheetName val="12.17."/>
      <sheetName val="12.18."/>
      <sheetName val="12.19."/>
      <sheetName val="12.20."/>
      <sheetName val="12.21."/>
      <sheetName val="12.22."/>
      <sheetName val="12.23."/>
      <sheetName val="12.24."/>
      <sheetName val="12.25."/>
      <sheetName val="12.26."/>
      <sheetName val="12.27."/>
      <sheetName val="12.28."/>
      <sheetName val="12.29."/>
      <sheetName val="12.30."/>
      <sheetName val="12.31."/>
      <sheetName val="12.32."/>
      <sheetName val="13.1."/>
      <sheetName val="13.2."/>
      <sheetName val="13.3."/>
      <sheetName val="13.4."/>
      <sheetName val="13.5."/>
      <sheetName val="13.6."/>
      <sheetName val="13.7."/>
      <sheetName val="13.8."/>
      <sheetName val="13.9."/>
      <sheetName val="13.10."/>
      <sheetName val="13.11."/>
      <sheetName val="13.12."/>
      <sheetName val="13.13."/>
      <sheetName val="13.14."/>
      <sheetName val="13.15."/>
      <sheetName val="13.16."/>
      <sheetName val="14.1."/>
      <sheetName val="14.2."/>
      <sheetName val="14.3."/>
      <sheetName val="14.4."/>
      <sheetName val="14.5."/>
      <sheetName val="14.6."/>
      <sheetName val="14.7."/>
      <sheetName val="14.8."/>
      <sheetName val="14.9."/>
      <sheetName val="14.10."/>
      <sheetName val="14.11."/>
      <sheetName val="14.12."/>
      <sheetName val="14.13."/>
      <sheetName val="14.14."/>
      <sheetName val="14.15."/>
      <sheetName val="14.16."/>
      <sheetName val="14.17."/>
      <sheetName val="14.18."/>
      <sheetName val="14.19."/>
      <sheetName val="14.20."/>
      <sheetName val="14.21."/>
      <sheetName val="14.22."/>
      <sheetName val="14.23."/>
      <sheetName val="14.24."/>
      <sheetName val="14.25."/>
      <sheetName val="14.26."/>
      <sheetName val="14.27."/>
      <sheetName val="14.28."/>
      <sheetName val="14.29."/>
      <sheetName val="14.30."/>
      <sheetName val="14.31."/>
      <sheetName val="14.32."/>
      <sheetName val="14.33."/>
      <sheetName val="14.34."/>
      <sheetName val="14.35."/>
      <sheetName val="14.36."/>
      <sheetName val="14.37."/>
      <sheetName val="14.38."/>
      <sheetName val="14.39."/>
      <sheetName val="14.40."/>
      <sheetName val="14.41."/>
      <sheetName val="14.42."/>
      <sheetName val="14.43."/>
      <sheetName val="14.44."/>
      <sheetName val="14.45."/>
      <sheetName val="14.46."/>
      <sheetName val="15.1."/>
      <sheetName val="15.2."/>
      <sheetName val="15.3."/>
      <sheetName val="15.4."/>
      <sheetName val="15.5."/>
      <sheetName val="15.6."/>
      <sheetName val="15.7."/>
      <sheetName val="15.8."/>
      <sheetName val="15.9."/>
      <sheetName val="16.1."/>
      <sheetName val="16.2."/>
      <sheetName val="16.3."/>
      <sheetName val="16.4."/>
      <sheetName val="16.5."/>
      <sheetName val="16.6."/>
      <sheetName val="16.7."/>
      <sheetName val="16.8."/>
      <sheetName val="16.9."/>
      <sheetName val="16.10."/>
      <sheetName val="16.11."/>
      <sheetName val="16.12."/>
      <sheetName val="16.13."/>
      <sheetName val="17.1."/>
      <sheetName val="17.2."/>
      <sheetName val="17.3."/>
      <sheetName val="17.4."/>
      <sheetName val="17.5."/>
      <sheetName val="17.6."/>
      <sheetName val="17.7."/>
      <sheetName val="17.8."/>
      <sheetName val="17.9."/>
      <sheetName val="17.10."/>
      <sheetName val="17.11."/>
      <sheetName val="17.12."/>
      <sheetName val="17.13."/>
      <sheetName val="18.1."/>
      <sheetName val="18.2."/>
      <sheetName val="18.3."/>
      <sheetName val="18.4."/>
      <sheetName val="18.5."/>
      <sheetName val="18.6."/>
      <sheetName val="18.7."/>
      <sheetName val="18.8."/>
      <sheetName val="18.9."/>
      <sheetName val="18.10."/>
      <sheetName val="18.11."/>
      <sheetName val="18.12."/>
      <sheetName val="18.13."/>
      <sheetName val="18.14."/>
      <sheetName val="18.15."/>
      <sheetName val="18.16."/>
      <sheetName val="18.17."/>
      <sheetName val="18.18."/>
      <sheetName val="18.19."/>
      <sheetName val="18.20."/>
      <sheetName val="18.21."/>
      <sheetName val="18.22."/>
      <sheetName val="18.23."/>
      <sheetName val="18.24."/>
      <sheetName val="18.25."/>
      <sheetName val="18.26."/>
      <sheetName val="18.27."/>
      <sheetName val="19.1."/>
      <sheetName val="19.2."/>
      <sheetName val="19.3."/>
      <sheetName val="19.4."/>
      <sheetName val="19.5."/>
      <sheetName val="19.6."/>
      <sheetName val="19.7."/>
      <sheetName val="19.8."/>
      <sheetName val="19.9."/>
      <sheetName val="19.10."/>
      <sheetName val="20.1."/>
      <sheetName val="20.2."/>
      <sheetName val="20.3."/>
      <sheetName val="20.4."/>
      <sheetName val="20.5."/>
      <sheetName val="20.6."/>
      <sheetName val="20.7."/>
      <sheetName val="20.8."/>
      <sheetName val="20.9."/>
      <sheetName val="20.10."/>
      <sheetName val="20.11."/>
      <sheetName val="20.12."/>
      <sheetName val="20.13."/>
      <sheetName val="20.14."/>
      <sheetName val="20.15."/>
      <sheetName val="20.16."/>
      <sheetName val="21.1."/>
      <sheetName val="21.2."/>
      <sheetName val="21.3."/>
      <sheetName val="21.4."/>
      <sheetName val="21.5."/>
      <sheetName val="21.6."/>
      <sheetName val="21.7."/>
      <sheetName val="21.8."/>
      <sheetName val="21.9."/>
      <sheetName val="21.10."/>
      <sheetName val="21.11."/>
      <sheetName val="21.12."/>
      <sheetName val="21.13."/>
      <sheetName val="21.14."/>
      <sheetName val="21.15."/>
      <sheetName val="21.16."/>
      <sheetName val="21.17."/>
      <sheetName val="21.18."/>
      <sheetName val="21.19."/>
      <sheetName val="21.20."/>
      <sheetName val="21.21."/>
      <sheetName val="21.22."/>
      <sheetName val="21.23."/>
      <sheetName val="21.24."/>
      <sheetName val="21.25."/>
      <sheetName val="21.26."/>
      <sheetName val="21.27."/>
      <sheetName val="21.28."/>
      <sheetName val="21.29."/>
      <sheetName val="21.30."/>
      <sheetName val="21.31."/>
      <sheetName val="21.32."/>
      <sheetName val="21.33."/>
      <sheetName val="21.34."/>
      <sheetName val="21.35."/>
      <sheetName val="21.36."/>
      <sheetName val="21.37."/>
      <sheetName val="21.38."/>
      <sheetName val="21.39."/>
      <sheetName val="21.40."/>
      <sheetName val="21.41."/>
      <sheetName val="21.42."/>
      <sheetName val="21.43."/>
      <sheetName val="21.44."/>
      <sheetName val="21.45."/>
      <sheetName val="21.46."/>
      <sheetName val="21.47."/>
      <sheetName val="21.48."/>
    </sheetNames>
    <sheetDataSet>
      <sheetData sheetId="0">
        <row r="47">
          <cell r="H47">
            <v>2007172</v>
          </cell>
        </row>
      </sheetData>
      <sheetData sheetId="1">
        <row r="46">
          <cell r="H46">
            <v>1171646</v>
          </cell>
        </row>
      </sheetData>
      <sheetData sheetId="2">
        <row r="45">
          <cell r="H45">
            <v>14302</v>
          </cell>
        </row>
      </sheetData>
      <sheetData sheetId="3">
        <row r="45">
          <cell r="H45">
            <v>16035</v>
          </cell>
        </row>
      </sheetData>
      <sheetData sheetId="4">
        <row r="45">
          <cell r="H45">
            <v>18536</v>
          </cell>
        </row>
      </sheetData>
      <sheetData sheetId="5">
        <row r="45">
          <cell r="H45">
            <v>66935</v>
          </cell>
        </row>
      </sheetData>
      <sheetData sheetId="6">
        <row r="45">
          <cell r="H45">
            <v>46711</v>
          </cell>
        </row>
      </sheetData>
      <sheetData sheetId="7">
        <row r="45">
          <cell r="H45">
            <v>21451</v>
          </cell>
        </row>
      </sheetData>
      <sheetData sheetId="8">
        <row r="45">
          <cell r="H45">
            <v>80242</v>
          </cell>
        </row>
      </sheetData>
      <sheetData sheetId="9">
        <row r="45">
          <cell r="H45">
            <v>6261</v>
          </cell>
        </row>
      </sheetData>
      <sheetData sheetId="10">
        <row r="45">
          <cell r="H45">
            <v>8882</v>
          </cell>
        </row>
      </sheetData>
      <sheetData sheetId="11">
        <row r="45">
          <cell r="H45">
            <v>6813</v>
          </cell>
        </row>
      </sheetData>
      <sheetData sheetId="12">
        <row r="45">
          <cell r="H45">
            <v>7419</v>
          </cell>
        </row>
      </sheetData>
      <sheetData sheetId="13">
        <row r="45">
          <cell r="H45">
            <v>8964</v>
          </cell>
        </row>
      </sheetData>
      <sheetData sheetId="14">
        <row r="45">
          <cell r="H45">
            <v>9084</v>
          </cell>
        </row>
      </sheetData>
      <sheetData sheetId="15">
        <row r="45">
          <cell r="H45">
            <v>13497</v>
          </cell>
        </row>
      </sheetData>
      <sheetData sheetId="16">
        <row r="45">
          <cell r="H45">
            <v>18477</v>
          </cell>
        </row>
      </sheetData>
      <sheetData sheetId="17">
        <row r="45">
          <cell r="H45">
            <v>27441</v>
          </cell>
        </row>
      </sheetData>
      <sheetData sheetId="18">
        <row r="45">
          <cell r="H45">
            <v>39898</v>
          </cell>
        </row>
      </sheetData>
      <sheetData sheetId="19">
        <row r="45">
          <cell r="H45">
            <v>49367</v>
          </cell>
        </row>
      </sheetData>
      <sheetData sheetId="20">
        <row r="45">
          <cell r="H45">
            <v>40806</v>
          </cell>
        </row>
      </sheetData>
      <sheetData sheetId="21">
        <row r="45">
          <cell r="H45">
            <v>57319</v>
          </cell>
        </row>
      </sheetData>
      <sheetData sheetId="22">
        <row r="45">
          <cell r="H45">
            <v>67872</v>
          </cell>
        </row>
      </sheetData>
      <sheetData sheetId="23">
        <row r="45">
          <cell r="H45">
            <v>83193</v>
          </cell>
        </row>
      </sheetData>
      <sheetData sheetId="24">
        <row r="45">
          <cell r="H45">
            <v>9103</v>
          </cell>
        </row>
      </sheetData>
      <sheetData sheetId="25">
        <row r="45">
          <cell r="H45">
            <v>14736</v>
          </cell>
        </row>
      </sheetData>
      <sheetData sheetId="26">
        <row r="45">
          <cell r="H45">
            <v>22422</v>
          </cell>
        </row>
      </sheetData>
      <sheetData sheetId="27">
        <row r="45">
          <cell r="H45">
            <v>36746</v>
          </cell>
        </row>
      </sheetData>
      <sheetData sheetId="28">
        <row r="45">
          <cell r="H45">
            <v>233157</v>
          </cell>
        </row>
      </sheetData>
      <sheetData sheetId="29">
        <row r="45">
          <cell r="H45">
            <v>1539</v>
          </cell>
        </row>
      </sheetData>
      <sheetData sheetId="30">
        <row r="45">
          <cell r="H45">
            <v>5807</v>
          </cell>
        </row>
      </sheetData>
      <sheetData sheetId="31">
        <row r="45">
          <cell r="H45">
            <v>20960</v>
          </cell>
        </row>
      </sheetData>
      <sheetData sheetId="32">
        <row r="45">
          <cell r="H45">
            <v>11490</v>
          </cell>
        </row>
      </sheetData>
      <sheetData sheetId="33">
        <row r="45">
          <cell r="H45">
            <v>11307</v>
          </cell>
        </row>
      </sheetData>
      <sheetData sheetId="34">
        <row r="45">
          <cell r="H45">
            <v>10480</v>
          </cell>
        </row>
      </sheetData>
      <sheetData sheetId="35">
        <row r="45">
          <cell r="H45">
            <v>9803</v>
          </cell>
        </row>
      </sheetData>
      <sheetData sheetId="36">
        <row r="45">
          <cell r="H45">
            <v>15459</v>
          </cell>
        </row>
      </sheetData>
      <sheetData sheetId="37">
        <row r="45">
          <cell r="H45">
            <v>13512</v>
          </cell>
        </row>
      </sheetData>
      <sheetData sheetId="38">
        <row r="45">
          <cell r="H45">
            <v>11490</v>
          </cell>
        </row>
      </sheetData>
      <sheetData sheetId="39">
        <row r="44">
          <cell r="H44">
            <v>917152</v>
          </cell>
        </row>
      </sheetData>
      <sheetData sheetId="40">
        <row r="45">
          <cell r="H45">
            <v>10595</v>
          </cell>
        </row>
      </sheetData>
      <sheetData sheetId="41">
        <row r="45">
          <cell r="H45">
            <v>3827</v>
          </cell>
        </row>
      </sheetData>
      <sheetData sheetId="42">
        <row r="46">
          <cell r="H46">
            <v>2742727</v>
          </cell>
        </row>
      </sheetData>
      <sheetData sheetId="43">
        <row r="45">
          <cell r="H45">
            <v>253285</v>
          </cell>
        </row>
      </sheetData>
      <sheetData sheetId="44">
        <row r="45">
          <cell r="H45">
            <v>9189</v>
          </cell>
        </row>
      </sheetData>
      <sheetData sheetId="45">
        <row r="45">
          <cell r="H45">
            <v>72992</v>
          </cell>
        </row>
      </sheetData>
      <sheetData sheetId="46">
        <row r="45">
          <cell r="H45">
            <v>193834</v>
          </cell>
        </row>
      </sheetData>
      <sheetData sheetId="47">
        <row r="45">
          <cell r="H45">
            <v>297878</v>
          </cell>
        </row>
      </sheetData>
      <sheetData sheetId="48">
        <row r="45">
          <cell r="H45">
            <v>207425</v>
          </cell>
        </row>
      </sheetData>
      <sheetData sheetId="49">
        <row r="45">
          <cell r="H45">
            <v>22581</v>
          </cell>
        </row>
      </sheetData>
      <sheetData sheetId="50">
        <row r="45">
          <cell r="H45">
            <v>620141</v>
          </cell>
        </row>
      </sheetData>
      <sheetData sheetId="51">
        <row r="45">
          <cell r="H45">
            <v>620947</v>
          </cell>
        </row>
      </sheetData>
      <sheetData sheetId="52">
        <row r="45">
          <cell r="H45">
            <v>577861</v>
          </cell>
        </row>
      </sheetData>
      <sheetData sheetId="53">
        <row r="45">
          <cell r="H45">
            <v>49907</v>
          </cell>
        </row>
      </sheetData>
      <sheetData sheetId="54">
        <row r="44">
          <cell r="H44">
            <v>153950</v>
          </cell>
        </row>
      </sheetData>
      <sheetData sheetId="55">
        <row r="44">
          <cell r="H44">
            <v>192736</v>
          </cell>
        </row>
      </sheetData>
      <sheetData sheetId="56">
        <row r="43">
          <cell r="H43">
            <v>239639</v>
          </cell>
        </row>
      </sheetData>
      <sheetData sheetId="57">
        <row r="45">
          <cell r="H45">
            <v>302778</v>
          </cell>
        </row>
      </sheetData>
      <sheetData sheetId="58">
        <row r="44">
          <cell r="H44">
            <v>103869</v>
          </cell>
        </row>
      </sheetData>
      <sheetData sheetId="59">
        <row r="45">
          <cell r="H45">
            <v>127956</v>
          </cell>
        </row>
      </sheetData>
      <sheetData sheetId="60">
        <row r="45">
          <cell r="H45">
            <v>563712</v>
          </cell>
        </row>
      </sheetData>
      <sheetData sheetId="61">
        <row r="45">
          <cell r="H45">
            <v>92160</v>
          </cell>
        </row>
      </sheetData>
      <sheetData sheetId="62">
        <row r="45">
          <cell r="H45">
            <v>38945</v>
          </cell>
        </row>
      </sheetData>
      <sheetData sheetId="63">
        <row r="45">
          <cell r="H45">
            <v>202385</v>
          </cell>
        </row>
      </sheetData>
      <sheetData sheetId="64">
        <row r="44">
          <cell r="H44">
            <v>440827</v>
          </cell>
        </row>
      </sheetData>
      <sheetData sheetId="65">
        <row r="45">
          <cell r="H45">
            <v>224347</v>
          </cell>
        </row>
      </sheetData>
      <sheetData sheetId="66">
        <row r="45">
          <cell r="H45">
            <v>253671</v>
          </cell>
        </row>
      </sheetData>
      <sheetData sheetId="67">
        <row r="45">
          <cell r="H45">
            <v>332099</v>
          </cell>
        </row>
      </sheetData>
      <sheetData sheetId="68">
        <row r="45">
          <cell r="H45">
            <v>105272</v>
          </cell>
        </row>
      </sheetData>
      <sheetData sheetId="69">
        <row r="45">
          <cell r="H45">
            <v>1310826</v>
          </cell>
        </row>
      </sheetData>
      <sheetData sheetId="70">
        <row r="45">
          <cell r="H45">
            <v>116810</v>
          </cell>
        </row>
      </sheetData>
      <sheetData sheetId="71">
        <row r="45">
          <cell r="H45">
            <v>73938</v>
          </cell>
        </row>
      </sheetData>
      <sheetData sheetId="72">
        <row r="45">
          <cell r="H45">
            <v>27849</v>
          </cell>
        </row>
      </sheetData>
      <sheetData sheetId="73">
        <row r="45">
          <cell r="H45">
            <v>45247</v>
          </cell>
        </row>
      </sheetData>
      <sheetData sheetId="74">
        <row r="45">
          <cell r="H45">
            <v>59369</v>
          </cell>
        </row>
      </sheetData>
      <sheetData sheetId="75">
        <row r="45">
          <cell r="H45">
            <v>81475</v>
          </cell>
        </row>
      </sheetData>
      <sheetData sheetId="76">
        <row r="45">
          <cell r="H45">
            <v>113216</v>
          </cell>
        </row>
      </sheetData>
      <sheetData sheetId="77">
        <row r="43">
          <cell r="H43">
            <v>970354</v>
          </cell>
        </row>
      </sheetData>
      <sheetData sheetId="78">
        <row r="43">
          <cell r="H43">
            <v>1367892</v>
          </cell>
        </row>
      </sheetData>
      <sheetData sheetId="79">
        <row r="43">
          <cell r="H43">
            <v>1771343</v>
          </cell>
        </row>
      </sheetData>
      <sheetData sheetId="80">
        <row r="45">
          <cell r="H45">
            <v>43044</v>
          </cell>
        </row>
      </sheetData>
      <sheetData sheetId="81">
        <row r="45">
          <cell r="H45">
            <v>56883</v>
          </cell>
        </row>
      </sheetData>
      <sheetData sheetId="82">
        <row r="45">
          <cell r="H45">
            <v>786374</v>
          </cell>
        </row>
      </sheetData>
      <sheetData sheetId="83">
        <row r="45">
          <cell r="H45">
            <v>232779</v>
          </cell>
        </row>
      </sheetData>
      <sheetData sheetId="84">
        <row r="45">
          <cell r="H45">
            <v>97327</v>
          </cell>
        </row>
      </sheetData>
      <sheetData sheetId="85">
        <row r="45">
          <cell r="H45">
            <v>114770</v>
          </cell>
        </row>
      </sheetData>
      <sheetData sheetId="86">
        <row r="46">
          <cell r="H46">
            <v>126646</v>
          </cell>
        </row>
      </sheetData>
      <sheetData sheetId="87">
        <row r="46">
          <cell r="H46">
            <v>133597</v>
          </cell>
        </row>
      </sheetData>
      <sheetData sheetId="88">
        <row r="46">
          <cell r="H46">
            <v>152679</v>
          </cell>
        </row>
      </sheetData>
      <sheetData sheetId="89">
        <row r="46">
          <cell r="H46">
            <v>169652</v>
          </cell>
        </row>
      </sheetData>
      <sheetData sheetId="90">
        <row r="46">
          <cell r="H46">
            <v>188174</v>
          </cell>
        </row>
      </sheetData>
      <sheetData sheetId="91">
        <row r="46">
          <cell r="H46">
            <v>100874</v>
          </cell>
        </row>
      </sheetData>
      <sheetData sheetId="92">
        <row r="45">
          <cell r="H45">
            <v>937329</v>
          </cell>
        </row>
      </sheetData>
      <sheetData sheetId="93">
        <row r="45">
          <cell r="H45">
            <v>96909</v>
          </cell>
        </row>
      </sheetData>
      <sheetData sheetId="94">
        <row r="45">
          <cell r="H45">
            <v>77401</v>
          </cell>
        </row>
      </sheetData>
      <sheetData sheetId="95">
        <row r="45">
          <cell r="H45">
            <v>86785</v>
          </cell>
        </row>
      </sheetData>
      <sheetData sheetId="96">
        <row r="45">
          <cell r="H45">
            <v>100819</v>
          </cell>
        </row>
      </sheetData>
      <sheetData sheetId="97">
        <row r="45">
          <cell r="H45">
            <v>684158</v>
          </cell>
        </row>
      </sheetData>
      <sheetData sheetId="98">
        <row r="45">
          <cell r="H45">
            <v>48947</v>
          </cell>
        </row>
      </sheetData>
      <sheetData sheetId="99">
        <row r="45">
          <cell r="H45">
            <v>271398</v>
          </cell>
        </row>
      </sheetData>
      <sheetData sheetId="100">
        <row r="45">
          <cell r="H45">
            <v>4280</v>
          </cell>
        </row>
      </sheetData>
      <sheetData sheetId="101">
        <row r="45">
          <cell r="H45">
            <v>4489</v>
          </cell>
        </row>
      </sheetData>
      <sheetData sheetId="102">
        <row r="45">
          <cell r="H45">
            <v>6266</v>
          </cell>
        </row>
      </sheetData>
      <sheetData sheetId="103">
        <row r="45">
          <cell r="H45">
            <v>831793</v>
          </cell>
        </row>
      </sheetData>
      <sheetData sheetId="104">
        <row r="45">
          <cell r="H45">
            <v>752915</v>
          </cell>
        </row>
      </sheetData>
      <sheetData sheetId="105">
        <row r="45">
          <cell r="H45">
            <v>826039</v>
          </cell>
        </row>
      </sheetData>
      <sheetData sheetId="106">
        <row r="45">
          <cell r="H45">
            <v>805970</v>
          </cell>
        </row>
      </sheetData>
      <sheetData sheetId="107">
        <row r="45">
          <cell r="H45">
            <v>1016701</v>
          </cell>
        </row>
      </sheetData>
      <sheetData sheetId="108">
        <row r="45">
          <cell r="H45">
            <v>293089</v>
          </cell>
        </row>
      </sheetData>
      <sheetData sheetId="109">
        <row r="45">
          <cell r="H45">
            <v>29305</v>
          </cell>
        </row>
      </sheetData>
      <sheetData sheetId="110">
        <row r="45">
          <cell r="H45">
            <v>49717</v>
          </cell>
        </row>
      </sheetData>
      <sheetData sheetId="111">
        <row r="45">
          <cell r="H45">
            <v>35426</v>
          </cell>
        </row>
      </sheetData>
      <sheetData sheetId="112">
        <row r="45">
          <cell r="H45">
            <v>165953</v>
          </cell>
        </row>
      </sheetData>
      <sheetData sheetId="113">
        <row r="45">
          <cell r="H45">
            <v>43720</v>
          </cell>
        </row>
      </sheetData>
      <sheetData sheetId="114">
        <row r="45">
          <cell r="H45">
            <v>27160</v>
          </cell>
        </row>
      </sheetData>
      <sheetData sheetId="115">
        <row r="45">
          <cell r="H45">
            <v>101085</v>
          </cell>
        </row>
      </sheetData>
      <sheetData sheetId="116">
        <row r="45">
          <cell r="H45">
            <v>89366</v>
          </cell>
        </row>
      </sheetData>
      <sheetData sheetId="117">
        <row r="46">
          <cell r="H46">
            <v>93030</v>
          </cell>
        </row>
      </sheetData>
      <sheetData sheetId="118">
        <row r="46">
          <cell r="H46">
            <v>54438</v>
          </cell>
        </row>
      </sheetData>
      <sheetData sheetId="119">
        <row r="46">
          <cell r="H46">
            <v>89564</v>
          </cell>
        </row>
      </sheetData>
      <sheetData sheetId="120">
        <row r="46">
          <cell r="H46">
            <v>52705</v>
          </cell>
        </row>
      </sheetData>
      <sheetData sheetId="121">
        <row r="47">
          <cell r="H47">
            <v>104051</v>
          </cell>
        </row>
      </sheetData>
      <sheetData sheetId="122">
        <row r="46">
          <cell r="H46">
            <v>61271</v>
          </cell>
        </row>
      </sheetData>
      <sheetData sheetId="123">
        <row r="45">
          <cell r="H45">
            <v>115812</v>
          </cell>
        </row>
      </sheetData>
      <sheetData sheetId="124">
        <row r="47">
          <cell r="H47">
            <v>67151</v>
          </cell>
        </row>
      </sheetData>
      <sheetData sheetId="125">
        <row r="45">
          <cell r="H45">
            <v>41359</v>
          </cell>
        </row>
      </sheetData>
      <sheetData sheetId="126">
        <row r="45">
          <cell r="H45">
            <v>24993</v>
          </cell>
        </row>
      </sheetData>
      <sheetData sheetId="127">
        <row r="45">
          <cell r="H45">
            <v>54087</v>
          </cell>
        </row>
      </sheetData>
      <sheetData sheetId="128">
        <row r="45">
          <cell r="H45">
            <v>32423</v>
          </cell>
        </row>
      </sheetData>
      <sheetData sheetId="129">
        <row r="45">
          <cell r="H45">
            <v>60836</v>
          </cell>
        </row>
      </sheetData>
      <sheetData sheetId="130">
        <row r="45">
          <cell r="H45">
            <v>36471</v>
          </cell>
        </row>
      </sheetData>
      <sheetData sheetId="131">
        <row r="45">
          <cell r="H45">
            <v>100886</v>
          </cell>
        </row>
      </sheetData>
      <sheetData sheetId="132">
        <row r="45">
          <cell r="H45">
            <v>59522</v>
          </cell>
        </row>
      </sheetData>
      <sheetData sheetId="133">
        <row r="45">
          <cell r="H45">
            <v>37924</v>
          </cell>
        </row>
      </sheetData>
      <sheetData sheetId="134">
        <row r="45">
          <cell r="H45">
            <v>22943</v>
          </cell>
        </row>
      </sheetData>
      <sheetData sheetId="135">
        <row r="45">
          <cell r="H45">
            <v>75531</v>
          </cell>
        </row>
      </sheetData>
      <sheetData sheetId="136">
        <row r="45">
          <cell r="H45">
            <v>45427</v>
          </cell>
        </row>
      </sheetData>
      <sheetData sheetId="137">
        <row r="45">
          <cell r="H45">
            <v>89635</v>
          </cell>
        </row>
      </sheetData>
      <sheetData sheetId="138">
        <row r="45">
          <cell r="H45">
            <v>54156</v>
          </cell>
        </row>
      </sheetData>
      <sheetData sheetId="139">
        <row r="45">
          <cell r="H45">
            <v>185617</v>
          </cell>
        </row>
      </sheetData>
      <sheetData sheetId="140">
        <row r="45">
          <cell r="H45">
            <v>111203</v>
          </cell>
        </row>
      </sheetData>
      <sheetData sheetId="141">
        <row r="45">
          <cell r="H45">
            <v>91224</v>
          </cell>
        </row>
      </sheetData>
      <sheetData sheetId="142">
        <row r="45">
          <cell r="H45">
            <v>54950</v>
          </cell>
        </row>
      </sheetData>
      <sheetData sheetId="143">
        <row r="45">
          <cell r="H45">
            <v>47685</v>
          </cell>
        </row>
      </sheetData>
      <sheetData sheetId="144">
        <row r="45">
          <cell r="H45">
            <v>28941</v>
          </cell>
        </row>
      </sheetData>
      <sheetData sheetId="145">
        <row r="45">
          <cell r="H45">
            <v>34336</v>
          </cell>
        </row>
      </sheetData>
      <sheetData sheetId="146">
        <row r="45">
          <cell r="H45">
            <v>20874</v>
          </cell>
        </row>
      </sheetData>
      <sheetData sheetId="147">
        <row r="45">
          <cell r="H45">
            <v>51996</v>
          </cell>
        </row>
      </sheetData>
      <sheetData sheetId="148">
        <row r="45">
          <cell r="H45">
            <v>31779</v>
          </cell>
        </row>
      </sheetData>
      <sheetData sheetId="149">
        <row r="45">
          <cell r="H45">
            <v>100428</v>
          </cell>
        </row>
      </sheetData>
      <sheetData sheetId="150">
        <row r="45">
          <cell r="H45">
            <v>60962</v>
          </cell>
        </row>
      </sheetData>
      <sheetData sheetId="151">
        <row r="45">
          <cell r="H45">
            <v>73282</v>
          </cell>
        </row>
      </sheetData>
      <sheetData sheetId="152">
        <row r="45">
          <cell r="H45">
            <v>44141</v>
          </cell>
        </row>
      </sheetData>
      <sheetData sheetId="153">
        <row r="45">
          <cell r="H45">
            <v>154033</v>
          </cell>
        </row>
      </sheetData>
      <sheetData sheetId="154">
        <row r="45">
          <cell r="H45">
            <v>93433</v>
          </cell>
        </row>
      </sheetData>
      <sheetData sheetId="155">
        <row r="45">
          <cell r="H45">
            <v>32265</v>
          </cell>
        </row>
      </sheetData>
      <sheetData sheetId="156">
        <row r="45">
          <cell r="H45">
            <v>36701</v>
          </cell>
        </row>
      </sheetData>
      <sheetData sheetId="157">
        <row r="45">
          <cell r="H45">
            <v>62108</v>
          </cell>
        </row>
      </sheetData>
      <sheetData sheetId="158">
        <row r="45">
          <cell r="H45">
            <v>5264</v>
          </cell>
        </row>
      </sheetData>
      <sheetData sheetId="159">
        <row r="45">
          <cell r="H45">
            <v>50083</v>
          </cell>
        </row>
      </sheetData>
      <sheetData sheetId="160">
        <row r="45">
          <cell r="H45">
            <v>10637</v>
          </cell>
        </row>
      </sheetData>
      <sheetData sheetId="161">
        <row r="45">
          <cell r="H45">
            <v>14076</v>
          </cell>
        </row>
      </sheetData>
      <sheetData sheetId="162">
        <row r="45">
          <cell r="H45">
            <v>18400</v>
          </cell>
        </row>
      </sheetData>
      <sheetData sheetId="163">
        <row r="45">
          <cell r="H45">
            <v>25792</v>
          </cell>
        </row>
      </sheetData>
      <sheetData sheetId="164">
        <row r="45">
          <cell r="H45">
            <v>38506</v>
          </cell>
        </row>
      </sheetData>
      <sheetData sheetId="165">
        <row r="45">
          <cell r="H45">
            <v>4757</v>
          </cell>
        </row>
      </sheetData>
      <sheetData sheetId="166">
        <row r="45">
          <cell r="H45">
            <v>16241</v>
          </cell>
        </row>
      </sheetData>
      <sheetData sheetId="167">
        <row r="45">
          <cell r="H45">
            <v>5750</v>
          </cell>
        </row>
      </sheetData>
      <sheetData sheetId="168">
        <row r="45">
          <cell r="H45">
            <v>6936</v>
          </cell>
        </row>
      </sheetData>
      <sheetData sheetId="169">
        <row r="45">
          <cell r="H45">
            <v>8239</v>
          </cell>
        </row>
      </sheetData>
      <sheetData sheetId="170">
        <row r="45">
          <cell r="H45">
            <v>6957</v>
          </cell>
        </row>
      </sheetData>
      <sheetData sheetId="171">
        <row r="45">
          <cell r="H45">
            <v>13818</v>
          </cell>
        </row>
      </sheetData>
      <sheetData sheetId="172">
        <row r="45">
          <cell r="H45">
            <v>24097</v>
          </cell>
        </row>
      </sheetData>
      <sheetData sheetId="173">
        <row r="45">
          <cell r="H45">
            <v>14642</v>
          </cell>
        </row>
      </sheetData>
      <sheetData sheetId="174">
        <row r="45">
          <cell r="H45">
            <v>21192</v>
          </cell>
        </row>
      </sheetData>
      <sheetData sheetId="175">
        <row r="45">
          <cell r="H45">
            <v>12880</v>
          </cell>
        </row>
      </sheetData>
      <sheetData sheetId="176">
        <row r="45">
          <cell r="H45">
            <v>20206</v>
          </cell>
        </row>
      </sheetData>
      <sheetData sheetId="177">
        <row r="45">
          <cell r="H45">
            <v>12387</v>
          </cell>
        </row>
      </sheetData>
      <sheetData sheetId="178">
        <row r="45">
          <cell r="H45">
            <v>21192</v>
          </cell>
        </row>
      </sheetData>
      <sheetData sheetId="179">
        <row r="45">
          <cell r="H45">
            <v>12880</v>
          </cell>
        </row>
      </sheetData>
      <sheetData sheetId="180">
        <row r="45">
          <cell r="H45">
            <v>21592</v>
          </cell>
        </row>
      </sheetData>
      <sheetData sheetId="181">
        <row r="45">
          <cell r="H45">
            <v>13079</v>
          </cell>
        </row>
      </sheetData>
      <sheetData sheetId="182">
        <row r="45">
          <cell r="H45">
            <v>17628</v>
          </cell>
        </row>
      </sheetData>
      <sheetData sheetId="183">
        <row r="45">
          <cell r="H45">
            <v>10810</v>
          </cell>
        </row>
      </sheetData>
      <sheetData sheetId="184">
        <row r="45">
          <cell r="H45">
            <v>16877</v>
          </cell>
        </row>
      </sheetData>
      <sheetData sheetId="185">
        <row r="45">
          <cell r="H45">
            <v>10434</v>
          </cell>
        </row>
      </sheetData>
      <sheetData sheetId="186">
        <row r="45">
          <cell r="H45">
            <v>21970</v>
          </cell>
        </row>
      </sheetData>
      <sheetData sheetId="187">
        <row r="45">
          <cell r="H45">
            <v>13249</v>
          </cell>
        </row>
      </sheetData>
      <sheetData sheetId="188">
        <row r="45">
          <cell r="H45">
            <v>20984</v>
          </cell>
        </row>
      </sheetData>
      <sheetData sheetId="189">
        <row r="45">
          <cell r="H45">
            <v>12756</v>
          </cell>
        </row>
      </sheetData>
      <sheetData sheetId="190">
        <row r="45">
          <cell r="H45">
            <v>17488</v>
          </cell>
        </row>
      </sheetData>
      <sheetData sheetId="191">
        <row r="45">
          <cell r="H45">
            <v>10721</v>
          </cell>
        </row>
      </sheetData>
      <sheetData sheetId="192">
        <row r="45">
          <cell r="H45">
            <v>21873</v>
          </cell>
        </row>
      </sheetData>
      <sheetData sheetId="193">
        <row r="45">
          <cell r="H45">
            <v>13605</v>
          </cell>
        </row>
      </sheetData>
      <sheetData sheetId="194">
        <row r="45">
          <cell r="H45">
            <v>26939</v>
          </cell>
        </row>
      </sheetData>
      <sheetData sheetId="195">
        <row r="45">
          <cell r="H45">
            <v>83157</v>
          </cell>
        </row>
      </sheetData>
      <sheetData sheetId="196">
        <row r="45">
          <cell r="H45">
            <v>56536</v>
          </cell>
        </row>
      </sheetData>
      <sheetData sheetId="197">
        <row r="45">
          <cell r="H45">
            <v>22507</v>
          </cell>
        </row>
      </sheetData>
      <sheetData sheetId="198">
        <row r="45">
          <cell r="H45">
            <v>35352</v>
          </cell>
        </row>
      </sheetData>
      <sheetData sheetId="199">
        <row r="45">
          <cell r="H45">
            <v>82632</v>
          </cell>
        </row>
      </sheetData>
      <sheetData sheetId="200">
        <row r="45">
          <cell r="H45">
            <v>64693</v>
          </cell>
        </row>
      </sheetData>
      <sheetData sheetId="201">
        <row r="45">
          <cell r="H45">
            <v>37602</v>
          </cell>
        </row>
      </sheetData>
      <sheetData sheetId="202">
        <row r="45">
          <cell r="H45">
            <v>86602</v>
          </cell>
        </row>
      </sheetData>
      <sheetData sheetId="203">
        <row r="45">
          <cell r="H45">
            <v>103423</v>
          </cell>
        </row>
      </sheetData>
      <sheetData sheetId="204">
        <row r="45">
          <cell r="H45">
            <v>152019</v>
          </cell>
        </row>
      </sheetData>
      <sheetData sheetId="205">
        <row r="45">
          <cell r="H45">
            <v>60007</v>
          </cell>
        </row>
      </sheetData>
      <sheetData sheetId="206">
        <row r="45">
          <cell r="H45">
            <v>83358</v>
          </cell>
        </row>
      </sheetData>
      <sheetData sheetId="207">
        <row r="45">
          <cell r="H45">
            <v>75770</v>
          </cell>
        </row>
      </sheetData>
      <sheetData sheetId="208">
        <row r="45">
          <cell r="H45">
            <v>134596</v>
          </cell>
        </row>
      </sheetData>
      <sheetData sheetId="209">
        <row r="45">
          <cell r="H45">
            <v>78621</v>
          </cell>
        </row>
      </sheetData>
      <sheetData sheetId="210">
        <row r="45">
          <cell r="H45">
            <v>57743</v>
          </cell>
        </row>
      </sheetData>
      <sheetData sheetId="211">
        <row r="45">
          <cell r="H45">
            <v>32848</v>
          </cell>
        </row>
      </sheetData>
      <sheetData sheetId="212">
        <row r="45">
          <cell r="H45">
            <v>60040</v>
          </cell>
        </row>
      </sheetData>
      <sheetData sheetId="213">
        <row r="45">
          <cell r="H45">
            <v>48136</v>
          </cell>
        </row>
      </sheetData>
      <sheetData sheetId="214">
        <row r="45">
          <cell r="H45">
            <v>44127</v>
          </cell>
        </row>
      </sheetData>
      <sheetData sheetId="215">
        <row r="45">
          <cell r="H45">
            <v>37196</v>
          </cell>
        </row>
      </sheetData>
      <sheetData sheetId="216">
        <row r="45">
          <cell r="H45">
            <v>36423</v>
          </cell>
        </row>
      </sheetData>
      <sheetData sheetId="217">
        <row r="45">
          <cell r="H45">
            <v>36698</v>
          </cell>
        </row>
      </sheetData>
      <sheetData sheetId="218">
        <row r="45">
          <cell r="H45">
            <v>51674</v>
          </cell>
        </row>
      </sheetData>
      <sheetData sheetId="219">
        <row r="45">
          <cell r="H45">
            <v>45425</v>
          </cell>
        </row>
      </sheetData>
      <sheetData sheetId="220">
        <row r="45">
          <cell r="H45">
            <v>83164</v>
          </cell>
        </row>
      </sheetData>
      <sheetData sheetId="221">
        <row r="45">
          <cell r="H45">
            <v>153599</v>
          </cell>
        </row>
      </sheetData>
      <sheetData sheetId="222">
        <row r="45">
          <cell r="H45">
            <v>69037</v>
          </cell>
        </row>
      </sheetData>
      <sheetData sheetId="223">
        <row r="45">
          <cell r="H45">
            <v>43211</v>
          </cell>
        </row>
      </sheetData>
      <sheetData sheetId="224">
        <row r="45">
          <cell r="H45">
            <v>33870</v>
          </cell>
        </row>
      </sheetData>
      <sheetData sheetId="225">
        <row r="45">
          <cell r="H45">
            <v>59115</v>
          </cell>
        </row>
      </sheetData>
      <sheetData sheetId="226">
        <row r="45">
          <cell r="H45">
            <v>20311</v>
          </cell>
        </row>
      </sheetData>
      <sheetData sheetId="227">
        <row r="45">
          <cell r="H45">
            <v>24446</v>
          </cell>
        </row>
      </sheetData>
      <sheetData sheetId="228">
        <row r="45">
          <cell r="H45">
            <v>26498</v>
          </cell>
        </row>
      </sheetData>
      <sheetData sheetId="229">
        <row r="45">
          <cell r="H45">
            <v>34133</v>
          </cell>
        </row>
      </sheetData>
      <sheetData sheetId="230">
        <row r="45">
          <cell r="H45">
            <v>22518</v>
          </cell>
        </row>
      </sheetData>
      <sheetData sheetId="231">
        <row r="45">
          <cell r="H45">
            <v>53021</v>
          </cell>
        </row>
      </sheetData>
      <sheetData sheetId="232">
        <row r="45">
          <cell r="H45">
            <v>364030</v>
          </cell>
        </row>
      </sheetData>
      <sheetData sheetId="233">
        <row r="46">
          <cell r="H46">
            <v>414898</v>
          </cell>
        </row>
      </sheetData>
      <sheetData sheetId="234">
        <row r="45">
          <cell r="H45">
            <v>276385</v>
          </cell>
        </row>
      </sheetData>
      <sheetData sheetId="235">
        <row r="45">
          <cell r="H45">
            <v>295372</v>
          </cell>
        </row>
      </sheetData>
      <sheetData sheetId="236">
        <row r="45">
          <cell r="H45">
            <v>430063</v>
          </cell>
        </row>
      </sheetData>
      <sheetData sheetId="237">
        <row r="45">
          <cell r="H45">
            <v>374082</v>
          </cell>
        </row>
      </sheetData>
      <sheetData sheetId="238">
        <row r="45">
          <cell r="H45">
            <v>371076</v>
          </cell>
        </row>
      </sheetData>
      <sheetData sheetId="239">
        <row r="45">
          <cell r="H45">
            <v>325406</v>
          </cell>
        </row>
      </sheetData>
      <sheetData sheetId="240">
        <row r="45">
          <cell r="H45">
            <v>300699</v>
          </cell>
        </row>
      </sheetData>
      <sheetData sheetId="241">
        <row r="45">
          <cell r="H45">
            <v>269442</v>
          </cell>
        </row>
      </sheetData>
      <sheetData sheetId="242">
        <row r="45">
          <cell r="H45">
            <v>238241</v>
          </cell>
        </row>
      </sheetData>
      <sheetData sheetId="243">
        <row r="45">
          <cell r="H45">
            <v>453274</v>
          </cell>
        </row>
      </sheetData>
      <sheetData sheetId="244">
        <row r="45">
          <cell r="H45">
            <v>406325</v>
          </cell>
        </row>
      </sheetData>
      <sheetData sheetId="245">
        <row r="45">
          <cell r="H45">
            <v>469917</v>
          </cell>
        </row>
      </sheetData>
      <sheetData sheetId="246">
        <row r="45">
          <cell r="H45">
            <v>701017</v>
          </cell>
        </row>
      </sheetData>
      <sheetData sheetId="247">
        <row r="45">
          <cell r="H45">
            <v>125649</v>
          </cell>
        </row>
      </sheetData>
      <sheetData sheetId="248">
        <row r="45">
          <cell r="H45">
            <v>3997</v>
          </cell>
        </row>
      </sheetData>
      <sheetData sheetId="249">
        <row r="45">
          <cell r="H45">
            <v>140544</v>
          </cell>
        </row>
      </sheetData>
      <sheetData sheetId="250">
        <row r="45">
          <cell r="H45">
            <v>172181</v>
          </cell>
        </row>
      </sheetData>
      <sheetData sheetId="251">
        <row r="45">
          <cell r="H45">
            <v>250540</v>
          </cell>
        </row>
      </sheetData>
      <sheetData sheetId="252">
        <row r="45">
          <cell r="H45">
            <v>278873</v>
          </cell>
        </row>
      </sheetData>
      <sheetData sheetId="253">
        <row r="45">
          <cell r="H45">
            <v>307238</v>
          </cell>
        </row>
      </sheetData>
      <sheetData sheetId="254">
        <row r="45">
          <cell r="H45">
            <v>204075</v>
          </cell>
        </row>
      </sheetData>
      <sheetData sheetId="255">
        <row r="45">
          <cell r="H45">
            <v>231367</v>
          </cell>
        </row>
      </sheetData>
      <sheetData sheetId="256">
        <row r="45">
          <cell r="H45">
            <v>340534</v>
          </cell>
        </row>
      </sheetData>
      <sheetData sheetId="257">
        <row r="45">
          <cell r="H45">
            <v>129022</v>
          </cell>
        </row>
      </sheetData>
      <sheetData sheetId="258">
        <row r="45">
          <cell r="H45">
            <v>171325</v>
          </cell>
        </row>
      </sheetData>
      <sheetData sheetId="259">
        <row r="45">
          <cell r="H45">
            <v>190429</v>
          </cell>
        </row>
      </sheetData>
      <sheetData sheetId="260">
        <row r="45">
          <cell r="H45">
            <v>485181</v>
          </cell>
        </row>
      </sheetData>
      <sheetData sheetId="261">
        <row r="45">
          <cell r="H45">
            <v>42913</v>
          </cell>
        </row>
      </sheetData>
      <sheetData sheetId="262">
        <row r="45">
          <cell r="H45">
            <v>26691</v>
          </cell>
        </row>
      </sheetData>
      <sheetData sheetId="263">
        <row r="45">
          <cell r="H45">
            <v>101445</v>
          </cell>
        </row>
      </sheetData>
      <sheetData sheetId="264">
        <row r="45">
          <cell r="H45">
            <v>124092</v>
          </cell>
        </row>
      </sheetData>
      <sheetData sheetId="265">
        <row r="45">
          <cell r="H45">
            <v>96391</v>
          </cell>
        </row>
      </sheetData>
      <sheetData sheetId="266">
        <row r="45">
          <cell r="H45">
            <v>29854</v>
          </cell>
        </row>
      </sheetData>
      <sheetData sheetId="267">
        <row r="45">
          <cell r="H45">
            <v>29854</v>
          </cell>
        </row>
      </sheetData>
      <sheetData sheetId="268">
        <row r="45">
          <cell r="H45">
            <v>28298</v>
          </cell>
        </row>
      </sheetData>
      <sheetData sheetId="269">
        <row r="45">
          <cell r="H45">
            <v>43267</v>
          </cell>
        </row>
      </sheetData>
      <sheetData sheetId="270">
        <row r="45">
          <cell r="H45">
            <v>53604</v>
          </cell>
        </row>
      </sheetData>
      <sheetData sheetId="271">
        <row r="45">
          <cell r="H45">
            <v>64629</v>
          </cell>
        </row>
      </sheetData>
      <sheetData sheetId="272">
        <row r="45">
          <cell r="H45">
            <v>77723</v>
          </cell>
        </row>
      </sheetData>
      <sheetData sheetId="273">
        <row r="45">
          <cell r="H45">
            <v>366349</v>
          </cell>
        </row>
      </sheetData>
      <sheetData sheetId="274">
        <row r="45">
          <cell r="H45">
            <v>256091</v>
          </cell>
        </row>
      </sheetData>
      <sheetData sheetId="275">
        <row r="45">
          <cell r="H45">
            <v>34308</v>
          </cell>
        </row>
      </sheetData>
      <sheetData sheetId="276">
        <row r="45">
          <cell r="H45">
            <v>43957</v>
          </cell>
        </row>
      </sheetData>
      <sheetData sheetId="277">
        <row r="45">
          <cell r="H45">
            <v>53604</v>
          </cell>
        </row>
      </sheetData>
      <sheetData sheetId="278">
        <row r="45">
          <cell r="H45">
            <v>67387</v>
          </cell>
        </row>
      </sheetData>
      <sheetData sheetId="279">
        <row r="45">
          <cell r="H45">
            <v>77590</v>
          </cell>
        </row>
      </sheetData>
      <sheetData sheetId="280">
        <row r="45">
          <cell r="H45">
            <v>216184</v>
          </cell>
        </row>
      </sheetData>
      <sheetData sheetId="281">
        <row r="45">
          <cell r="H45">
            <v>82095</v>
          </cell>
        </row>
      </sheetData>
      <sheetData sheetId="282">
        <row r="45">
          <cell r="H45">
            <v>146741</v>
          </cell>
        </row>
      </sheetData>
      <sheetData sheetId="283">
        <row r="45">
          <cell r="H45">
            <v>139213</v>
          </cell>
        </row>
      </sheetData>
      <sheetData sheetId="284">
        <row r="45">
          <cell r="H45">
            <v>91397</v>
          </cell>
        </row>
      </sheetData>
      <sheetData sheetId="285">
        <row r="45">
          <cell r="H45">
            <v>215497</v>
          </cell>
        </row>
      </sheetData>
      <sheetData sheetId="286">
        <row r="45">
          <cell r="H45">
            <v>112199</v>
          </cell>
        </row>
      </sheetData>
      <sheetData sheetId="287">
        <row r="45">
          <cell r="H45">
            <v>6728</v>
          </cell>
        </row>
      </sheetData>
      <sheetData sheetId="288">
        <row r="45">
          <cell r="H45">
            <v>101145</v>
          </cell>
        </row>
      </sheetData>
      <sheetData sheetId="289">
        <row r="45">
          <cell r="H45">
            <v>123463</v>
          </cell>
        </row>
      </sheetData>
      <sheetData sheetId="290">
        <row r="45">
          <cell r="H45">
            <v>41651</v>
          </cell>
        </row>
      </sheetData>
      <sheetData sheetId="291">
        <row r="45">
          <cell r="H45">
            <v>551380</v>
          </cell>
        </row>
      </sheetData>
      <sheetData sheetId="292">
        <row r="45">
          <cell r="H45">
            <v>198180</v>
          </cell>
        </row>
      </sheetData>
      <sheetData sheetId="293">
        <row r="45">
          <cell r="H45">
            <v>222187</v>
          </cell>
        </row>
      </sheetData>
      <sheetData sheetId="294">
        <row r="45">
          <cell r="H45">
            <v>502610</v>
          </cell>
        </row>
      </sheetData>
      <sheetData sheetId="295">
        <row r="45">
          <cell r="H45">
            <v>130615</v>
          </cell>
        </row>
      </sheetData>
      <sheetData sheetId="296">
        <row r="47">
          <cell r="H47">
            <v>402169</v>
          </cell>
        </row>
      </sheetData>
      <sheetData sheetId="297">
        <row r="45">
          <cell r="H45">
            <v>6148</v>
          </cell>
        </row>
      </sheetData>
      <sheetData sheetId="298">
        <row r="45">
          <cell r="H45">
            <v>282693</v>
          </cell>
        </row>
      </sheetData>
      <sheetData sheetId="299">
        <row r="45">
          <cell r="H45">
            <v>124385</v>
          </cell>
        </row>
      </sheetData>
      <sheetData sheetId="300">
        <row r="45">
          <cell r="H45">
            <v>87962</v>
          </cell>
        </row>
      </sheetData>
      <sheetData sheetId="301">
        <row r="45">
          <cell r="H45">
            <v>90769</v>
          </cell>
        </row>
      </sheetData>
      <sheetData sheetId="302">
        <row r="48">
          <cell r="H48">
            <v>10748</v>
          </cell>
        </row>
      </sheetData>
      <sheetData sheetId="303">
        <row r="48">
          <cell r="H48">
            <v>11932</v>
          </cell>
        </row>
      </sheetData>
      <sheetData sheetId="304">
        <row r="48">
          <cell r="H48">
            <v>9476</v>
          </cell>
        </row>
      </sheetData>
      <sheetData sheetId="305">
        <row r="45">
          <cell r="H45">
            <v>224869</v>
          </cell>
        </row>
      </sheetData>
      <sheetData sheetId="306">
        <row r="45">
          <cell r="H45">
            <v>271434</v>
          </cell>
        </row>
      </sheetData>
      <sheetData sheetId="307">
        <row r="45">
          <cell r="H45">
            <v>22507</v>
          </cell>
        </row>
      </sheetData>
      <sheetData sheetId="308">
        <row r="45">
          <cell r="H45">
            <v>35352</v>
          </cell>
        </row>
      </sheetData>
      <sheetData sheetId="309">
        <row r="45">
          <cell r="H45">
            <v>33893</v>
          </cell>
        </row>
      </sheetData>
      <sheetData sheetId="310">
        <row r="45">
          <cell r="H45">
            <v>43473</v>
          </cell>
        </row>
      </sheetData>
      <sheetData sheetId="311">
        <row r="45">
          <cell r="H45">
            <v>89691</v>
          </cell>
        </row>
      </sheetData>
      <sheetData sheetId="312">
        <row r="45">
          <cell r="H45">
            <v>226261</v>
          </cell>
        </row>
      </sheetData>
      <sheetData sheetId="313">
        <row r="45">
          <cell r="H45">
            <v>44314</v>
          </cell>
        </row>
      </sheetData>
      <sheetData sheetId="314">
        <row r="45">
          <cell r="H45">
            <v>616334</v>
          </cell>
        </row>
      </sheetData>
      <sheetData sheetId="315">
        <row r="45">
          <cell r="H45">
            <v>1268924</v>
          </cell>
        </row>
      </sheetData>
      <sheetData sheetId="316">
        <row r="45">
          <cell r="H45">
            <v>35648</v>
          </cell>
        </row>
      </sheetData>
      <sheetData sheetId="317">
        <row r="45">
          <cell r="H45">
            <v>67706</v>
          </cell>
        </row>
      </sheetData>
      <sheetData sheetId="318">
        <row r="45">
          <cell r="H45">
            <v>101206</v>
          </cell>
        </row>
      </sheetData>
      <sheetData sheetId="319">
        <row r="45">
          <cell r="H45">
            <v>85509</v>
          </cell>
        </row>
      </sheetData>
      <sheetData sheetId="320">
        <row r="45">
          <cell r="H45">
            <v>62257</v>
          </cell>
        </row>
      </sheetData>
      <sheetData sheetId="321">
        <row r="45">
          <cell r="H45">
            <v>66250</v>
          </cell>
        </row>
      </sheetData>
      <sheetData sheetId="322">
        <row r="45">
          <cell r="H45">
            <v>83725</v>
          </cell>
        </row>
      </sheetData>
      <sheetData sheetId="323">
        <row r="45">
          <cell r="H45">
            <v>67558</v>
          </cell>
        </row>
      </sheetData>
      <sheetData sheetId="324">
        <row r="45">
          <cell r="H45">
            <v>84605</v>
          </cell>
        </row>
      </sheetData>
      <sheetData sheetId="325">
        <row r="45">
          <cell r="H45">
            <v>90512</v>
          </cell>
        </row>
      </sheetData>
      <sheetData sheetId="326">
        <row r="45">
          <cell r="H45">
            <v>75112</v>
          </cell>
        </row>
      </sheetData>
      <sheetData sheetId="327">
        <row r="46">
          <cell r="H46">
            <v>12720</v>
          </cell>
        </row>
      </sheetData>
      <sheetData sheetId="328">
        <row r="45">
          <cell r="H45">
            <v>17924</v>
          </cell>
        </row>
      </sheetData>
      <sheetData sheetId="329">
        <row r="45">
          <cell r="H45">
            <v>23399</v>
          </cell>
        </row>
      </sheetData>
      <sheetData sheetId="330">
        <row r="45">
          <cell r="H45">
            <v>14444</v>
          </cell>
        </row>
      </sheetData>
      <sheetData sheetId="331">
        <row r="45">
          <cell r="H45">
            <v>8623</v>
          </cell>
        </row>
      </sheetData>
      <sheetData sheetId="332">
        <row r="45">
          <cell r="H45">
            <v>52157</v>
          </cell>
        </row>
      </sheetData>
      <sheetData sheetId="333">
        <row r="45">
          <cell r="H45">
            <v>33352</v>
          </cell>
        </row>
      </sheetData>
      <sheetData sheetId="334">
        <row r="45">
          <cell r="H45">
            <v>10802</v>
          </cell>
        </row>
      </sheetData>
      <sheetData sheetId="335">
        <row r="45">
          <cell r="H45">
            <v>25750</v>
          </cell>
        </row>
      </sheetData>
      <sheetData sheetId="336">
        <row r="45">
          <cell r="H45">
            <v>35736</v>
          </cell>
        </row>
      </sheetData>
      <sheetData sheetId="337">
        <row r="45">
          <cell r="H45">
            <v>48503</v>
          </cell>
        </row>
      </sheetData>
      <sheetData sheetId="338">
        <row r="45">
          <cell r="H45">
            <v>90746</v>
          </cell>
        </row>
      </sheetData>
      <sheetData sheetId="339">
        <row r="45">
          <cell r="H45">
            <v>110134</v>
          </cell>
        </row>
      </sheetData>
      <sheetData sheetId="340">
        <row r="45">
          <cell r="H45">
            <v>61385</v>
          </cell>
        </row>
      </sheetData>
      <sheetData sheetId="341">
        <row r="45">
          <cell r="H45">
            <v>78196</v>
          </cell>
        </row>
      </sheetData>
      <sheetData sheetId="342">
        <row r="45">
          <cell r="H45">
            <v>189007</v>
          </cell>
        </row>
      </sheetData>
      <sheetData sheetId="343">
        <row r="45">
          <cell r="H45">
            <v>389946</v>
          </cell>
        </row>
      </sheetData>
      <sheetData sheetId="344">
        <row r="45">
          <cell r="H45">
            <v>288033</v>
          </cell>
        </row>
      </sheetData>
      <sheetData sheetId="345">
        <row r="45">
          <cell r="H45">
            <v>17944</v>
          </cell>
        </row>
      </sheetData>
      <sheetData sheetId="346">
        <row r="45">
          <cell r="H45">
            <v>22650</v>
          </cell>
        </row>
      </sheetData>
      <sheetData sheetId="347">
        <row r="45">
          <cell r="H45">
            <v>176196</v>
          </cell>
        </row>
      </sheetData>
      <sheetData sheetId="348">
        <row r="45">
          <cell r="H45">
            <v>286966</v>
          </cell>
        </row>
      </sheetData>
      <sheetData sheetId="349">
        <row r="45">
          <cell r="H45">
            <v>477663</v>
          </cell>
        </row>
      </sheetData>
      <sheetData sheetId="350">
        <row r="45">
          <cell r="H45">
            <v>41308</v>
          </cell>
        </row>
      </sheetData>
      <sheetData sheetId="351">
        <row r="45">
          <cell r="H45">
            <v>48716</v>
          </cell>
        </row>
      </sheetData>
      <sheetData sheetId="352">
        <row r="46">
          <cell r="H46">
            <v>62444</v>
          </cell>
        </row>
      </sheetData>
      <sheetData sheetId="353">
        <row r="44">
          <cell r="H44">
            <v>70873</v>
          </cell>
        </row>
      </sheetData>
      <sheetData sheetId="354">
        <row r="44">
          <cell r="H44">
            <v>91340</v>
          </cell>
        </row>
      </sheetData>
      <sheetData sheetId="355">
        <row r="44">
          <cell r="H44">
            <v>105643</v>
          </cell>
        </row>
      </sheetData>
      <sheetData sheetId="356">
        <row r="44">
          <cell r="H44">
            <v>156189</v>
          </cell>
        </row>
      </sheetData>
      <sheetData sheetId="357">
        <row r="44">
          <cell r="H44">
            <v>62891</v>
          </cell>
        </row>
      </sheetData>
      <sheetData sheetId="358">
        <row r="45">
          <cell r="H45">
            <v>63149</v>
          </cell>
        </row>
      </sheetData>
      <sheetData sheetId="359">
        <row r="45">
          <cell r="H45">
            <v>40771</v>
          </cell>
        </row>
      </sheetData>
      <sheetData sheetId="360">
        <row r="45">
          <cell r="H45">
            <v>50268</v>
          </cell>
        </row>
      </sheetData>
      <sheetData sheetId="361">
        <row r="47">
          <cell r="H47">
            <v>4262</v>
          </cell>
        </row>
      </sheetData>
      <sheetData sheetId="362">
        <row r="47">
          <cell r="H47">
            <v>6721</v>
          </cell>
        </row>
      </sheetData>
      <sheetData sheetId="363">
        <row r="40">
          <cell r="H40">
            <v>1037892</v>
          </cell>
        </row>
      </sheetData>
      <sheetData sheetId="364">
        <row r="40">
          <cell r="H40">
            <v>792538</v>
          </cell>
        </row>
      </sheetData>
      <sheetData sheetId="365">
        <row r="41">
          <cell r="H41">
            <v>2668146</v>
          </cell>
        </row>
      </sheetData>
      <sheetData sheetId="366">
        <row r="41">
          <cell r="H41">
            <v>2224293</v>
          </cell>
        </row>
      </sheetData>
      <sheetData sheetId="367">
        <row r="47">
          <cell r="H47">
            <v>644944</v>
          </cell>
        </row>
      </sheetData>
      <sheetData sheetId="368">
        <row r="47">
          <cell r="H47">
            <v>834895</v>
          </cell>
        </row>
      </sheetData>
      <sheetData sheetId="369">
        <row r="47">
          <cell r="H47">
            <v>321775</v>
          </cell>
        </row>
      </sheetData>
      <sheetData sheetId="370">
        <row r="46">
          <cell r="H46">
            <v>371509</v>
          </cell>
        </row>
      </sheetData>
      <sheetData sheetId="371">
        <row r="47">
          <cell r="H47">
            <v>59033</v>
          </cell>
        </row>
      </sheetData>
      <sheetData sheetId="372">
        <row r="47">
          <cell r="H47">
            <v>69893</v>
          </cell>
        </row>
      </sheetData>
      <sheetData sheetId="373">
        <row r="47">
          <cell r="H47">
            <v>77590</v>
          </cell>
        </row>
      </sheetData>
      <sheetData sheetId="374">
        <row r="47">
          <cell r="H47">
            <v>91398</v>
          </cell>
        </row>
      </sheetData>
      <sheetData sheetId="375">
        <row r="45">
          <cell r="H45">
            <v>55492</v>
          </cell>
        </row>
      </sheetData>
      <sheetData sheetId="376">
        <row r="45">
          <cell r="H45">
            <v>63256</v>
          </cell>
        </row>
      </sheetData>
      <sheetData sheetId="377">
        <row r="45">
          <cell r="H45">
            <v>145929</v>
          </cell>
        </row>
      </sheetData>
      <sheetData sheetId="378">
        <row r="47">
          <cell r="H47">
            <v>56986</v>
          </cell>
        </row>
      </sheetData>
      <sheetData sheetId="379">
        <row r="47">
          <cell r="H47">
            <v>130979</v>
          </cell>
        </row>
      </sheetData>
      <sheetData sheetId="380">
        <row r="45">
          <cell r="H45">
            <v>78308</v>
          </cell>
        </row>
      </sheetData>
      <sheetData sheetId="381">
        <row r="45">
          <cell r="H45">
            <v>46441</v>
          </cell>
        </row>
      </sheetData>
      <sheetData sheetId="382">
        <row r="45">
          <cell r="H45">
            <v>97838</v>
          </cell>
        </row>
      </sheetData>
      <sheetData sheetId="383">
        <row r="45">
          <cell r="H45">
            <v>417708</v>
          </cell>
        </row>
      </sheetData>
      <sheetData sheetId="384">
        <row r="45">
          <cell r="H45">
            <v>556470</v>
          </cell>
        </row>
      </sheetData>
      <sheetData sheetId="385">
        <row r="45">
          <cell r="H45">
            <v>3604</v>
          </cell>
        </row>
      </sheetData>
      <sheetData sheetId="386">
        <row r="45">
          <cell r="H45">
            <v>4758</v>
          </cell>
        </row>
      </sheetData>
      <sheetData sheetId="387">
        <row r="45">
          <cell r="H45">
            <v>7405</v>
          </cell>
        </row>
      </sheetData>
      <sheetData sheetId="388">
        <row r="45">
          <cell r="H45">
            <v>13242</v>
          </cell>
        </row>
      </sheetData>
      <sheetData sheetId="389">
        <row r="45">
          <cell r="H45">
            <v>278288</v>
          </cell>
        </row>
      </sheetData>
      <sheetData sheetId="390">
        <row r="45">
          <cell r="H45">
            <v>78601</v>
          </cell>
        </row>
      </sheetData>
      <sheetData sheetId="391">
        <row r="45">
          <cell r="H45">
            <v>106463</v>
          </cell>
        </row>
      </sheetData>
      <sheetData sheetId="392">
        <row r="45">
          <cell r="H45">
            <v>43351</v>
          </cell>
        </row>
      </sheetData>
      <sheetData sheetId="393">
        <row r="45">
          <cell r="H45">
            <v>1425766</v>
          </cell>
        </row>
      </sheetData>
      <sheetData sheetId="394">
        <row r="45">
          <cell r="H45">
            <v>1056563</v>
          </cell>
        </row>
      </sheetData>
      <sheetData sheetId="395">
        <row r="45">
          <cell r="H45">
            <v>1322974</v>
          </cell>
        </row>
      </sheetData>
      <sheetData sheetId="396">
        <row r="45">
          <cell r="H45">
            <v>615904</v>
          </cell>
        </row>
      </sheetData>
      <sheetData sheetId="397">
        <row r="45">
          <cell r="H45">
            <v>112317</v>
          </cell>
        </row>
      </sheetData>
      <sheetData sheetId="398">
        <row r="45">
          <cell r="H45">
            <v>516786</v>
          </cell>
        </row>
      </sheetData>
      <sheetData sheetId="399">
        <row r="45">
          <cell r="H45">
            <v>646594</v>
          </cell>
        </row>
      </sheetData>
      <sheetData sheetId="400">
        <row r="45">
          <cell r="H45">
            <v>1708141</v>
          </cell>
        </row>
      </sheetData>
      <sheetData sheetId="401">
        <row r="45">
          <cell r="H45">
            <v>1257825</v>
          </cell>
        </row>
      </sheetData>
      <sheetData sheetId="402">
        <row r="45">
          <cell r="H45">
            <v>39872</v>
          </cell>
        </row>
      </sheetData>
      <sheetData sheetId="403">
        <row r="45">
          <cell r="H45">
            <v>39650</v>
          </cell>
        </row>
      </sheetData>
      <sheetData sheetId="404">
        <row r="45">
          <cell r="H45">
            <v>14812</v>
          </cell>
        </row>
      </sheetData>
      <sheetData sheetId="405">
        <row r="45">
          <cell r="H45">
            <v>27365</v>
          </cell>
        </row>
      </sheetData>
      <sheetData sheetId="406">
        <row r="45">
          <cell r="H45">
            <v>85752</v>
          </cell>
        </row>
      </sheetData>
      <sheetData sheetId="407">
        <row r="45">
          <cell r="H45">
            <v>26312</v>
          </cell>
        </row>
      </sheetData>
      <sheetData sheetId="408">
        <row r="45">
          <cell r="H45">
            <v>55340</v>
          </cell>
        </row>
      </sheetData>
      <sheetData sheetId="409">
        <row r="45">
          <cell r="H45">
            <v>76117</v>
          </cell>
        </row>
      </sheetData>
      <sheetData sheetId="410">
        <row r="45">
          <cell r="H45">
            <v>31067</v>
          </cell>
        </row>
      </sheetData>
      <sheetData sheetId="411">
        <row r="45">
          <cell r="H45">
            <v>23436</v>
          </cell>
        </row>
      </sheetData>
      <sheetData sheetId="412">
        <row r="45">
          <cell r="H45">
            <v>27488</v>
          </cell>
        </row>
      </sheetData>
      <sheetData sheetId="413">
        <row r="45">
          <cell r="H45">
            <v>44781</v>
          </cell>
        </row>
      </sheetData>
      <sheetData sheetId="414">
        <row r="45">
          <cell r="H45">
            <v>52331</v>
          </cell>
        </row>
      </sheetData>
      <sheetData sheetId="415">
        <row r="45">
          <cell r="H45">
            <v>75551</v>
          </cell>
        </row>
      </sheetData>
      <sheetData sheetId="416">
        <row r="45">
          <cell r="H45">
            <v>76675</v>
          </cell>
        </row>
      </sheetData>
      <sheetData sheetId="417">
        <row r="45">
          <cell r="H45">
            <v>80481</v>
          </cell>
        </row>
      </sheetData>
      <sheetData sheetId="418">
        <row r="45">
          <cell r="H45">
            <v>58295</v>
          </cell>
        </row>
      </sheetData>
      <sheetData sheetId="419">
        <row r="45">
          <cell r="H45">
            <v>34820</v>
          </cell>
        </row>
      </sheetData>
      <sheetData sheetId="420">
        <row r="45">
          <cell r="H45">
            <v>66269</v>
          </cell>
        </row>
      </sheetData>
      <sheetData sheetId="421">
        <row r="45">
          <cell r="H45">
            <v>69669</v>
          </cell>
        </row>
      </sheetData>
      <sheetData sheetId="422">
        <row r="45">
          <cell r="H45">
            <v>74057</v>
          </cell>
        </row>
      </sheetData>
      <sheetData sheetId="423">
        <row r="45">
          <cell r="H45">
            <v>77027</v>
          </cell>
        </row>
      </sheetData>
      <sheetData sheetId="424">
        <row r="45">
          <cell r="H45">
            <v>37375</v>
          </cell>
        </row>
      </sheetData>
      <sheetData sheetId="425">
        <row r="45">
          <cell r="H45">
            <v>167142</v>
          </cell>
        </row>
      </sheetData>
      <sheetData sheetId="426">
        <row r="45">
          <cell r="H45">
            <v>46316</v>
          </cell>
        </row>
      </sheetData>
      <sheetData sheetId="427">
        <row r="45">
          <cell r="H45">
            <v>44719</v>
          </cell>
        </row>
      </sheetData>
      <sheetData sheetId="428">
        <row r="45">
          <cell r="H45">
            <v>10003</v>
          </cell>
        </row>
      </sheetData>
      <sheetData sheetId="429">
        <row r="45">
          <cell r="H45">
            <v>9644</v>
          </cell>
        </row>
      </sheetData>
      <sheetData sheetId="430">
        <row r="45">
          <cell r="H45">
            <v>12950</v>
          </cell>
        </row>
      </sheetData>
      <sheetData sheetId="431">
        <row r="45">
          <cell r="H45">
            <v>10776</v>
          </cell>
        </row>
      </sheetData>
      <sheetData sheetId="432">
        <row r="45">
          <cell r="H45">
            <v>18083</v>
          </cell>
        </row>
      </sheetData>
      <sheetData sheetId="433">
        <row r="45">
          <cell r="H45">
            <v>35277</v>
          </cell>
        </row>
      </sheetData>
      <sheetData sheetId="434">
        <row r="45">
          <cell r="H45">
            <v>9392</v>
          </cell>
        </row>
      </sheetData>
      <sheetData sheetId="435">
        <row r="45">
          <cell r="H45">
            <v>76224</v>
          </cell>
        </row>
      </sheetData>
      <sheetData sheetId="436">
        <row r="44">
          <cell r="H44">
            <v>120478</v>
          </cell>
        </row>
      </sheetData>
      <sheetData sheetId="437">
        <row r="45">
          <cell r="H45">
            <v>7667</v>
          </cell>
        </row>
      </sheetData>
      <sheetData sheetId="438">
        <row r="45">
          <cell r="H45">
            <v>32587</v>
          </cell>
        </row>
      </sheetData>
      <sheetData sheetId="439">
        <row r="45">
          <cell r="H45">
            <v>47129</v>
          </cell>
        </row>
      </sheetData>
      <sheetData sheetId="440">
        <row r="45">
          <cell r="H45">
            <v>54794</v>
          </cell>
        </row>
      </sheetData>
      <sheetData sheetId="441">
        <row r="45">
          <cell r="H45">
            <v>50344</v>
          </cell>
        </row>
      </sheetData>
      <sheetData sheetId="442">
        <row r="45">
          <cell r="H45">
            <v>50518</v>
          </cell>
        </row>
      </sheetData>
      <sheetData sheetId="443">
        <row r="45">
          <cell r="H45">
            <v>56759</v>
          </cell>
        </row>
      </sheetData>
      <sheetData sheetId="444">
        <row r="45">
          <cell r="H45">
            <v>11169</v>
          </cell>
        </row>
      </sheetData>
      <sheetData sheetId="445">
        <row r="45">
          <cell r="H45">
            <v>50626</v>
          </cell>
        </row>
      </sheetData>
      <sheetData sheetId="446">
        <row r="45">
          <cell r="H45">
            <v>21164</v>
          </cell>
        </row>
      </sheetData>
      <sheetData sheetId="447">
        <row r="46">
          <cell r="H46">
            <v>126743</v>
          </cell>
        </row>
      </sheetData>
      <sheetData sheetId="448">
        <row r="45">
          <cell r="H45">
            <v>10150</v>
          </cell>
        </row>
      </sheetData>
      <sheetData sheetId="449">
        <row r="45">
          <cell r="H45">
            <v>23090</v>
          </cell>
        </row>
      </sheetData>
      <sheetData sheetId="450">
        <row r="45">
          <cell r="H45">
            <v>14790</v>
          </cell>
        </row>
      </sheetData>
      <sheetData sheetId="451">
        <row r="45">
          <cell r="H45">
            <v>14367</v>
          </cell>
        </row>
      </sheetData>
      <sheetData sheetId="452">
        <row r="45">
          <cell r="H45">
            <v>8715</v>
          </cell>
        </row>
      </sheetData>
      <sheetData sheetId="453">
        <row r="45">
          <cell r="H45">
            <v>8869</v>
          </cell>
        </row>
      </sheetData>
      <sheetData sheetId="454">
        <row r="45">
          <cell r="H45">
            <v>19552</v>
          </cell>
        </row>
      </sheetData>
      <sheetData sheetId="455">
        <row r="45">
          <cell r="H45">
            <v>17812</v>
          </cell>
        </row>
      </sheetData>
      <sheetData sheetId="456">
        <row r="45">
          <cell r="H45">
            <v>19241</v>
          </cell>
        </row>
      </sheetData>
      <sheetData sheetId="457">
        <row r="46">
          <cell r="H46">
            <v>22243</v>
          </cell>
        </row>
      </sheetData>
      <sheetData sheetId="458">
        <row r="45">
          <cell r="H45">
            <v>66758</v>
          </cell>
        </row>
      </sheetData>
      <sheetData sheetId="459">
        <row r="45">
          <cell r="H45">
            <v>79715</v>
          </cell>
        </row>
      </sheetData>
      <sheetData sheetId="460">
        <row r="45">
          <cell r="H45">
            <v>34712</v>
          </cell>
        </row>
      </sheetData>
      <sheetData sheetId="461">
        <row r="43">
          <cell r="H43">
            <v>13599</v>
          </cell>
        </row>
      </sheetData>
      <sheetData sheetId="462">
        <row r="43">
          <cell r="H43">
            <v>104785</v>
          </cell>
        </row>
      </sheetData>
      <sheetData sheetId="463">
        <row r="43">
          <cell r="H43">
            <v>126762</v>
          </cell>
        </row>
      </sheetData>
      <sheetData sheetId="464">
        <row r="45">
          <cell r="H45">
            <v>74886</v>
          </cell>
        </row>
      </sheetData>
      <sheetData sheetId="465">
        <row r="45">
          <cell r="H45">
            <v>36654</v>
          </cell>
        </row>
      </sheetData>
      <sheetData sheetId="466">
        <row r="46">
          <cell r="H46">
            <v>56796</v>
          </cell>
        </row>
      </sheetData>
      <sheetData sheetId="467">
        <row r="46">
          <cell r="H46">
            <v>69748</v>
          </cell>
        </row>
      </sheetData>
      <sheetData sheetId="468">
        <row r="46">
          <cell r="H46">
            <v>52037</v>
          </cell>
        </row>
      </sheetData>
      <sheetData sheetId="469">
        <row r="45">
          <cell r="H45">
            <v>96587</v>
          </cell>
        </row>
      </sheetData>
      <sheetData sheetId="470">
        <row r="45">
          <cell r="H45">
            <v>50279</v>
          </cell>
        </row>
      </sheetData>
      <sheetData sheetId="471">
        <row r="45">
          <cell r="H45">
            <v>106812</v>
          </cell>
        </row>
      </sheetData>
      <sheetData sheetId="472">
        <row r="45">
          <cell r="H45">
            <v>13720</v>
          </cell>
        </row>
      </sheetData>
      <sheetData sheetId="473">
        <row r="45">
          <cell r="H45">
            <v>5627</v>
          </cell>
        </row>
      </sheetData>
      <sheetData sheetId="474">
        <row r="45">
          <cell r="H45">
            <v>18479</v>
          </cell>
        </row>
      </sheetData>
      <sheetData sheetId="475">
        <row r="45">
          <cell r="H45">
            <v>25905</v>
          </cell>
        </row>
      </sheetData>
      <sheetData sheetId="476">
        <row r="46">
          <cell r="H46">
            <v>43707</v>
          </cell>
        </row>
      </sheetData>
      <sheetData sheetId="477">
        <row r="46">
          <cell r="H46">
            <v>49987</v>
          </cell>
        </row>
      </sheetData>
      <sheetData sheetId="478">
        <row r="45">
          <cell r="H45">
            <v>85005</v>
          </cell>
        </row>
      </sheetData>
      <sheetData sheetId="479">
        <row r="45">
          <cell r="H45">
            <v>19114</v>
          </cell>
        </row>
      </sheetData>
      <sheetData sheetId="480">
        <row r="42">
          <cell r="H42">
            <v>67558</v>
          </cell>
        </row>
      </sheetData>
      <sheetData sheetId="481">
        <row r="42">
          <cell r="H42">
            <v>81605</v>
          </cell>
        </row>
      </sheetData>
      <sheetData sheetId="482">
        <row r="43">
          <cell r="H43">
            <v>115188</v>
          </cell>
        </row>
      </sheetData>
      <sheetData sheetId="483">
        <row r="43">
          <cell r="H43">
            <v>62898</v>
          </cell>
        </row>
      </sheetData>
      <sheetData sheetId="484">
        <row r="43">
          <cell r="H43">
            <v>106864</v>
          </cell>
        </row>
      </sheetData>
      <sheetData sheetId="485">
        <row r="43">
          <cell r="H43">
            <v>112158</v>
          </cell>
        </row>
      </sheetData>
      <sheetData sheetId="486">
        <row r="45">
          <cell r="H45">
            <v>310409</v>
          </cell>
        </row>
      </sheetData>
      <sheetData sheetId="487">
        <row r="46">
          <cell r="H46">
            <v>915816</v>
          </cell>
        </row>
      </sheetData>
      <sheetData sheetId="488">
        <row r="45">
          <cell r="H45">
            <v>496051</v>
          </cell>
        </row>
      </sheetData>
      <sheetData sheetId="489">
        <row r="46">
          <cell r="H46">
            <v>143458</v>
          </cell>
        </row>
      </sheetData>
      <sheetData sheetId="490">
        <row r="46">
          <cell r="H46">
            <v>201106</v>
          </cell>
        </row>
      </sheetData>
      <sheetData sheetId="491">
        <row r="46">
          <cell r="H46">
            <v>186736</v>
          </cell>
        </row>
      </sheetData>
      <sheetData sheetId="492">
        <row r="45">
          <cell r="H45">
            <v>411583</v>
          </cell>
        </row>
      </sheetData>
      <sheetData sheetId="493">
        <row r="46">
          <cell r="H46">
            <v>1053286</v>
          </cell>
        </row>
      </sheetData>
      <sheetData sheetId="494">
        <row r="45">
          <cell r="H45">
            <v>298867</v>
          </cell>
        </row>
      </sheetData>
      <sheetData sheetId="495">
        <row r="46">
          <cell r="H46">
            <v>211551</v>
          </cell>
        </row>
      </sheetData>
      <sheetData sheetId="496">
        <row r="45">
          <cell r="H45">
            <v>83944</v>
          </cell>
        </row>
      </sheetData>
      <sheetData sheetId="497">
        <row r="46">
          <cell r="H46">
            <v>256291</v>
          </cell>
        </row>
      </sheetData>
      <sheetData sheetId="498">
        <row r="46">
          <cell r="H46">
            <v>377740</v>
          </cell>
        </row>
      </sheetData>
      <sheetData sheetId="499">
        <row r="45">
          <cell r="H45">
            <v>8501</v>
          </cell>
        </row>
      </sheetData>
      <sheetData sheetId="500">
        <row r="45">
          <cell r="H45">
            <v>3156</v>
          </cell>
        </row>
      </sheetData>
      <sheetData sheetId="501">
        <row r="45">
          <cell r="H45">
            <v>11303</v>
          </cell>
        </row>
      </sheetData>
      <sheetData sheetId="502">
        <row r="45">
          <cell r="H45">
            <v>43113</v>
          </cell>
        </row>
      </sheetData>
      <sheetData sheetId="503">
        <row r="45">
          <cell r="H45">
            <v>5927</v>
          </cell>
        </row>
      </sheetData>
      <sheetData sheetId="504">
        <row r="45">
          <cell r="H45">
            <v>67512</v>
          </cell>
        </row>
      </sheetData>
      <sheetData sheetId="505">
        <row r="45">
          <cell r="H45">
            <v>3521</v>
          </cell>
        </row>
      </sheetData>
      <sheetData sheetId="506">
        <row r="45">
          <cell r="H45">
            <v>2830</v>
          </cell>
        </row>
      </sheetData>
      <sheetData sheetId="507">
        <row r="45">
          <cell r="H45">
            <v>14188</v>
          </cell>
        </row>
      </sheetData>
      <sheetData sheetId="508">
        <row r="45">
          <cell r="H45">
            <v>4113</v>
          </cell>
        </row>
      </sheetData>
      <sheetData sheetId="509">
        <row r="45">
          <cell r="H45">
            <v>14962</v>
          </cell>
        </row>
      </sheetData>
      <sheetData sheetId="510">
        <row r="45">
          <cell r="H45">
            <v>5877</v>
          </cell>
        </row>
      </sheetData>
      <sheetData sheetId="511">
        <row r="45">
          <cell r="H45">
            <v>6683</v>
          </cell>
        </row>
      </sheetData>
      <sheetData sheetId="512">
        <row r="45">
          <cell r="H45">
            <v>7120</v>
          </cell>
        </row>
      </sheetData>
      <sheetData sheetId="513">
        <row r="45">
          <cell r="H45">
            <v>4455</v>
          </cell>
        </row>
      </sheetData>
      <sheetData sheetId="514">
        <row r="45">
          <cell r="H45">
            <v>15785</v>
          </cell>
        </row>
      </sheetData>
      <sheetData sheetId="515">
        <row r="45">
          <cell r="H45">
            <v>9771</v>
          </cell>
        </row>
      </sheetData>
      <sheetData sheetId="516">
        <row r="45">
          <cell r="H45">
            <v>23095</v>
          </cell>
        </row>
      </sheetData>
      <sheetData sheetId="517">
        <row r="45">
          <cell r="H45">
            <v>2730</v>
          </cell>
        </row>
      </sheetData>
      <sheetData sheetId="518">
        <row r="45">
          <cell r="H45">
            <v>12446</v>
          </cell>
        </row>
      </sheetData>
      <sheetData sheetId="519">
        <row r="45">
          <cell r="H45">
            <v>3356</v>
          </cell>
        </row>
      </sheetData>
      <sheetData sheetId="520">
        <row r="45">
          <cell r="H45">
            <v>12825</v>
          </cell>
        </row>
      </sheetData>
      <sheetData sheetId="521">
        <row r="45">
          <cell r="H45">
            <v>7208</v>
          </cell>
        </row>
      </sheetData>
      <sheetData sheetId="522">
        <row r="45">
          <cell r="H45">
            <v>4524</v>
          </cell>
        </row>
      </sheetData>
      <sheetData sheetId="523">
        <row r="45">
          <cell r="H45">
            <v>22278</v>
          </cell>
        </row>
      </sheetData>
      <sheetData sheetId="524">
        <row r="45">
          <cell r="H45">
            <v>12885</v>
          </cell>
        </row>
      </sheetData>
      <sheetData sheetId="525">
        <row r="45">
          <cell r="H45">
            <v>7952</v>
          </cell>
        </row>
      </sheetData>
      <sheetData sheetId="526">
        <row r="45">
          <cell r="H45">
            <v>6239534</v>
          </cell>
        </row>
      </sheetData>
      <sheetData sheetId="527">
        <row r="46">
          <cell r="H46">
            <v>11024273</v>
          </cell>
        </row>
      </sheetData>
      <sheetData sheetId="528">
        <row r="45">
          <cell r="H45">
            <v>2885012</v>
          </cell>
        </row>
      </sheetData>
      <sheetData sheetId="529">
        <row r="45">
          <cell r="H45">
            <v>9428536</v>
          </cell>
        </row>
      </sheetData>
      <sheetData sheetId="530">
        <row r="45">
          <cell r="H45">
            <v>8829854</v>
          </cell>
        </row>
      </sheetData>
      <sheetData sheetId="531">
        <row r="45">
          <cell r="H45">
            <v>2730</v>
          </cell>
        </row>
      </sheetData>
      <sheetData sheetId="532">
        <row r="45">
          <cell r="H45">
            <v>885107</v>
          </cell>
        </row>
      </sheetData>
      <sheetData sheetId="533">
        <row r="45">
          <cell r="H45">
            <v>88486</v>
          </cell>
        </row>
      </sheetData>
      <sheetData sheetId="534">
        <row r="45">
          <cell r="H45">
            <v>1601921</v>
          </cell>
        </row>
      </sheetData>
      <sheetData sheetId="535">
        <row r="47">
          <cell r="H47">
            <v>684691</v>
          </cell>
        </row>
      </sheetData>
      <sheetData sheetId="536">
        <row r="45">
          <cell r="H45">
            <v>29961</v>
          </cell>
        </row>
      </sheetData>
      <sheetData sheetId="537">
        <row r="45">
          <cell r="H45">
            <v>44612</v>
          </cell>
        </row>
      </sheetData>
      <sheetData sheetId="538">
        <row r="45">
          <cell r="H45">
            <v>55341</v>
          </cell>
        </row>
      </sheetData>
      <sheetData sheetId="539">
        <row r="45">
          <cell r="H45">
            <v>17966</v>
          </cell>
        </row>
      </sheetData>
      <sheetData sheetId="540">
        <row r="45">
          <cell r="H45">
            <v>21788</v>
          </cell>
        </row>
      </sheetData>
      <sheetData sheetId="541">
        <row r="45">
          <cell r="H45">
            <v>29738</v>
          </cell>
        </row>
      </sheetData>
      <sheetData sheetId="542">
        <row r="45">
          <cell r="H45">
            <v>26488</v>
          </cell>
        </row>
      </sheetData>
      <sheetData sheetId="543">
        <row r="45">
          <cell r="H45">
            <v>27931</v>
          </cell>
        </row>
      </sheetData>
      <sheetData sheetId="544">
        <row r="45">
          <cell r="H45">
            <v>34958</v>
          </cell>
        </row>
      </sheetData>
      <sheetData sheetId="545">
        <row r="45">
          <cell r="H45">
            <v>18080</v>
          </cell>
        </row>
      </sheetData>
      <sheetData sheetId="546">
        <row r="45">
          <cell r="H45">
            <v>23713</v>
          </cell>
        </row>
      </sheetData>
      <sheetData sheetId="547">
        <row r="45">
          <cell r="H45">
            <v>36504</v>
          </cell>
        </row>
      </sheetData>
      <sheetData sheetId="548">
        <row r="45">
          <cell r="H45">
            <v>280152</v>
          </cell>
        </row>
      </sheetData>
      <sheetData sheetId="549">
        <row r="45">
          <cell r="H45">
            <v>322471</v>
          </cell>
        </row>
      </sheetData>
      <sheetData sheetId="550">
        <row r="45">
          <cell r="H45">
            <v>336260</v>
          </cell>
        </row>
      </sheetData>
      <sheetData sheetId="551">
        <row r="47">
          <cell r="H47">
            <v>311725</v>
          </cell>
        </row>
      </sheetData>
      <sheetData sheetId="552">
        <row r="47">
          <cell r="H47">
            <v>227588</v>
          </cell>
        </row>
      </sheetData>
      <sheetData sheetId="553">
        <row r="47">
          <cell r="H47">
            <v>34924</v>
          </cell>
        </row>
      </sheetData>
      <sheetData sheetId="554">
        <row r="47">
          <cell r="H47">
            <v>106117</v>
          </cell>
        </row>
      </sheetData>
      <sheetData sheetId="555">
        <row r="47">
          <cell r="H47">
            <v>268455</v>
          </cell>
        </row>
      </sheetData>
      <sheetData sheetId="556">
        <row r="47">
          <cell r="H47">
            <v>53158</v>
          </cell>
        </row>
      </sheetData>
      <sheetData sheetId="557">
        <row r="47">
          <cell r="H47">
            <v>587832</v>
          </cell>
        </row>
      </sheetData>
      <sheetData sheetId="558">
        <row r="47">
          <cell r="H47">
            <v>1459820</v>
          </cell>
        </row>
      </sheetData>
      <sheetData sheetId="559">
        <row r="47">
          <cell r="H47">
            <v>45297</v>
          </cell>
        </row>
      </sheetData>
      <sheetData sheetId="560">
        <row r="47">
          <cell r="H47">
            <v>227776</v>
          </cell>
        </row>
      </sheetData>
      <sheetData sheetId="561">
        <row r="47">
          <cell r="H47">
            <v>44853</v>
          </cell>
        </row>
      </sheetData>
      <sheetData sheetId="562">
        <row r="47">
          <cell r="H47">
            <v>3852</v>
          </cell>
        </row>
      </sheetData>
      <sheetData sheetId="563">
        <row r="47">
          <cell r="H47">
            <v>6487</v>
          </cell>
        </row>
      </sheetData>
      <sheetData sheetId="564">
        <row r="47">
          <cell r="H47">
            <v>18907</v>
          </cell>
        </row>
      </sheetData>
      <sheetData sheetId="565">
        <row r="47">
          <cell r="H47">
            <v>24796</v>
          </cell>
        </row>
      </sheetData>
      <sheetData sheetId="566">
        <row r="47">
          <cell r="H47">
            <v>32215</v>
          </cell>
        </row>
      </sheetData>
      <sheetData sheetId="567">
        <row r="47">
          <cell r="H47">
            <v>125989</v>
          </cell>
        </row>
      </sheetData>
      <sheetData sheetId="568">
        <row r="43">
          <cell r="H43">
            <v>32865</v>
          </cell>
        </row>
      </sheetData>
      <sheetData sheetId="569">
        <row r="47">
          <cell r="H47">
            <v>107581</v>
          </cell>
        </row>
      </sheetData>
      <sheetData sheetId="570">
        <row r="47">
          <cell r="H47">
            <v>187324</v>
          </cell>
        </row>
      </sheetData>
      <sheetData sheetId="571">
        <row r="47">
          <cell r="H47">
            <v>295127</v>
          </cell>
        </row>
      </sheetData>
      <sheetData sheetId="572">
        <row r="47">
          <cell r="H47">
            <v>366272</v>
          </cell>
        </row>
      </sheetData>
      <sheetData sheetId="573">
        <row r="47">
          <cell r="H47">
            <v>400387</v>
          </cell>
        </row>
      </sheetData>
      <sheetData sheetId="574">
        <row r="47">
          <cell r="H47">
            <v>585307</v>
          </cell>
        </row>
      </sheetData>
      <sheetData sheetId="575">
        <row r="47">
          <cell r="H47">
            <v>344490</v>
          </cell>
        </row>
      </sheetData>
      <sheetData sheetId="576">
        <row r="47">
          <cell r="H47">
            <v>106773</v>
          </cell>
        </row>
      </sheetData>
      <sheetData sheetId="577">
        <row r="47">
          <cell r="H47">
            <v>14237</v>
          </cell>
        </row>
      </sheetData>
      <sheetData sheetId="578">
        <row r="47">
          <cell r="H47">
            <v>29111</v>
          </cell>
        </row>
      </sheetData>
      <sheetData sheetId="579">
        <row r="47">
          <cell r="H47">
            <v>5111</v>
          </cell>
        </row>
      </sheetData>
      <sheetData sheetId="580">
        <row r="47">
          <cell r="H47">
            <v>35960</v>
          </cell>
        </row>
      </sheetData>
      <sheetData sheetId="581">
        <row r="47">
          <cell r="H47">
            <v>37587</v>
          </cell>
        </row>
      </sheetData>
      <sheetData sheetId="582">
        <row r="47">
          <cell r="H47">
            <v>38398</v>
          </cell>
        </row>
      </sheetData>
      <sheetData sheetId="583">
        <row r="47">
          <cell r="H47">
            <v>25044</v>
          </cell>
        </row>
      </sheetData>
      <sheetData sheetId="584">
        <row r="47">
          <cell r="H47">
            <v>27719</v>
          </cell>
        </row>
      </sheetData>
      <sheetData sheetId="585">
        <row r="45">
          <cell r="H45">
            <v>9711.9439999999995</v>
          </cell>
        </row>
      </sheetData>
      <sheetData sheetId="586">
        <row r="47">
          <cell r="H47">
            <v>48596</v>
          </cell>
        </row>
      </sheetData>
      <sheetData sheetId="587">
        <row r="47">
          <cell r="H47">
            <v>629452</v>
          </cell>
        </row>
      </sheetData>
      <sheetData sheetId="588">
        <row r="47">
          <cell r="H47">
            <v>323007</v>
          </cell>
        </row>
      </sheetData>
      <sheetData sheetId="589">
        <row r="47">
          <cell r="H47">
            <v>90251</v>
          </cell>
        </row>
      </sheetData>
      <sheetData sheetId="590">
        <row r="47">
          <cell r="H47">
            <v>1875</v>
          </cell>
        </row>
      </sheetData>
      <sheetData sheetId="591">
        <row r="47">
          <cell r="H47">
            <v>8660</v>
          </cell>
        </row>
      </sheetData>
      <sheetData sheetId="592">
        <row r="47">
          <cell r="H47">
            <v>12937</v>
          </cell>
        </row>
      </sheetData>
      <sheetData sheetId="593">
        <row r="47">
          <cell r="H47">
            <v>21609</v>
          </cell>
        </row>
      </sheetData>
      <sheetData sheetId="594">
        <row r="47">
          <cell r="H47">
            <v>3997</v>
          </cell>
        </row>
      </sheetData>
      <sheetData sheetId="595">
        <row r="47">
          <cell r="H47">
            <v>22634</v>
          </cell>
        </row>
      </sheetData>
      <sheetData sheetId="596">
        <row r="47">
          <cell r="H47">
            <v>32986</v>
          </cell>
        </row>
      </sheetData>
      <sheetData sheetId="597">
        <row r="47">
          <cell r="H47">
            <v>19711</v>
          </cell>
        </row>
      </sheetData>
      <sheetData sheetId="598">
        <row r="47">
          <cell r="H47">
            <v>15712</v>
          </cell>
        </row>
      </sheetData>
      <sheetData sheetId="599">
        <row r="47">
          <cell r="H47">
            <v>636021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"/>
      <sheetName val="1.2."/>
      <sheetName val="1.3."/>
      <sheetName val="1.4."/>
      <sheetName val="1.5."/>
      <sheetName val="1.6."/>
      <sheetName val="1.7."/>
      <sheetName val="1.8."/>
      <sheetName val="1.9."/>
      <sheetName val="1.10."/>
      <sheetName val="1.11."/>
      <sheetName val="1.12."/>
      <sheetName val="1.13."/>
      <sheetName val="1.14."/>
      <sheetName val="1.15."/>
      <sheetName val="1.16."/>
      <sheetName val="1.17."/>
      <sheetName val="1.18."/>
      <sheetName val="1.19."/>
      <sheetName val="1.20."/>
      <sheetName val="1.21."/>
      <sheetName val="1.22."/>
      <sheetName val="1.23."/>
      <sheetName val="1.24."/>
      <sheetName val="1.25."/>
      <sheetName val="1.26."/>
      <sheetName val="1.27."/>
      <sheetName val="1.28."/>
      <sheetName val="1.29."/>
      <sheetName val="1.30."/>
      <sheetName val="1.31."/>
      <sheetName val="1.32."/>
      <sheetName val="1.33."/>
      <sheetName val="1.34."/>
      <sheetName val="1.35."/>
      <sheetName val="1.36."/>
      <sheetName val="1.37."/>
      <sheetName val="2.1."/>
      <sheetName val="2.2."/>
      <sheetName val="2.3."/>
      <sheetName val="2.4."/>
      <sheetName val="2.5."/>
      <sheetName val="2.6."/>
      <sheetName val="2.7."/>
      <sheetName val="2.8."/>
      <sheetName val="2.9."/>
      <sheetName val="3.1."/>
      <sheetName val="3.2."/>
      <sheetName val="3.3."/>
      <sheetName val="3.4."/>
      <sheetName val="3.5."/>
      <sheetName val="3.6."/>
      <sheetName val="3.7."/>
      <sheetName val="3.8."/>
      <sheetName val="3.9."/>
      <sheetName val="3.10."/>
      <sheetName val="3.11."/>
      <sheetName val="3.12."/>
      <sheetName val="3.13."/>
      <sheetName val="3.14."/>
      <sheetName val="3.15."/>
      <sheetName val="3.16."/>
      <sheetName val="3.17."/>
      <sheetName val="3.18."/>
      <sheetName val="3.19."/>
      <sheetName val="3.20."/>
      <sheetName val="3.21."/>
      <sheetName val="3.22."/>
      <sheetName val="3.23."/>
      <sheetName val="3.24."/>
      <sheetName val="3.25."/>
      <sheetName val="3.26."/>
      <sheetName val="3.27."/>
      <sheetName val="3.28."/>
      <sheetName val="3.29."/>
      <sheetName val="3.30."/>
      <sheetName val="3.31."/>
      <sheetName val="3.32."/>
      <sheetName val="3.33."/>
      <sheetName val="4.1."/>
      <sheetName val="4.2."/>
      <sheetName val="4.3."/>
      <sheetName val="4.4."/>
      <sheetName val="4.5."/>
      <sheetName val="4.6."/>
      <sheetName val="4.7."/>
      <sheetName val="4.8."/>
      <sheetName val="4.9."/>
      <sheetName val="4.10."/>
      <sheetName val="4.11."/>
      <sheetName val="4.12."/>
      <sheetName val="4.13."/>
      <sheetName val="5.1."/>
      <sheetName val="5.2."/>
      <sheetName val="5.3."/>
      <sheetName val="5.4."/>
      <sheetName val="5.5."/>
      <sheetName val="5.6."/>
      <sheetName val="5.7."/>
      <sheetName val="5.8."/>
      <sheetName val="5.9."/>
      <sheetName val="5.10."/>
      <sheetName val="5.11."/>
      <sheetName val="5.12."/>
      <sheetName val="5.13."/>
      <sheetName val="5.14."/>
      <sheetName val="5.15."/>
      <sheetName val="5.16."/>
      <sheetName val="6.1."/>
      <sheetName val="6.2."/>
      <sheetName val="6.3."/>
      <sheetName val="6.4."/>
      <sheetName val="6.5."/>
      <sheetName val="6.6."/>
      <sheetName val="6.7."/>
      <sheetName val="6.8."/>
      <sheetName val="6.9."/>
      <sheetName val="6.10."/>
      <sheetName val="6.11."/>
      <sheetName val="6.12."/>
      <sheetName val="6.13."/>
      <sheetName val="6.14."/>
      <sheetName val="6.15."/>
      <sheetName val="6.16."/>
      <sheetName val="6.17."/>
      <sheetName val="6.18."/>
      <sheetName val="7.1."/>
      <sheetName val="7.2."/>
      <sheetName val="7.3."/>
      <sheetName val="7.4."/>
      <sheetName val="7.5."/>
      <sheetName val="7.6."/>
      <sheetName val="7.7."/>
      <sheetName val="7.8."/>
      <sheetName val="7.9."/>
      <sheetName val="7.10."/>
    </sheetNames>
    <sheetDataSet>
      <sheetData sheetId="0"/>
      <sheetData sheetId="1">
        <row r="45">
          <cell r="H45">
            <v>93087</v>
          </cell>
        </row>
      </sheetData>
      <sheetData sheetId="2">
        <row r="45">
          <cell r="H45">
            <v>524463</v>
          </cell>
        </row>
      </sheetData>
      <sheetData sheetId="3">
        <row r="45">
          <cell r="H45">
            <v>1119424</v>
          </cell>
        </row>
      </sheetData>
      <sheetData sheetId="4">
        <row r="45">
          <cell r="H45">
            <v>128297</v>
          </cell>
        </row>
      </sheetData>
      <sheetData sheetId="5">
        <row r="45">
          <cell r="H45">
            <v>781748</v>
          </cell>
        </row>
      </sheetData>
      <sheetData sheetId="6">
        <row r="45">
          <cell r="H45">
            <v>1682523</v>
          </cell>
        </row>
      </sheetData>
      <sheetData sheetId="7">
        <row r="45">
          <cell r="H45">
            <v>13376</v>
          </cell>
        </row>
      </sheetData>
      <sheetData sheetId="8">
        <row r="45">
          <cell r="H45">
            <v>16510</v>
          </cell>
        </row>
      </sheetData>
      <sheetData sheetId="9">
        <row r="45">
          <cell r="H45">
            <v>20745</v>
          </cell>
        </row>
      </sheetData>
      <sheetData sheetId="10">
        <row r="45">
          <cell r="H45">
            <v>22710</v>
          </cell>
        </row>
      </sheetData>
      <sheetData sheetId="11">
        <row r="45">
          <cell r="H45">
            <v>27236</v>
          </cell>
        </row>
      </sheetData>
      <sheetData sheetId="12">
        <row r="45">
          <cell r="H45">
            <v>27236</v>
          </cell>
        </row>
      </sheetData>
      <sheetData sheetId="13">
        <row r="45">
          <cell r="H45">
            <v>109665</v>
          </cell>
        </row>
      </sheetData>
      <sheetData sheetId="14">
        <row r="45">
          <cell r="H45">
            <v>127018</v>
          </cell>
        </row>
      </sheetData>
      <sheetData sheetId="15">
        <row r="45">
          <cell r="H45">
            <v>393113</v>
          </cell>
        </row>
      </sheetData>
      <sheetData sheetId="16">
        <row r="45">
          <cell r="H45">
            <v>147628</v>
          </cell>
        </row>
      </sheetData>
      <sheetData sheetId="17">
        <row r="45">
          <cell r="H45">
            <v>243362</v>
          </cell>
        </row>
      </sheetData>
      <sheetData sheetId="18">
        <row r="45">
          <cell r="H45">
            <v>1077046</v>
          </cell>
        </row>
      </sheetData>
      <sheetData sheetId="19">
        <row r="45">
          <cell r="H45">
            <v>1240933</v>
          </cell>
        </row>
      </sheetData>
      <sheetData sheetId="20">
        <row r="45">
          <cell r="H45">
            <v>14526</v>
          </cell>
        </row>
      </sheetData>
      <sheetData sheetId="21">
        <row r="45">
          <cell r="H45">
            <v>12813</v>
          </cell>
        </row>
      </sheetData>
      <sheetData sheetId="22">
        <row r="45">
          <cell r="H45">
            <v>31723</v>
          </cell>
        </row>
      </sheetData>
      <sheetData sheetId="23">
        <row r="45">
          <cell r="H45">
            <v>125762</v>
          </cell>
        </row>
      </sheetData>
      <sheetData sheetId="24">
        <row r="45">
          <cell r="H45">
            <v>187330</v>
          </cell>
        </row>
      </sheetData>
      <sheetData sheetId="25">
        <row r="45">
          <cell r="H45">
            <v>30589</v>
          </cell>
        </row>
      </sheetData>
      <sheetData sheetId="26">
        <row r="45">
          <cell r="H45">
            <v>105413</v>
          </cell>
        </row>
      </sheetData>
      <sheetData sheetId="27">
        <row r="45">
          <cell r="H45">
            <v>156258</v>
          </cell>
        </row>
      </sheetData>
      <sheetData sheetId="28">
        <row r="50">
          <cell r="H50">
            <v>30927</v>
          </cell>
        </row>
      </sheetData>
      <sheetData sheetId="29">
        <row r="45">
          <cell r="H45">
            <v>63782</v>
          </cell>
        </row>
      </sheetData>
      <sheetData sheetId="30">
        <row r="45">
          <cell r="H45">
            <v>256994</v>
          </cell>
        </row>
      </sheetData>
      <sheetData sheetId="31">
        <row r="45">
          <cell r="H45">
            <v>74426</v>
          </cell>
        </row>
      </sheetData>
      <sheetData sheetId="32">
        <row r="45">
          <cell r="H45">
            <v>299024</v>
          </cell>
        </row>
      </sheetData>
      <sheetData sheetId="33">
        <row r="45">
          <cell r="H45">
            <v>179149</v>
          </cell>
        </row>
      </sheetData>
      <sheetData sheetId="34">
        <row r="45">
          <cell r="H45">
            <v>510282</v>
          </cell>
        </row>
      </sheetData>
      <sheetData sheetId="35">
        <row r="45">
          <cell r="H45">
            <v>1367283</v>
          </cell>
        </row>
      </sheetData>
      <sheetData sheetId="36">
        <row r="45">
          <cell r="H45">
            <v>2020337</v>
          </cell>
        </row>
      </sheetData>
      <sheetData sheetId="37">
        <row r="45">
          <cell r="H45">
            <v>10904</v>
          </cell>
        </row>
      </sheetData>
      <sheetData sheetId="38">
        <row r="45">
          <cell r="H45">
            <v>24905</v>
          </cell>
        </row>
      </sheetData>
      <sheetData sheetId="39">
        <row r="45">
          <cell r="H45">
            <v>19114</v>
          </cell>
        </row>
      </sheetData>
      <sheetData sheetId="40">
        <row r="45">
          <cell r="H45">
            <v>63544</v>
          </cell>
        </row>
      </sheetData>
      <sheetData sheetId="41">
        <row r="45">
          <cell r="H45">
            <v>62523</v>
          </cell>
        </row>
      </sheetData>
      <sheetData sheetId="42">
        <row r="45">
          <cell r="H45">
            <v>67957</v>
          </cell>
        </row>
      </sheetData>
      <sheetData sheetId="43">
        <row r="45">
          <cell r="H45">
            <v>86274</v>
          </cell>
        </row>
      </sheetData>
      <sheetData sheetId="44">
        <row r="45">
          <cell r="H45">
            <v>63336</v>
          </cell>
        </row>
      </sheetData>
      <sheetData sheetId="45">
        <row r="45">
          <cell r="H45">
            <v>87256</v>
          </cell>
        </row>
      </sheetData>
      <sheetData sheetId="46">
        <row r="45">
          <cell r="H45">
            <v>117233</v>
          </cell>
        </row>
      </sheetData>
      <sheetData sheetId="47">
        <row r="45">
          <cell r="H45">
            <v>1222652</v>
          </cell>
        </row>
      </sheetData>
      <sheetData sheetId="48">
        <row r="45">
          <cell r="H45">
            <v>153216</v>
          </cell>
        </row>
      </sheetData>
      <sheetData sheetId="49">
        <row r="45">
          <cell r="H45">
            <v>1416151</v>
          </cell>
        </row>
      </sheetData>
      <sheetData sheetId="50">
        <row r="45">
          <cell r="H45">
            <v>987014</v>
          </cell>
        </row>
      </sheetData>
      <sheetData sheetId="51">
        <row r="45">
          <cell r="H45">
            <v>62946</v>
          </cell>
        </row>
      </sheetData>
      <sheetData sheetId="52">
        <row r="45">
          <cell r="H45">
            <v>116376</v>
          </cell>
        </row>
      </sheetData>
      <sheetData sheetId="53">
        <row r="45">
          <cell r="H45">
            <v>274841</v>
          </cell>
        </row>
      </sheetData>
      <sheetData sheetId="54">
        <row r="45">
          <cell r="H45">
            <v>274834</v>
          </cell>
        </row>
      </sheetData>
      <sheetData sheetId="55">
        <row r="45">
          <cell r="H45">
            <v>441258</v>
          </cell>
        </row>
      </sheetData>
      <sheetData sheetId="56">
        <row r="45">
          <cell r="H45">
            <v>116425</v>
          </cell>
        </row>
      </sheetData>
      <sheetData sheetId="57">
        <row r="45">
          <cell r="H45">
            <v>116425</v>
          </cell>
        </row>
      </sheetData>
      <sheetData sheetId="58">
        <row r="45">
          <cell r="H45">
            <v>274841</v>
          </cell>
        </row>
      </sheetData>
      <sheetData sheetId="59">
        <row r="45">
          <cell r="H45">
            <v>274841</v>
          </cell>
        </row>
      </sheetData>
      <sheetData sheetId="60">
        <row r="45">
          <cell r="H45">
            <v>441258</v>
          </cell>
        </row>
      </sheetData>
      <sheetData sheetId="61">
        <row r="45">
          <cell r="H45">
            <v>442842</v>
          </cell>
        </row>
      </sheetData>
      <sheetData sheetId="62">
        <row r="45">
          <cell r="H45">
            <v>719252</v>
          </cell>
        </row>
      </sheetData>
      <sheetData sheetId="63">
        <row r="45">
          <cell r="H45">
            <v>1154434</v>
          </cell>
        </row>
      </sheetData>
      <sheetData sheetId="64">
        <row r="45">
          <cell r="H45">
            <v>71327</v>
          </cell>
        </row>
      </sheetData>
      <sheetData sheetId="65">
        <row r="45">
          <cell r="H45">
            <v>370519</v>
          </cell>
        </row>
      </sheetData>
      <sheetData sheetId="66">
        <row r="45">
          <cell r="H45">
            <v>415631</v>
          </cell>
        </row>
      </sheetData>
      <sheetData sheetId="67">
        <row r="45">
          <cell r="H45">
            <v>1150299</v>
          </cell>
        </row>
      </sheetData>
      <sheetData sheetId="68">
        <row r="45">
          <cell r="H45">
            <v>67164</v>
          </cell>
        </row>
      </sheetData>
      <sheetData sheetId="69">
        <row r="45">
          <cell r="H45">
            <v>335861</v>
          </cell>
        </row>
      </sheetData>
      <sheetData sheetId="70">
        <row r="45">
          <cell r="H45">
            <v>51121</v>
          </cell>
        </row>
      </sheetData>
      <sheetData sheetId="71">
        <row r="45">
          <cell r="H45">
            <v>72316</v>
          </cell>
        </row>
      </sheetData>
      <sheetData sheetId="72">
        <row r="45">
          <cell r="H45">
            <v>104374</v>
          </cell>
        </row>
      </sheetData>
      <sheetData sheetId="73">
        <row r="45">
          <cell r="H45">
            <v>160224</v>
          </cell>
        </row>
      </sheetData>
      <sheetData sheetId="74">
        <row r="45">
          <cell r="H45">
            <v>257534</v>
          </cell>
        </row>
      </sheetData>
      <sheetData sheetId="75">
        <row r="45">
          <cell r="H45">
            <v>373569</v>
          </cell>
        </row>
      </sheetData>
      <sheetData sheetId="76">
        <row r="45">
          <cell r="H45">
            <v>472775</v>
          </cell>
        </row>
      </sheetData>
      <sheetData sheetId="77">
        <row r="45">
          <cell r="H45">
            <v>621636</v>
          </cell>
        </row>
      </sheetData>
      <sheetData sheetId="78">
        <row r="45">
          <cell r="H45">
            <v>855161</v>
          </cell>
        </row>
      </sheetData>
      <sheetData sheetId="79">
        <row r="46">
          <cell r="H46">
            <v>660244</v>
          </cell>
        </row>
      </sheetData>
      <sheetData sheetId="80">
        <row r="46">
          <cell r="H46">
            <v>651104</v>
          </cell>
        </row>
      </sheetData>
      <sheetData sheetId="81">
        <row r="46">
          <cell r="H46">
            <v>712020</v>
          </cell>
        </row>
      </sheetData>
      <sheetData sheetId="82">
        <row r="46">
          <cell r="H46">
            <v>783241</v>
          </cell>
        </row>
      </sheetData>
      <sheetData sheetId="83">
        <row r="46">
          <cell r="H46">
            <v>925603</v>
          </cell>
        </row>
      </sheetData>
      <sheetData sheetId="84">
        <row r="46">
          <cell r="H46">
            <v>819305</v>
          </cell>
        </row>
      </sheetData>
      <sheetData sheetId="85">
        <row r="45">
          <cell r="H45">
            <v>995559</v>
          </cell>
        </row>
      </sheetData>
      <sheetData sheetId="86">
        <row r="45">
          <cell r="H45">
            <v>1431581</v>
          </cell>
        </row>
      </sheetData>
      <sheetData sheetId="87">
        <row r="45">
          <cell r="H45">
            <v>1949407</v>
          </cell>
        </row>
      </sheetData>
      <sheetData sheetId="88">
        <row r="45">
          <cell r="H45">
            <v>2569624</v>
          </cell>
        </row>
      </sheetData>
      <sheetData sheetId="89">
        <row r="45">
          <cell r="H45">
            <v>1869307</v>
          </cell>
        </row>
      </sheetData>
      <sheetData sheetId="90">
        <row r="45">
          <cell r="H45">
            <v>3956619</v>
          </cell>
        </row>
      </sheetData>
      <sheetData sheetId="91">
        <row r="44">
          <cell r="H44">
            <v>139915</v>
          </cell>
        </row>
      </sheetData>
      <sheetData sheetId="92">
        <row r="45">
          <cell r="H45">
            <v>73944</v>
          </cell>
        </row>
      </sheetData>
      <sheetData sheetId="93">
        <row r="45">
          <cell r="H45">
            <v>87724</v>
          </cell>
        </row>
      </sheetData>
      <sheetData sheetId="94">
        <row r="45">
          <cell r="H45">
            <v>53239</v>
          </cell>
        </row>
      </sheetData>
      <sheetData sheetId="95">
        <row r="45">
          <cell r="H45">
            <v>58035</v>
          </cell>
        </row>
      </sheetData>
      <sheetData sheetId="96">
        <row r="45">
          <cell r="H45">
            <v>58350</v>
          </cell>
        </row>
      </sheetData>
      <sheetData sheetId="97">
        <row r="45">
          <cell r="H45">
            <v>258383</v>
          </cell>
        </row>
      </sheetData>
      <sheetData sheetId="98">
        <row r="45">
          <cell r="H45">
            <v>18136</v>
          </cell>
        </row>
      </sheetData>
      <sheetData sheetId="99">
        <row r="45">
          <cell r="H45">
            <v>38116</v>
          </cell>
        </row>
      </sheetData>
      <sheetData sheetId="100">
        <row r="45">
          <cell r="H45">
            <v>84561</v>
          </cell>
        </row>
      </sheetData>
      <sheetData sheetId="101">
        <row r="45">
          <cell r="H45">
            <v>557542</v>
          </cell>
        </row>
      </sheetData>
      <sheetData sheetId="102">
        <row r="45">
          <cell r="H45">
            <v>62535</v>
          </cell>
        </row>
      </sheetData>
      <sheetData sheetId="103">
        <row r="45">
          <cell r="H45">
            <v>91378</v>
          </cell>
        </row>
      </sheetData>
      <sheetData sheetId="104">
        <row r="45">
          <cell r="H45">
            <v>32406</v>
          </cell>
        </row>
      </sheetData>
      <sheetData sheetId="105">
        <row r="45">
          <cell r="H45">
            <v>51631</v>
          </cell>
        </row>
      </sheetData>
      <sheetData sheetId="106">
        <row r="45">
          <cell r="H45">
            <v>95748</v>
          </cell>
        </row>
      </sheetData>
      <sheetData sheetId="107">
        <row r="45">
          <cell r="H45">
            <v>60574</v>
          </cell>
        </row>
      </sheetData>
      <sheetData sheetId="108">
        <row r="45">
          <cell r="H45">
            <v>204809</v>
          </cell>
        </row>
      </sheetData>
      <sheetData sheetId="109">
        <row r="45">
          <cell r="H45">
            <v>676514</v>
          </cell>
        </row>
      </sheetData>
      <sheetData sheetId="110">
        <row r="45">
          <cell r="H45">
            <v>218013</v>
          </cell>
        </row>
      </sheetData>
      <sheetData sheetId="111">
        <row r="45">
          <cell r="H45">
            <v>162508</v>
          </cell>
        </row>
      </sheetData>
      <sheetData sheetId="112">
        <row r="45">
          <cell r="H45">
            <v>164376</v>
          </cell>
        </row>
      </sheetData>
      <sheetData sheetId="113">
        <row r="45">
          <cell r="H45">
            <v>193111</v>
          </cell>
        </row>
      </sheetData>
      <sheetData sheetId="114">
        <row r="45">
          <cell r="H45">
            <v>59103</v>
          </cell>
        </row>
      </sheetData>
      <sheetData sheetId="115">
        <row r="45">
          <cell r="H45">
            <v>68703</v>
          </cell>
        </row>
      </sheetData>
      <sheetData sheetId="116">
        <row r="45">
          <cell r="H45">
            <v>317451</v>
          </cell>
        </row>
      </sheetData>
      <sheetData sheetId="117">
        <row r="45">
          <cell r="H45">
            <v>836305</v>
          </cell>
        </row>
      </sheetData>
      <sheetData sheetId="118">
        <row r="45">
          <cell r="H45">
            <v>3437818</v>
          </cell>
        </row>
      </sheetData>
      <sheetData sheetId="119">
        <row r="45">
          <cell r="H45">
            <v>3536593</v>
          </cell>
        </row>
      </sheetData>
      <sheetData sheetId="120">
        <row r="45">
          <cell r="H45">
            <v>493729</v>
          </cell>
        </row>
      </sheetData>
      <sheetData sheetId="121">
        <row r="45">
          <cell r="H45">
            <v>652249</v>
          </cell>
        </row>
      </sheetData>
      <sheetData sheetId="122">
        <row r="45">
          <cell r="H45">
            <v>543921</v>
          </cell>
        </row>
      </sheetData>
      <sheetData sheetId="123">
        <row r="45">
          <cell r="H45">
            <v>250726</v>
          </cell>
        </row>
      </sheetData>
      <sheetData sheetId="124">
        <row r="45">
          <cell r="H45">
            <v>585439</v>
          </cell>
        </row>
      </sheetData>
      <sheetData sheetId="125">
        <row r="45">
          <cell r="H45">
            <v>6531544</v>
          </cell>
        </row>
      </sheetData>
      <sheetData sheetId="126">
        <row r="43">
          <cell r="H43">
            <v>4108</v>
          </cell>
        </row>
      </sheetData>
      <sheetData sheetId="127">
        <row r="44">
          <cell r="H44">
            <v>43988</v>
          </cell>
        </row>
      </sheetData>
      <sheetData sheetId="128">
        <row r="45">
          <cell r="H45">
            <v>318650</v>
          </cell>
        </row>
      </sheetData>
      <sheetData sheetId="129">
        <row r="45">
          <cell r="H45">
            <v>500719</v>
          </cell>
        </row>
      </sheetData>
      <sheetData sheetId="130">
        <row r="45">
          <cell r="H45">
            <v>237883</v>
          </cell>
        </row>
      </sheetData>
      <sheetData sheetId="131">
        <row r="45">
          <cell r="H45">
            <v>252703</v>
          </cell>
        </row>
      </sheetData>
      <sheetData sheetId="132">
        <row r="45">
          <cell r="H45">
            <v>263925</v>
          </cell>
        </row>
      </sheetData>
      <sheetData sheetId="133">
        <row r="45">
          <cell r="H45">
            <v>13763</v>
          </cell>
        </row>
      </sheetData>
      <sheetData sheetId="134">
        <row r="45">
          <cell r="H45">
            <v>14701</v>
          </cell>
        </row>
      </sheetData>
      <sheetData sheetId="135">
        <row r="44">
          <cell r="H44">
            <v>119768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"/>
      <sheetName val="1.2."/>
      <sheetName val="1.3."/>
      <sheetName val="1.4."/>
      <sheetName val="1.5."/>
      <sheetName val="1.6."/>
      <sheetName val="2.1."/>
      <sheetName val="2.2."/>
      <sheetName val="2.3."/>
      <sheetName val="2.4."/>
      <sheetName val="2.5."/>
      <sheetName val="2.6."/>
      <sheetName val="2.7."/>
      <sheetName val="2.8."/>
      <sheetName val="2.9."/>
      <sheetName val="2.10."/>
      <sheetName val="2.11."/>
      <sheetName val="2.12."/>
      <sheetName val="2.13."/>
      <sheetName val="2.14."/>
      <sheetName val="2.15."/>
      <sheetName val="3.1."/>
      <sheetName val="3.2."/>
      <sheetName val="3.3."/>
      <sheetName val="3.4."/>
      <sheetName val="3.5."/>
      <sheetName val="3.6."/>
      <sheetName val="3.7."/>
      <sheetName val="3.8."/>
      <sheetName val="3.9."/>
      <sheetName val="3.10."/>
      <sheetName val="3.11."/>
      <sheetName val="3.12."/>
      <sheetName val="3,12(1)"/>
      <sheetName val="3.13."/>
      <sheetName val="3.14."/>
      <sheetName val="3.14(1)"/>
      <sheetName val="3.14(2)"/>
      <sheetName val="3.15."/>
      <sheetName val="3.16."/>
      <sheetName val="3.17."/>
      <sheetName val="3.18."/>
      <sheetName val="3.19."/>
      <sheetName val="3.20."/>
      <sheetName val="3.21."/>
      <sheetName val="3.22."/>
      <sheetName val="4.1."/>
      <sheetName val="4.2."/>
      <sheetName val="4.3."/>
      <sheetName val="4.4."/>
      <sheetName val="4.5."/>
      <sheetName val="4.6."/>
      <sheetName val="4.7."/>
      <sheetName val="4.8."/>
      <sheetName val="4.9."/>
      <sheetName val="4.10."/>
      <sheetName val="4.11."/>
      <sheetName val="4.12."/>
      <sheetName val="4.13."/>
      <sheetName val="4.14."/>
      <sheetName val="4.15."/>
      <sheetName val="4.16."/>
      <sheetName val="4.17."/>
      <sheetName val="4.18."/>
      <sheetName val="4.19."/>
      <sheetName val="4.20."/>
      <sheetName val="4.21."/>
      <sheetName val="4.22."/>
      <sheetName val="4.23."/>
      <sheetName val="4.24."/>
      <sheetName val="4.25."/>
      <sheetName val="4.26."/>
      <sheetName val="4.27."/>
      <sheetName val="4.28."/>
      <sheetName val="4.29."/>
      <sheetName val="4.30."/>
      <sheetName val="4.31."/>
      <sheetName val="4.32."/>
      <sheetName val="4.33."/>
      <sheetName val="4.34."/>
      <sheetName val="4.35."/>
      <sheetName val="4.36."/>
      <sheetName val="4.37."/>
      <sheetName val="4.38."/>
      <sheetName val="4.39."/>
      <sheetName val="4.40."/>
      <sheetName val="4.41."/>
      <sheetName val="4.42."/>
      <sheetName val="4.43."/>
      <sheetName val="4.44."/>
      <sheetName val="4.45."/>
      <sheetName val="4.46."/>
      <sheetName val="4.47."/>
      <sheetName val="4.48."/>
      <sheetName val="4.49."/>
      <sheetName val="4.50."/>
      <sheetName val="4.51."/>
      <sheetName val="4.52."/>
      <sheetName val="4.53."/>
      <sheetName val="4.54."/>
      <sheetName val="4.55."/>
      <sheetName val="4.56."/>
      <sheetName val="4.57."/>
      <sheetName val="5.1."/>
      <sheetName val="5.2."/>
      <sheetName val="5.3."/>
      <sheetName val="5.4."/>
      <sheetName val="5.5."/>
      <sheetName val="5.6."/>
      <sheetName val="6.1."/>
      <sheetName val="6.2."/>
      <sheetName val="6.3."/>
      <sheetName val="6.4."/>
      <sheetName val="6.5."/>
      <sheetName val="6.6."/>
      <sheetName val="6.7."/>
      <sheetName val="6.8."/>
      <sheetName val="6.9."/>
    </sheetNames>
    <sheetDataSet>
      <sheetData sheetId="0">
        <row r="48">
          <cell r="H48">
            <v>152777</v>
          </cell>
        </row>
      </sheetData>
      <sheetData sheetId="1">
        <row r="48">
          <cell r="H48">
            <v>53673</v>
          </cell>
        </row>
      </sheetData>
      <sheetData sheetId="2">
        <row r="48">
          <cell r="H48">
            <v>2613971</v>
          </cell>
        </row>
      </sheetData>
      <sheetData sheetId="3">
        <row r="48">
          <cell r="H48">
            <v>933801</v>
          </cell>
        </row>
      </sheetData>
      <sheetData sheetId="4">
        <row r="48">
          <cell r="H48">
            <v>89524</v>
          </cell>
        </row>
      </sheetData>
      <sheetData sheetId="5">
        <row r="48">
          <cell r="H48">
            <v>1318</v>
          </cell>
        </row>
      </sheetData>
      <sheetData sheetId="6">
        <row r="48">
          <cell r="H48">
            <v>9548</v>
          </cell>
        </row>
      </sheetData>
      <sheetData sheetId="7">
        <row r="48">
          <cell r="H48">
            <v>35558</v>
          </cell>
        </row>
      </sheetData>
      <sheetData sheetId="8">
        <row r="48">
          <cell r="H48">
            <v>8749</v>
          </cell>
        </row>
      </sheetData>
      <sheetData sheetId="9">
        <row r="47">
          <cell r="H47">
            <v>14967</v>
          </cell>
        </row>
      </sheetData>
      <sheetData sheetId="10">
        <row r="47">
          <cell r="H47">
            <v>13068</v>
          </cell>
        </row>
      </sheetData>
      <sheetData sheetId="11">
        <row r="47">
          <cell r="H47">
            <v>7499</v>
          </cell>
        </row>
      </sheetData>
      <sheetData sheetId="12">
        <row r="48">
          <cell r="H48">
            <v>481</v>
          </cell>
        </row>
      </sheetData>
      <sheetData sheetId="13">
        <row r="48">
          <cell r="H48">
            <v>12832</v>
          </cell>
        </row>
      </sheetData>
      <sheetData sheetId="14">
        <row r="47">
          <cell r="H47">
            <v>20948</v>
          </cell>
        </row>
      </sheetData>
      <sheetData sheetId="15">
        <row r="47">
          <cell r="H47">
            <v>65265</v>
          </cell>
        </row>
      </sheetData>
      <sheetData sheetId="16">
        <row r="47">
          <cell r="H47">
            <v>80039</v>
          </cell>
        </row>
      </sheetData>
      <sheetData sheetId="17">
        <row r="48">
          <cell r="H48">
            <v>19035</v>
          </cell>
        </row>
      </sheetData>
      <sheetData sheetId="18">
        <row r="48">
          <cell r="H48">
            <v>39738</v>
          </cell>
        </row>
      </sheetData>
      <sheetData sheetId="19">
        <row r="47">
          <cell r="H47">
            <v>31203</v>
          </cell>
        </row>
      </sheetData>
      <sheetData sheetId="20">
        <row r="48">
          <cell r="H48">
            <v>53644</v>
          </cell>
        </row>
      </sheetData>
      <sheetData sheetId="21">
        <row r="47">
          <cell r="H47">
            <v>5366</v>
          </cell>
        </row>
      </sheetData>
      <sheetData sheetId="22">
        <row r="47">
          <cell r="H47">
            <v>106864</v>
          </cell>
        </row>
      </sheetData>
      <sheetData sheetId="23">
        <row r="48">
          <cell r="H48">
            <v>112158</v>
          </cell>
        </row>
      </sheetData>
      <sheetData sheetId="24">
        <row r="49">
          <cell r="H49">
            <v>139125</v>
          </cell>
        </row>
      </sheetData>
      <sheetData sheetId="25">
        <row r="48">
          <cell r="H48">
            <v>3267</v>
          </cell>
        </row>
      </sheetData>
      <sheetData sheetId="26">
        <row r="47">
          <cell r="H47">
            <v>1130</v>
          </cell>
        </row>
      </sheetData>
      <sheetData sheetId="27">
        <row r="47">
          <cell r="H47">
            <v>220823</v>
          </cell>
        </row>
      </sheetData>
      <sheetData sheetId="28">
        <row r="48">
          <cell r="H48">
            <v>65665</v>
          </cell>
        </row>
      </sheetData>
      <sheetData sheetId="29">
        <row r="48">
          <cell r="H48">
            <v>684102</v>
          </cell>
        </row>
      </sheetData>
      <sheetData sheetId="30">
        <row r="48">
          <cell r="H48">
            <v>691539</v>
          </cell>
        </row>
      </sheetData>
      <sheetData sheetId="31">
        <row r="48">
          <cell r="H48">
            <v>728559</v>
          </cell>
        </row>
      </sheetData>
      <sheetData sheetId="32">
        <row r="48">
          <cell r="H48">
            <v>706414</v>
          </cell>
        </row>
      </sheetData>
      <sheetData sheetId="33">
        <row r="48">
          <cell r="H48">
            <v>355569</v>
          </cell>
        </row>
      </sheetData>
      <sheetData sheetId="34">
        <row r="47">
          <cell r="H47">
            <v>262624</v>
          </cell>
        </row>
      </sheetData>
      <sheetData sheetId="35">
        <row r="47">
          <cell r="H47">
            <v>256117</v>
          </cell>
        </row>
      </sheetData>
      <sheetData sheetId="36">
        <row r="47">
          <cell r="H47">
            <v>38962</v>
          </cell>
        </row>
      </sheetData>
      <sheetData sheetId="37">
        <row r="47">
          <cell r="H47">
            <v>173290</v>
          </cell>
        </row>
      </sheetData>
      <sheetData sheetId="38">
        <row r="47">
          <cell r="H47">
            <v>62898</v>
          </cell>
        </row>
      </sheetData>
      <sheetData sheetId="39">
        <row r="47">
          <cell r="H47">
            <v>11342</v>
          </cell>
        </row>
      </sheetData>
      <sheetData sheetId="40">
        <row r="47">
          <cell r="H47">
            <v>4523</v>
          </cell>
        </row>
      </sheetData>
      <sheetData sheetId="41">
        <row r="47">
          <cell r="H47">
            <v>612348</v>
          </cell>
        </row>
      </sheetData>
      <sheetData sheetId="42">
        <row r="48">
          <cell r="H48">
            <v>643592</v>
          </cell>
        </row>
      </sheetData>
      <sheetData sheetId="43">
        <row r="48">
          <cell r="H48">
            <v>664409</v>
          </cell>
        </row>
      </sheetData>
      <sheetData sheetId="44">
        <row r="49">
          <cell r="H49">
            <v>7096</v>
          </cell>
        </row>
      </sheetData>
      <sheetData sheetId="45">
        <row r="48">
          <cell r="H48">
            <v>91948</v>
          </cell>
        </row>
      </sheetData>
      <sheetData sheetId="46">
        <row r="47">
          <cell r="H47">
            <v>883057</v>
          </cell>
        </row>
      </sheetData>
      <sheetData sheetId="47">
        <row r="47">
          <cell r="H47">
            <v>757161</v>
          </cell>
        </row>
      </sheetData>
      <sheetData sheetId="48">
        <row r="47">
          <cell r="H47">
            <v>802168</v>
          </cell>
        </row>
      </sheetData>
      <sheetData sheetId="49">
        <row r="47">
          <cell r="H47">
            <v>541589</v>
          </cell>
        </row>
      </sheetData>
      <sheetData sheetId="50">
        <row r="47">
          <cell r="H47">
            <v>636630</v>
          </cell>
        </row>
      </sheetData>
      <sheetData sheetId="51">
        <row r="47">
          <cell r="H47">
            <v>538553</v>
          </cell>
        </row>
      </sheetData>
      <sheetData sheetId="52">
        <row r="47">
          <cell r="H47">
            <v>633474</v>
          </cell>
        </row>
      </sheetData>
      <sheetData sheetId="53">
        <row r="47">
          <cell r="H47">
            <v>697584</v>
          </cell>
        </row>
      </sheetData>
      <sheetData sheetId="54">
        <row r="47">
          <cell r="H47">
            <v>556732</v>
          </cell>
        </row>
      </sheetData>
      <sheetData sheetId="55">
        <row r="47">
          <cell r="H47">
            <v>740232</v>
          </cell>
        </row>
      </sheetData>
      <sheetData sheetId="56">
        <row r="48">
          <cell r="H48">
            <v>11971</v>
          </cell>
        </row>
      </sheetData>
      <sheetData sheetId="57">
        <row r="48">
          <cell r="H48">
            <v>15383</v>
          </cell>
        </row>
      </sheetData>
      <sheetData sheetId="58">
        <row r="48">
          <cell r="H48">
            <v>1807</v>
          </cell>
        </row>
      </sheetData>
      <sheetData sheetId="59">
        <row r="47">
          <cell r="H47">
            <v>2717709</v>
          </cell>
        </row>
      </sheetData>
      <sheetData sheetId="60">
        <row r="47">
          <cell r="H47">
            <v>4078965</v>
          </cell>
        </row>
      </sheetData>
      <sheetData sheetId="61">
        <row r="47">
          <cell r="H47">
            <v>1693400</v>
          </cell>
        </row>
      </sheetData>
      <sheetData sheetId="62">
        <row r="47">
          <cell r="H47">
            <v>88351</v>
          </cell>
        </row>
      </sheetData>
      <sheetData sheetId="63">
        <row r="47">
          <cell r="H47">
            <v>358889</v>
          </cell>
        </row>
      </sheetData>
      <sheetData sheetId="64">
        <row r="47">
          <cell r="H47">
            <v>426925</v>
          </cell>
        </row>
      </sheetData>
      <sheetData sheetId="65">
        <row r="47">
          <cell r="H47">
            <v>17145</v>
          </cell>
        </row>
      </sheetData>
      <sheetData sheetId="66">
        <row r="47">
          <cell r="H47">
            <v>446718</v>
          </cell>
        </row>
      </sheetData>
      <sheetData sheetId="67">
        <row r="47">
          <cell r="H47">
            <v>101618</v>
          </cell>
        </row>
      </sheetData>
      <sheetData sheetId="68">
        <row r="48">
          <cell r="H48">
            <v>68450</v>
          </cell>
        </row>
      </sheetData>
      <sheetData sheetId="69">
        <row r="47">
          <cell r="H47">
            <v>349424</v>
          </cell>
        </row>
      </sheetData>
      <sheetData sheetId="70">
        <row r="47">
          <cell r="H47">
            <v>343994</v>
          </cell>
        </row>
      </sheetData>
      <sheetData sheetId="71">
        <row r="47">
          <cell r="H47">
            <v>352637</v>
          </cell>
        </row>
      </sheetData>
      <sheetData sheetId="72">
        <row r="47">
          <cell r="H47">
            <v>358818</v>
          </cell>
        </row>
      </sheetData>
      <sheetData sheetId="73">
        <row r="47">
          <cell r="H47">
            <v>367461</v>
          </cell>
        </row>
      </sheetData>
      <sheetData sheetId="74">
        <row r="47">
          <cell r="H47">
            <v>486658</v>
          </cell>
        </row>
      </sheetData>
      <sheetData sheetId="75">
        <row r="48">
          <cell r="H48">
            <v>579752</v>
          </cell>
        </row>
      </sheetData>
      <sheetData sheetId="76">
        <row r="48">
          <cell r="H48">
            <v>180680</v>
          </cell>
        </row>
      </sheetData>
      <sheetData sheetId="77">
        <row r="48">
          <cell r="H48">
            <v>184911</v>
          </cell>
        </row>
      </sheetData>
      <sheetData sheetId="78">
        <row r="48">
          <cell r="H48">
            <v>40437</v>
          </cell>
        </row>
      </sheetData>
      <sheetData sheetId="79">
        <row r="48">
          <cell r="H48">
            <v>15408</v>
          </cell>
        </row>
      </sheetData>
      <sheetData sheetId="80">
        <row r="48">
          <cell r="H48">
            <v>10240</v>
          </cell>
        </row>
      </sheetData>
      <sheetData sheetId="81">
        <row r="49">
          <cell r="H49">
            <v>14607</v>
          </cell>
        </row>
      </sheetData>
      <sheetData sheetId="82">
        <row r="47">
          <cell r="H47">
            <v>19663</v>
          </cell>
        </row>
      </sheetData>
      <sheetData sheetId="83">
        <row r="48">
          <cell r="H48">
            <v>23575</v>
          </cell>
        </row>
      </sheetData>
      <sheetData sheetId="84">
        <row r="48">
          <cell r="H48">
            <v>30297</v>
          </cell>
        </row>
      </sheetData>
      <sheetData sheetId="85">
        <row r="48">
          <cell r="H48">
            <v>7349</v>
          </cell>
        </row>
      </sheetData>
      <sheetData sheetId="86">
        <row r="48">
          <cell r="H48">
            <v>8375</v>
          </cell>
        </row>
      </sheetData>
      <sheetData sheetId="87">
        <row r="48">
          <cell r="H48">
            <v>8706</v>
          </cell>
        </row>
      </sheetData>
      <sheetData sheetId="88">
        <row r="48">
          <cell r="H48">
            <v>6199</v>
          </cell>
        </row>
      </sheetData>
      <sheetData sheetId="89">
        <row r="48">
          <cell r="H48">
            <v>9342</v>
          </cell>
        </row>
      </sheetData>
      <sheetData sheetId="90">
        <row r="48">
          <cell r="H48">
            <v>7616</v>
          </cell>
        </row>
      </sheetData>
      <sheetData sheetId="91">
        <row r="48">
          <cell r="H48">
            <v>9342</v>
          </cell>
        </row>
      </sheetData>
      <sheetData sheetId="92">
        <row r="48">
          <cell r="H48">
            <v>17959</v>
          </cell>
        </row>
      </sheetData>
      <sheetData sheetId="93">
        <row r="48">
          <cell r="H48">
            <v>638785</v>
          </cell>
        </row>
      </sheetData>
      <sheetData sheetId="94">
        <row r="48">
          <cell r="H48">
            <v>359122</v>
          </cell>
        </row>
      </sheetData>
      <sheetData sheetId="95">
        <row r="49">
          <cell r="H49">
            <v>894999</v>
          </cell>
        </row>
      </sheetData>
      <sheetData sheetId="96">
        <row r="46">
          <cell r="H46">
            <v>132377</v>
          </cell>
        </row>
      </sheetData>
      <sheetData sheetId="97">
        <row r="46">
          <cell r="H46">
            <v>4489</v>
          </cell>
        </row>
      </sheetData>
      <sheetData sheetId="98">
        <row r="49">
          <cell r="H49">
            <v>87150</v>
          </cell>
        </row>
      </sheetData>
      <sheetData sheetId="99">
        <row r="49">
          <cell r="H49">
            <v>132792</v>
          </cell>
        </row>
      </sheetData>
      <sheetData sheetId="100">
        <row r="49">
          <cell r="H49">
            <v>495019</v>
          </cell>
        </row>
      </sheetData>
      <sheetData sheetId="101">
        <row r="48">
          <cell r="H48">
            <v>196661</v>
          </cell>
        </row>
      </sheetData>
      <sheetData sheetId="102">
        <row r="48">
          <cell r="H48">
            <v>68938</v>
          </cell>
        </row>
      </sheetData>
      <sheetData sheetId="103">
        <row r="46">
          <cell r="H46">
            <v>4108</v>
          </cell>
        </row>
      </sheetData>
      <sheetData sheetId="104">
        <row r="46">
          <cell r="H46">
            <v>43988</v>
          </cell>
        </row>
      </sheetData>
      <sheetData sheetId="105">
        <row r="44">
          <cell r="H44">
            <v>85005</v>
          </cell>
        </row>
      </sheetData>
      <sheetData sheetId="106">
        <row r="44">
          <cell r="H44">
            <v>70704</v>
          </cell>
        </row>
      </sheetData>
      <sheetData sheetId="107">
        <row r="46">
          <cell r="H46">
            <v>148444</v>
          </cell>
        </row>
      </sheetData>
      <sheetData sheetId="108">
        <row r="48">
          <cell r="H48">
            <v>13763</v>
          </cell>
        </row>
      </sheetData>
      <sheetData sheetId="109">
        <row r="47">
          <cell r="H47">
            <v>843</v>
          </cell>
        </row>
      </sheetData>
      <sheetData sheetId="110">
        <row r="48">
          <cell r="H48">
            <v>131984</v>
          </cell>
        </row>
      </sheetData>
      <sheetData sheetId="111">
        <row r="48">
          <cell r="H48">
            <v>25566</v>
          </cell>
        </row>
      </sheetData>
      <sheetData sheetId="112">
        <row r="47">
          <cell r="H47">
            <v>8310</v>
          </cell>
        </row>
      </sheetData>
      <sheetData sheetId="113">
        <row r="47">
          <cell r="H47">
            <v>448890</v>
          </cell>
        </row>
      </sheetData>
      <sheetData sheetId="114">
        <row r="48">
          <cell r="H48">
            <v>1804</v>
          </cell>
        </row>
      </sheetData>
      <sheetData sheetId="115">
        <row r="47">
          <cell r="H47">
            <v>15653</v>
          </cell>
        </row>
      </sheetData>
      <sheetData sheetId="116">
        <row r="47">
          <cell r="H47">
            <v>25355</v>
          </cell>
        </row>
      </sheetData>
      <sheetData sheetId="117">
        <row r="47">
          <cell r="H47">
            <v>10037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NUEVO SALSIPUEDES"/>
      <sheetName val="MEMORIA DE CALCULO"/>
    </sheetNames>
    <sheetDataSet>
      <sheetData sheetId="0"/>
      <sheetData sheetId="1"/>
      <sheetData sheetId="2">
        <row r="6">
          <cell r="U6">
            <v>0.5</v>
          </cell>
        </row>
        <row r="7">
          <cell r="U7" t="str">
            <v>1,00</v>
          </cell>
        </row>
        <row r="9">
          <cell r="U9">
            <v>600</v>
          </cell>
        </row>
        <row r="10">
          <cell r="U10">
            <v>180</v>
          </cell>
        </row>
        <row r="11">
          <cell r="U11">
            <v>3400</v>
          </cell>
        </row>
        <row r="13">
          <cell r="U13">
            <v>193.96238399999999</v>
          </cell>
        </row>
        <row r="14">
          <cell r="U14">
            <v>193.96238399999999</v>
          </cell>
        </row>
        <row r="15">
          <cell r="U15">
            <v>15516.990719999998</v>
          </cell>
        </row>
        <row r="17">
          <cell r="U17">
            <v>178.5</v>
          </cell>
        </row>
        <row r="18">
          <cell r="U18">
            <v>14280</v>
          </cell>
        </row>
        <row r="19">
          <cell r="U19">
            <v>5.3999999999999995</v>
          </cell>
        </row>
        <row r="21">
          <cell r="U21">
            <v>45</v>
          </cell>
        </row>
        <row r="22">
          <cell r="U22">
            <v>3600</v>
          </cell>
        </row>
        <row r="23">
          <cell r="U23">
            <v>7.5</v>
          </cell>
        </row>
        <row r="25">
          <cell r="U25">
            <v>476</v>
          </cell>
        </row>
        <row r="26">
          <cell r="U26">
            <v>38080</v>
          </cell>
        </row>
        <row r="27">
          <cell r="U27">
            <v>21168</v>
          </cell>
        </row>
        <row r="28">
          <cell r="U28">
            <v>56</v>
          </cell>
        </row>
        <row r="30">
          <cell r="U30">
            <v>250</v>
          </cell>
        </row>
        <row r="31">
          <cell r="U31">
            <v>20000</v>
          </cell>
        </row>
        <row r="32">
          <cell r="U32">
            <v>10</v>
          </cell>
        </row>
        <row r="33">
          <cell r="U33">
            <v>36.480000000000004</v>
          </cell>
        </row>
        <row r="35">
          <cell r="U35">
            <v>34.271999999999998</v>
          </cell>
        </row>
        <row r="36">
          <cell r="U36">
            <v>2741.7599999999998</v>
          </cell>
        </row>
        <row r="38">
          <cell r="U38">
            <v>50</v>
          </cell>
        </row>
        <row r="39">
          <cell r="U39">
            <v>14</v>
          </cell>
        </row>
        <row r="40">
          <cell r="U40">
            <v>640</v>
          </cell>
        </row>
        <row r="42">
          <cell r="U42">
            <v>250</v>
          </cell>
        </row>
        <row r="44">
          <cell r="U44">
            <v>18000</v>
          </cell>
        </row>
        <row r="45">
          <cell r="U45">
            <v>107400</v>
          </cell>
        </row>
        <row r="46">
          <cell r="U46">
            <v>12500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M378"/>
  <sheetViews>
    <sheetView showGridLines="0" view="pageBreakPreview" zoomScaleSheetLayoutView="100" workbookViewId="0">
      <pane ySplit="2" topLeftCell="A348" activePane="bottomLeft" state="frozen"/>
      <selection activeCell="C317" sqref="C317"/>
      <selection pane="bottomLeft" activeCell="D24" sqref="D24"/>
    </sheetView>
  </sheetViews>
  <sheetFormatPr baseColWidth="10" defaultColWidth="11.42578125" defaultRowHeight="12.75" x14ac:dyDescent="0.25"/>
  <cols>
    <col min="1" max="1" width="6.28515625" style="142" hidden="1" customWidth="1"/>
    <col min="2" max="2" width="11.42578125" style="142" hidden="1" customWidth="1"/>
    <col min="3" max="3" width="49.140625" style="143" customWidth="1"/>
    <col min="4" max="4" width="7.85546875" style="144" customWidth="1"/>
    <col min="5" max="5" width="0.140625" style="144" customWidth="1"/>
    <col min="6" max="6" width="12" style="145" customWidth="1"/>
    <col min="7" max="7" width="8.85546875" style="146" customWidth="1"/>
    <col min="8" max="8" width="9.5703125" style="148" customWidth="1"/>
    <col min="9" max="9" width="11.140625" style="145" customWidth="1"/>
    <col min="10" max="16384" width="11.42578125" style="87"/>
  </cols>
  <sheetData>
    <row r="1" spans="1:9" ht="13.5" thickBot="1" x14ac:dyDescent="0.3">
      <c r="A1" s="163" t="s">
        <v>211</v>
      </c>
      <c r="B1" s="163"/>
      <c r="C1" s="163"/>
      <c r="D1" s="163"/>
      <c r="E1" s="163"/>
      <c r="F1" s="163"/>
      <c r="G1" s="163"/>
      <c r="H1" s="163"/>
      <c r="I1" s="163"/>
    </row>
    <row r="2" spans="1:9" ht="15.75" customHeight="1" thickBot="1" x14ac:dyDescent="0.3">
      <c r="A2" s="164" t="s">
        <v>212</v>
      </c>
      <c r="B2" s="165"/>
      <c r="C2" s="88" t="s">
        <v>213</v>
      </c>
      <c r="D2" s="88" t="s">
        <v>214</v>
      </c>
      <c r="E2" s="88" t="s">
        <v>215</v>
      </c>
      <c r="F2" s="89" t="s">
        <v>216</v>
      </c>
      <c r="G2" s="89" t="s">
        <v>217</v>
      </c>
      <c r="H2" s="89" t="s">
        <v>218</v>
      </c>
      <c r="I2" s="90" t="s">
        <v>219</v>
      </c>
    </row>
    <row r="3" spans="1:9" s="91" customFormat="1" ht="15.75" customHeight="1" thickBot="1" x14ac:dyDescent="0.3">
      <c r="A3" s="166" t="s">
        <v>220</v>
      </c>
      <c r="B3" s="167"/>
      <c r="C3" s="167"/>
      <c r="D3" s="167"/>
      <c r="E3" s="167"/>
      <c r="F3" s="167"/>
      <c r="G3" s="167"/>
      <c r="H3" s="167"/>
      <c r="I3" s="168"/>
    </row>
    <row r="4" spans="1:9" s="91" customFormat="1" ht="12" x14ac:dyDescent="0.25">
      <c r="A4" s="169">
        <v>1</v>
      </c>
      <c r="B4" s="170"/>
      <c r="C4" s="92" t="s">
        <v>66</v>
      </c>
      <c r="D4" s="93"/>
      <c r="E4" s="94"/>
      <c r="F4" s="95"/>
      <c r="G4" s="95"/>
      <c r="H4" s="95"/>
      <c r="I4" s="96"/>
    </row>
    <row r="5" spans="1:9" s="91" customFormat="1" ht="12" x14ac:dyDescent="0.25">
      <c r="A5" s="149">
        <v>1.1000000000000001</v>
      </c>
      <c r="B5" s="150"/>
      <c r="C5" s="70" t="s">
        <v>221</v>
      </c>
      <c r="D5" s="97" t="s">
        <v>222</v>
      </c>
      <c r="E5" s="98">
        <f>'[1]1.1.'!$H$47</f>
        <v>2007172</v>
      </c>
      <c r="F5" s="98">
        <v>1993293</v>
      </c>
      <c r="G5" s="98">
        <v>1977624</v>
      </c>
      <c r="H5" s="98">
        <v>1980758</v>
      </c>
      <c r="I5" s="99">
        <v>1998933</v>
      </c>
    </row>
    <row r="6" spans="1:9" s="91" customFormat="1" ht="12" x14ac:dyDescent="0.25">
      <c r="A6" s="149">
        <v>1.2</v>
      </c>
      <c r="B6" s="150"/>
      <c r="C6" s="70" t="s">
        <v>223</v>
      </c>
      <c r="D6" s="97" t="s">
        <v>222</v>
      </c>
      <c r="E6" s="98">
        <f>'[1]1.2.'!$H$46</f>
        <v>1171646</v>
      </c>
      <c r="F6" s="98">
        <v>1163807</v>
      </c>
      <c r="G6" s="98">
        <v>1155972</v>
      </c>
      <c r="H6" s="98">
        <v>1157539</v>
      </c>
      <c r="I6" s="99">
        <v>1166627</v>
      </c>
    </row>
    <row r="7" spans="1:9" s="91" customFormat="1" ht="12" x14ac:dyDescent="0.25">
      <c r="A7" s="149">
        <v>1.3</v>
      </c>
      <c r="B7" s="150"/>
      <c r="C7" s="100" t="s">
        <v>224</v>
      </c>
      <c r="D7" s="101" t="s">
        <v>225</v>
      </c>
      <c r="E7" s="98">
        <f>+'[1]1.3.'!$H$45</f>
        <v>14302</v>
      </c>
      <c r="F7" s="98">
        <v>14201</v>
      </c>
      <c r="G7" s="98">
        <v>14201</v>
      </c>
      <c r="H7" s="98">
        <v>14201</v>
      </c>
      <c r="I7" s="99">
        <v>14201</v>
      </c>
    </row>
    <row r="8" spans="1:9" s="91" customFormat="1" ht="12" x14ac:dyDescent="0.25">
      <c r="A8" s="149">
        <v>1.4</v>
      </c>
      <c r="B8" s="150"/>
      <c r="C8" s="100" t="s">
        <v>226</v>
      </c>
      <c r="D8" s="97" t="s">
        <v>225</v>
      </c>
      <c r="E8" s="98">
        <f>+'[1]1.4.'!$H$45</f>
        <v>16035</v>
      </c>
      <c r="F8" s="98">
        <v>15920</v>
      </c>
      <c r="G8" s="98">
        <v>15920</v>
      </c>
      <c r="H8" s="98">
        <v>15920</v>
      </c>
      <c r="I8" s="99">
        <v>15920</v>
      </c>
    </row>
    <row r="9" spans="1:9" s="91" customFormat="1" ht="12" x14ac:dyDescent="0.25">
      <c r="A9" s="149">
        <v>1.5</v>
      </c>
      <c r="B9" s="150"/>
      <c r="C9" s="100" t="s">
        <v>227</v>
      </c>
      <c r="D9" s="97" t="s">
        <v>225</v>
      </c>
      <c r="E9" s="98">
        <f>+'[1]1.5.'!$H$45</f>
        <v>18536</v>
      </c>
      <c r="F9" s="98">
        <v>18409</v>
      </c>
      <c r="G9" s="98">
        <v>18409</v>
      </c>
      <c r="H9" s="98">
        <v>18409</v>
      </c>
      <c r="I9" s="99">
        <v>18409</v>
      </c>
    </row>
    <row r="10" spans="1:9" s="91" customFormat="1" ht="12" x14ac:dyDescent="0.25">
      <c r="A10" s="149">
        <v>1.6</v>
      </c>
      <c r="B10" s="150"/>
      <c r="C10" s="70" t="s">
        <v>228</v>
      </c>
      <c r="D10" s="97" t="s">
        <v>225</v>
      </c>
      <c r="E10" s="98">
        <f>+'[1]1.6.'!$H$45</f>
        <v>66935</v>
      </c>
      <c r="F10" s="98">
        <v>66135</v>
      </c>
      <c r="G10" s="98">
        <v>66135</v>
      </c>
      <c r="H10" s="98">
        <v>66135</v>
      </c>
      <c r="I10" s="99">
        <v>66135</v>
      </c>
    </row>
    <row r="11" spans="1:9" s="91" customFormat="1" ht="12" x14ac:dyDescent="0.25">
      <c r="A11" s="149">
        <v>1.7</v>
      </c>
      <c r="B11" s="150"/>
      <c r="C11" s="100" t="s">
        <v>229</v>
      </c>
      <c r="D11" s="101" t="s">
        <v>225</v>
      </c>
      <c r="E11" s="98">
        <f>+'[1]1.7.'!$H$45</f>
        <v>46711</v>
      </c>
      <c r="F11" s="98">
        <v>46230</v>
      </c>
      <c r="G11" s="98">
        <v>46063</v>
      </c>
      <c r="H11" s="98">
        <v>46096</v>
      </c>
      <c r="I11" s="99">
        <v>46290</v>
      </c>
    </row>
    <row r="12" spans="1:9" s="91" customFormat="1" ht="12" x14ac:dyDescent="0.25">
      <c r="A12" s="149">
        <v>1.8</v>
      </c>
      <c r="B12" s="150"/>
      <c r="C12" s="100" t="s">
        <v>230</v>
      </c>
      <c r="D12" s="101" t="s">
        <v>225</v>
      </c>
      <c r="E12" s="98">
        <f>+'[1]1.8.'!$H$45</f>
        <v>21451</v>
      </c>
      <c r="F12" s="98">
        <v>21294</v>
      </c>
      <c r="G12" s="98">
        <v>21127</v>
      </c>
      <c r="H12" s="98">
        <v>21161</v>
      </c>
      <c r="I12" s="99">
        <v>21355</v>
      </c>
    </row>
    <row r="13" spans="1:9" s="91" customFormat="1" ht="12" x14ac:dyDescent="0.25">
      <c r="A13" s="149">
        <v>1.9</v>
      </c>
      <c r="B13" s="150"/>
      <c r="C13" s="100" t="s">
        <v>231</v>
      </c>
      <c r="D13" s="101" t="s">
        <v>232</v>
      </c>
      <c r="E13" s="98">
        <f>+'[1]1.9.'!$H$45</f>
        <v>80242</v>
      </c>
      <c r="F13" s="98">
        <v>80242</v>
      </c>
      <c r="G13" s="98">
        <v>80242</v>
      </c>
      <c r="H13" s="98">
        <v>80242</v>
      </c>
      <c r="I13" s="99">
        <v>80242</v>
      </c>
    </row>
    <row r="14" spans="1:9" s="91" customFormat="1" ht="12" x14ac:dyDescent="0.25">
      <c r="A14" s="151">
        <v>1.1000000000000001</v>
      </c>
      <c r="B14" s="152"/>
      <c r="C14" s="100" t="s">
        <v>233</v>
      </c>
      <c r="D14" s="101" t="s">
        <v>232</v>
      </c>
      <c r="E14" s="98">
        <f>+'[1]1.10.'!$H$45</f>
        <v>6261</v>
      </c>
      <c r="F14" s="98">
        <v>6261</v>
      </c>
      <c r="G14" s="98">
        <v>6261</v>
      </c>
      <c r="H14" s="98">
        <v>6261</v>
      </c>
      <c r="I14" s="99">
        <v>6261</v>
      </c>
    </row>
    <row r="15" spans="1:9" s="91" customFormat="1" ht="12" x14ac:dyDescent="0.25">
      <c r="A15" s="149">
        <v>1.1100000000000001</v>
      </c>
      <c r="B15" s="150"/>
      <c r="C15" s="100" t="s">
        <v>234</v>
      </c>
      <c r="D15" s="101" t="s">
        <v>232</v>
      </c>
      <c r="E15" s="98">
        <f>+'[1]1.11.'!$H$45</f>
        <v>8882</v>
      </c>
      <c r="F15" s="98">
        <v>8882</v>
      </c>
      <c r="G15" s="98">
        <v>8882</v>
      </c>
      <c r="H15" s="98">
        <v>8882</v>
      </c>
      <c r="I15" s="99">
        <v>8882</v>
      </c>
    </row>
    <row r="16" spans="1:9" s="91" customFormat="1" ht="12" x14ac:dyDescent="0.25">
      <c r="A16" s="151">
        <v>1.1200000000000001</v>
      </c>
      <c r="B16" s="152"/>
      <c r="C16" s="100" t="s">
        <v>235</v>
      </c>
      <c r="D16" s="101" t="s">
        <v>232</v>
      </c>
      <c r="E16" s="98">
        <f>+'[1]1.12.'!$H$45</f>
        <v>6813</v>
      </c>
      <c r="F16" s="98">
        <v>6813</v>
      </c>
      <c r="G16" s="98">
        <v>6813</v>
      </c>
      <c r="H16" s="98">
        <v>6813</v>
      </c>
      <c r="I16" s="99">
        <v>6813</v>
      </c>
    </row>
    <row r="17" spans="1:9" s="91" customFormat="1" ht="12" x14ac:dyDescent="0.25">
      <c r="A17" s="149">
        <v>1.1299999999999999</v>
      </c>
      <c r="B17" s="150"/>
      <c r="C17" s="100" t="s">
        <v>236</v>
      </c>
      <c r="D17" s="101" t="s">
        <v>232</v>
      </c>
      <c r="E17" s="98">
        <f>+'[1]1.13.'!$H$45</f>
        <v>7419</v>
      </c>
      <c r="F17" s="98">
        <v>7419</v>
      </c>
      <c r="G17" s="98">
        <v>7419</v>
      </c>
      <c r="H17" s="98">
        <v>7419</v>
      </c>
      <c r="I17" s="99">
        <v>7419</v>
      </c>
    </row>
    <row r="18" spans="1:9" s="91" customFormat="1" ht="12" x14ac:dyDescent="0.25">
      <c r="A18" s="151">
        <v>1.1399999999999999</v>
      </c>
      <c r="B18" s="152"/>
      <c r="C18" s="100" t="s">
        <v>237</v>
      </c>
      <c r="D18" s="101" t="s">
        <v>232</v>
      </c>
      <c r="E18" s="98">
        <f>+'[1]1.14.'!$H$45</f>
        <v>8964</v>
      </c>
      <c r="F18" s="98">
        <v>8964</v>
      </c>
      <c r="G18" s="98">
        <v>8964</v>
      </c>
      <c r="H18" s="98">
        <v>8964</v>
      </c>
      <c r="I18" s="99">
        <v>8964</v>
      </c>
    </row>
    <row r="19" spans="1:9" s="91" customFormat="1" ht="12" x14ac:dyDescent="0.25">
      <c r="A19" s="149">
        <v>1.1499999999999999</v>
      </c>
      <c r="B19" s="150"/>
      <c r="C19" s="100" t="s">
        <v>238</v>
      </c>
      <c r="D19" s="101" t="s">
        <v>232</v>
      </c>
      <c r="E19" s="98">
        <f>+'[1]1.15.'!$H$45</f>
        <v>9084</v>
      </c>
      <c r="F19" s="98">
        <v>9084</v>
      </c>
      <c r="G19" s="98">
        <v>9084</v>
      </c>
      <c r="H19" s="98">
        <v>9084</v>
      </c>
      <c r="I19" s="99">
        <v>9084</v>
      </c>
    </row>
    <row r="20" spans="1:9" s="91" customFormat="1" ht="12" x14ac:dyDescent="0.25">
      <c r="A20" s="151">
        <v>1.1599999999999999</v>
      </c>
      <c r="B20" s="152"/>
      <c r="C20" s="100" t="s">
        <v>239</v>
      </c>
      <c r="D20" s="101" t="s">
        <v>232</v>
      </c>
      <c r="E20" s="98">
        <f>+'[1]1.16.'!$H$45</f>
        <v>13497</v>
      </c>
      <c r="F20" s="98">
        <v>13497</v>
      </c>
      <c r="G20" s="98">
        <v>13497</v>
      </c>
      <c r="H20" s="98">
        <v>13497</v>
      </c>
      <c r="I20" s="99">
        <v>13497</v>
      </c>
    </row>
    <row r="21" spans="1:9" s="91" customFormat="1" ht="12" x14ac:dyDescent="0.25">
      <c r="A21" s="149">
        <v>1.17</v>
      </c>
      <c r="B21" s="150"/>
      <c r="C21" s="100" t="s">
        <v>240</v>
      </c>
      <c r="D21" s="101" t="s">
        <v>232</v>
      </c>
      <c r="E21" s="98">
        <f>+'[1]1.17.'!$H$45</f>
        <v>18477</v>
      </c>
      <c r="F21" s="98">
        <v>18477</v>
      </c>
      <c r="G21" s="98">
        <v>18477</v>
      </c>
      <c r="H21" s="98">
        <v>18477</v>
      </c>
      <c r="I21" s="99">
        <v>18477</v>
      </c>
    </row>
    <row r="22" spans="1:9" s="91" customFormat="1" ht="12" x14ac:dyDescent="0.25">
      <c r="A22" s="151">
        <v>1.18</v>
      </c>
      <c r="B22" s="152"/>
      <c r="C22" s="100" t="s">
        <v>241</v>
      </c>
      <c r="D22" s="101" t="s">
        <v>232</v>
      </c>
      <c r="E22" s="98">
        <f>+'[1]1.18.'!$H$45</f>
        <v>27441</v>
      </c>
      <c r="F22" s="98">
        <v>27441</v>
      </c>
      <c r="G22" s="98">
        <v>27441</v>
      </c>
      <c r="H22" s="98">
        <v>27441</v>
      </c>
      <c r="I22" s="99">
        <v>27441</v>
      </c>
    </row>
    <row r="23" spans="1:9" s="91" customFormat="1" ht="12" x14ac:dyDescent="0.25">
      <c r="A23" s="149">
        <v>1.19</v>
      </c>
      <c r="B23" s="150"/>
      <c r="C23" s="70" t="s">
        <v>242</v>
      </c>
      <c r="D23" s="101" t="s">
        <v>232</v>
      </c>
      <c r="E23" s="98">
        <f>+'[1]1.19.'!$H$45</f>
        <v>39898</v>
      </c>
      <c r="F23" s="98">
        <v>39898</v>
      </c>
      <c r="G23" s="98">
        <v>39898</v>
      </c>
      <c r="H23" s="98">
        <v>39898</v>
      </c>
      <c r="I23" s="99">
        <v>39898</v>
      </c>
    </row>
    <row r="24" spans="1:9" s="91" customFormat="1" ht="12" x14ac:dyDescent="0.25">
      <c r="A24" s="151">
        <v>1.2</v>
      </c>
      <c r="B24" s="152"/>
      <c r="C24" s="70" t="s">
        <v>243</v>
      </c>
      <c r="D24" s="101" t="s">
        <v>232</v>
      </c>
      <c r="E24" s="98">
        <f>+'[1]1.20.'!$H$45</f>
        <v>49367</v>
      </c>
      <c r="F24" s="98">
        <v>49367</v>
      </c>
      <c r="G24" s="98">
        <v>49367</v>
      </c>
      <c r="H24" s="98">
        <v>49367</v>
      </c>
      <c r="I24" s="99">
        <v>49367</v>
      </c>
    </row>
    <row r="25" spans="1:9" s="91" customFormat="1" ht="12" x14ac:dyDescent="0.25">
      <c r="A25" s="149">
        <v>1.21</v>
      </c>
      <c r="B25" s="150"/>
      <c r="C25" s="70" t="s">
        <v>244</v>
      </c>
      <c r="D25" s="101" t="s">
        <v>232</v>
      </c>
      <c r="E25" s="98">
        <f>+'[1]1.21.'!$H$45</f>
        <v>40806</v>
      </c>
      <c r="F25" s="98">
        <v>40806</v>
      </c>
      <c r="G25" s="98">
        <v>40806</v>
      </c>
      <c r="H25" s="98">
        <v>40806</v>
      </c>
      <c r="I25" s="99">
        <v>40806</v>
      </c>
    </row>
    <row r="26" spans="1:9" s="91" customFormat="1" ht="12" x14ac:dyDescent="0.25">
      <c r="A26" s="151">
        <v>1.22</v>
      </c>
      <c r="B26" s="152"/>
      <c r="C26" s="70" t="s">
        <v>245</v>
      </c>
      <c r="D26" s="101" t="s">
        <v>232</v>
      </c>
      <c r="E26" s="98">
        <f>+'[1]1.22.'!$H$45</f>
        <v>57319</v>
      </c>
      <c r="F26" s="98">
        <v>57319</v>
      </c>
      <c r="G26" s="98">
        <v>57319</v>
      </c>
      <c r="H26" s="98">
        <v>57319</v>
      </c>
      <c r="I26" s="99">
        <v>57319</v>
      </c>
    </row>
    <row r="27" spans="1:9" s="91" customFormat="1" ht="12" x14ac:dyDescent="0.25">
      <c r="A27" s="149">
        <v>1.23</v>
      </c>
      <c r="B27" s="150"/>
      <c r="C27" s="70" t="s">
        <v>246</v>
      </c>
      <c r="D27" s="101" t="s">
        <v>232</v>
      </c>
      <c r="E27" s="98">
        <f>+'[1]1.23.'!$H$45</f>
        <v>67872</v>
      </c>
      <c r="F27" s="98">
        <v>67872</v>
      </c>
      <c r="G27" s="98">
        <v>67872</v>
      </c>
      <c r="H27" s="98">
        <v>67872</v>
      </c>
      <c r="I27" s="99">
        <v>67872</v>
      </c>
    </row>
    <row r="28" spans="1:9" s="91" customFormat="1" ht="12" x14ac:dyDescent="0.25">
      <c r="A28" s="151">
        <v>1.24</v>
      </c>
      <c r="B28" s="152"/>
      <c r="C28" s="70" t="s">
        <v>247</v>
      </c>
      <c r="D28" s="101" t="s">
        <v>232</v>
      </c>
      <c r="E28" s="98">
        <f>+'[1]1.24.'!$H$45</f>
        <v>83193</v>
      </c>
      <c r="F28" s="98">
        <v>83193</v>
      </c>
      <c r="G28" s="98">
        <v>83193</v>
      </c>
      <c r="H28" s="98">
        <v>83193</v>
      </c>
      <c r="I28" s="99">
        <v>83193</v>
      </c>
    </row>
    <row r="29" spans="1:9" s="91" customFormat="1" ht="12" x14ac:dyDescent="0.25">
      <c r="A29" s="149">
        <v>1.25</v>
      </c>
      <c r="B29" s="150"/>
      <c r="C29" s="70" t="s">
        <v>248</v>
      </c>
      <c r="D29" s="101" t="s">
        <v>232</v>
      </c>
      <c r="E29" s="98">
        <f>+'[1]1.25.'!$H$45</f>
        <v>9103</v>
      </c>
      <c r="F29" s="98">
        <v>9103</v>
      </c>
      <c r="G29" s="98">
        <v>9103</v>
      </c>
      <c r="H29" s="98">
        <v>9103</v>
      </c>
      <c r="I29" s="99">
        <v>9103</v>
      </c>
    </row>
    <row r="30" spans="1:9" s="91" customFormat="1" ht="12" x14ac:dyDescent="0.25">
      <c r="A30" s="151">
        <v>1.26</v>
      </c>
      <c r="B30" s="152"/>
      <c r="C30" s="70" t="s">
        <v>249</v>
      </c>
      <c r="D30" s="101" t="s">
        <v>232</v>
      </c>
      <c r="E30" s="98">
        <f>+'[1]1.26.'!$H$45</f>
        <v>14736</v>
      </c>
      <c r="F30" s="98">
        <v>14736</v>
      </c>
      <c r="G30" s="98">
        <v>14736</v>
      </c>
      <c r="H30" s="98">
        <v>14736</v>
      </c>
      <c r="I30" s="99">
        <v>14736</v>
      </c>
    </row>
    <row r="31" spans="1:9" s="91" customFormat="1" ht="12" x14ac:dyDescent="0.25">
      <c r="A31" s="149">
        <v>1.27</v>
      </c>
      <c r="B31" s="150"/>
      <c r="C31" s="70" t="s">
        <v>250</v>
      </c>
      <c r="D31" s="101" t="s">
        <v>232</v>
      </c>
      <c r="E31" s="98">
        <f>+'[1]1.27.'!$H$45</f>
        <v>22422</v>
      </c>
      <c r="F31" s="98">
        <v>22422</v>
      </c>
      <c r="G31" s="98">
        <v>22422</v>
      </c>
      <c r="H31" s="98">
        <v>22422</v>
      </c>
      <c r="I31" s="99">
        <v>22422</v>
      </c>
    </row>
    <row r="32" spans="1:9" s="91" customFormat="1" ht="12" x14ac:dyDescent="0.25">
      <c r="A32" s="151">
        <v>1.28</v>
      </c>
      <c r="B32" s="152"/>
      <c r="C32" s="70" t="s">
        <v>251</v>
      </c>
      <c r="D32" s="101" t="s">
        <v>232</v>
      </c>
      <c r="E32" s="98">
        <f>+'[1]1.28.'!$H$45</f>
        <v>36746</v>
      </c>
      <c r="F32" s="98">
        <v>36746</v>
      </c>
      <c r="G32" s="98">
        <v>36746</v>
      </c>
      <c r="H32" s="98">
        <v>36746</v>
      </c>
      <c r="I32" s="99">
        <v>36746</v>
      </c>
    </row>
    <row r="33" spans="1:9" s="91" customFormat="1" ht="12" x14ac:dyDescent="0.25">
      <c r="A33" s="149">
        <v>1.29</v>
      </c>
      <c r="B33" s="150"/>
      <c r="C33" s="70" t="s">
        <v>252</v>
      </c>
      <c r="D33" s="101" t="s">
        <v>253</v>
      </c>
      <c r="E33" s="98">
        <f>+'[1]1.29.'!$H$45</f>
        <v>233157</v>
      </c>
      <c r="F33" s="98">
        <v>233157</v>
      </c>
      <c r="G33" s="98">
        <v>233157</v>
      </c>
      <c r="H33" s="98">
        <v>233157</v>
      </c>
      <c r="I33" s="99">
        <v>233157</v>
      </c>
    </row>
    <row r="34" spans="1:9" s="91" customFormat="1" ht="12" x14ac:dyDescent="0.25">
      <c r="A34" s="151">
        <v>1.3</v>
      </c>
      <c r="B34" s="152"/>
      <c r="C34" s="70" t="s">
        <v>254</v>
      </c>
      <c r="D34" s="101" t="s">
        <v>232</v>
      </c>
      <c r="E34" s="98">
        <f>+'[1]1.30.'!$H$45</f>
        <v>1539</v>
      </c>
      <c r="F34" s="98">
        <v>1539</v>
      </c>
      <c r="G34" s="98">
        <v>1539</v>
      </c>
      <c r="H34" s="98">
        <v>1539</v>
      </c>
      <c r="I34" s="99">
        <v>1539</v>
      </c>
    </row>
    <row r="35" spans="1:9" s="91" customFormat="1" ht="12" x14ac:dyDescent="0.25">
      <c r="A35" s="149">
        <v>1.31</v>
      </c>
      <c r="B35" s="150"/>
      <c r="C35" s="70" t="s">
        <v>255</v>
      </c>
      <c r="D35" s="101" t="s">
        <v>232</v>
      </c>
      <c r="E35" s="98">
        <f>+'[1]1.31.'!$H$45</f>
        <v>5807</v>
      </c>
      <c r="F35" s="98">
        <v>5807</v>
      </c>
      <c r="G35" s="98">
        <v>5807</v>
      </c>
      <c r="H35" s="98">
        <v>5807</v>
      </c>
      <c r="I35" s="99">
        <v>5807</v>
      </c>
    </row>
    <row r="36" spans="1:9" s="91" customFormat="1" ht="12" x14ac:dyDescent="0.25">
      <c r="A36" s="151">
        <v>1.32</v>
      </c>
      <c r="B36" s="152"/>
      <c r="C36" s="70" t="s">
        <v>256</v>
      </c>
      <c r="D36" s="101" t="s">
        <v>222</v>
      </c>
      <c r="E36" s="98">
        <f>+'[1]1.32.'!$H$45</f>
        <v>20960</v>
      </c>
      <c r="F36" s="98">
        <v>20960</v>
      </c>
      <c r="G36" s="98">
        <v>20960</v>
      </c>
      <c r="H36" s="98">
        <v>20960</v>
      </c>
      <c r="I36" s="99">
        <v>20960</v>
      </c>
    </row>
    <row r="37" spans="1:9" s="91" customFormat="1" ht="12" x14ac:dyDescent="0.25">
      <c r="A37" s="149">
        <v>1.33</v>
      </c>
      <c r="B37" s="150"/>
      <c r="C37" s="70" t="s">
        <v>257</v>
      </c>
      <c r="D37" s="101" t="s">
        <v>232</v>
      </c>
      <c r="E37" s="98">
        <f>+'[1]1.33.'!$H$45</f>
        <v>11490</v>
      </c>
      <c r="F37" s="98">
        <v>11490</v>
      </c>
      <c r="G37" s="98">
        <v>11490</v>
      </c>
      <c r="H37" s="98">
        <v>11490</v>
      </c>
      <c r="I37" s="99">
        <v>11490</v>
      </c>
    </row>
    <row r="38" spans="1:9" s="91" customFormat="1" ht="12" x14ac:dyDescent="0.25">
      <c r="A38" s="151">
        <v>1.34</v>
      </c>
      <c r="B38" s="152"/>
      <c r="C38" s="70" t="s">
        <v>258</v>
      </c>
      <c r="D38" s="101" t="s">
        <v>232</v>
      </c>
      <c r="E38" s="98">
        <f>+'[1]1.34.'!$H$45</f>
        <v>11307</v>
      </c>
      <c r="F38" s="98">
        <v>11307</v>
      </c>
      <c r="G38" s="98">
        <v>11307</v>
      </c>
      <c r="H38" s="98">
        <v>11307</v>
      </c>
      <c r="I38" s="99">
        <v>11307</v>
      </c>
    </row>
    <row r="39" spans="1:9" s="91" customFormat="1" ht="12" x14ac:dyDescent="0.25">
      <c r="A39" s="149">
        <v>1.35</v>
      </c>
      <c r="B39" s="150"/>
      <c r="C39" s="70" t="s">
        <v>259</v>
      </c>
      <c r="D39" s="101" t="s">
        <v>232</v>
      </c>
      <c r="E39" s="98">
        <f>+'[1]1.35.'!$H$45</f>
        <v>10480</v>
      </c>
      <c r="F39" s="98">
        <v>10480</v>
      </c>
      <c r="G39" s="98">
        <v>10480</v>
      </c>
      <c r="H39" s="98">
        <v>10480</v>
      </c>
      <c r="I39" s="99">
        <v>10480</v>
      </c>
    </row>
    <row r="40" spans="1:9" s="91" customFormat="1" ht="12" x14ac:dyDescent="0.25">
      <c r="A40" s="151">
        <v>1.36</v>
      </c>
      <c r="B40" s="152"/>
      <c r="C40" s="70" t="s">
        <v>260</v>
      </c>
      <c r="D40" s="101" t="s">
        <v>232</v>
      </c>
      <c r="E40" s="98">
        <f>+'[1]1.36.'!$H$45</f>
        <v>9803</v>
      </c>
      <c r="F40" s="98">
        <v>9803</v>
      </c>
      <c r="G40" s="98">
        <v>9803</v>
      </c>
      <c r="H40" s="98">
        <v>9803</v>
      </c>
      <c r="I40" s="99">
        <v>9803</v>
      </c>
    </row>
    <row r="41" spans="1:9" s="91" customFormat="1" ht="12" x14ac:dyDescent="0.25">
      <c r="A41" s="149">
        <v>1.37</v>
      </c>
      <c r="B41" s="150"/>
      <c r="C41" s="70" t="s">
        <v>261</v>
      </c>
      <c r="D41" s="101" t="s">
        <v>232</v>
      </c>
      <c r="E41" s="98">
        <f>+'[1]1.37.'!$H$45</f>
        <v>15459</v>
      </c>
      <c r="F41" s="98">
        <v>15459</v>
      </c>
      <c r="G41" s="98">
        <v>15459</v>
      </c>
      <c r="H41" s="98">
        <v>15459</v>
      </c>
      <c r="I41" s="99">
        <v>15459</v>
      </c>
    </row>
    <row r="42" spans="1:9" s="91" customFormat="1" ht="12" x14ac:dyDescent="0.25">
      <c r="A42" s="151">
        <v>1.38</v>
      </c>
      <c r="B42" s="152"/>
      <c r="C42" s="70" t="s">
        <v>262</v>
      </c>
      <c r="D42" s="101" t="s">
        <v>222</v>
      </c>
      <c r="E42" s="98">
        <f>+'[1]1.38.'!$H$45</f>
        <v>13512</v>
      </c>
      <c r="F42" s="98">
        <v>13512</v>
      </c>
      <c r="G42" s="98">
        <v>13512</v>
      </c>
      <c r="H42" s="98">
        <v>13512</v>
      </c>
      <c r="I42" s="99">
        <v>13512</v>
      </c>
    </row>
    <row r="43" spans="1:9" s="91" customFormat="1" ht="12" x14ac:dyDescent="0.25">
      <c r="A43" s="149">
        <v>1.39</v>
      </c>
      <c r="B43" s="150"/>
      <c r="C43" s="70" t="s">
        <v>263</v>
      </c>
      <c r="D43" s="101" t="s">
        <v>232</v>
      </c>
      <c r="E43" s="98">
        <f>+'[1]1.39.'!$H$45</f>
        <v>11490</v>
      </c>
      <c r="F43" s="98">
        <v>11490</v>
      </c>
      <c r="G43" s="98">
        <v>11490</v>
      </c>
      <c r="H43" s="98">
        <v>11490</v>
      </c>
      <c r="I43" s="99">
        <v>11490</v>
      </c>
    </row>
    <row r="44" spans="1:9" s="91" customFormat="1" ht="12" x14ac:dyDescent="0.25">
      <c r="A44" s="151">
        <v>1.4</v>
      </c>
      <c r="B44" s="152"/>
      <c r="C44" s="70" t="s">
        <v>264</v>
      </c>
      <c r="D44" s="101" t="s">
        <v>222</v>
      </c>
      <c r="E44" s="98">
        <f>+'[1]1.40.'!$H$44</f>
        <v>917152</v>
      </c>
      <c r="F44" s="98">
        <v>908192</v>
      </c>
      <c r="G44" s="98">
        <v>905626</v>
      </c>
      <c r="H44" s="98">
        <v>905960</v>
      </c>
      <c r="I44" s="99">
        <v>909391</v>
      </c>
    </row>
    <row r="45" spans="1:9" s="91" customFormat="1" ht="22.5" x14ac:dyDescent="0.25">
      <c r="A45" s="149">
        <v>1.41</v>
      </c>
      <c r="B45" s="150"/>
      <c r="C45" s="70" t="s">
        <v>265</v>
      </c>
      <c r="D45" s="101" t="s">
        <v>232</v>
      </c>
      <c r="E45" s="98">
        <f>+'[1]1.41.'!$H$45</f>
        <v>10595</v>
      </c>
      <c r="F45" s="98">
        <v>10478</v>
      </c>
      <c r="G45" s="98">
        <v>10478</v>
      </c>
      <c r="H45" s="98">
        <v>10478</v>
      </c>
      <c r="I45" s="99">
        <v>10478</v>
      </c>
    </row>
    <row r="46" spans="1:9" s="91" customFormat="1" ht="12" x14ac:dyDescent="0.25">
      <c r="A46" s="151">
        <v>1.42</v>
      </c>
      <c r="B46" s="152"/>
      <c r="C46" s="70" t="s">
        <v>266</v>
      </c>
      <c r="D46" s="101" t="s">
        <v>232</v>
      </c>
      <c r="E46" s="98">
        <f>+'[1]1.42.'!$H$45</f>
        <v>3827</v>
      </c>
      <c r="F46" s="98">
        <v>3782</v>
      </c>
      <c r="G46" s="98">
        <v>3782</v>
      </c>
      <c r="H46" s="98">
        <v>3782</v>
      </c>
      <c r="I46" s="99">
        <v>3782</v>
      </c>
    </row>
    <row r="47" spans="1:9" s="91" customFormat="1" ht="12" x14ac:dyDescent="0.25">
      <c r="A47" s="149">
        <v>1.43</v>
      </c>
      <c r="B47" s="150"/>
      <c r="C47" s="70" t="s">
        <v>267</v>
      </c>
      <c r="D47" s="101" t="s">
        <v>222</v>
      </c>
      <c r="E47" s="98">
        <f>+'[1]1.43.'!$H$46</f>
        <v>2742727</v>
      </c>
      <c r="F47" s="98">
        <v>2707298</v>
      </c>
      <c r="G47" s="98">
        <v>2707298</v>
      </c>
      <c r="H47" s="98">
        <v>2707298</v>
      </c>
      <c r="I47" s="99">
        <v>2707298</v>
      </c>
    </row>
    <row r="48" spans="1:9" s="91" customFormat="1" ht="12" x14ac:dyDescent="0.25">
      <c r="A48" s="151">
        <v>1.44</v>
      </c>
      <c r="B48" s="152"/>
      <c r="C48" s="70" t="s">
        <v>268</v>
      </c>
      <c r="D48" s="101" t="s">
        <v>222</v>
      </c>
      <c r="E48" s="98">
        <f>+'[1]1.44.'!$H$45</f>
        <v>253285</v>
      </c>
      <c r="F48" s="98">
        <v>250360</v>
      </c>
      <c r="G48" s="98">
        <v>250360</v>
      </c>
      <c r="H48" s="98">
        <v>250360</v>
      </c>
      <c r="I48" s="99">
        <v>250360</v>
      </c>
    </row>
    <row r="49" spans="1:9" s="91" customFormat="1" ht="12" x14ac:dyDescent="0.25">
      <c r="A49" s="149">
        <v>1.45</v>
      </c>
      <c r="B49" s="150"/>
      <c r="C49" s="70" t="s">
        <v>269</v>
      </c>
      <c r="D49" s="101" t="s">
        <v>253</v>
      </c>
      <c r="E49" s="98">
        <f>+'[1]1.45.'!$H$45</f>
        <v>9189</v>
      </c>
      <c r="F49" s="98">
        <v>9189</v>
      </c>
      <c r="G49" s="98">
        <v>9189</v>
      </c>
      <c r="H49" s="98">
        <v>9189</v>
      </c>
      <c r="I49" s="99">
        <v>9189</v>
      </c>
    </row>
    <row r="50" spans="1:9" s="91" customFormat="1" ht="12" x14ac:dyDescent="0.25">
      <c r="A50" s="149"/>
      <c r="B50" s="150"/>
      <c r="C50" s="100"/>
      <c r="D50" s="97"/>
      <c r="E50" s="97"/>
      <c r="F50" s="102"/>
      <c r="G50" s="102"/>
      <c r="H50" s="102"/>
      <c r="I50" s="103"/>
    </row>
    <row r="51" spans="1:9" s="91" customFormat="1" ht="12" x14ac:dyDescent="0.25">
      <c r="A51" s="161">
        <v>2</v>
      </c>
      <c r="B51" s="162"/>
      <c r="C51" s="104" t="s">
        <v>270</v>
      </c>
      <c r="D51" s="105"/>
      <c r="E51" s="105"/>
      <c r="F51" s="106"/>
      <c r="G51" s="106"/>
      <c r="H51" s="106"/>
      <c r="I51" s="107"/>
    </row>
    <row r="52" spans="1:9" s="91" customFormat="1" ht="12" x14ac:dyDescent="0.25">
      <c r="A52" s="149">
        <v>2.1</v>
      </c>
      <c r="B52" s="150"/>
      <c r="C52" s="70" t="s">
        <v>271</v>
      </c>
      <c r="D52" s="101" t="s">
        <v>253</v>
      </c>
      <c r="E52" s="98">
        <f>+'[1]2.1.'!$H$45</f>
        <v>72992</v>
      </c>
      <c r="F52" s="98">
        <v>83359</v>
      </c>
      <c r="G52" s="98">
        <v>67938</v>
      </c>
      <c r="H52" s="98">
        <v>85072</v>
      </c>
      <c r="I52" s="99">
        <v>97066</v>
      </c>
    </row>
    <row r="53" spans="1:9" s="91" customFormat="1" ht="12" x14ac:dyDescent="0.25">
      <c r="A53" s="149">
        <v>2.2000000000000002</v>
      </c>
      <c r="B53" s="150"/>
      <c r="C53" s="70" t="s">
        <v>272</v>
      </c>
      <c r="D53" s="101" t="s">
        <v>253</v>
      </c>
      <c r="E53" s="98">
        <f>+'[1]2.2.'!$H$45</f>
        <v>193834</v>
      </c>
      <c r="F53" s="98">
        <v>186539</v>
      </c>
      <c r="G53" s="98">
        <v>170523</v>
      </c>
      <c r="H53" s="98">
        <v>173725</v>
      </c>
      <c r="I53" s="99">
        <v>192305</v>
      </c>
    </row>
    <row r="54" spans="1:9" s="91" customFormat="1" ht="12" x14ac:dyDescent="0.25">
      <c r="A54" s="149">
        <v>2.2999999999999998</v>
      </c>
      <c r="B54" s="150"/>
      <c r="C54" s="70" t="s">
        <v>273</v>
      </c>
      <c r="D54" s="101" t="s">
        <v>253</v>
      </c>
      <c r="E54" s="98">
        <f>+'[1]2.3.'!$H$45</f>
        <v>297878</v>
      </c>
      <c r="F54" s="98">
        <v>297878</v>
      </c>
      <c r="G54" s="98">
        <v>297878</v>
      </c>
      <c r="H54" s="98">
        <v>297878</v>
      </c>
      <c r="I54" s="99">
        <v>297878</v>
      </c>
    </row>
    <row r="55" spans="1:9" s="91" customFormat="1" ht="12" x14ac:dyDescent="0.25">
      <c r="A55" s="149">
        <v>2.4</v>
      </c>
      <c r="B55" s="150"/>
      <c r="C55" s="70" t="s">
        <v>274</v>
      </c>
      <c r="D55" s="101" t="s">
        <v>253</v>
      </c>
      <c r="E55" s="98">
        <f>+'[1]2.4.'!$H$45</f>
        <v>207425</v>
      </c>
      <c r="F55" s="98">
        <v>207425</v>
      </c>
      <c r="G55" s="98">
        <v>207425</v>
      </c>
      <c r="H55" s="98">
        <v>207425</v>
      </c>
      <c r="I55" s="99">
        <v>207425</v>
      </c>
    </row>
    <row r="56" spans="1:9" s="91" customFormat="1" ht="12" x14ac:dyDescent="0.25">
      <c r="A56" s="149">
        <v>2.5</v>
      </c>
      <c r="B56" s="150"/>
      <c r="C56" s="100" t="s">
        <v>275</v>
      </c>
      <c r="D56" s="101" t="s">
        <v>232</v>
      </c>
      <c r="E56" s="98">
        <f>+'[1]2.5.'!$H$45</f>
        <v>22581</v>
      </c>
      <c r="F56" s="98">
        <v>22313</v>
      </c>
      <c r="G56" s="98">
        <v>22313</v>
      </c>
      <c r="H56" s="98">
        <v>22313</v>
      </c>
      <c r="I56" s="99">
        <v>22313</v>
      </c>
    </row>
    <row r="57" spans="1:9" s="91" customFormat="1" ht="12" x14ac:dyDescent="0.25">
      <c r="A57" s="149">
        <v>2.6</v>
      </c>
      <c r="B57" s="150"/>
      <c r="C57" s="70" t="s">
        <v>276</v>
      </c>
      <c r="D57" s="101" t="s">
        <v>253</v>
      </c>
      <c r="E57" s="98">
        <f>+'[1]2.6.'!$H$45</f>
        <v>620141</v>
      </c>
      <c r="F57" s="98">
        <v>620507</v>
      </c>
      <c r="G57" s="98">
        <v>604010</v>
      </c>
      <c r="H57" s="98">
        <v>607308</v>
      </c>
      <c r="I57" s="99">
        <v>626445</v>
      </c>
    </row>
    <row r="58" spans="1:9" s="91" customFormat="1" ht="12" x14ac:dyDescent="0.25">
      <c r="A58" s="149">
        <v>2.7</v>
      </c>
      <c r="B58" s="150"/>
      <c r="C58" s="70" t="s">
        <v>277</v>
      </c>
      <c r="D58" s="101" t="s">
        <v>253</v>
      </c>
      <c r="E58" s="98">
        <f>+'[1]2.7.'!$H$45</f>
        <v>620947</v>
      </c>
      <c r="F58" s="98">
        <v>620878</v>
      </c>
      <c r="G58" s="98">
        <v>603916</v>
      </c>
      <c r="H58" s="98">
        <v>607307</v>
      </c>
      <c r="I58" s="99">
        <v>626983</v>
      </c>
    </row>
    <row r="59" spans="1:9" s="91" customFormat="1" ht="12" x14ac:dyDescent="0.25">
      <c r="A59" s="149">
        <v>2.8</v>
      </c>
      <c r="B59" s="150"/>
      <c r="C59" s="70" t="s">
        <v>278</v>
      </c>
      <c r="D59" s="101" t="s">
        <v>253</v>
      </c>
      <c r="E59" s="98">
        <f>+'[1]2.8.'!$H$45</f>
        <v>577861</v>
      </c>
      <c r="F59" s="98">
        <v>578064</v>
      </c>
      <c r="G59" s="98">
        <v>562181</v>
      </c>
      <c r="H59" s="98">
        <v>565357</v>
      </c>
      <c r="I59" s="99">
        <v>583780</v>
      </c>
    </row>
    <row r="60" spans="1:9" s="91" customFormat="1" ht="12" x14ac:dyDescent="0.25">
      <c r="A60" s="149">
        <v>2.9</v>
      </c>
      <c r="B60" s="150"/>
      <c r="C60" s="70" t="s">
        <v>279</v>
      </c>
      <c r="D60" s="101" t="s">
        <v>225</v>
      </c>
      <c r="E60" s="98">
        <f>+'[1]2.9.'!$H$45</f>
        <v>49907</v>
      </c>
      <c r="F60" s="98">
        <v>49774</v>
      </c>
      <c r="G60" s="98">
        <v>49774</v>
      </c>
      <c r="H60" s="98">
        <v>49774</v>
      </c>
      <c r="I60" s="99">
        <v>49774</v>
      </c>
    </row>
    <row r="61" spans="1:9" s="91" customFormat="1" ht="22.5" x14ac:dyDescent="0.25">
      <c r="A61" s="151">
        <v>2.1</v>
      </c>
      <c r="B61" s="152"/>
      <c r="C61" s="70" t="s">
        <v>280</v>
      </c>
      <c r="D61" s="101" t="s">
        <v>225</v>
      </c>
      <c r="E61" s="98">
        <f>+'[1]2.10.'!$H$44</f>
        <v>153950</v>
      </c>
      <c r="F61" s="98">
        <v>153516</v>
      </c>
      <c r="G61" s="98">
        <v>153516</v>
      </c>
      <c r="H61" s="98">
        <v>153516</v>
      </c>
      <c r="I61" s="99">
        <v>153516</v>
      </c>
    </row>
    <row r="62" spans="1:9" s="91" customFormat="1" ht="22.5" x14ac:dyDescent="0.25">
      <c r="A62" s="149">
        <v>2.11</v>
      </c>
      <c r="B62" s="150"/>
      <c r="C62" s="70" t="s">
        <v>281</v>
      </c>
      <c r="D62" s="101" t="s">
        <v>225</v>
      </c>
      <c r="E62" s="98">
        <f>+'[1]2.11.'!$H$44</f>
        <v>192736</v>
      </c>
      <c r="F62" s="98">
        <v>191768</v>
      </c>
      <c r="G62" s="98">
        <v>191768</v>
      </c>
      <c r="H62" s="98">
        <v>191768</v>
      </c>
      <c r="I62" s="99">
        <v>191768</v>
      </c>
    </row>
    <row r="63" spans="1:9" s="91" customFormat="1" ht="22.5" x14ac:dyDescent="0.25">
      <c r="A63" s="151">
        <v>2.12</v>
      </c>
      <c r="B63" s="152"/>
      <c r="C63" s="70" t="s">
        <v>282</v>
      </c>
      <c r="D63" s="101" t="s">
        <v>225</v>
      </c>
      <c r="E63" s="98">
        <f>+'[1]2.12.'!$H$43</f>
        <v>239639</v>
      </c>
      <c r="F63" s="98">
        <v>238026</v>
      </c>
      <c r="G63" s="98">
        <v>238026</v>
      </c>
      <c r="H63" s="98">
        <v>238026</v>
      </c>
      <c r="I63" s="99">
        <v>238026</v>
      </c>
    </row>
    <row r="64" spans="1:9" s="91" customFormat="1" ht="22.5" x14ac:dyDescent="0.25">
      <c r="A64" s="149">
        <v>2.13</v>
      </c>
      <c r="B64" s="150"/>
      <c r="C64" s="70" t="s">
        <v>283</v>
      </c>
      <c r="D64" s="101" t="s">
        <v>225</v>
      </c>
      <c r="E64" s="98">
        <f>+'[1]2.13.'!$H$45</f>
        <v>302778</v>
      </c>
      <c r="F64" s="98">
        <v>300296</v>
      </c>
      <c r="G64" s="98">
        <v>300296</v>
      </c>
      <c r="H64" s="98">
        <v>300296</v>
      </c>
      <c r="I64" s="99">
        <v>300296</v>
      </c>
    </row>
    <row r="65" spans="1:9" s="91" customFormat="1" ht="12" x14ac:dyDescent="0.25">
      <c r="A65" s="151">
        <v>2.14</v>
      </c>
      <c r="B65" s="152"/>
      <c r="C65" s="70" t="s">
        <v>284</v>
      </c>
      <c r="D65" s="101" t="s">
        <v>225</v>
      </c>
      <c r="E65" s="98">
        <f>+'[1]2.14.'!$H$44</f>
        <v>103869</v>
      </c>
      <c r="F65" s="98">
        <v>103494</v>
      </c>
      <c r="G65" s="98">
        <v>102351</v>
      </c>
      <c r="H65" s="98">
        <v>102580</v>
      </c>
      <c r="I65" s="99">
        <v>103905</v>
      </c>
    </row>
    <row r="66" spans="1:9" s="91" customFormat="1" ht="12" x14ac:dyDescent="0.25">
      <c r="A66" s="149">
        <v>2.15</v>
      </c>
      <c r="B66" s="150"/>
      <c r="C66" s="70" t="s">
        <v>285</v>
      </c>
      <c r="D66" s="101" t="s">
        <v>225</v>
      </c>
      <c r="E66" s="98">
        <f>+'[1]2.15.'!$H$45</f>
        <v>127956</v>
      </c>
      <c r="F66" s="98">
        <v>127413</v>
      </c>
      <c r="G66" s="98">
        <v>125756</v>
      </c>
      <c r="H66" s="98">
        <v>126088</v>
      </c>
      <c r="I66" s="99">
        <v>128009</v>
      </c>
    </row>
    <row r="67" spans="1:9" s="91" customFormat="1" ht="12" x14ac:dyDescent="0.25">
      <c r="A67" s="151">
        <v>2.16</v>
      </c>
      <c r="B67" s="152"/>
      <c r="C67" s="70" t="s">
        <v>286</v>
      </c>
      <c r="D67" s="101" t="s">
        <v>253</v>
      </c>
      <c r="E67" s="98">
        <f>+'[1]2.16.'!$H$45</f>
        <v>563712</v>
      </c>
      <c r="F67" s="98">
        <v>563915</v>
      </c>
      <c r="G67" s="98">
        <v>548032</v>
      </c>
      <c r="H67" s="98">
        <v>551208</v>
      </c>
      <c r="I67" s="99">
        <v>569631</v>
      </c>
    </row>
    <row r="68" spans="1:9" s="91" customFormat="1" ht="22.5" x14ac:dyDescent="0.25">
      <c r="A68" s="149">
        <v>2.17</v>
      </c>
      <c r="B68" s="150"/>
      <c r="C68" s="70" t="s">
        <v>287</v>
      </c>
      <c r="D68" s="101" t="s">
        <v>225</v>
      </c>
      <c r="E68" s="98">
        <f>+'[1]2.17.'!$H$45</f>
        <v>92160</v>
      </c>
      <c r="F68" s="98">
        <v>91875</v>
      </c>
      <c r="G68" s="98">
        <v>91875</v>
      </c>
      <c r="H68" s="98">
        <v>91875</v>
      </c>
      <c r="I68" s="99">
        <v>91875</v>
      </c>
    </row>
    <row r="69" spans="1:9" s="91" customFormat="1" ht="12" x14ac:dyDescent="0.25">
      <c r="A69" s="149"/>
      <c r="B69" s="150"/>
      <c r="C69" s="70"/>
      <c r="D69" s="97"/>
      <c r="E69" s="97"/>
      <c r="F69" s="108"/>
      <c r="G69" s="108"/>
      <c r="H69" s="108"/>
      <c r="I69" s="109"/>
    </row>
    <row r="70" spans="1:9" s="91" customFormat="1" ht="12" x14ac:dyDescent="0.25">
      <c r="A70" s="161">
        <v>4</v>
      </c>
      <c r="B70" s="162"/>
      <c r="C70" s="104" t="s">
        <v>288</v>
      </c>
      <c r="D70" s="105"/>
      <c r="E70" s="105"/>
      <c r="F70" s="106"/>
      <c r="G70" s="106"/>
      <c r="H70" s="106"/>
      <c r="I70" s="107"/>
    </row>
    <row r="71" spans="1:9" s="91" customFormat="1" ht="12" x14ac:dyDescent="0.25">
      <c r="A71" s="149">
        <v>4.0999999999999996</v>
      </c>
      <c r="B71" s="150"/>
      <c r="C71" s="70" t="s">
        <v>289</v>
      </c>
      <c r="D71" s="101" t="s">
        <v>232</v>
      </c>
      <c r="E71" s="98">
        <f>+'[1]4.1.'!$H$45</f>
        <v>43044</v>
      </c>
      <c r="F71" s="98">
        <v>42554</v>
      </c>
      <c r="G71" s="98">
        <v>42554</v>
      </c>
      <c r="H71" s="98">
        <v>42554</v>
      </c>
      <c r="I71" s="99">
        <v>42554</v>
      </c>
    </row>
    <row r="72" spans="1:9" s="91" customFormat="1" ht="12" x14ac:dyDescent="0.25">
      <c r="A72" s="149">
        <v>4.2</v>
      </c>
      <c r="B72" s="150"/>
      <c r="C72" s="70" t="s">
        <v>290</v>
      </c>
      <c r="D72" s="101" t="s">
        <v>232</v>
      </c>
      <c r="E72" s="98">
        <f>+'[1]4.2.'!$H$45</f>
        <v>56883</v>
      </c>
      <c r="F72" s="98">
        <v>56192</v>
      </c>
      <c r="G72" s="98">
        <v>56192</v>
      </c>
      <c r="H72" s="98">
        <v>56192</v>
      </c>
      <c r="I72" s="99">
        <v>56192</v>
      </c>
    </row>
    <row r="73" spans="1:9" s="91" customFormat="1" ht="12" x14ac:dyDescent="0.25">
      <c r="A73" s="149">
        <v>4.3</v>
      </c>
      <c r="B73" s="150"/>
      <c r="C73" s="70" t="s">
        <v>291</v>
      </c>
      <c r="D73" s="101" t="s">
        <v>253</v>
      </c>
      <c r="E73" s="98">
        <f>+'[1]4.3.'!$H$45</f>
        <v>786374</v>
      </c>
      <c r="F73" s="98">
        <v>785155</v>
      </c>
      <c r="G73" s="98">
        <v>769273</v>
      </c>
      <c r="H73" s="98">
        <v>772448</v>
      </c>
      <c r="I73" s="99">
        <v>790872</v>
      </c>
    </row>
    <row r="74" spans="1:9" s="91" customFormat="1" ht="12" x14ac:dyDescent="0.25">
      <c r="A74" s="149">
        <v>4.4000000000000004</v>
      </c>
      <c r="B74" s="150"/>
      <c r="C74" s="70" t="s">
        <v>292</v>
      </c>
      <c r="D74" s="101" t="s">
        <v>253</v>
      </c>
      <c r="E74" s="98">
        <f>+'[1]4.4.'!$H$45</f>
        <v>232779</v>
      </c>
      <c r="F74" s="98">
        <v>247353</v>
      </c>
      <c r="G74" s="98">
        <v>233352</v>
      </c>
      <c r="H74" s="98">
        <v>239579</v>
      </c>
      <c r="I74" s="99">
        <v>252711</v>
      </c>
    </row>
    <row r="75" spans="1:9" s="91" customFormat="1" ht="22.5" x14ac:dyDescent="0.25">
      <c r="A75" s="149">
        <v>4.5</v>
      </c>
      <c r="B75" s="150"/>
      <c r="C75" s="70" t="s">
        <v>293</v>
      </c>
      <c r="D75" s="101" t="s">
        <v>232</v>
      </c>
      <c r="E75" s="98">
        <f>+'[1]4.5.'!$H$45</f>
        <v>97327</v>
      </c>
      <c r="F75" s="98">
        <v>96721</v>
      </c>
      <c r="G75" s="98">
        <v>95179</v>
      </c>
      <c r="H75" s="98">
        <v>95487</v>
      </c>
      <c r="I75" s="99">
        <v>97276</v>
      </c>
    </row>
    <row r="76" spans="1:9" s="91" customFormat="1" ht="22.5" x14ac:dyDescent="0.25">
      <c r="A76" s="149">
        <v>4.5999999999999996</v>
      </c>
      <c r="B76" s="150"/>
      <c r="C76" s="70" t="s">
        <v>294</v>
      </c>
      <c r="D76" s="101" t="s">
        <v>232</v>
      </c>
      <c r="E76" s="98">
        <f>+'[1]4.6.'!$H$45</f>
        <v>114770</v>
      </c>
      <c r="F76" s="98">
        <v>114027</v>
      </c>
      <c r="G76" s="98">
        <v>112176</v>
      </c>
      <c r="H76" s="98">
        <v>112546</v>
      </c>
      <c r="I76" s="99">
        <v>114693</v>
      </c>
    </row>
    <row r="77" spans="1:9" s="91" customFormat="1" ht="12" x14ac:dyDescent="0.25">
      <c r="A77" s="149">
        <v>4.7</v>
      </c>
      <c r="B77" s="150"/>
      <c r="C77" s="70" t="s">
        <v>295</v>
      </c>
      <c r="D77" s="101" t="s">
        <v>232</v>
      </c>
      <c r="E77" s="98">
        <f>+'[1]4.7.'!$H$46</f>
        <v>126646</v>
      </c>
      <c r="F77" s="98">
        <v>126389</v>
      </c>
      <c r="G77" s="98">
        <v>123922</v>
      </c>
      <c r="H77" s="98">
        <v>124416</v>
      </c>
      <c r="I77" s="99">
        <v>127277</v>
      </c>
    </row>
    <row r="78" spans="1:9" s="91" customFormat="1" ht="12" x14ac:dyDescent="0.25">
      <c r="A78" s="149">
        <v>4.8</v>
      </c>
      <c r="B78" s="150"/>
      <c r="C78" s="70" t="s">
        <v>296</v>
      </c>
      <c r="D78" s="101" t="s">
        <v>232</v>
      </c>
      <c r="E78" s="98">
        <f>+'[1]4.8.'!$H$46</f>
        <v>133597</v>
      </c>
      <c r="F78" s="98">
        <v>133326</v>
      </c>
      <c r="G78" s="98">
        <v>130705</v>
      </c>
      <c r="H78" s="98">
        <v>131229</v>
      </c>
      <c r="I78" s="99">
        <v>134270</v>
      </c>
    </row>
    <row r="79" spans="1:9" s="91" customFormat="1" ht="12" x14ac:dyDescent="0.25">
      <c r="A79" s="149">
        <v>4.9000000000000004</v>
      </c>
      <c r="B79" s="150"/>
      <c r="C79" s="70" t="s">
        <v>297</v>
      </c>
      <c r="D79" s="101" t="s">
        <v>232</v>
      </c>
      <c r="E79" s="98">
        <f>+'[1]4.9.'!$H$46</f>
        <v>152679</v>
      </c>
      <c r="F79" s="98">
        <v>152396</v>
      </c>
      <c r="G79" s="98">
        <v>149158</v>
      </c>
      <c r="H79" s="98">
        <v>149806</v>
      </c>
      <c r="I79" s="99">
        <v>153562</v>
      </c>
    </row>
    <row r="80" spans="1:9" s="91" customFormat="1" ht="12" x14ac:dyDescent="0.25">
      <c r="A80" s="151">
        <v>4.0999999999999996</v>
      </c>
      <c r="B80" s="152"/>
      <c r="C80" s="70" t="s">
        <v>298</v>
      </c>
      <c r="D80" s="101" t="s">
        <v>232</v>
      </c>
      <c r="E80" s="98">
        <f>+'[1]4.10.'!$H$46</f>
        <v>169652</v>
      </c>
      <c r="F80" s="98">
        <v>169349</v>
      </c>
      <c r="G80" s="98">
        <v>165648</v>
      </c>
      <c r="H80" s="98">
        <v>166388</v>
      </c>
      <c r="I80" s="99">
        <v>170681</v>
      </c>
    </row>
    <row r="81" spans="1:9" s="91" customFormat="1" ht="12" x14ac:dyDescent="0.25">
      <c r="A81" s="149">
        <v>4.1100000000000003</v>
      </c>
      <c r="B81" s="150"/>
      <c r="C81" s="70" t="s">
        <v>299</v>
      </c>
      <c r="D81" s="101" t="s">
        <v>232</v>
      </c>
      <c r="E81" s="98">
        <f>+'[1]4.11.'!$H$46</f>
        <v>188174</v>
      </c>
      <c r="F81" s="98">
        <v>187857</v>
      </c>
      <c r="G81" s="98">
        <v>183694</v>
      </c>
      <c r="H81" s="98">
        <v>184526</v>
      </c>
      <c r="I81" s="99">
        <v>189356</v>
      </c>
    </row>
    <row r="82" spans="1:9" s="91" customFormat="1" ht="12" x14ac:dyDescent="0.25">
      <c r="A82" s="151">
        <v>4.12</v>
      </c>
      <c r="B82" s="152"/>
      <c r="C82" s="70" t="s">
        <v>300</v>
      </c>
      <c r="D82" s="101" t="s">
        <v>232</v>
      </c>
      <c r="E82" s="98">
        <f>+'[1]4.12.'!$H$46</f>
        <v>100874</v>
      </c>
      <c r="F82" s="98">
        <v>99914</v>
      </c>
      <c r="G82" s="98">
        <v>99639</v>
      </c>
      <c r="H82" s="98">
        <v>99694</v>
      </c>
      <c r="I82" s="99">
        <v>100013</v>
      </c>
    </row>
    <row r="83" spans="1:9" s="91" customFormat="1" ht="12" x14ac:dyDescent="0.25">
      <c r="A83" s="149">
        <v>4.13</v>
      </c>
      <c r="B83" s="150"/>
      <c r="C83" s="70" t="s">
        <v>301</v>
      </c>
      <c r="D83" s="101" t="s">
        <v>253</v>
      </c>
      <c r="E83" s="98">
        <f>+'[1]4.13.'!$H$45</f>
        <v>937329</v>
      </c>
      <c r="F83" s="98">
        <v>934298</v>
      </c>
      <c r="G83" s="98">
        <v>918416</v>
      </c>
      <c r="H83" s="98">
        <v>921591</v>
      </c>
      <c r="I83" s="99">
        <v>940015</v>
      </c>
    </row>
    <row r="84" spans="1:9" s="91" customFormat="1" ht="12" x14ac:dyDescent="0.25">
      <c r="A84" s="151">
        <v>4.1399999999999997</v>
      </c>
      <c r="B84" s="152"/>
      <c r="C84" s="70" t="s">
        <v>302</v>
      </c>
      <c r="D84" s="101" t="s">
        <v>232</v>
      </c>
      <c r="E84" s="98">
        <f>+'[1]4.14.'!$H$45</f>
        <v>96909</v>
      </c>
      <c r="F84" s="98">
        <v>95655</v>
      </c>
      <c r="G84" s="98">
        <v>95456</v>
      </c>
      <c r="H84" s="98">
        <v>95495</v>
      </c>
      <c r="I84" s="99">
        <v>95726</v>
      </c>
    </row>
    <row r="85" spans="1:9" s="91" customFormat="1" ht="12" x14ac:dyDescent="0.25">
      <c r="A85" s="149">
        <v>4.1500000000000004</v>
      </c>
      <c r="B85" s="150"/>
      <c r="C85" s="70" t="s">
        <v>303</v>
      </c>
      <c r="D85" s="101" t="s">
        <v>232</v>
      </c>
      <c r="E85" s="98">
        <f>+'[1]4.15.'!$H$45</f>
        <v>77401</v>
      </c>
      <c r="F85" s="98">
        <v>77254</v>
      </c>
      <c r="G85" s="98">
        <v>75666</v>
      </c>
      <c r="H85" s="98">
        <v>75983</v>
      </c>
      <c r="I85" s="99">
        <v>77826</v>
      </c>
    </row>
    <row r="86" spans="1:9" s="91" customFormat="1" ht="12" x14ac:dyDescent="0.25">
      <c r="A86" s="151">
        <v>4.16</v>
      </c>
      <c r="B86" s="152"/>
      <c r="C86" s="70" t="s">
        <v>304</v>
      </c>
      <c r="D86" s="101" t="s">
        <v>232</v>
      </c>
      <c r="E86" s="98">
        <f>+'[1]4.16.'!$H$45</f>
        <v>86785</v>
      </c>
      <c r="F86" s="98">
        <v>86648</v>
      </c>
      <c r="G86" s="98">
        <v>84705</v>
      </c>
      <c r="H86" s="98">
        <v>85094</v>
      </c>
      <c r="I86" s="99">
        <v>87348</v>
      </c>
    </row>
    <row r="87" spans="1:9" s="91" customFormat="1" ht="12" x14ac:dyDescent="0.25">
      <c r="A87" s="149">
        <v>4.17</v>
      </c>
      <c r="B87" s="150"/>
      <c r="C87" s="70" t="s">
        <v>305</v>
      </c>
      <c r="D87" s="101" t="s">
        <v>232</v>
      </c>
      <c r="E87" s="98">
        <f>+'[1]4.17.'!$H$45</f>
        <v>100819</v>
      </c>
      <c r="F87" s="98">
        <v>100696</v>
      </c>
      <c r="G87" s="98">
        <v>98260</v>
      </c>
      <c r="H87" s="98">
        <v>98747</v>
      </c>
      <c r="I87" s="99">
        <v>101573</v>
      </c>
    </row>
    <row r="88" spans="1:9" s="91" customFormat="1" ht="12" x14ac:dyDescent="0.25">
      <c r="A88" s="151">
        <v>4.1800000000000104</v>
      </c>
      <c r="B88" s="152"/>
      <c r="C88" s="70" t="s">
        <v>306</v>
      </c>
      <c r="D88" s="101" t="s">
        <v>253</v>
      </c>
      <c r="E88" s="98">
        <f>+'[1]4.18.'!$H$45</f>
        <v>684158</v>
      </c>
      <c r="F88" s="98">
        <v>683910</v>
      </c>
      <c r="G88" s="98">
        <v>668027</v>
      </c>
      <c r="H88" s="98">
        <v>671202</v>
      </c>
      <c r="I88" s="99">
        <v>689626</v>
      </c>
    </row>
    <row r="89" spans="1:9" s="91" customFormat="1" ht="12" x14ac:dyDescent="0.25">
      <c r="A89" s="149">
        <v>4.1900000000000102</v>
      </c>
      <c r="B89" s="150"/>
      <c r="C89" s="70" t="s">
        <v>307</v>
      </c>
      <c r="D89" s="101" t="s">
        <v>222</v>
      </c>
      <c r="E89" s="98">
        <f>+'[1]4.19.'!$H$45</f>
        <v>48947</v>
      </c>
      <c r="F89" s="98">
        <v>48795</v>
      </c>
      <c r="G89" s="98">
        <v>48311</v>
      </c>
      <c r="H89" s="98">
        <v>48408</v>
      </c>
      <c r="I89" s="99">
        <v>48969</v>
      </c>
    </row>
    <row r="90" spans="1:9" s="91" customFormat="1" ht="12" x14ac:dyDescent="0.25">
      <c r="A90" s="151">
        <v>4.2000000000000099</v>
      </c>
      <c r="B90" s="152"/>
      <c r="C90" s="70" t="s">
        <v>308</v>
      </c>
      <c r="D90" s="101" t="s">
        <v>232</v>
      </c>
      <c r="E90" s="98">
        <f>+'[1]4.20.'!$H$45</f>
        <v>271398</v>
      </c>
      <c r="F90" s="98">
        <v>271493</v>
      </c>
      <c r="G90" s="98">
        <v>264400</v>
      </c>
      <c r="H90" s="98">
        <v>265818</v>
      </c>
      <c r="I90" s="99">
        <v>274046</v>
      </c>
    </row>
    <row r="91" spans="1:9" s="91" customFormat="1" ht="12" x14ac:dyDescent="0.25">
      <c r="A91" s="149">
        <v>4.2100000000000097</v>
      </c>
      <c r="B91" s="150"/>
      <c r="C91" s="70" t="s">
        <v>309</v>
      </c>
      <c r="D91" s="101" t="s">
        <v>310</v>
      </c>
      <c r="E91" s="98">
        <f>+'[1]4.21.'!$H$45</f>
        <v>4280</v>
      </c>
      <c r="F91" s="98">
        <v>4226</v>
      </c>
      <c r="G91" s="98">
        <v>4226</v>
      </c>
      <c r="H91" s="98">
        <v>4226</v>
      </c>
      <c r="I91" s="99">
        <v>4226</v>
      </c>
    </row>
    <row r="92" spans="1:9" s="91" customFormat="1" ht="12" x14ac:dyDescent="0.25">
      <c r="A92" s="151">
        <v>4.2200000000000104</v>
      </c>
      <c r="B92" s="152"/>
      <c r="C92" s="70" t="s">
        <v>311</v>
      </c>
      <c r="D92" s="101" t="s">
        <v>310</v>
      </c>
      <c r="E92" s="98">
        <f>+'[1]4.22.'!$H$45</f>
        <v>4489</v>
      </c>
      <c r="F92" s="98">
        <v>4432</v>
      </c>
      <c r="G92" s="98">
        <v>4432</v>
      </c>
      <c r="H92" s="98">
        <v>4432</v>
      </c>
      <c r="I92" s="99">
        <v>4432</v>
      </c>
    </row>
    <row r="93" spans="1:9" s="91" customFormat="1" ht="12" x14ac:dyDescent="0.25">
      <c r="A93" s="149">
        <v>4.2300000000000102</v>
      </c>
      <c r="B93" s="150"/>
      <c r="C93" s="70" t="s">
        <v>312</v>
      </c>
      <c r="D93" s="101" t="s">
        <v>310</v>
      </c>
      <c r="E93" s="98">
        <f>+'[1]4.23.'!$H$45</f>
        <v>6266</v>
      </c>
      <c r="F93" s="98">
        <v>6208</v>
      </c>
      <c r="G93" s="98">
        <v>6208</v>
      </c>
      <c r="H93" s="98">
        <v>6208</v>
      </c>
      <c r="I93" s="99">
        <v>6208</v>
      </c>
    </row>
    <row r="94" spans="1:9" s="91" customFormat="1" ht="12" x14ac:dyDescent="0.25">
      <c r="A94" s="151">
        <v>4.24000000000001</v>
      </c>
      <c r="B94" s="152"/>
      <c r="C94" s="70" t="s">
        <v>313</v>
      </c>
      <c r="D94" s="101" t="s">
        <v>253</v>
      </c>
      <c r="E94" s="98">
        <f>+'[1]4.24.'!$H$45</f>
        <v>831793</v>
      </c>
      <c r="F94" s="98">
        <v>831169</v>
      </c>
      <c r="G94" s="98">
        <v>815287</v>
      </c>
      <c r="H94" s="98">
        <v>818462</v>
      </c>
      <c r="I94" s="99">
        <v>836886</v>
      </c>
    </row>
    <row r="95" spans="1:9" s="91" customFormat="1" ht="12" x14ac:dyDescent="0.25">
      <c r="A95" s="149">
        <v>4.2500000000000098</v>
      </c>
      <c r="B95" s="150"/>
      <c r="C95" s="70" t="s">
        <v>314</v>
      </c>
      <c r="D95" s="101" t="s">
        <v>253</v>
      </c>
      <c r="E95" s="98">
        <f>+'[1]4.25.'!$H$45</f>
        <v>752915</v>
      </c>
      <c r="F95" s="98">
        <v>752942</v>
      </c>
      <c r="G95" s="98">
        <v>735555</v>
      </c>
      <c r="H95" s="98">
        <v>739032</v>
      </c>
      <c r="I95" s="99">
        <v>759200</v>
      </c>
    </row>
    <row r="96" spans="1:9" s="91" customFormat="1" ht="12" x14ac:dyDescent="0.25">
      <c r="A96" s="151">
        <v>4.2600000000000096</v>
      </c>
      <c r="B96" s="152"/>
      <c r="C96" s="70" t="s">
        <v>315</v>
      </c>
      <c r="D96" s="101" t="s">
        <v>253</v>
      </c>
      <c r="E96" s="98">
        <f>+'[1]4.26.'!$H$45</f>
        <v>826039</v>
      </c>
      <c r="F96" s="98">
        <v>825234</v>
      </c>
      <c r="G96" s="98">
        <v>809352</v>
      </c>
      <c r="H96" s="98">
        <v>812527</v>
      </c>
      <c r="I96" s="99">
        <v>830951</v>
      </c>
    </row>
    <row r="97" spans="1:9" s="91" customFormat="1" ht="12" x14ac:dyDescent="0.25">
      <c r="A97" s="149">
        <v>4.2700000000000102</v>
      </c>
      <c r="B97" s="150"/>
      <c r="C97" s="70" t="s">
        <v>316</v>
      </c>
      <c r="D97" s="101" t="s">
        <v>253</v>
      </c>
      <c r="E97" s="98">
        <f>+'[1]4.27.'!$H$45</f>
        <v>805970</v>
      </c>
      <c r="F97" s="98">
        <v>805159</v>
      </c>
      <c r="G97" s="98">
        <v>789276</v>
      </c>
      <c r="H97" s="98">
        <v>792452</v>
      </c>
      <c r="I97" s="99">
        <v>810875</v>
      </c>
    </row>
    <row r="98" spans="1:9" s="91" customFormat="1" ht="12" x14ac:dyDescent="0.25">
      <c r="A98" s="151">
        <v>4.28000000000001</v>
      </c>
      <c r="B98" s="152"/>
      <c r="C98" s="70" t="s">
        <v>317</v>
      </c>
      <c r="D98" s="101" t="s">
        <v>253</v>
      </c>
      <c r="E98" s="98">
        <f>+'[1]4.28.'!$H$45</f>
        <v>1016701</v>
      </c>
      <c r="F98" s="98">
        <v>1015746</v>
      </c>
      <c r="G98" s="98">
        <v>999863</v>
      </c>
      <c r="H98" s="98">
        <v>1003039</v>
      </c>
      <c r="I98" s="99">
        <v>1021463</v>
      </c>
    </row>
    <row r="99" spans="1:9" s="91" customFormat="1" ht="12" x14ac:dyDescent="0.25">
      <c r="A99" s="149">
        <v>4.2900000000000098</v>
      </c>
      <c r="B99" s="150"/>
      <c r="C99" s="70" t="s">
        <v>318</v>
      </c>
      <c r="D99" s="101" t="s">
        <v>253</v>
      </c>
      <c r="E99" s="98">
        <f>+'[1]4.29.'!$H$45</f>
        <v>293089</v>
      </c>
      <c r="F99" s="98">
        <v>297843</v>
      </c>
      <c r="G99" s="98">
        <v>279910</v>
      </c>
      <c r="H99" s="98">
        <v>283497</v>
      </c>
      <c r="I99" s="99">
        <v>304298</v>
      </c>
    </row>
    <row r="100" spans="1:9" s="91" customFormat="1" ht="12" x14ac:dyDescent="0.25">
      <c r="A100" s="149"/>
      <c r="B100" s="150"/>
      <c r="C100" s="70"/>
      <c r="D100" s="110"/>
      <c r="E100" s="98"/>
      <c r="F100" s="108"/>
      <c r="G100" s="108"/>
      <c r="H100" s="108"/>
      <c r="I100" s="109"/>
    </row>
    <row r="101" spans="1:9" s="91" customFormat="1" ht="12" x14ac:dyDescent="0.25">
      <c r="A101" s="161">
        <v>8</v>
      </c>
      <c r="B101" s="162"/>
      <c r="C101" s="104" t="s">
        <v>319</v>
      </c>
      <c r="D101" s="105"/>
      <c r="E101" s="105"/>
      <c r="F101" s="106"/>
      <c r="G101" s="106"/>
      <c r="H101" s="106"/>
      <c r="I101" s="107"/>
    </row>
    <row r="102" spans="1:9" s="91" customFormat="1" ht="12" x14ac:dyDescent="0.25">
      <c r="A102" s="159">
        <v>8.1</v>
      </c>
      <c r="B102" s="160">
        <v>8.1</v>
      </c>
      <c r="C102" s="70" t="s">
        <v>320</v>
      </c>
      <c r="D102" s="101" t="s">
        <v>253</v>
      </c>
      <c r="E102" s="98">
        <f>+'[1]8.1.'!$H$45</f>
        <v>430063</v>
      </c>
      <c r="F102" s="98">
        <v>429045</v>
      </c>
      <c r="G102" s="98">
        <v>412481</v>
      </c>
      <c r="H102" s="98">
        <v>415793</v>
      </c>
      <c r="I102" s="99">
        <v>435007</v>
      </c>
    </row>
    <row r="103" spans="1:9" s="91" customFormat="1" ht="12" x14ac:dyDescent="0.25">
      <c r="A103" s="159">
        <v>8.1999999999999993</v>
      </c>
      <c r="B103" s="160">
        <v>8.1999999999999993</v>
      </c>
      <c r="C103" s="70" t="s">
        <v>321</v>
      </c>
      <c r="D103" s="101" t="s">
        <v>253</v>
      </c>
      <c r="E103" s="98">
        <f>+'[1]8.2.'!$H$45</f>
        <v>374082</v>
      </c>
      <c r="F103" s="98">
        <v>374515</v>
      </c>
      <c r="G103" s="98">
        <v>359095</v>
      </c>
      <c r="H103" s="98">
        <v>362178</v>
      </c>
      <c r="I103" s="99">
        <v>380065</v>
      </c>
    </row>
    <row r="104" spans="1:9" s="91" customFormat="1" ht="12" x14ac:dyDescent="0.25">
      <c r="A104" s="159">
        <v>8.3000000000000007</v>
      </c>
      <c r="B104" s="160">
        <v>8.3000000000000007</v>
      </c>
      <c r="C104" s="70" t="s">
        <v>322</v>
      </c>
      <c r="D104" s="101" t="s">
        <v>253</v>
      </c>
      <c r="E104" s="98">
        <f>+'[1]8.3.'!$H$45</f>
        <v>371076</v>
      </c>
      <c r="F104" s="98">
        <v>372561</v>
      </c>
      <c r="G104" s="98">
        <v>356544</v>
      </c>
      <c r="H104" s="98">
        <v>359746</v>
      </c>
      <c r="I104" s="99">
        <v>378326</v>
      </c>
    </row>
    <row r="105" spans="1:9" s="91" customFormat="1" ht="12" x14ac:dyDescent="0.25">
      <c r="A105" s="159">
        <v>8.4</v>
      </c>
      <c r="B105" s="160">
        <v>8.4</v>
      </c>
      <c r="C105" s="70" t="s">
        <v>323</v>
      </c>
      <c r="D105" s="101" t="s">
        <v>253</v>
      </c>
      <c r="E105" s="98">
        <f>+'[1]8.4.'!$H$45</f>
        <v>325406</v>
      </c>
      <c r="F105" s="98">
        <v>325857</v>
      </c>
      <c r="G105" s="98">
        <v>309740</v>
      </c>
      <c r="H105" s="98">
        <v>312963</v>
      </c>
      <c r="I105" s="99">
        <v>331658</v>
      </c>
    </row>
    <row r="106" spans="1:9" s="91" customFormat="1" ht="12" x14ac:dyDescent="0.25">
      <c r="A106" s="159">
        <v>8.5</v>
      </c>
      <c r="B106" s="160">
        <v>8.5</v>
      </c>
      <c r="C106" s="70" t="s">
        <v>324</v>
      </c>
      <c r="D106" s="101" t="s">
        <v>253</v>
      </c>
      <c r="E106" s="98">
        <f>+'[1]8.5.'!$H$45</f>
        <v>300699</v>
      </c>
      <c r="F106" s="98">
        <v>302933</v>
      </c>
      <c r="G106" s="98">
        <v>286220</v>
      </c>
      <c r="H106" s="98">
        <v>289562</v>
      </c>
      <c r="I106" s="99">
        <v>308949</v>
      </c>
    </row>
    <row r="107" spans="1:9" s="91" customFormat="1" ht="12" x14ac:dyDescent="0.25">
      <c r="A107" s="159">
        <v>8.6</v>
      </c>
      <c r="B107" s="160">
        <v>8.6</v>
      </c>
      <c r="C107" s="70" t="s">
        <v>325</v>
      </c>
      <c r="D107" s="101" t="s">
        <v>253</v>
      </c>
      <c r="E107" s="98">
        <f>+'[1]8.6.'!$H$45</f>
        <v>269442</v>
      </c>
      <c r="F107" s="98">
        <v>274057</v>
      </c>
      <c r="G107" s="98">
        <v>256647</v>
      </c>
      <c r="H107" s="98">
        <v>260129</v>
      </c>
      <c r="I107" s="99">
        <v>280324</v>
      </c>
    </row>
    <row r="108" spans="1:9" s="91" customFormat="1" ht="12" x14ac:dyDescent="0.25">
      <c r="A108" s="159">
        <v>8.6999999999999993</v>
      </c>
      <c r="B108" s="160">
        <v>8.6999999999999993</v>
      </c>
      <c r="C108" s="70" t="s">
        <v>326</v>
      </c>
      <c r="D108" s="101" t="s">
        <v>253</v>
      </c>
      <c r="E108" s="98">
        <f>+'[1]8.7.'!$H$45</f>
        <v>238241</v>
      </c>
      <c r="F108" s="98">
        <v>231178</v>
      </c>
      <c r="G108" s="98">
        <v>217450</v>
      </c>
      <c r="H108" s="98">
        <v>220195</v>
      </c>
      <c r="I108" s="99">
        <v>236120</v>
      </c>
    </row>
    <row r="109" spans="1:9" s="91" customFormat="1" ht="12" x14ac:dyDescent="0.25">
      <c r="A109" s="159">
        <v>8.8000000000000007</v>
      </c>
      <c r="B109" s="160">
        <v>8.8000000000000007</v>
      </c>
      <c r="C109" s="70" t="s">
        <v>327</v>
      </c>
      <c r="D109" s="101" t="s">
        <v>253</v>
      </c>
      <c r="E109" s="98">
        <f>+'[1]8.8.'!$H$45</f>
        <v>453274</v>
      </c>
      <c r="F109" s="98">
        <v>443899</v>
      </c>
      <c r="G109" s="98">
        <v>430568</v>
      </c>
      <c r="H109" s="98">
        <v>433234</v>
      </c>
      <c r="I109" s="99">
        <v>448697</v>
      </c>
    </row>
    <row r="110" spans="1:9" s="91" customFormat="1" ht="12" x14ac:dyDescent="0.25">
      <c r="A110" s="159">
        <v>8.9</v>
      </c>
      <c r="B110" s="160">
        <v>8.9</v>
      </c>
      <c r="C110" s="70" t="s">
        <v>328</v>
      </c>
      <c r="D110" s="101" t="s">
        <v>253</v>
      </c>
      <c r="E110" s="98">
        <f>+'[1]8.9.'!$H$45</f>
        <v>406325</v>
      </c>
      <c r="F110" s="98">
        <v>412579</v>
      </c>
      <c r="G110" s="98">
        <v>396590</v>
      </c>
      <c r="H110" s="98">
        <v>399788</v>
      </c>
      <c r="I110" s="99">
        <v>418335</v>
      </c>
    </row>
    <row r="111" spans="1:9" s="91" customFormat="1" ht="12" x14ac:dyDescent="0.25">
      <c r="A111" s="151">
        <v>8.1</v>
      </c>
      <c r="B111" s="152">
        <v>9</v>
      </c>
      <c r="C111" s="70" t="s">
        <v>329</v>
      </c>
      <c r="D111" s="101" t="s">
        <v>253</v>
      </c>
      <c r="E111" s="98">
        <f>+'[1]8.10.'!$H$45</f>
        <v>469917</v>
      </c>
      <c r="F111" s="98">
        <v>474483</v>
      </c>
      <c r="G111" s="98">
        <v>459529</v>
      </c>
      <c r="H111" s="98">
        <v>462520</v>
      </c>
      <c r="I111" s="99">
        <v>479866</v>
      </c>
    </row>
    <row r="112" spans="1:9" s="91" customFormat="1" ht="12" x14ac:dyDescent="0.25">
      <c r="A112" s="151">
        <v>8.11</v>
      </c>
      <c r="B112" s="152">
        <v>9.1</v>
      </c>
      <c r="C112" s="70" t="s">
        <v>330</v>
      </c>
      <c r="D112" s="101" t="s">
        <v>253</v>
      </c>
      <c r="E112" s="98">
        <f>+'[1]8.11.'!$H$45</f>
        <v>701017</v>
      </c>
      <c r="F112" s="98">
        <v>702223</v>
      </c>
      <c r="G112" s="98">
        <v>687269</v>
      </c>
      <c r="H112" s="98">
        <v>690260</v>
      </c>
      <c r="I112" s="99">
        <v>707606</v>
      </c>
    </row>
    <row r="113" spans="1:9" s="91" customFormat="1" ht="12" x14ac:dyDescent="0.25">
      <c r="A113" s="149"/>
      <c r="B113" s="150"/>
      <c r="C113" s="70"/>
      <c r="D113" s="101"/>
      <c r="E113" s="101"/>
      <c r="F113" s="108"/>
      <c r="G113" s="108"/>
      <c r="H113" s="108"/>
      <c r="I113" s="109"/>
    </row>
    <row r="114" spans="1:9" s="91" customFormat="1" ht="12" x14ac:dyDescent="0.25">
      <c r="A114" s="161">
        <v>10</v>
      </c>
      <c r="B114" s="162"/>
      <c r="C114" s="104" t="s">
        <v>331</v>
      </c>
      <c r="D114" s="105"/>
      <c r="E114" s="105"/>
      <c r="F114" s="106"/>
      <c r="G114" s="106"/>
      <c r="H114" s="106"/>
      <c r="I114" s="107"/>
    </row>
    <row r="115" spans="1:9" s="91" customFormat="1" ht="12" x14ac:dyDescent="0.25">
      <c r="A115" s="159">
        <v>10.1</v>
      </c>
      <c r="B115" s="160">
        <v>8.1</v>
      </c>
      <c r="C115" s="70" t="s">
        <v>332</v>
      </c>
      <c r="D115" s="101" t="s">
        <v>222</v>
      </c>
      <c r="E115" s="98">
        <f>+'[1]10.1.'!$H$45</f>
        <v>77590</v>
      </c>
      <c r="F115" s="98">
        <v>76784</v>
      </c>
      <c r="G115" s="98">
        <v>76784</v>
      </c>
      <c r="H115" s="98">
        <v>76784</v>
      </c>
      <c r="I115" s="99">
        <v>76784</v>
      </c>
    </row>
    <row r="116" spans="1:9" s="91" customFormat="1" ht="12" x14ac:dyDescent="0.25">
      <c r="A116" s="159">
        <v>10.199999999999999</v>
      </c>
      <c r="B116" s="160">
        <v>8.1999999999999993</v>
      </c>
      <c r="C116" s="70" t="s">
        <v>333</v>
      </c>
      <c r="D116" s="101" t="s">
        <v>232</v>
      </c>
      <c r="E116" s="98">
        <f>+'[1]10.2.'!$H$45</f>
        <v>216184</v>
      </c>
      <c r="F116" s="98">
        <v>213355</v>
      </c>
      <c r="G116" s="98">
        <v>213355</v>
      </c>
      <c r="H116" s="98">
        <v>213355</v>
      </c>
      <c r="I116" s="99">
        <v>213355</v>
      </c>
    </row>
    <row r="117" spans="1:9" s="91" customFormat="1" ht="22.5" x14ac:dyDescent="0.25">
      <c r="A117" s="159">
        <v>10.3</v>
      </c>
      <c r="B117" s="160">
        <v>8.3000000000000007</v>
      </c>
      <c r="C117" s="70" t="s">
        <v>334</v>
      </c>
      <c r="D117" s="101" t="s">
        <v>225</v>
      </c>
      <c r="E117" s="98">
        <f>+'[1]10.3.'!$H$45</f>
        <v>82095</v>
      </c>
      <c r="F117" s="98">
        <v>81329</v>
      </c>
      <c r="G117" s="98">
        <v>81329</v>
      </c>
      <c r="H117" s="98">
        <v>81329</v>
      </c>
      <c r="I117" s="99">
        <v>81329</v>
      </c>
    </row>
    <row r="118" spans="1:9" s="91" customFormat="1" ht="12" x14ac:dyDescent="0.25">
      <c r="A118" s="159">
        <v>10.4</v>
      </c>
      <c r="B118" s="160">
        <v>8.4</v>
      </c>
      <c r="C118" s="70" t="s">
        <v>335</v>
      </c>
      <c r="D118" s="101" t="s">
        <v>222</v>
      </c>
      <c r="E118" s="98">
        <f>+'[1]10.4.'!$H$45</f>
        <v>146741</v>
      </c>
      <c r="F118" s="98">
        <v>145691</v>
      </c>
      <c r="G118" s="98">
        <v>145691</v>
      </c>
      <c r="H118" s="98">
        <v>145691</v>
      </c>
      <c r="I118" s="99">
        <v>145691</v>
      </c>
    </row>
    <row r="119" spans="1:9" s="91" customFormat="1" ht="12" x14ac:dyDescent="0.25">
      <c r="A119" s="159">
        <v>10.5</v>
      </c>
      <c r="B119" s="160">
        <v>8.5</v>
      </c>
      <c r="C119" s="70" t="s">
        <v>336</v>
      </c>
      <c r="D119" s="101" t="s">
        <v>222</v>
      </c>
      <c r="E119" s="98">
        <f>+'[1]10.5.'!$H$45</f>
        <v>139213</v>
      </c>
      <c r="F119" s="98">
        <v>137835</v>
      </c>
      <c r="G119" s="98">
        <v>137835</v>
      </c>
      <c r="H119" s="98">
        <v>137835</v>
      </c>
      <c r="I119" s="99">
        <v>137835</v>
      </c>
    </row>
    <row r="120" spans="1:9" s="91" customFormat="1" ht="12" x14ac:dyDescent="0.25">
      <c r="A120" s="159">
        <v>10.6</v>
      </c>
      <c r="B120" s="160">
        <v>8.6</v>
      </c>
      <c r="C120" s="70" t="s">
        <v>337</v>
      </c>
      <c r="D120" s="101" t="s">
        <v>232</v>
      </c>
      <c r="E120" s="98">
        <f>+'[1]10.6.'!$H$45</f>
        <v>91397</v>
      </c>
      <c r="F120" s="98">
        <v>90498</v>
      </c>
      <c r="G120" s="98">
        <v>90498</v>
      </c>
      <c r="H120" s="98">
        <v>90498</v>
      </c>
      <c r="I120" s="99">
        <v>90498</v>
      </c>
    </row>
    <row r="121" spans="1:9" s="91" customFormat="1" ht="12" x14ac:dyDescent="0.25">
      <c r="A121" s="159">
        <v>10.7</v>
      </c>
      <c r="B121" s="160">
        <v>8.6999999999999993</v>
      </c>
      <c r="C121" s="70" t="s">
        <v>338</v>
      </c>
      <c r="D121" s="101" t="s">
        <v>232</v>
      </c>
      <c r="E121" s="98">
        <f>+'[1]10.7.'!$H$45</f>
        <v>215497</v>
      </c>
      <c r="F121" s="98">
        <v>213212</v>
      </c>
      <c r="G121" s="98">
        <v>213212</v>
      </c>
      <c r="H121" s="98">
        <v>213212</v>
      </c>
      <c r="I121" s="99">
        <v>213212</v>
      </c>
    </row>
    <row r="122" spans="1:9" s="91" customFormat="1" ht="12" x14ac:dyDescent="0.25">
      <c r="A122" s="159">
        <v>10.8</v>
      </c>
      <c r="B122" s="160">
        <v>8.8000000000000007</v>
      </c>
      <c r="C122" s="70" t="s">
        <v>339</v>
      </c>
      <c r="D122" s="101" t="s">
        <v>232</v>
      </c>
      <c r="E122" s="98">
        <f>+'[1]10.8.'!$H$45</f>
        <v>112199</v>
      </c>
      <c r="F122" s="98">
        <v>111105</v>
      </c>
      <c r="G122" s="98">
        <v>111105</v>
      </c>
      <c r="H122" s="98">
        <v>111105</v>
      </c>
      <c r="I122" s="99">
        <v>111105</v>
      </c>
    </row>
    <row r="123" spans="1:9" s="91" customFormat="1" ht="12" x14ac:dyDescent="0.25">
      <c r="A123" s="159">
        <v>10.9</v>
      </c>
      <c r="B123" s="160">
        <v>8.9</v>
      </c>
      <c r="C123" s="70" t="s">
        <v>340</v>
      </c>
      <c r="D123" s="101" t="s">
        <v>310</v>
      </c>
      <c r="E123" s="98">
        <f>+'[1]10.9.'!$H$45</f>
        <v>6728</v>
      </c>
      <c r="F123" s="98">
        <v>6668</v>
      </c>
      <c r="G123" s="98">
        <v>6668</v>
      </c>
      <c r="H123" s="98">
        <v>6668</v>
      </c>
      <c r="I123" s="99">
        <v>6668</v>
      </c>
    </row>
    <row r="124" spans="1:9" s="91" customFormat="1" ht="22.5" x14ac:dyDescent="0.25">
      <c r="A124" s="151">
        <v>10.1</v>
      </c>
      <c r="B124" s="152">
        <v>9</v>
      </c>
      <c r="C124" s="70" t="s">
        <v>341</v>
      </c>
      <c r="D124" s="101" t="s">
        <v>232</v>
      </c>
      <c r="E124" s="98">
        <f>+'[1]10.10.'!$H$45</f>
        <v>101145</v>
      </c>
      <c r="F124" s="98">
        <v>100487</v>
      </c>
      <c r="G124" s="98">
        <v>100487</v>
      </c>
      <c r="H124" s="98">
        <v>100487</v>
      </c>
      <c r="I124" s="99">
        <v>100487</v>
      </c>
    </row>
    <row r="125" spans="1:9" s="91" customFormat="1" ht="22.5" x14ac:dyDescent="0.25">
      <c r="A125" s="151" t="s">
        <v>342</v>
      </c>
      <c r="B125" s="152">
        <v>9</v>
      </c>
      <c r="C125" s="70" t="s">
        <v>343</v>
      </c>
      <c r="D125" s="101" t="s">
        <v>232</v>
      </c>
      <c r="E125" s="98">
        <f>'[1]10.10(1)'!$H$45</f>
        <v>123463</v>
      </c>
      <c r="F125" s="98">
        <v>122087</v>
      </c>
      <c r="G125" s="98">
        <v>122087</v>
      </c>
      <c r="H125" s="98">
        <v>122087</v>
      </c>
      <c r="I125" s="99">
        <v>122087</v>
      </c>
    </row>
    <row r="126" spans="1:9" s="91" customFormat="1" ht="12" x14ac:dyDescent="0.25">
      <c r="A126" s="151">
        <v>10.11</v>
      </c>
      <c r="B126" s="152">
        <v>9.1</v>
      </c>
      <c r="C126" s="70" t="s">
        <v>344</v>
      </c>
      <c r="D126" s="101" t="s">
        <v>225</v>
      </c>
      <c r="E126" s="98">
        <f>+'[1]10.11.'!$H$45</f>
        <v>41651</v>
      </c>
      <c r="F126" s="98">
        <v>41371</v>
      </c>
      <c r="G126" s="98">
        <v>41371</v>
      </c>
      <c r="H126" s="98">
        <v>41371</v>
      </c>
      <c r="I126" s="99">
        <v>41371</v>
      </c>
    </row>
    <row r="127" spans="1:9" s="91" customFormat="1" ht="12" x14ac:dyDescent="0.25">
      <c r="A127" s="151">
        <v>10.119999999999999</v>
      </c>
      <c r="B127" s="152">
        <v>9.1999999999999993</v>
      </c>
      <c r="C127" s="70" t="s">
        <v>345</v>
      </c>
      <c r="D127" s="101" t="s">
        <v>232</v>
      </c>
      <c r="E127" s="98">
        <f>+'[1]10.12.'!$H$45</f>
        <v>551380</v>
      </c>
      <c r="F127" s="98">
        <v>543925</v>
      </c>
      <c r="G127" s="98">
        <v>543925</v>
      </c>
      <c r="H127" s="98">
        <v>543925</v>
      </c>
      <c r="I127" s="99">
        <v>543925</v>
      </c>
    </row>
    <row r="128" spans="1:9" s="91" customFormat="1" ht="12" x14ac:dyDescent="0.25">
      <c r="A128" s="151">
        <v>10.130000000000001</v>
      </c>
      <c r="B128" s="152">
        <v>9.3000000000000007</v>
      </c>
      <c r="C128" s="70" t="s">
        <v>346</v>
      </c>
      <c r="D128" s="101" t="s">
        <v>232</v>
      </c>
      <c r="E128" s="98">
        <f>+'[1]10.13.'!$H$45</f>
        <v>198180</v>
      </c>
      <c r="F128" s="98">
        <v>195695</v>
      </c>
      <c r="G128" s="98">
        <v>195695</v>
      </c>
      <c r="H128" s="98">
        <v>195695</v>
      </c>
      <c r="I128" s="99">
        <v>195695</v>
      </c>
    </row>
    <row r="129" spans="1:9" s="91" customFormat="1" ht="12.75" customHeight="1" x14ac:dyDescent="0.25">
      <c r="A129" s="151">
        <v>10.14</v>
      </c>
      <c r="B129" s="152">
        <v>9.4</v>
      </c>
      <c r="C129" s="70" t="s">
        <v>347</v>
      </c>
      <c r="D129" s="101" t="s">
        <v>232</v>
      </c>
      <c r="E129" s="98">
        <f>+'[1]10.14.'!$H$45</f>
        <v>222187</v>
      </c>
      <c r="F129" s="98">
        <v>219759</v>
      </c>
      <c r="G129" s="98">
        <v>219759</v>
      </c>
      <c r="H129" s="98">
        <v>219759</v>
      </c>
      <c r="I129" s="99">
        <v>219759</v>
      </c>
    </row>
    <row r="130" spans="1:9" s="91" customFormat="1" ht="22.5" x14ac:dyDescent="0.25">
      <c r="A130" s="151">
        <v>10.15</v>
      </c>
      <c r="B130" s="152">
        <v>9.5</v>
      </c>
      <c r="C130" s="70" t="s">
        <v>348</v>
      </c>
      <c r="D130" s="101" t="s">
        <v>232</v>
      </c>
      <c r="E130" s="98">
        <f>+'[1]10.15.'!$H$45</f>
        <v>502610</v>
      </c>
      <c r="F130" s="98">
        <v>496035</v>
      </c>
      <c r="G130" s="98">
        <v>496035</v>
      </c>
      <c r="H130" s="98">
        <v>496035</v>
      </c>
      <c r="I130" s="99">
        <v>496035</v>
      </c>
    </row>
    <row r="131" spans="1:9" s="91" customFormat="1" ht="12" x14ac:dyDescent="0.25">
      <c r="A131" s="151">
        <v>10.16</v>
      </c>
      <c r="B131" s="152">
        <v>9.6</v>
      </c>
      <c r="C131" s="70" t="s">
        <v>349</v>
      </c>
      <c r="D131" s="101" t="s">
        <v>232</v>
      </c>
      <c r="E131" s="98">
        <f>+'[1]10.16.'!$H$45</f>
        <v>130615</v>
      </c>
      <c r="F131" s="98">
        <v>129642</v>
      </c>
      <c r="G131" s="98">
        <v>129642</v>
      </c>
      <c r="H131" s="98">
        <v>129642</v>
      </c>
      <c r="I131" s="99">
        <v>129642</v>
      </c>
    </row>
    <row r="132" spans="1:9" s="91" customFormat="1" ht="12" x14ac:dyDescent="0.25">
      <c r="A132" s="151">
        <v>10.17</v>
      </c>
      <c r="B132" s="152">
        <v>9.6999999999999993</v>
      </c>
      <c r="C132" s="70" t="s">
        <v>350</v>
      </c>
      <c r="D132" s="101" t="s">
        <v>232</v>
      </c>
      <c r="E132" s="98">
        <f>+'[1]10.17.'!$H$47</f>
        <v>402169</v>
      </c>
      <c r="F132" s="98">
        <v>396624</v>
      </c>
      <c r="G132" s="98">
        <v>396624</v>
      </c>
      <c r="H132" s="98">
        <v>396624</v>
      </c>
      <c r="I132" s="99">
        <v>396624</v>
      </c>
    </row>
    <row r="133" spans="1:9" s="91" customFormat="1" ht="12" x14ac:dyDescent="0.25">
      <c r="A133" s="151">
        <v>10.18</v>
      </c>
      <c r="B133" s="152">
        <v>9.8000000000000007</v>
      </c>
      <c r="C133" s="70" t="s">
        <v>351</v>
      </c>
      <c r="D133" s="101" t="s">
        <v>225</v>
      </c>
      <c r="E133" s="98">
        <f>+'[1]10.18.'!$H$45</f>
        <v>6148</v>
      </c>
      <c r="F133" s="98">
        <v>6091</v>
      </c>
      <c r="G133" s="98">
        <v>6091</v>
      </c>
      <c r="H133" s="98">
        <v>6091</v>
      </c>
      <c r="I133" s="99">
        <v>6091</v>
      </c>
    </row>
    <row r="134" spans="1:9" s="91" customFormat="1" ht="12" x14ac:dyDescent="0.25">
      <c r="A134" s="151">
        <v>10.19</v>
      </c>
      <c r="B134" s="152">
        <v>9.9</v>
      </c>
      <c r="C134" s="70" t="s">
        <v>352</v>
      </c>
      <c r="D134" s="101" t="s">
        <v>232</v>
      </c>
      <c r="E134" s="98">
        <f>+'[1]10.19.'!$H$45</f>
        <v>282693</v>
      </c>
      <c r="F134" s="98">
        <v>279033</v>
      </c>
      <c r="G134" s="98">
        <v>279033</v>
      </c>
      <c r="H134" s="98">
        <v>279033</v>
      </c>
      <c r="I134" s="99">
        <v>279033</v>
      </c>
    </row>
    <row r="135" spans="1:9" s="91" customFormat="1" ht="12" x14ac:dyDescent="0.25">
      <c r="A135" s="151">
        <v>10.199999999999999</v>
      </c>
      <c r="B135" s="152">
        <v>10</v>
      </c>
      <c r="C135" s="70" t="s">
        <v>353</v>
      </c>
      <c r="D135" s="101" t="s">
        <v>232</v>
      </c>
      <c r="E135" s="98">
        <f>+'[1]10.20.'!$H$45</f>
        <v>124385</v>
      </c>
      <c r="F135" s="98">
        <v>123388</v>
      </c>
      <c r="G135" s="98">
        <v>123388</v>
      </c>
      <c r="H135" s="98">
        <v>123388</v>
      </c>
      <c r="I135" s="99">
        <v>123388</v>
      </c>
    </row>
    <row r="136" spans="1:9" s="91" customFormat="1" ht="12" x14ac:dyDescent="0.25">
      <c r="A136" s="151">
        <v>10.210000000000001</v>
      </c>
      <c r="B136" s="152">
        <v>10.1</v>
      </c>
      <c r="C136" s="70" t="s">
        <v>354</v>
      </c>
      <c r="D136" s="101" t="s">
        <v>232</v>
      </c>
      <c r="E136" s="98">
        <f>+'[1]10.21.'!$H$45</f>
        <v>87962</v>
      </c>
      <c r="F136" s="98">
        <v>87020</v>
      </c>
      <c r="G136" s="98">
        <v>87020</v>
      </c>
      <c r="H136" s="98">
        <v>87020</v>
      </c>
      <c r="I136" s="99">
        <v>87020</v>
      </c>
    </row>
    <row r="137" spans="1:9" s="91" customFormat="1" ht="12" x14ac:dyDescent="0.25">
      <c r="A137" s="151">
        <v>10.220000000000001</v>
      </c>
      <c r="B137" s="152">
        <v>10.199999999999999</v>
      </c>
      <c r="C137" s="70" t="s">
        <v>355</v>
      </c>
      <c r="D137" s="101" t="s">
        <v>222</v>
      </c>
      <c r="E137" s="98">
        <f>+'[1]10.22.'!$H$45</f>
        <v>90769</v>
      </c>
      <c r="F137" s="98">
        <v>89853</v>
      </c>
      <c r="G137" s="98">
        <v>89853</v>
      </c>
      <c r="H137" s="98">
        <v>89853</v>
      </c>
      <c r="I137" s="99">
        <v>89853</v>
      </c>
    </row>
    <row r="138" spans="1:9" s="91" customFormat="1" ht="45" x14ac:dyDescent="0.25">
      <c r="A138" s="151">
        <v>10.23</v>
      </c>
      <c r="B138" s="152">
        <v>10.3</v>
      </c>
      <c r="C138" s="70" t="s">
        <v>356</v>
      </c>
      <c r="D138" s="101" t="s">
        <v>310</v>
      </c>
      <c r="E138" s="98">
        <f>+'[1]10.23.'!$H$48</f>
        <v>10748</v>
      </c>
      <c r="F138" s="98">
        <v>10674</v>
      </c>
      <c r="G138" s="98">
        <v>10674</v>
      </c>
      <c r="H138" s="98">
        <v>10674</v>
      </c>
      <c r="I138" s="99">
        <v>10674</v>
      </c>
    </row>
    <row r="139" spans="1:9" s="91" customFormat="1" ht="45" x14ac:dyDescent="0.25">
      <c r="A139" s="151">
        <v>10.24</v>
      </c>
      <c r="B139" s="152">
        <v>10.4</v>
      </c>
      <c r="C139" s="70" t="s">
        <v>357</v>
      </c>
      <c r="D139" s="101" t="s">
        <v>310</v>
      </c>
      <c r="E139" s="98">
        <f>+'[1]10.24.'!$H$48</f>
        <v>11932</v>
      </c>
      <c r="F139" s="98">
        <v>11840</v>
      </c>
      <c r="G139" s="98">
        <v>11840</v>
      </c>
      <c r="H139" s="98">
        <v>11840</v>
      </c>
      <c r="I139" s="99">
        <v>11840</v>
      </c>
    </row>
    <row r="140" spans="1:9" s="91" customFormat="1" ht="56.25" x14ac:dyDescent="0.25">
      <c r="A140" s="151">
        <v>10.25</v>
      </c>
      <c r="B140" s="152">
        <v>10.5</v>
      </c>
      <c r="C140" s="70" t="s">
        <v>358</v>
      </c>
      <c r="D140" s="101" t="s">
        <v>310</v>
      </c>
      <c r="E140" s="98">
        <f>+'[1]10.25.'!$H$48</f>
        <v>9476</v>
      </c>
      <c r="F140" s="98">
        <v>9418</v>
      </c>
      <c r="G140" s="98">
        <v>9418</v>
      </c>
      <c r="H140" s="98">
        <v>9418</v>
      </c>
      <c r="I140" s="99">
        <v>9418</v>
      </c>
    </row>
    <row r="141" spans="1:9" s="91" customFormat="1" ht="12" x14ac:dyDescent="0.25">
      <c r="A141" s="149"/>
      <c r="B141" s="150"/>
      <c r="C141" s="70"/>
      <c r="D141" s="101"/>
      <c r="E141" s="101"/>
      <c r="F141" s="108"/>
      <c r="G141" s="108"/>
      <c r="H141" s="108"/>
      <c r="I141" s="109"/>
    </row>
    <row r="142" spans="1:9" s="91" customFormat="1" ht="12" x14ac:dyDescent="0.25">
      <c r="A142" s="161">
        <v>16</v>
      </c>
      <c r="B142" s="162"/>
      <c r="C142" s="104" t="s">
        <v>359</v>
      </c>
      <c r="D142" s="105"/>
      <c r="E142" s="105"/>
      <c r="F142" s="106"/>
      <c r="G142" s="106"/>
      <c r="H142" s="106"/>
      <c r="I142" s="107"/>
    </row>
    <row r="143" spans="1:9" s="91" customFormat="1" ht="12" x14ac:dyDescent="0.25">
      <c r="A143" s="159">
        <v>16.100000000000001</v>
      </c>
      <c r="B143" s="160">
        <v>8.1</v>
      </c>
      <c r="C143" s="70" t="s">
        <v>360</v>
      </c>
      <c r="D143" s="101" t="s">
        <v>253</v>
      </c>
      <c r="E143" s="98">
        <f>+'[1]16.1.'!$H$45</f>
        <v>5627</v>
      </c>
      <c r="F143" s="98">
        <v>5627</v>
      </c>
      <c r="G143" s="98">
        <v>5627</v>
      </c>
      <c r="H143" s="98">
        <v>5627</v>
      </c>
      <c r="I143" s="99">
        <v>5627</v>
      </c>
    </row>
    <row r="144" spans="1:9" s="91" customFormat="1" ht="22.5" x14ac:dyDescent="0.25">
      <c r="A144" s="159">
        <v>16.2</v>
      </c>
      <c r="B144" s="160">
        <v>8.1999999999999993</v>
      </c>
      <c r="C144" s="70" t="s">
        <v>361</v>
      </c>
      <c r="D144" s="97" t="s">
        <v>253</v>
      </c>
      <c r="E144" s="98">
        <f>+'[1]16.2.'!$H$45</f>
        <v>18479</v>
      </c>
      <c r="F144" s="98">
        <v>18479</v>
      </c>
      <c r="G144" s="98">
        <v>18479</v>
      </c>
      <c r="H144" s="98">
        <v>18479</v>
      </c>
      <c r="I144" s="99">
        <v>18479</v>
      </c>
    </row>
    <row r="145" spans="1:9" s="91" customFormat="1" ht="12" x14ac:dyDescent="0.25">
      <c r="A145" s="159">
        <v>16.3</v>
      </c>
      <c r="B145" s="160">
        <v>8.3000000000000007</v>
      </c>
      <c r="C145" s="111" t="s">
        <v>362</v>
      </c>
      <c r="D145" s="97" t="s">
        <v>253</v>
      </c>
      <c r="E145" s="98">
        <f>+'[1]16.3.'!$H$45</f>
        <v>25905</v>
      </c>
      <c r="F145" s="98">
        <v>25905</v>
      </c>
      <c r="G145" s="98">
        <v>25905</v>
      </c>
      <c r="H145" s="98">
        <v>25905</v>
      </c>
      <c r="I145" s="99">
        <v>25905</v>
      </c>
    </row>
    <row r="146" spans="1:9" s="91" customFormat="1" ht="22.5" x14ac:dyDescent="0.25">
      <c r="A146" s="159">
        <v>16.399999999999999</v>
      </c>
      <c r="B146" s="160">
        <v>8.4</v>
      </c>
      <c r="C146" s="70" t="s">
        <v>363</v>
      </c>
      <c r="D146" s="97" t="s">
        <v>253</v>
      </c>
      <c r="E146" s="98">
        <f>+'[1]16.4.'!$H$46</f>
        <v>43707</v>
      </c>
      <c r="F146" s="98">
        <v>43707</v>
      </c>
      <c r="G146" s="98">
        <v>43707</v>
      </c>
      <c r="H146" s="98">
        <v>43707</v>
      </c>
      <c r="I146" s="99">
        <v>43707</v>
      </c>
    </row>
    <row r="147" spans="1:9" s="91" customFormat="1" ht="22.5" x14ac:dyDescent="0.25">
      <c r="A147" s="159">
        <v>16.5</v>
      </c>
      <c r="B147" s="160">
        <v>8.5</v>
      </c>
      <c r="C147" s="70" t="s">
        <v>364</v>
      </c>
      <c r="D147" s="97" t="s">
        <v>253</v>
      </c>
      <c r="E147" s="98">
        <f>+'[1]16.5.'!$H$46</f>
        <v>49987</v>
      </c>
      <c r="F147" s="98">
        <v>49987</v>
      </c>
      <c r="G147" s="98">
        <v>49987</v>
      </c>
      <c r="H147" s="98">
        <v>49987</v>
      </c>
      <c r="I147" s="99">
        <v>49987</v>
      </c>
    </row>
    <row r="148" spans="1:9" s="91" customFormat="1" ht="12" x14ac:dyDescent="0.25">
      <c r="A148" s="159">
        <v>16.600000000000001</v>
      </c>
      <c r="B148" s="160">
        <v>8.6</v>
      </c>
      <c r="C148" s="70" t="s">
        <v>365</v>
      </c>
      <c r="D148" s="97" t="s">
        <v>253</v>
      </c>
      <c r="E148" s="98">
        <f>+'[1]16.6.'!$H$45</f>
        <v>85005</v>
      </c>
      <c r="F148" s="98">
        <v>85005</v>
      </c>
      <c r="G148" s="98">
        <v>85005</v>
      </c>
      <c r="H148" s="98">
        <v>85005</v>
      </c>
      <c r="I148" s="99">
        <v>85005</v>
      </c>
    </row>
    <row r="149" spans="1:9" s="91" customFormat="1" ht="12" x14ac:dyDescent="0.25">
      <c r="A149" s="159">
        <v>16.7</v>
      </c>
      <c r="B149" s="160">
        <v>8.6999999999999993</v>
      </c>
      <c r="C149" s="70" t="s">
        <v>366</v>
      </c>
      <c r="D149" s="101" t="s">
        <v>253</v>
      </c>
      <c r="E149" s="98">
        <f>+'[1]16.7.'!$H$45</f>
        <v>19114</v>
      </c>
      <c r="F149" s="98">
        <v>19114</v>
      </c>
      <c r="G149" s="98">
        <v>19114</v>
      </c>
      <c r="H149" s="98">
        <v>19114</v>
      </c>
      <c r="I149" s="99">
        <v>19114</v>
      </c>
    </row>
    <row r="150" spans="1:9" s="91" customFormat="1" ht="12" x14ac:dyDescent="0.25">
      <c r="A150" s="159">
        <v>16.8</v>
      </c>
      <c r="B150" s="160">
        <v>8.8000000000000007</v>
      </c>
      <c r="C150" s="100" t="s">
        <v>367</v>
      </c>
      <c r="D150" s="101" t="s">
        <v>253</v>
      </c>
      <c r="E150" s="98">
        <f>+'[1]16.8.'!$H$42</f>
        <v>67558</v>
      </c>
      <c r="F150" s="98">
        <v>100493</v>
      </c>
      <c r="G150" s="98">
        <v>85072</v>
      </c>
      <c r="H150" s="98">
        <v>85072</v>
      </c>
      <c r="I150" s="99">
        <v>110773</v>
      </c>
    </row>
    <row r="151" spans="1:9" s="91" customFormat="1" ht="12" x14ac:dyDescent="0.25">
      <c r="A151" s="159">
        <v>16.899999999999999</v>
      </c>
      <c r="B151" s="160">
        <v>8.9</v>
      </c>
      <c r="C151" s="70" t="s">
        <v>368</v>
      </c>
      <c r="D151" s="97" t="s">
        <v>253</v>
      </c>
      <c r="E151" s="98">
        <f>+'[1]16.9.'!$H$42</f>
        <v>81605</v>
      </c>
      <c r="F151" s="98">
        <v>92843</v>
      </c>
      <c r="G151" s="98">
        <v>78841</v>
      </c>
      <c r="H151" s="98">
        <v>81641</v>
      </c>
      <c r="I151" s="99">
        <v>97883</v>
      </c>
    </row>
    <row r="152" spans="1:9" s="91" customFormat="1" ht="22.5" x14ac:dyDescent="0.25">
      <c r="A152" s="151">
        <v>16.100000000000001</v>
      </c>
      <c r="B152" s="152">
        <v>9</v>
      </c>
      <c r="C152" s="70" t="s">
        <v>369</v>
      </c>
      <c r="D152" s="101" t="s">
        <v>253</v>
      </c>
      <c r="E152" s="98">
        <f>+'[1]16.10.'!$H$43</f>
        <v>115188</v>
      </c>
      <c r="F152" s="98">
        <v>120540</v>
      </c>
      <c r="G152" s="98">
        <v>105120</v>
      </c>
      <c r="H152" s="98">
        <v>122254</v>
      </c>
      <c r="I152" s="99">
        <v>134248</v>
      </c>
    </row>
    <row r="153" spans="1:9" s="91" customFormat="1" ht="12" x14ac:dyDescent="0.25">
      <c r="A153" s="151">
        <v>16.11</v>
      </c>
      <c r="B153" s="152">
        <v>9.1</v>
      </c>
      <c r="C153" s="70" t="s">
        <v>370</v>
      </c>
      <c r="D153" s="101" t="s">
        <v>253</v>
      </c>
      <c r="E153" s="98">
        <f>+'[1]16.11.'!$H$43</f>
        <v>62898</v>
      </c>
      <c r="F153" s="98">
        <v>73265</v>
      </c>
      <c r="G153" s="98">
        <v>57844</v>
      </c>
      <c r="H153" s="98">
        <v>74978</v>
      </c>
      <c r="I153" s="99">
        <v>86972</v>
      </c>
    </row>
    <row r="154" spans="1:9" s="91" customFormat="1" ht="12" x14ac:dyDescent="0.25">
      <c r="A154" s="151">
        <v>16.12</v>
      </c>
      <c r="B154" s="152">
        <v>9.1999999999999993</v>
      </c>
      <c r="C154" s="70" t="s">
        <v>371</v>
      </c>
      <c r="D154" s="101" t="s">
        <v>253</v>
      </c>
      <c r="E154" s="98">
        <f>+'[1]16.12.'!$H$43</f>
        <v>106864</v>
      </c>
      <c r="F154" s="98">
        <v>107380</v>
      </c>
      <c r="G154" s="98">
        <v>91959</v>
      </c>
      <c r="H154" s="98">
        <v>109093</v>
      </c>
      <c r="I154" s="99">
        <v>121087</v>
      </c>
    </row>
    <row r="155" spans="1:9" s="91" customFormat="1" ht="12" x14ac:dyDescent="0.25">
      <c r="A155" s="151">
        <v>16.13</v>
      </c>
      <c r="B155" s="152">
        <v>9.3000000000000007</v>
      </c>
      <c r="C155" s="70" t="s">
        <v>372</v>
      </c>
      <c r="D155" s="101" t="s">
        <v>253</v>
      </c>
      <c r="E155" s="98">
        <f>+'[1]16.13.'!$H$43</f>
        <v>112158</v>
      </c>
      <c r="F155" s="98">
        <v>117510</v>
      </c>
      <c r="G155" s="98">
        <v>102089</v>
      </c>
      <c r="H155" s="98">
        <v>119223</v>
      </c>
      <c r="I155" s="99">
        <v>131217</v>
      </c>
    </row>
    <row r="156" spans="1:9" s="91" customFormat="1" ht="12" x14ac:dyDescent="0.25">
      <c r="A156" s="149"/>
      <c r="B156" s="150"/>
      <c r="C156" s="100"/>
      <c r="D156" s="110"/>
      <c r="E156" s="110"/>
      <c r="F156" s="102"/>
      <c r="G156" s="102"/>
      <c r="H156" s="102"/>
      <c r="I156" s="103"/>
    </row>
    <row r="157" spans="1:9" s="91" customFormat="1" ht="12" x14ac:dyDescent="0.25">
      <c r="A157" s="161">
        <v>18</v>
      </c>
      <c r="B157" s="162"/>
      <c r="C157" s="104" t="s">
        <v>373</v>
      </c>
      <c r="D157" s="105"/>
      <c r="E157" s="105"/>
      <c r="F157" s="106"/>
      <c r="G157" s="106"/>
      <c r="H157" s="106"/>
      <c r="I157" s="107"/>
    </row>
    <row r="158" spans="1:9" s="91" customFormat="1" ht="12" x14ac:dyDescent="0.25">
      <c r="A158" s="159">
        <v>18.100000000000001</v>
      </c>
      <c r="B158" s="160">
        <v>8.1</v>
      </c>
      <c r="C158" s="70" t="s">
        <v>374</v>
      </c>
      <c r="D158" s="101" t="s">
        <v>232</v>
      </c>
      <c r="E158" s="98">
        <f>+'[1]18.1.'!$H$45</f>
        <v>8501</v>
      </c>
      <c r="F158" s="98">
        <v>8445</v>
      </c>
      <c r="G158" s="98">
        <v>8445</v>
      </c>
      <c r="H158" s="98">
        <v>8445</v>
      </c>
      <c r="I158" s="99">
        <v>8445</v>
      </c>
    </row>
    <row r="159" spans="1:9" s="91" customFormat="1" ht="12" x14ac:dyDescent="0.25">
      <c r="A159" s="159">
        <v>18.2</v>
      </c>
      <c r="B159" s="160">
        <v>8.1999999999999993</v>
      </c>
      <c r="C159" s="70" t="s">
        <v>375</v>
      </c>
      <c r="D159" s="101" t="s">
        <v>225</v>
      </c>
      <c r="E159" s="98">
        <f>+'[1]18.2.'!$H$45</f>
        <v>3156</v>
      </c>
      <c r="F159" s="98">
        <v>3130</v>
      </c>
      <c r="G159" s="98">
        <v>3130</v>
      </c>
      <c r="H159" s="98">
        <v>3130</v>
      </c>
      <c r="I159" s="99">
        <v>3130</v>
      </c>
    </row>
    <row r="160" spans="1:9" s="91" customFormat="1" ht="12" x14ac:dyDescent="0.25">
      <c r="A160" s="159">
        <v>18.3</v>
      </c>
      <c r="B160" s="160">
        <v>8.3000000000000007</v>
      </c>
      <c r="C160" s="70" t="s">
        <v>376</v>
      </c>
      <c r="D160" s="101" t="s">
        <v>232</v>
      </c>
      <c r="E160" s="98">
        <f>+'[1]18.3.'!$H$45</f>
        <v>11303</v>
      </c>
      <c r="F160" s="98">
        <v>11254</v>
      </c>
      <c r="G160" s="98">
        <v>11254</v>
      </c>
      <c r="H160" s="98">
        <v>11254</v>
      </c>
      <c r="I160" s="99">
        <v>11254</v>
      </c>
    </row>
    <row r="161" spans="1:9" s="91" customFormat="1" ht="12" x14ac:dyDescent="0.25">
      <c r="A161" s="159">
        <v>18.399999999999999</v>
      </c>
      <c r="B161" s="160">
        <v>8.4</v>
      </c>
      <c r="C161" s="70" t="s">
        <v>377</v>
      </c>
      <c r="D161" s="101" t="s">
        <v>232</v>
      </c>
      <c r="E161" s="98">
        <f>+'[1]18.4.'!$H$45</f>
        <v>43113</v>
      </c>
      <c r="F161" s="98">
        <v>42768</v>
      </c>
      <c r="G161" s="98">
        <v>42768</v>
      </c>
      <c r="H161" s="98">
        <v>42768</v>
      </c>
      <c r="I161" s="99">
        <v>42768</v>
      </c>
    </row>
    <row r="162" spans="1:9" s="91" customFormat="1" ht="12" x14ac:dyDescent="0.25">
      <c r="A162" s="159">
        <v>18.5</v>
      </c>
      <c r="B162" s="160">
        <v>8.5</v>
      </c>
      <c r="C162" s="70" t="s">
        <v>378</v>
      </c>
      <c r="D162" s="101" t="s">
        <v>232</v>
      </c>
      <c r="E162" s="98">
        <f>+'[1]18.5.'!$H$45</f>
        <v>5927</v>
      </c>
      <c r="F162" s="98">
        <v>5899</v>
      </c>
      <c r="G162" s="98">
        <v>5899</v>
      </c>
      <c r="H162" s="98">
        <v>5899</v>
      </c>
      <c r="I162" s="99">
        <v>5899</v>
      </c>
    </row>
    <row r="163" spans="1:9" s="91" customFormat="1" ht="12" x14ac:dyDescent="0.25">
      <c r="A163" s="159">
        <v>18.600000000000001</v>
      </c>
      <c r="B163" s="160">
        <v>8.6</v>
      </c>
      <c r="C163" s="70" t="s">
        <v>379</v>
      </c>
      <c r="D163" s="101" t="s">
        <v>232</v>
      </c>
      <c r="E163" s="98">
        <f>+'[1]18.6.'!$H$45</f>
        <v>67512</v>
      </c>
      <c r="F163" s="98">
        <v>66606</v>
      </c>
      <c r="G163" s="98">
        <v>66606</v>
      </c>
      <c r="H163" s="98">
        <v>66606</v>
      </c>
      <c r="I163" s="99">
        <v>66606</v>
      </c>
    </row>
    <row r="164" spans="1:9" s="91" customFormat="1" ht="12" x14ac:dyDescent="0.25">
      <c r="A164" s="159">
        <v>18.7</v>
      </c>
      <c r="B164" s="160">
        <v>8.6999999999999993</v>
      </c>
      <c r="C164" s="70" t="s">
        <v>380</v>
      </c>
      <c r="D164" s="101" t="s">
        <v>225</v>
      </c>
      <c r="E164" s="98">
        <f>+'[1]18.7.'!$H$45</f>
        <v>3521</v>
      </c>
      <c r="F164" s="98">
        <v>3509</v>
      </c>
      <c r="G164" s="98">
        <v>3509</v>
      </c>
      <c r="H164" s="98">
        <v>3509</v>
      </c>
      <c r="I164" s="99">
        <v>3509</v>
      </c>
    </row>
    <row r="165" spans="1:9" s="91" customFormat="1" ht="12" x14ac:dyDescent="0.25">
      <c r="A165" s="159">
        <v>18.8</v>
      </c>
      <c r="B165" s="160">
        <v>8.8000000000000007</v>
      </c>
      <c r="C165" s="70" t="s">
        <v>381</v>
      </c>
      <c r="D165" s="101" t="s">
        <v>225</v>
      </c>
      <c r="E165" s="98">
        <f>+'[1]18.8.'!$H$45</f>
        <v>2830</v>
      </c>
      <c r="F165" s="98">
        <v>2808</v>
      </c>
      <c r="G165" s="98">
        <v>2808</v>
      </c>
      <c r="H165" s="98">
        <v>2808</v>
      </c>
      <c r="I165" s="99">
        <v>2808</v>
      </c>
    </row>
    <row r="166" spans="1:9" s="91" customFormat="1" ht="12" x14ac:dyDescent="0.25">
      <c r="A166" s="159">
        <v>18.899999999999999</v>
      </c>
      <c r="B166" s="160">
        <v>8.9</v>
      </c>
      <c r="C166" s="70" t="s">
        <v>382</v>
      </c>
      <c r="D166" s="101" t="s">
        <v>232</v>
      </c>
      <c r="E166" s="98">
        <f>+'[1]18.9.'!$H$45</f>
        <v>14188</v>
      </c>
      <c r="F166" s="98">
        <v>14101</v>
      </c>
      <c r="G166" s="98">
        <v>14101</v>
      </c>
      <c r="H166" s="98">
        <v>14101</v>
      </c>
      <c r="I166" s="99">
        <v>14101</v>
      </c>
    </row>
    <row r="167" spans="1:9" s="91" customFormat="1" ht="12" x14ac:dyDescent="0.25">
      <c r="A167" s="151">
        <v>18.100000000000001</v>
      </c>
      <c r="B167" s="152">
        <v>9</v>
      </c>
      <c r="C167" s="70" t="s">
        <v>383</v>
      </c>
      <c r="D167" s="101" t="s">
        <v>225</v>
      </c>
      <c r="E167" s="98">
        <f>+'[1]18.10.'!$H$45</f>
        <v>4113</v>
      </c>
      <c r="F167" s="98">
        <v>4084</v>
      </c>
      <c r="G167" s="98">
        <v>4084</v>
      </c>
      <c r="H167" s="98">
        <v>4084</v>
      </c>
      <c r="I167" s="99">
        <v>4084</v>
      </c>
    </row>
    <row r="168" spans="1:9" s="91" customFormat="1" ht="12" x14ac:dyDescent="0.25">
      <c r="A168" s="151">
        <v>18.11</v>
      </c>
      <c r="B168" s="152">
        <v>9.1</v>
      </c>
      <c r="C168" s="70" t="s">
        <v>384</v>
      </c>
      <c r="D168" s="101" t="s">
        <v>232</v>
      </c>
      <c r="E168" s="98">
        <f>+'[1]18.11.'!$H$45</f>
        <v>14962</v>
      </c>
      <c r="F168" s="98">
        <v>14869</v>
      </c>
      <c r="G168" s="98">
        <v>14869</v>
      </c>
      <c r="H168" s="98">
        <v>14869</v>
      </c>
      <c r="I168" s="99">
        <v>14869</v>
      </c>
    </row>
    <row r="169" spans="1:9" s="91" customFormat="1" ht="12" x14ac:dyDescent="0.25">
      <c r="A169" s="151">
        <v>18.12</v>
      </c>
      <c r="B169" s="152">
        <v>9.1999999999999993</v>
      </c>
      <c r="C169" s="70" t="s">
        <v>385</v>
      </c>
      <c r="D169" s="101" t="s">
        <v>232</v>
      </c>
      <c r="E169" s="98">
        <f>+'[1]18.12.'!$H$45</f>
        <v>5877</v>
      </c>
      <c r="F169" s="98">
        <v>5817</v>
      </c>
      <c r="G169" s="98">
        <v>5817</v>
      </c>
      <c r="H169" s="98">
        <v>5817</v>
      </c>
      <c r="I169" s="99">
        <v>5817</v>
      </c>
    </row>
    <row r="170" spans="1:9" s="91" customFormat="1" ht="12" x14ac:dyDescent="0.25">
      <c r="A170" s="151">
        <v>18.13</v>
      </c>
      <c r="B170" s="152">
        <v>9.3000000000000007</v>
      </c>
      <c r="C170" s="70" t="s">
        <v>386</v>
      </c>
      <c r="D170" s="101" t="s">
        <v>232</v>
      </c>
      <c r="E170" s="98">
        <f>+'[1]18.13.'!$H$45</f>
        <v>6683</v>
      </c>
      <c r="F170" s="98">
        <v>6620</v>
      </c>
      <c r="G170" s="98">
        <v>6620</v>
      </c>
      <c r="H170" s="98">
        <v>6620</v>
      </c>
      <c r="I170" s="99">
        <v>6620</v>
      </c>
    </row>
    <row r="171" spans="1:9" s="91" customFormat="1" ht="12" x14ac:dyDescent="0.25">
      <c r="A171" s="151">
        <v>18.14</v>
      </c>
      <c r="B171" s="152">
        <v>9.4</v>
      </c>
      <c r="C171" s="70" t="s">
        <v>387</v>
      </c>
      <c r="D171" s="101" t="s">
        <v>232</v>
      </c>
      <c r="E171" s="98">
        <f>+'[1]18.14.'!$H$45</f>
        <v>7120</v>
      </c>
      <c r="F171" s="98">
        <v>7094</v>
      </c>
      <c r="G171" s="98">
        <v>7094</v>
      </c>
      <c r="H171" s="98">
        <v>7094</v>
      </c>
      <c r="I171" s="99">
        <v>7094</v>
      </c>
    </row>
    <row r="172" spans="1:9" s="91" customFormat="1" ht="12" x14ac:dyDescent="0.25">
      <c r="A172" s="151">
        <v>18.149999999999999</v>
      </c>
      <c r="B172" s="152">
        <v>9.5</v>
      </c>
      <c r="C172" s="70" t="s">
        <v>388</v>
      </c>
      <c r="D172" s="101" t="s">
        <v>225</v>
      </c>
      <c r="E172" s="98">
        <f>+'[1]18.15.'!$H$45</f>
        <v>4455</v>
      </c>
      <c r="F172" s="98">
        <v>4442</v>
      </c>
      <c r="G172" s="98">
        <v>4442</v>
      </c>
      <c r="H172" s="98">
        <v>4442</v>
      </c>
      <c r="I172" s="99">
        <v>4442</v>
      </c>
    </row>
    <row r="173" spans="1:9" s="91" customFormat="1" ht="12" x14ac:dyDescent="0.25">
      <c r="A173" s="151">
        <v>18.16</v>
      </c>
      <c r="B173" s="152">
        <v>9.6</v>
      </c>
      <c r="C173" s="70" t="s">
        <v>389</v>
      </c>
      <c r="D173" s="101" t="s">
        <v>232</v>
      </c>
      <c r="E173" s="98">
        <f>+'[1]18.16.'!$H$45</f>
        <v>15785</v>
      </c>
      <c r="F173" s="98">
        <v>15695</v>
      </c>
      <c r="G173" s="98">
        <v>15695</v>
      </c>
      <c r="H173" s="98">
        <v>15695</v>
      </c>
      <c r="I173" s="99">
        <v>15695</v>
      </c>
    </row>
    <row r="174" spans="1:9" s="91" customFormat="1" ht="12" x14ac:dyDescent="0.25">
      <c r="A174" s="151">
        <v>18.170000000000002</v>
      </c>
      <c r="B174" s="152">
        <v>9.6999999999999993</v>
      </c>
      <c r="C174" s="70" t="s">
        <v>390</v>
      </c>
      <c r="D174" s="101" t="s">
        <v>225</v>
      </c>
      <c r="E174" s="98">
        <f>+'[1]18.17.'!$H$45</f>
        <v>9771</v>
      </c>
      <c r="F174" s="98">
        <v>9727</v>
      </c>
      <c r="G174" s="98">
        <v>9727</v>
      </c>
      <c r="H174" s="98">
        <v>9727</v>
      </c>
      <c r="I174" s="99">
        <v>9727</v>
      </c>
    </row>
    <row r="175" spans="1:9" s="91" customFormat="1" ht="12" x14ac:dyDescent="0.25">
      <c r="A175" s="151">
        <v>18.18</v>
      </c>
      <c r="B175" s="152">
        <v>9.8000000000000007</v>
      </c>
      <c r="C175" s="70" t="s">
        <v>391</v>
      </c>
      <c r="D175" s="101" t="s">
        <v>232</v>
      </c>
      <c r="E175" s="98">
        <f>+'[1]18.18.'!$H$45</f>
        <v>23095</v>
      </c>
      <c r="F175" s="98">
        <v>23008</v>
      </c>
      <c r="G175" s="98">
        <v>23008</v>
      </c>
      <c r="H175" s="98">
        <v>23008</v>
      </c>
      <c r="I175" s="99">
        <v>23008</v>
      </c>
    </row>
    <row r="176" spans="1:9" s="91" customFormat="1" ht="12" x14ac:dyDescent="0.25">
      <c r="A176" s="151">
        <v>18.190000000000001</v>
      </c>
      <c r="B176" s="152">
        <v>9.9</v>
      </c>
      <c r="C176" s="70" t="s">
        <v>392</v>
      </c>
      <c r="D176" s="101" t="s">
        <v>225</v>
      </c>
      <c r="E176" s="98">
        <f>+'[1]18.19.'!$H$45</f>
        <v>2730</v>
      </c>
      <c r="F176" s="98">
        <v>2716</v>
      </c>
      <c r="G176" s="98">
        <v>2716</v>
      </c>
      <c r="H176" s="98">
        <v>2716</v>
      </c>
      <c r="I176" s="99">
        <v>2716</v>
      </c>
    </row>
    <row r="177" spans="1:9" s="91" customFormat="1" ht="12" x14ac:dyDescent="0.25">
      <c r="A177" s="151">
        <v>18.2</v>
      </c>
      <c r="B177" s="152">
        <v>10</v>
      </c>
      <c r="C177" s="70" t="s">
        <v>393</v>
      </c>
      <c r="D177" s="101" t="s">
        <v>232</v>
      </c>
      <c r="E177" s="98">
        <f>+'[1]18.20.'!$H$45</f>
        <v>12446</v>
      </c>
      <c r="F177" s="98">
        <v>12326</v>
      </c>
      <c r="G177" s="98">
        <v>12326</v>
      </c>
      <c r="H177" s="98">
        <v>12326</v>
      </c>
      <c r="I177" s="99">
        <v>12326</v>
      </c>
    </row>
    <row r="178" spans="1:9" s="91" customFormat="1" ht="12" x14ac:dyDescent="0.25">
      <c r="A178" s="151">
        <v>18.21</v>
      </c>
      <c r="B178" s="152">
        <v>10.1</v>
      </c>
      <c r="C178" s="70" t="s">
        <v>394</v>
      </c>
      <c r="D178" s="101" t="s">
        <v>225</v>
      </c>
      <c r="E178" s="98">
        <f>+'[1]18.21.'!$H$45</f>
        <v>3356</v>
      </c>
      <c r="F178" s="98">
        <v>3326</v>
      </c>
      <c r="G178" s="98">
        <v>3326</v>
      </c>
      <c r="H178" s="98">
        <v>3326</v>
      </c>
      <c r="I178" s="99">
        <v>3326</v>
      </c>
    </row>
    <row r="179" spans="1:9" s="91" customFormat="1" ht="12" x14ac:dyDescent="0.25">
      <c r="A179" s="151">
        <v>18.22</v>
      </c>
      <c r="B179" s="152">
        <v>10.199999999999999</v>
      </c>
      <c r="C179" s="70" t="s">
        <v>395</v>
      </c>
      <c r="D179" s="101" t="s">
        <v>232</v>
      </c>
      <c r="E179" s="98">
        <f>+'[1]18.22.'!$H$45</f>
        <v>12825</v>
      </c>
      <c r="F179" s="98">
        <v>12743</v>
      </c>
      <c r="G179" s="98">
        <v>12743</v>
      </c>
      <c r="H179" s="98">
        <v>12743</v>
      </c>
      <c r="I179" s="99">
        <v>12743</v>
      </c>
    </row>
    <row r="180" spans="1:9" s="91" customFormat="1" ht="12" x14ac:dyDescent="0.25">
      <c r="A180" s="151">
        <v>18.23</v>
      </c>
      <c r="B180" s="152">
        <v>10.3</v>
      </c>
      <c r="C180" s="70" t="s">
        <v>396</v>
      </c>
      <c r="D180" s="101" t="s">
        <v>232</v>
      </c>
      <c r="E180" s="98">
        <f>+'[1]18.23.'!$H$45</f>
        <v>7208</v>
      </c>
      <c r="F180" s="98">
        <v>7165</v>
      </c>
      <c r="G180" s="98">
        <v>7165</v>
      </c>
      <c r="H180" s="98">
        <v>7165</v>
      </c>
      <c r="I180" s="99">
        <v>7165</v>
      </c>
    </row>
    <row r="181" spans="1:9" s="91" customFormat="1" ht="12" x14ac:dyDescent="0.25">
      <c r="A181" s="151">
        <v>18.239999999999998</v>
      </c>
      <c r="B181" s="152">
        <v>10.4</v>
      </c>
      <c r="C181" s="70" t="s">
        <v>397</v>
      </c>
      <c r="D181" s="101" t="s">
        <v>225</v>
      </c>
      <c r="E181" s="98">
        <f>+'[1]18.24.'!$H$45</f>
        <v>4524</v>
      </c>
      <c r="F181" s="98">
        <v>4503</v>
      </c>
      <c r="G181" s="98">
        <v>4503</v>
      </c>
      <c r="H181" s="98">
        <v>4503</v>
      </c>
      <c r="I181" s="99">
        <v>4503</v>
      </c>
    </row>
    <row r="182" spans="1:9" s="91" customFormat="1" ht="12" x14ac:dyDescent="0.25">
      <c r="A182" s="151">
        <v>18.25</v>
      </c>
      <c r="B182" s="152">
        <v>10.5</v>
      </c>
      <c r="C182" s="70" t="s">
        <v>398</v>
      </c>
      <c r="D182" s="101" t="s">
        <v>232</v>
      </c>
      <c r="E182" s="98">
        <f>+'[1]18.25.'!$H$45</f>
        <v>22278</v>
      </c>
      <c r="F182" s="98">
        <v>22078</v>
      </c>
      <c r="G182" s="98">
        <v>22078</v>
      </c>
      <c r="H182" s="98">
        <v>22078</v>
      </c>
      <c r="I182" s="99">
        <v>22078</v>
      </c>
    </row>
    <row r="183" spans="1:9" s="91" customFormat="1" ht="12" x14ac:dyDescent="0.25">
      <c r="A183" s="151">
        <v>18.260000000000002</v>
      </c>
      <c r="B183" s="152">
        <v>10.6</v>
      </c>
      <c r="C183" s="70" t="s">
        <v>399</v>
      </c>
      <c r="D183" s="101" t="s">
        <v>232</v>
      </c>
      <c r="E183" s="98">
        <f>+'[1]18.26.'!$H$45</f>
        <v>12885</v>
      </c>
      <c r="F183" s="98">
        <v>12822</v>
      </c>
      <c r="G183" s="98">
        <v>12822</v>
      </c>
      <c r="H183" s="98">
        <v>12822</v>
      </c>
      <c r="I183" s="99">
        <v>12822</v>
      </c>
    </row>
    <row r="184" spans="1:9" s="91" customFormat="1" ht="12" x14ac:dyDescent="0.25">
      <c r="A184" s="151">
        <v>18.27</v>
      </c>
      <c r="B184" s="152">
        <v>10.7</v>
      </c>
      <c r="C184" s="70" t="s">
        <v>400</v>
      </c>
      <c r="D184" s="101" t="s">
        <v>225</v>
      </c>
      <c r="E184" s="98">
        <f>+'[1]18.27.'!$H$45</f>
        <v>7952</v>
      </c>
      <c r="F184" s="98">
        <v>7920</v>
      </c>
      <c r="G184" s="98">
        <v>7920</v>
      </c>
      <c r="H184" s="98">
        <v>7920</v>
      </c>
      <c r="I184" s="99">
        <v>7920</v>
      </c>
    </row>
    <row r="185" spans="1:9" s="91" customFormat="1" ht="12" x14ac:dyDescent="0.25">
      <c r="A185" s="149"/>
      <c r="B185" s="150"/>
      <c r="C185" s="70"/>
      <c r="D185" s="110"/>
      <c r="E185" s="110"/>
      <c r="F185" s="108"/>
      <c r="G185" s="108"/>
      <c r="H185" s="108"/>
      <c r="I185" s="109"/>
    </row>
    <row r="186" spans="1:9" s="91" customFormat="1" ht="12" x14ac:dyDescent="0.25">
      <c r="A186" s="161">
        <v>19</v>
      </c>
      <c r="B186" s="162"/>
      <c r="C186" s="104" t="s">
        <v>401</v>
      </c>
      <c r="D186" s="105"/>
      <c r="E186" s="105"/>
      <c r="F186" s="106"/>
      <c r="G186" s="106"/>
      <c r="H186" s="106"/>
      <c r="I186" s="107"/>
    </row>
    <row r="187" spans="1:9" s="91" customFormat="1" ht="12" x14ac:dyDescent="0.25">
      <c r="A187" s="159">
        <v>19.100000000000001</v>
      </c>
      <c r="B187" s="160">
        <v>8.1</v>
      </c>
      <c r="C187" s="70" t="s">
        <v>402</v>
      </c>
      <c r="D187" s="101" t="s">
        <v>222</v>
      </c>
      <c r="E187" s="98">
        <f>+'[1]19.1.'!$H$45</f>
        <v>6239534</v>
      </c>
      <c r="F187" s="98">
        <v>6149399</v>
      </c>
      <c r="G187" s="98">
        <v>6149399</v>
      </c>
      <c r="H187" s="98">
        <v>6149399</v>
      </c>
      <c r="I187" s="99">
        <v>6149399</v>
      </c>
    </row>
    <row r="188" spans="1:9" s="91" customFormat="1" ht="22.5" x14ac:dyDescent="0.25">
      <c r="A188" s="159">
        <v>19.2</v>
      </c>
      <c r="B188" s="160">
        <v>8.1999999999999993</v>
      </c>
      <c r="C188" s="70" t="s">
        <v>403</v>
      </c>
      <c r="D188" s="101" t="s">
        <v>222</v>
      </c>
      <c r="E188" s="98">
        <f>+'[1]19.2.'!$H$46</f>
        <v>11024273</v>
      </c>
      <c r="F188" s="98">
        <v>10865035</v>
      </c>
      <c r="G188" s="98">
        <v>10865035</v>
      </c>
      <c r="H188" s="98">
        <v>10865035</v>
      </c>
      <c r="I188" s="99">
        <v>10865035</v>
      </c>
    </row>
    <row r="189" spans="1:9" s="91" customFormat="1" ht="12" x14ac:dyDescent="0.25">
      <c r="A189" s="159">
        <v>19.3</v>
      </c>
      <c r="B189" s="160">
        <v>8.3000000000000007</v>
      </c>
      <c r="C189" s="70" t="s">
        <v>404</v>
      </c>
      <c r="D189" s="101" t="s">
        <v>222</v>
      </c>
      <c r="E189" s="98">
        <f>+'[1]19.3.'!$H$45</f>
        <v>2885012</v>
      </c>
      <c r="F189" s="98">
        <v>2843411</v>
      </c>
      <c r="G189" s="98">
        <v>2843411</v>
      </c>
      <c r="H189" s="98">
        <v>2843411</v>
      </c>
      <c r="I189" s="99">
        <v>2843411</v>
      </c>
    </row>
    <row r="190" spans="1:9" s="91" customFormat="1" ht="12" x14ac:dyDescent="0.25">
      <c r="A190" s="159">
        <v>19.399999999999999</v>
      </c>
      <c r="B190" s="160">
        <v>8.4</v>
      </c>
      <c r="C190" s="70" t="s">
        <v>405</v>
      </c>
      <c r="D190" s="101" t="s">
        <v>222</v>
      </c>
      <c r="E190" s="98">
        <f>+'[1]19.4.'!$H$45</f>
        <v>9428536</v>
      </c>
      <c r="F190" s="98">
        <v>9292411</v>
      </c>
      <c r="G190" s="98">
        <v>9292411</v>
      </c>
      <c r="H190" s="98">
        <v>9292411</v>
      </c>
      <c r="I190" s="99">
        <v>9292411</v>
      </c>
    </row>
    <row r="191" spans="1:9" s="91" customFormat="1" ht="12" x14ac:dyDescent="0.25">
      <c r="A191" s="159">
        <v>19.5</v>
      </c>
      <c r="B191" s="160">
        <v>8.5</v>
      </c>
      <c r="C191" s="70" t="s">
        <v>406</v>
      </c>
      <c r="D191" s="101" t="s">
        <v>222</v>
      </c>
      <c r="E191" s="98">
        <f>+'[1]19.5.'!$H$45</f>
        <v>8829854</v>
      </c>
      <c r="F191" s="98">
        <v>8702001</v>
      </c>
      <c r="G191" s="98">
        <v>8702001</v>
      </c>
      <c r="H191" s="98">
        <v>8702001</v>
      </c>
      <c r="I191" s="99">
        <v>8702001</v>
      </c>
    </row>
    <row r="192" spans="1:9" s="91" customFormat="1" ht="12" x14ac:dyDescent="0.25">
      <c r="A192" s="159">
        <v>19.600000000000001</v>
      </c>
      <c r="B192" s="160">
        <v>8.6</v>
      </c>
      <c r="C192" s="70" t="s">
        <v>407</v>
      </c>
      <c r="D192" s="101" t="s">
        <v>225</v>
      </c>
      <c r="E192" s="98">
        <f>+'[1]19.6.'!$H$45</f>
        <v>2730</v>
      </c>
      <c r="F192" s="98">
        <v>2716</v>
      </c>
      <c r="G192" s="98">
        <v>2716</v>
      </c>
      <c r="H192" s="98">
        <v>2716</v>
      </c>
      <c r="I192" s="99">
        <v>2716</v>
      </c>
    </row>
    <row r="193" spans="1:9" s="91" customFormat="1" ht="12" x14ac:dyDescent="0.25">
      <c r="A193" s="159">
        <v>19.7</v>
      </c>
      <c r="B193" s="160">
        <v>8.6999999999999993</v>
      </c>
      <c r="C193" s="70" t="s">
        <v>408</v>
      </c>
      <c r="D193" s="101" t="s">
        <v>222</v>
      </c>
      <c r="E193" s="98">
        <f>+'[1]19.7.'!$H$45</f>
        <v>885107</v>
      </c>
      <c r="F193" s="98">
        <v>872721</v>
      </c>
      <c r="G193" s="98">
        <v>872721</v>
      </c>
      <c r="H193" s="98">
        <v>872721</v>
      </c>
      <c r="I193" s="99">
        <v>872721</v>
      </c>
    </row>
    <row r="194" spans="1:9" s="91" customFormat="1" ht="12" x14ac:dyDescent="0.25">
      <c r="A194" s="159">
        <v>19.8</v>
      </c>
      <c r="B194" s="160">
        <v>8.8000000000000007</v>
      </c>
      <c r="C194" s="70" t="s">
        <v>409</v>
      </c>
      <c r="D194" s="101" t="s">
        <v>222</v>
      </c>
      <c r="E194" s="98">
        <f>+'[1]19.8.'!$H$45</f>
        <v>88486</v>
      </c>
      <c r="F194" s="98">
        <v>87194</v>
      </c>
      <c r="G194" s="98">
        <v>87194</v>
      </c>
      <c r="H194" s="98">
        <v>87194</v>
      </c>
      <c r="I194" s="99">
        <v>87194</v>
      </c>
    </row>
    <row r="195" spans="1:9" s="91" customFormat="1" ht="12" x14ac:dyDescent="0.25">
      <c r="A195" s="159">
        <v>19.899999999999999</v>
      </c>
      <c r="B195" s="160">
        <v>8.9</v>
      </c>
      <c r="C195" s="70" t="s">
        <v>410</v>
      </c>
      <c r="D195" s="101" t="s">
        <v>222</v>
      </c>
      <c r="E195" s="98">
        <f>+'[1]19.9.'!$H$45</f>
        <v>1601921</v>
      </c>
      <c r="F195" s="98">
        <v>1578948</v>
      </c>
      <c r="G195" s="98">
        <v>1578783</v>
      </c>
      <c r="H195" s="98">
        <v>1578816</v>
      </c>
      <c r="I195" s="99">
        <v>1579008</v>
      </c>
    </row>
    <row r="196" spans="1:9" s="91" customFormat="1" ht="12" x14ac:dyDescent="0.25">
      <c r="A196" s="151">
        <v>19.100000000000001</v>
      </c>
      <c r="B196" s="152">
        <v>9</v>
      </c>
      <c r="C196" s="70" t="s">
        <v>411</v>
      </c>
      <c r="D196" s="101" t="s">
        <v>225</v>
      </c>
      <c r="E196" s="98">
        <f>+'[1]19.10.'!$H$47</f>
        <v>684691</v>
      </c>
      <c r="F196" s="98">
        <v>678074</v>
      </c>
      <c r="G196" s="98">
        <v>674070</v>
      </c>
      <c r="H196" s="98">
        <v>674871</v>
      </c>
      <c r="I196" s="99">
        <v>679516</v>
      </c>
    </row>
    <row r="197" spans="1:9" s="91" customFormat="1" ht="12" x14ac:dyDescent="0.25">
      <c r="A197" s="149"/>
      <c r="B197" s="150"/>
      <c r="C197" s="70"/>
      <c r="D197" s="110"/>
      <c r="E197" s="110"/>
      <c r="F197" s="108"/>
      <c r="G197" s="108"/>
      <c r="H197" s="108"/>
      <c r="I197" s="109"/>
    </row>
    <row r="198" spans="1:9" s="91" customFormat="1" ht="12" x14ac:dyDescent="0.25">
      <c r="A198" s="161">
        <v>20</v>
      </c>
      <c r="B198" s="162"/>
      <c r="C198" s="104" t="s">
        <v>412</v>
      </c>
      <c r="D198" s="106"/>
      <c r="E198" s="106"/>
      <c r="F198" s="106"/>
      <c r="G198" s="106"/>
      <c r="H198" s="106"/>
      <c r="I198" s="107"/>
    </row>
    <row r="199" spans="1:9" s="91" customFormat="1" ht="12" x14ac:dyDescent="0.25">
      <c r="A199" s="159">
        <v>20.100000000000001</v>
      </c>
      <c r="B199" s="160">
        <v>8.1</v>
      </c>
      <c r="C199" s="70" t="s">
        <v>413</v>
      </c>
      <c r="D199" s="101" t="s">
        <v>225</v>
      </c>
      <c r="E199" s="98">
        <f>+'[1]20.1.'!$H$45</f>
        <v>29961</v>
      </c>
      <c r="F199" s="98">
        <v>29691</v>
      </c>
      <c r="G199" s="98">
        <v>29691</v>
      </c>
      <c r="H199" s="98">
        <v>29691</v>
      </c>
      <c r="I199" s="99">
        <v>29691</v>
      </c>
    </row>
    <row r="200" spans="1:9" s="91" customFormat="1" ht="12" x14ac:dyDescent="0.25">
      <c r="A200" s="159">
        <v>20.2</v>
      </c>
      <c r="B200" s="160">
        <v>8.1999999999999993</v>
      </c>
      <c r="C200" s="70" t="s">
        <v>414</v>
      </c>
      <c r="D200" s="101" t="s">
        <v>225</v>
      </c>
      <c r="E200" s="98">
        <f>+'[1]20.2.'!$H$45</f>
        <v>44612</v>
      </c>
      <c r="F200" s="98">
        <v>44145</v>
      </c>
      <c r="G200" s="98">
        <v>44145</v>
      </c>
      <c r="H200" s="98">
        <v>44145</v>
      </c>
      <c r="I200" s="99">
        <v>44145</v>
      </c>
    </row>
    <row r="201" spans="1:9" s="91" customFormat="1" ht="12" x14ac:dyDescent="0.25">
      <c r="A201" s="159">
        <v>20.3</v>
      </c>
      <c r="B201" s="160">
        <v>8.3000000000000007</v>
      </c>
      <c r="C201" s="70" t="s">
        <v>415</v>
      </c>
      <c r="D201" s="101" t="s">
        <v>225</v>
      </c>
      <c r="E201" s="98">
        <f>+'[1]20.3.'!$H$45</f>
        <v>55341</v>
      </c>
      <c r="F201" s="98">
        <v>54740</v>
      </c>
      <c r="G201" s="98">
        <v>54740</v>
      </c>
      <c r="H201" s="98">
        <v>54740</v>
      </c>
      <c r="I201" s="99">
        <v>54740</v>
      </c>
    </row>
    <row r="202" spans="1:9" s="91" customFormat="1" ht="12" x14ac:dyDescent="0.25">
      <c r="A202" s="159">
        <v>20.399999999999999</v>
      </c>
      <c r="B202" s="160">
        <v>8.4</v>
      </c>
      <c r="C202" s="70" t="s">
        <v>416</v>
      </c>
      <c r="D202" s="101" t="s">
        <v>225</v>
      </c>
      <c r="E202" s="98">
        <f>+'[1]20.4.'!$H$45</f>
        <v>17966</v>
      </c>
      <c r="F202" s="98">
        <v>17820</v>
      </c>
      <c r="G202" s="98">
        <v>17820</v>
      </c>
      <c r="H202" s="98">
        <v>17820</v>
      </c>
      <c r="I202" s="99">
        <v>17820</v>
      </c>
    </row>
    <row r="203" spans="1:9" s="91" customFormat="1" ht="12" x14ac:dyDescent="0.25">
      <c r="A203" s="159">
        <v>20.5</v>
      </c>
      <c r="B203" s="160">
        <v>8.5</v>
      </c>
      <c r="C203" s="70" t="s">
        <v>417</v>
      </c>
      <c r="D203" s="101" t="s">
        <v>225</v>
      </c>
      <c r="E203" s="98">
        <f>+'[1]20.5.'!$H$45</f>
        <v>21788</v>
      </c>
      <c r="F203" s="98">
        <v>21596</v>
      </c>
      <c r="G203" s="98">
        <v>21596</v>
      </c>
      <c r="H203" s="98">
        <v>21596</v>
      </c>
      <c r="I203" s="99">
        <v>21596</v>
      </c>
    </row>
    <row r="204" spans="1:9" s="91" customFormat="1" ht="12" x14ac:dyDescent="0.25">
      <c r="A204" s="159">
        <v>20.6</v>
      </c>
      <c r="B204" s="160">
        <v>8.6</v>
      </c>
      <c r="C204" s="70" t="s">
        <v>418</v>
      </c>
      <c r="D204" s="101" t="s">
        <v>225</v>
      </c>
      <c r="E204" s="98">
        <f>+'[1]20.6.'!$H$45</f>
        <v>29738</v>
      </c>
      <c r="F204" s="98">
        <v>29454</v>
      </c>
      <c r="G204" s="98">
        <v>29454</v>
      </c>
      <c r="H204" s="98">
        <v>29454</v>
      </c>
      <c r="I204" s="99">
        <v>29454</v>
      </c>
    </row>
    <row r="205" spans="1:9" s="91" customFormat="1" ht="12" x14ac:dyDescent="0.25">
      <c r="A205" s="159">
        <v>20.7</v>
      </c>
      <c r="B205" s="160">
        <v>8.6999999999999993</v>
      </c>
      <c r="C205" s="70" t="s">
        <v>419</v>
      </c>
      <c r="D205" s="101" t="s">
        <v>225</v>
      </c>
      <c r="E205" s="98">
        <f>+'[1]20.7.'!$H$45</f>
        <v>26488</v>
      </c>
      <c r="F205" s="98">
        <v>26331</v>
      </c>
      <c r="G205" s="98">
        <v>26331</v>
      </c>
      <c r="H205" s="98">
        <v>26331</v>
      </c>
      <c r="I205" s="99">
        <v>26331</v>
      </c>
    </row>
    <row r="206" spans="1:9" s="91" customFormat="1" ht="12" x14ac:dyDescent="0.25">
      <c r="A206" s="159">
        <v>20.8</v>
      </c>
      <c r="B206" s="160">
        <v>8.8000000000000007</v>
      </c>
      <c r="C206" s="70" t="s">
        <v>420</v>
      </c>
      <c r="D206" s="101" t="s">
        <v>225</v>
      </c>
      <c r="E206" s="98">
        <f>+'[1]20.8.'!$H$45</f>
        <v>27931</v>
      </c>
      <c r="F206" s="98">
        <v>27761</v>
      </c>
      <c r="G206" s="98">
        <v>27761</v>
      </c>
      <c r="H206" s="98">
        <v>27761</v>
      </c>
      <c r="I206" s="99">
        <v>27761</v>
      </c>
    </row>
    <row r="207" spans="1:9" s="91" customFormat="1" ht="12" x14ac:dyDescent="0.25">
      <c r="A207" s="159">
        <v>20.9</v>
      </c>
      <c r="B207" s="160">
        <v>8.9</v>
      </c>
      <c r="C207" s="70" t="s">
        <v>421</v>
      </c>
      <c r="D207" s="101" t="s">
        <v>225</v>
      </c>
      <c r="E207" s="98">
        <f>+'[1]20.9.'!$H$45</f>
        <v>34958</v>
      </c>
      <c r="F207" s="98">
        <v>34724</v>
      </c>
      <c r="G207" s="98">
        <v>34724</v>
      </c>
      <c r="H207" s="98">
        <v>34724</v>
      </c>
      <c r="I207" s="99">
        <v>34724</v>
      </c>
    </row>
    <row r="208" spans="1:9" s="91" customFormat="1" ht="12" x14ac:dyDescent="0.25">
      <c r="A208" s="151">
        <v>20.100000000000001</v>
      </c>
      <c r="B208" s="152">
        <v>9</v>
      </c>
      <c r="C208" s="70" t="s">
        <v>422</v>
      </c>
      <c r="D208" s="101" t="s">
        <v>222</v>
      </c>
      <c r="E208" s="98">
        <f>+'[1]20.10.'!$H$45</f>
        <v>18080</v>
      </c>
      <c r="F208" s="98">
        <v>17866</v>
      </c>
      <c r="G208" s="98">
        <v>17866</v>
      </c>
      <c r="H208" s="98">
        <v>17866</v>
      </c>
      <c r="I208" s="99">
        <v>17866</v>
      </c>
    </row>
    <row r="209" spans="1:9" s="91" customFormat="1" ht="12" x14ac:dyDescent="0.25">
      <c r="A209" s="151">
        <v>20.11</v>
      </c>
      <c r="B209" s="152">
        <v>9.1</v>
      </c>
      <c r="C209" s="70" t="s">
        <v>423</v>
      </c>
      <c r="D209" s="101" t="s">
        <v>222</v>
      </c>
      <c r="E209" s="98">
        <f>+'[1]20.11.'!$H$45</f>
        <v>23713</v>
      </c>
      <c r="F209" s="98">
        <v>23422</v>
      </c>
      <c r="G209" s="98">
        <v>23422</v>
      </c>
      <c r="H209" s="98">
        <v>23422</v>
      </c>
      <c r="I209" s="99">
        <v>23422</v>
      </c>
    </row>
    <row r="210" spans="1:9" s="91" customFormat="1" ht="12" x14ac:dyDescent="0.25">
      <c r="A210" s="151">
        <v>20.12</v>
      </c>
      <c r="B210" s="152">
        <v>9.1999999999999993</v>
      </c>
      <c r="C210" s="70" t="s">
        <v>424</v>
      </c>
      <c r="D210" s="101" t="s">
        <v>222</v>
      </c>
      <c r="E210" s="98">
        <f>+'[1]20.12.'!$H$45</f>
        <v>36504</v>
      </c>
      <c r="F210" s="98">
        <v>36032</v>
      </c>
      <c r="G210" s="98">
        <v>36032</v>
      </c>
      <c r="H210" s="98">
        <v>36032</v>
      </c>
      <c r="I210" s="99">
        <v>36032</v>
      </c>
    </row>
    <row r="211" spans="1:9" s="91" customFormat="1" ht="12" x14ac:dyDescent="0.25">
      <c r="A211" s="151">
        <v>20.13</v>
      </c>
      <c r="B211" s="152">
        <v>9.3000000000000007</v>
      </c>
      <c r="C211" s="70" t="s">
        <v>425</v>
      </c>
      <c r="D211" s="101" t="s">
        <v>222</v>
      </c>
      <c r="E211" s="98">
        <f>+'[1]20.13.'!$H$45</f>
        <v>280152</v>
      </c>
      <c r="F211" s="98">
        <v>276290</v>
      </c>
      <c r="G211" s="98">
        <v>276290</v>
      </c>
      <c r="H211" s="98">
        <v>276290</v>
      </c>
      <c r="I211" s="99">
        <v>276290</v>
      </c>
    </row>
    <row r="212" spans="1:9" s="91" customFormat="1" ht="12" x14ac:dyDescent="0.25">
      <c r="A212" s="151">
        <v>20.14</v>
      </c>
      <c r="B212" s="152">
        <v>9.4</v>
      </c>
      <c r="C212" s="70" t="s">
        <v>426</v>
      </c>
      <c r="D212" s="101" t="s">
        <v>222</v>
      </c>
      <c r="E212" s="98">
        <f>+'[1]20.14.'!$H$45</f>
        <v>322471</v>
      </c>
      <c r="F212" s="98">
        <v>317991</v>
      </c>
      <c r="G212" s="98">
        <v>317991</v>
      </c>
      <c r="H212" s="98">
        <v>317991</v>
      </c>
      <c r="I212" s="99">
        <v>317991</v>
      </c>
    </row>
    <row r="213" spans="1:9" s="91" customFormat="1" ht="12" x14ac:dyDescent="0.25">
      <c r="A213" s="151">
        <v>20.149999999999999</v>
      </c>
      <c r="B213" s="152">
        <v>9.5</v>
      </c>
      <c r="C213" s="70" t="s">
        <v>427</v>
      </c>
      <c r="D213" s="101" t="s">
        <v>222</v>
      </c>
      <c r="E213" s="98">
        <f>+'[1]20.15.'!$H$45</f>
        <v>336260</v>
      </c>
      <c r="F213" s="98">
        <v>331638</v>
      </c>
      <c r="G213" s="98">
        <v>331638</v>
      </c>
      <c r="H213" s="98">
        <v>331638</v>
      </c>
      <c r="I213" s="99">
        <v>331638</v>
      </c>
    </row>
    <row r="214" spans="1:9" s="91" customFormat="1" ht="12" x14ac:dyDescent="0.25">
      <c r="A214" s="151">
        <v>20.16</v>
      </c>
      <c r="B214" s="152">
        <v>9.6</v>
      </c>
      <c r="C214" s="70" t="s">
        <v>428</v>
      </c>
      <c r="D214" s="101" t="s">
        <v>225</v>
      </c>
      <c r="E214" s="98">
        <f>+'[1]20.16.'!$H$47</f>
        <v>311725</v>
      </c>
      <c r="F214" s="98">
        <v>307604</v>
      </c>
      <c r="G214" s="98">
        <v>307604</v>
      </c>
      <c r="H214" s="98">
        <v>307604</v>
      </c>
      <c r="I214" s="99">
        <v>307604</v>
      </c>
    </row>
    <row r="215" spans="1:9" s="91" customFormat="1" ht="12" x14ac:dyDescent="0.25">
      <c r="A215" s="149"/>
      <c r="B215" s="150"/>
      <c r="C215" s="70"/>
      <c r="D215" s="101"/>
      <c r="E215" s="101"/>
      <c r="F215" s="108"/>
      <c r="G215" s="108"/>
      <c r="H215" s="108"/>
      <c r="I215" s="109"/>
    </row>
    <row r="216" spans="1:9" s="91" customFormat="1" ht="12" x14ac:dyDescent="0.25">
      <c r="A216" s="157">
        <v>5</v>
      </c>
      <c r="B216" s="158"/>
      <c r="C216" s="104" t="s">
        <v>429</v>
      </c>
      <c r="D216" s="105"/>
      <c r="E216" s="105"/>
      <c r="F216" s="106"/>
      <c r="G216" s="106"/>
      <c r="H216" s="106"/>
      <c r="I216" s="107"/>
    </row>
    <row r="217" spans="1:9" s="91" customFormat="1" ht="12" x14ac:dyDescent="0.25">
      <c r="A217" s="149">
        <v>5.0999999999999996</v>
      </c>
      <c r="B217" s="150"/>
      <c r="C217" s="70" t="s">
        <v>430</v>
      </c>
      <c r="D217" s="101" t="s">
        <v>232</v>
      </c>
      <c r="E217" s="98">
        <f>'[2]5.1.'!$H$45</f>
        <v>73944</v>
      </c>
      <c r="F217" s="108">
        <v>72959</v>
      </c>
      <c r="G217" s="108">
        <v>72262</v>
      </c>
      <c r="H217" s="108">
        <v>72401</v>
      </c>
      <c r="I217" s="109">
        <v>73209</v>
      </c>
    </row>
    <row r="218" spans="1:9" s="91" customFormat="1" ht="12" x14ac:dyDescent="0.25">
      <c r="A218" s="149">
        <v>5.2</v>
      </c>
      <c r="B218" s="150"/>
      <c r="C218" s="70" t="s">
        <v>431</v>
      </c>
      <c r="D218" s="101" t="s">
        <v>232</v>
      </c>
      <c r="E218" s="98">
        <f>'[2]5.2.'!$H$45</f>
        <v>87724</v>
      </c>
      <c r="F218" s="108">
        <v>86583</v>
      </c>
      <c r="G218" s="108">
        <v>85886</v>
      </c>
      <c r="H218" s="108">
        <v>86025</v>
      </c>
      <c r="I218" s="109">
        <v>86833</v>
      </c>
    </row>
    <row r="219" spans="1:9" s="91" customFormat="1" ht="12" x14ac:dyDescent="0.25">
      <c r="A219" s="149">
        <v>5.3</v>
      </c>
      <c r="B219" s="150"/>
      <c r="C219" s="70" t="s">
        <v>432</v>
      </c>
      <c r="D219" s="101" t="s">
        <v>232</v>
      </c>
      <c r="E219" s="98">
        <f>'[2]5.3.'!$H$45</f>
        <v>53239</v>
      </c>
      <c r="F219" s="108">
        <v>53235</v>
      </c>
      <c r="G219" s="108">
        <v>51543</v>
      </c>
      <c r="H219" s="108">
        <v>51881</v>
      </c>
      <c r="I219" s="109">
        <v>53844</v>
      </c>
    </row>
    <row r="220" spans="1:9" s="91" customFormat="1" ht="12" x14ac:dyDescent="0.25">
      <c r="A220" s="149">
        <v>5.4</v>
      </c>
      <c r="B220" s="150"/>
      <c r="C220" s="70" t="s">
        <v>433</v>
      </c>
      <c r="D220" s="101" t="s">
        <v>232</v>
      </c>
      <c r="E220" s="98">
        <f>'[2]5.4.'!$H$45</f>
        <v>58035</v>
      </c>
      <c r="F220" s="108">
        <v>58139</v>
      </c>
      <c r="G220" s="108">
        <v>56457</v>
      </c>
      <c r="H220" s="108">
        <v>56793</v>
      </c>
      <c r="I220" s="109">
        <v>58744</v>
      </c>
    </row>
    <row r="221" spans="1:9" s="91" customFormat="1" ht="12" x14ac:dyDescent="0.25">
      <c r="A221" s="149">
        <v>5.5</v>
      </c>
      <c r="B221" s="150"/>
      <c r="C221" s="70" t="s">
        <v>434</v>
      </c>
      <c r="D221" s="101" t="s">
        <v>232</v>
      </c>
      <c r="E221" s="98">
        <f>'[2]5.5.'!$H$45</f>
        <v>58350</v>
      </c>
      <c r="F221" s="108">
        <v>58344</v>
      </c>
      <c r="G221" s="108">
        <v>56725</v>
      </c>
      <c r="H221" s="108">
        <v>57049</v>
      </c>
      <c r="I221" s="109">
        <v>58927</v>
      </c>
    </row>
    <row r="222" spans="1:9" s="91" customFormat="1" ht="12" x14ac:dyDescent="0.25">
      <c r="A222" s="149">
        <v>5.6</v>
      </c>
      <c r="B222" s="150"/>
      <c r="C222" s="70" t="s">
        <v>435</v>
      </c>
      <c r="D222" s="101" t="s">
        <v>225</v>
      </c>
      <c r="E222" s="98">
        <f>'[2]5.6.'!$H$45</f>
        <v>258383</v>
      </c>
      <c r="F222" s="108">
        <v>255010</v>
      </c>
      <c r="G222" s="108">
        <v>254711</v>
      </c>
      <c r="H222" s="108">
        <v>254770</v>
      </c>
      <c r="I222" s="109">
        <v>255117</v>
      </c>
    </row>
    <row r="223" spans="1:9" s="91" customFormat="1" ht="12" x14ac:dyDescent="0.25">
      <c r="A223" s="149">
        <v>5.7</v>
      </c>
      <c r="B223" s="150"/>
      <c r="C223" s="70" t="s">
        <v>436</v>
      </c>
      <c r="D223" s="101" t="s">
        <v>225</v>
      </c>
      <c r="E223" s="98">
        <f>'[2]5.7.'!$H$45</f>
        <v>18136</v>
      </c>
      <c r="F223" s="108">
        <v>18117</v>
      </c>
      <c r="G223" s="108">
        <v>17914</v>
      </c>
      <c r="H223" s="108">
        <v>17955</v>
      </c>
      <c r="I223" s="109">
        <v>18190</v>
      </c>
    </row>
    <row r="224" spans="1:9" s="91" customFormat="1" ht="12" x14ac:dyDescent="0.25">
      <c r="A224" s="149">
        <v>5.8</v>
      </c>
      <c r="B224" s="150"/>
      <c r="C224" s="70" t="s">
        <v>437</v>
      </c>
      <c r="D224" s="101" t="s">
        <v>225</v>
      </c>
      <c r="E224" s="98">
        <f>'[2]5.8.'!$H$45</f>
        <v>38116</v>
      </c>
      <c r="F224" s="108">
        <v>38125</v>
      </c>
      <c r="G224" s="108">
        <v>36932</v>
      </c>
      <c r="H224" s="108">
        <v>37171</v>
      </c>
      <c r="I224" s="109">
        <v>38554</v>
      </c>
    </row>
    <row r="225" spans="1:9" s="91" customFormat="1" ht="12" x14ac:dyDescent="0.25">
      <c r="A225" s="149">
        <v>5.9</v>
      </c>
      <c r="B225" s="150"/>
      <c r="C225" s="70" t="s">
        <v>438</v>
      </c>
      <c r="D225" s="101" t="s">
        <v>225</v>
      </c>
      <c r="E225" s="98">
        <f>'[2]5.9.'!$H$45</f>
        <v>84561</v>
      </c>
      <c r="F225" s="108">
        <v>83721</v>
      </c>
      <c r="G225" s="108">
        <v>83562</v>
      </c>
      <c r="H225" s="108">
        <v>83594</v>
      </c>
      <c r="I225" s="109">
        <v>83779</v>
      </c>
    </row>
    <row r="226" spans="1:9" s="91" customFormat="1" ht="12" x14ac:dyDescent="0.25">
      <c r="A226" s="151">
        <v>5.0999999999999996</v>
      </c>
      <c r="B226" s="152"/>
      <c r="C226" s="70" t="s">
        <v>439</v>
      </c>
      <c r="D226" s="101" t="s">
        <v>222</v>
      </c>
      <c r="E226" s="98">
        <f>'[2]5.10.'!$H$45</f>
        <v>557542</v>
      </c>
      <c r="F226" s="108">
        <v>555539</v>
      </c>
      <c r="G226" s="108">
        <v>551392</v>
      </c>
      <c r="H226" s="108">
        <v>552221</v>
      </c>
      <c r="I226" s="109">
        <v>557032</v>
      </c>
    </row>
    <row r="227" spans="1:9" s="91" customFormat="1" ht="12" x14ac:dyDescent="0.25">
      <c r="A227" s="151">
        <v>5.1100000000000003</v>
      </c>
      <c r="B227" s="152"/>
      <c r="C227" s="70" t="s">
        <v>440</v>
      </c>
      <c r="D227" s="101" t="s">
        <v>232</v>
      </c>
      <c r="E227" s="98">
        <f>'[2]5.11.'!$H$45</f>
        <v>62535</v>
      </c>
      <c r="F227" s="108">
        <v>62384</v>
      </c>
      <c r="G227" s="108">
        <v>61699</v>
      </c>
      <c r="H227" s="108">
        <v>61836</v>
      </c>
      <c r="I227" s="109">
        <v>62630</v>
      </c>
    </row>
    <row r="228" spans="1:9" s="91" customFormat="1" ht="12" x14ac:dyDescent="0.25">
      <c r="A228" s="151">
        <v>5.12</v>
      </c>
      <c r="B228" s="152"/>
      <c r="C228" s="70" t="s">
        <v>441</v>
      </c>
      <c r="D228" s="101" t="s">
        <v>232</v>
      </c>
      <c r="E228" s="98">
        <f>'[2]5.12.'!$H$45</f>
        <v>91378</v>
      </c>
      <c r="F228" s="108">
        <v>90727</v>
      </c>
      <c r="G228" s="108">
        <v>90043</v>
      </c>
      <c r="H228" s="108">
        <v>90180</v>
      </c>
      <c r="I228" s="109">
        <v>90974</v>
      </c>
    </row>
    <row r="229" spans="1:9" s="91" customFormat="1" ht="12" x14ac:dyDescent="0.25">
      <c r="A229" s="151">
        <v>5.13</v>
      </c>
      <c r="B229" s="152"/>
      <c r="C229" s="70" t="s">
        <v>442</v>
      </c>
      <c r="D229" s="101" t="s">
        <v>225</v>
      </c>
      <c r="E229" s="98">
        <f>'[2]5.13.'!$H$45</f>
        <v>32406</v>
      </c>
      <c r="F229" s="108">
        <v>32410</v>
      </c>
      <c r="G229" s="108">
        <v>31737</v>
      </c>
      <c r="H229" s="108">
        <v>31872</v>
      </c>
      <c r="I229" s="109">
        <v>32652</v>
      </c>
    </row>
    <row r="230" spans="1:9" s="91" customFormat="1" ht="12" x14ac:dyDescent="0.25">
      <c r="A230" s="151">
        <v>5.14</v>
      </c>
      <c r="B230" s="152"/>
      <c r="C230" s="70" t="s">
        <v>443</v>
      </c>
      <c r="D230" s="101" t="s">
        <v>225</v>
      </c>
      <c r="E230" s="98">
        <f>'[2]5.14.'!$H$45</f>
        <v>51631</v>
      </c>
      <c r="F230" s="108">
        <v>51698</v>
      </c>
      <c r="G230" s="108">
        <v>50337</v>
      </c>
      <c r="H230" s="108">
        <v>50609</v>
      </c>
      <c r="I230" s="109">
        <v>52188</v>
      </c>
    </row>
    <row r="231" spans="1:9" s="91" customFormat="1" ht="12" x14ac:dyDescent="0.25">
      <c r="A231" s="151">
        <v>5.15</v>
      </c>
      <c r="B231" s="152"/>
      <c r="C231" s="70" t="s">
        <v>444</v>
      </c>
      <c r="D231" s="101" t="s">
        <v>225</v>
      </c>
      <c r="E231" s="98">
        <f>'[2]5.15.'!$H$45</f>
        <v>95748</v>
      </c>
      <c r="F231" s="108">
        <v>95114</v>
      </c>
      <c r="G231" s="108">
        <v>93164</v>
      </c>
      <c r="H231" s="108">
        <v>95186</v>
      </c>
      <c r="I231" s="109">
        <v>96764</v>
      </c>
    </row>
    <row r="232" spans="1:9" s="91" customFormat="1" ht="12" x14ac:dyDescent="0.25">
      <c r="A232" s="151">
        <v>5.16</v>
      </c>
      <c r="B232" s="152"/>
      <c r="C232" s="70" t="s">
        <v>445</v>
      </c>
      <c r="D232" s="101" t="s">
        <v>232</v>
      </c>
      <c r="E232" s="98">
        <f>'[2]5.16.'!$H$45</f>
        <v>60574</v>
      </c>
      <c r="F232" s="108">
        <v>60229</v>
      </c>
      <c r="G232" s="108">
        <v>59815</v>
      </c>
      <c r="H232" s="108">
        <v>59898</v>
      </c>
      <c r="I232" s="109">
        <v>60378</v>
      </c>
    </row>
    <row r="233" spans="1:9" s="91" customFormat="1" ht="12" x14ac:dyDescent="0.25">
      <c r="A233" s="155"/>
      <c r="B233" s="156"/>
      <c r="C233" s="70"/>
      <c r="D233" s="101"/>
      <c r="E233" s="98"/>
      <c r="F233" s="108"/>
      <c r="G233" s="108"/>
      <c r="H233" s="108"/>
      <c r="I233" s="109"/>
    </row>
    <row r="234" spans="1:9" s="91" customFormat="1" ht="12" x14ac:dyDescent="0.25">
      <c r="A234" s="157">
        <v>7</v>
      </c>
      <c r="B234" s="158"/>
      <c r="C234" s="104" t="s">
        <v>446</v>
      </c>
      <c r="D234" s="105"/>
      <c r="E234" s="105"/>
      <c r="F234" s="106"/>
      <c r="G234" s="106"/>
      <c r="H234" s="106"/>
      <c r="I234" s="107"/>
    </row>
    <row r="235" spans="1:9" s="91" customFormat="1" ht="12" x14ac:dyDescent="0.25">
      <c r="A235" s="149">
        <v>7.1</v>
      </c>
      <c r="B235" s="150"/>
      <c r="C235" s="70" t="s">
        <v>447</v>
      </c>
      <c r="D235" s="101" t="s">
        <v>225</v>
      </c>
      <c r="E235" s="98">
        <f>'[2]7.1.'!$H$43</f>
        <v>4108</v>
      </c>
      <c r="F235" s="108">
        <v>4050</v>
      </c>
      <c r="G235" s="108">
        <v>4050</v>
      </c>
      <c r="H235" s="108">
        <v>4050</v>
      </c>
      <c r="I235" s="109">
        <v>4050</v>
      </c>
    </row>
    <row r="236" spans="1:9" s="91" customFormat="1" ht="12" x14ac:dyDescent="0.25">
      <c r="A236" s="149">
        <v>7.2</v>
      </c>
      <c r="B236" s="150"/>
      <c r="C236" s="70" t="s">
        <v>448</v>
      </c>
      <c r="D236" s="101" t="s">
        <v>232</v>
      </c>
      <c r="E236" s="98">
        <f>'[2]7.2.'!$H$44</f>
        <v>43988</v>
      </c>
      <c r="F236" s="108">
        <v>43489</v>
      </c>
      <c r="G236" s="108">
        <v>43489</v>
      </c>
      <c r="H236" s="108">
        <v>43489</v>
      </c>
      <c r="I236" s="109">
        <v>43489</v>
      </c>
    </row>
    <row r="237" spans="1:9" s="91" customFormat="1" ht="12" x14ac:dyDescent="0.25">
      <c r="A237" s="149">
        <v>7.3</v>
      </c>
      <c r="B237" s="150"/>
      <c r="C237" s="70" t="s">
        <v>449</v>
      </c>
      <c r="D237" s="101" t="s">
        <v>222</v>
      </c>
      <c r="E237" s="98">
        <f>'[2]7.3.'!$H$45</f>
        <v>318650</v>
      </c>
      <c r="F237" s="108">
        <v>314505</v>
      </c>
      <c r="G237" s="108">
        <v>314355</v>
      </c>
      <c r="H237" s="108">
        <v>314385</v>
      </c>
      <c r="I237" s="109">
        <v>314559</v>
      </c>
    </row>
    <row r="238" spans="1:9" s="91" customFormat="1" ht="12" x14ac:dyDescent="0.25">
      <c r="A238" s="149">
        <v>7.4</v>
      </c>
      <c r="B238" s="150"/>
      <c r="C238" s="70" t="s">
        <v>450</v>
      </c>
      <c r="D238" s="101" t="s">
        <v>222</v>
      </c>
      <c r="E238" s="98">
        <f>'[2]7.4.'!$H$45</f>
        <v>500719</v>
      </c>
      <c r="F238" s="108">
        <v>494568</v>
      </c>
      <c r="G238" s="108">
        <v>493900</v>
      </c>
      <c r="H238" s="108">
        <v>494033</v>
      </c>
      <c r="I238" s="109">
        <v>494809</v>
      </c>
    </row>
    <row r="239" spans="1:9" s="91" customFormat="1" ht="12" x14ac:dyDescent="0.25">
      <c r="A239" s="149">
        <v>7.5</v>
      </c>
      <c r="B239" s="150"/>
      <c r="C239" s="70" t="s">
        <v>451</v>
      </c>
      <c r="D239" s="101" t="s">
        <v>222</v>
      </c>
      <c r="E239" s="98">
        <f>'[2]7.5.'!$H$45</f>
        <v>237883</v>
      </c>
      <c r="F239" s="108">
        <v>235365</v>
      </c>
      <c r="G239" s="108">
        <v>235216</v>
      </c>
      <c r="H239" s="108">
        <v>235246</v>
      </c>
      <c r="I239" s="109">
        <v>235419</v>
      </c>
    </row>
    <row r="240" spans="1:9" s="91" customFormat="1" ht="12" x14ac:dyDescent="0.25">
      <c r="A240" s="149">
        <v>7.6</v>
      </c>
      <c r="B240" s="150"/>
      <c r="C240" s="70" t="s">
        <v>452</v>
      </c>
      <c r="D240" s="101" t="s">
        <v>222</v>
      </c>
      <c r="E240" s="98">
        <f>'[2]7.6.'!$H$45</f>
        <v>252703</v>
      </c>
      <c r="F240" s="108">
        <v>249968</v>
      </c>
      <c r="G240" s="108">
        <v>249819</v>
      </c>
      <c r="H240" s="108">
        <v>249849</v>
      </c>
      <c r="I240" s="109">
        <v>250022</v>
      </c>
    </row>
    <row r="241" spans="1:13" s="91" customFormat="1" ht="12" x14ac:dyDescent="0.25">
      <c r="A241" s="149">
        <v>7.7</v>
      </c>
      <c r="B241" s="150"/>
      <c r="C241" s="70" t="s">
        <v>453</v>
      </c>
      <c r="D241" s="101" t="s">
        <v>222</v>
      </c>
      <c r="E241" s="98">
        <f>'[2]7.7.'!$H$45</f>
        <v>263925</v>
      </c>
      <c r="F241" s="108">
        <v>261026</v>
      </c>
      <c r="G241" s="108">
        <v>260877</v>
      </c>
      <c r="H241" s="108">
        <v>260907</v>
      </c>
      <c r="I241" s="109">
        <v>261080</v>
      </c>
    </row>
    <row r="242" spans="1:13" s="91" customFormat="1" ht="12" x14ac:dyDescent="0.25">
      <c r="A242" s="149">
        <v>7.8</v>
      </c>
      <c r="B242" s="150"/>
      <c r="C242" s="70" t="s">
        <v>454</v>
      </c>
      <c r="D242" s="101" t="s">
        <v>222</v>
      </c>
      <c r="E242" s="98">
        <f>'[2]7.8.'!$H$45</f>
        <v>13763</v>
      </c>
      <c r="F242" s="108">
        <v>13594</v>
      </c>
      <c r="G242" s="108">
        <v>13594</v>
      </c>
      <c r="H242" s="108">
        <v>13594</v>
      </c>
      <c r="I242" s="109">
        <v>13594</v>
      </c>
    </row>
    <row r="243" spans="1:13" s="91" customFormat="1" ht="12" x14ac:dyDescent="0.25">
      <c r="A243" s="149">
        <v>7.9</v>
      </c>
      <c r="B243" s="150"/>
      <c r="C243" s="70" t="s">
        <v>455</v>
      </c>
      <c r="D243" s="101" t="s">
        <v>222</v>
      </c>
      <c r="E243" s="98">
        <f>'[2]7.9.'!$H$45</f>
        <v>14701</v>
      </c>
      <c r="F243" s="108">
        <v>14517</v>
      </c>
      <c r="G243" s="108">
        <v>14517</v>
      </c>
      <c r="H243" s="108">
        <v>14517</v>
      </c>
      <c r="I243" s="109">
        <v>14517</v>
      </c>
    </row>
    <row r="244" spans="1:13" s="91" customFormat="1" ht="25.5" customHeight="1" x14ac:dyDescent="0.25">
      <c r="A244" s="151">
        <v>7.1</v>
      </c>
      <c r="B244" s="152"/>
      <c r="C244" s="70" t="s">
        <v>456</v>
      </c>
      <c r="D244" s="101" t="s">
        <v>222</v>
      </c>
      <c r="E244" s="98">
        <f>'[2]7.10.'!$H$44</f>
        <v>119768</v>
      </c>
      <c r="F244" s="108">
        <v>118130</v>
      </c>
      <c r="G244" s="108">
        <v>118130</v>
      </c>
      <c r="H244" s="108">
        <v>118130</v>
      </c>
      <c r="I244" s="109">
        <v>118130</v>
      </c>
    </row>
    <row r="245" spans="1:13" s="91" customFormat="1" ht="15.75" customHeight="1" thickBot="1" x14ac:dyDescent="0.3">
      <c r="A245" s="153"/>
      <c r="B245" s="154"/>
      <c r="C245" s="112"/>
      <c r="D245" s="113"/>
      <c r="E245" s="98"/>
      <c r="F245" s="114"/>
      <c r="G245" s="114"/>
      <c r="H245" s="114"/>
      <c r="I245" s="115"/>
    </row>
    <row r="246" spans="1:13" s="91" customFormat="1" ht="16.5" customHeight="1" thickBot="1" x14ac:dyDescent="0.3">
      <c r="A246" s="116" t="s">
        <v>457</v>
      </c>
      <c r="B246" s="117"/>
      <c r="C246" s="117"/>
      <c r="D246" s="117"/>
      <c r="E246" s="117"/>
      <c r="F246" s="117"/>
      <c r="G246" s="117"/>
      <c r="H246" s="117"/>
      <c r="I246" s="118"/>
      <c r="J246" s="119"/>
      <c r="K246" s="119"/>
      <c r="L246" s="119"/>
      <c r="M246" s="119"/>
    </row>
    <row r="247" spans="1:13" s="91" customFormat="1" ht="12" x14ac:dyDescent="0.25">
      <c r="A247" s="120">
        <v>1</v>
      </c>
      <c r="B247" s="121" t="s">
        <v>458</v>
      </c>
      <c r="C247" s="122" t="s">
        <v>459</v>
      </c>
      <c r="D247" s="122"/>
      <c r="E247" s="122"/>
      <c r="F247" s="123"/>
      <c r="G247" s="123"/>
      <c r="H247" s="123"/>
      <c r="I247" s="124"/>
    </row>
    <row r="248" spans="1:13" s="91" customFormat="1" ht="22.5" x14ac:dyDescent="0.25">
      <c r="A248" s="125">
        <v>1.1000000000000001</v>
      </c>
      <c r="B248" s="126" t="s">
        <v>460</v>
      </c>
      <c r="C248" s="71" t="s">
        <v>461</v>
      </c>
      <c r="D248" s="72" t="s">
        <v>253</v>
      </c>
      <c r="E248" s="98">
        <f>'[3]1.1.'!$H$48</f>
        <v>152777</v>
      </c>
      <c r="F248" s="108">
        <v>152777</v>
      </c>
      <c r="G248" s="108">
        <v>152777</v>
      </c>
      <c r="H248" s="108">
        <v>152777</v>
      </c>
      <c r="I248" s="109">
        <v>152777</v>
      </c>
    </row>
    <row r="249" spans="1:13" s="91" customFormat="1" ht="22.5" x14ac:dyDescent="0.25">
      <c r="A249" s="125">
        <v>1.2</v>
      </c>
      <c r="B249" s="126" t="s">
        <v>460</v>
      </c>
      <c r="C249" s="71" t="s">
        <v>462</v>
      </c>
      <c r="D249" s="72" t="s">
        <v>253</v>
      </c>
      <c r="E249" s="98">
        <f>'[3]1.2.'!$H$48</f>
        <v>53673</v>
      </c>
      <c r="F249" s="108">
        <v>53673</v>
      </c>
      <c r="G249" s="108">
        <v>53673</v>
      </c>
      <c r="H249" s="108">
        <v>53673</v>
      </c>
      <c r="I249" s="109">
        <v>53673</v>
      </c>
    </row>
    <row r="250" spans="1:13" s="91" customFormat="1" ht="22.5" x14ac:dyDescent="0.25">
      <c r="A250" s="125">
        <v>1.3</v>
      </c>
      <c r="B250" s="126" t="s">
        <v>463</v>
      </c>
      <c r="C250" s="79" t="s">
        <v>464</v>
      </c>
      <c r="D250" s="72" t="s">
        <v>465</v>
      </c>
      <c r="E250" s="98">
        <f>'[3]1.3.'!$H$48</f>
        <v>2613971</v>
      </c>
      <c r="F250" s="108">
        <v>2613971</v>
      </c>
      <c r="G250" s="108">
        <v>2613971</v>
      </c>
      <c r="H250" s="108">
        <v>2613971</v>
      </c>
      <c r="I250" s="109">
        <v>2613971</v>
      </c>
    </row>
    <row r="251" spans="1:13" s="91" customFormat="1" ht="22.5" x14ac:dyDescent="0.25">
      <c r="A251" s="125">
        <v>1.4</v>
      </c>
      <c r="B251" s="126" t="s">
        <v>466</v>
      </c>
      <c r="C251" s="79" t="s">
        <v>467</v>
      </c>
      <c r="D251" s="78" t="s">
        <v>465</v>
      </c>
      <c r="E251" s="98">
        <f>'[3]1.4.'!$H$48</f>
        <v>933801</v>
      </c>
      <c r="F251" s="108">
        <v>933801</v>
      </c>
      <c r="G251" s="108">
        <v>933801</v>
      </c>
      <c r="H251" s="108">
        <v>933801</v>
      </c>
      <c r="I251" s="109">
        <v>933801</v>
      </c>
    </row>
    <row r="252" spans="1:13" s="91" customFormat="1" ht="22.5" x14ac:dyDescent="0.25">
      <c r="A252" s="125">
        <v>1.5</v>
      </c>
      <c r="B252" s="126" t="s">
        <v>468</v>
      </c>
      <c r="C252" s="79" t="s">
        <v>469</v>
      </c>
      <c r="D252" s="78" t="s">
        <v>253</v>
      </c>
      <c r="E252" s="98">
        <f>'[3]1.5.'!$H$48</f>
        <v>89524</v>
      </c>
      <c r="F252" s="108">
        <v>89524</v>
      </c>
      <c r="G252" s="108">
        <v>89524</v>
      </c>
      <c r="H252" s="108">
        <v>89524</v>
      </c>
      <c r="I252" s="109">
        <v>89524</v>
      </c>
    </row>
    <row r="253" spans="1:13" s="91" customFormat="1" ht="22.5" x14ac:dyDescent="0.25">
      <c r="A253" s="125">
        <v>1.6</v>
      </c>
      <c r="B253" s="126" t="s">
        <v>470</v>
      </c>
      <c r="C253" s="79" t="s">
        <v>471</v>
      </c>
      <c r="D253" s="78" t="s">
        <v>472</v>
      </c>
      <c r="E253" s="98">
        <f>'[3]1.6.'!$H$48</f>
        <v>1318</v>
      </c>
      <c r="F253" s="108">
        <v>1318</v>
      </c>
      <c r="G253" s="108">
        <v>1318</v>
      </c>
      <c r="H253" s="108">
        <v>1318</v>
      </c>
      <c r="I253" s="109">
        <v>1318</v>
      </c>
    </row>
    <row r="254" spans="1:13" s="91" customFormat="1" ht="12" x14ac:dyDescent="0.25">
      <c r="A254" s="73"/>
      <c r="B254" s="74"/>
      <c r="C254" s="75"/>
      <c r="D254" s="76"/>
      <c r="E254" s="98"/>
      <c r="F254" s="85"/>
      <c r="G254" s="85"/>
      <c r="H254" s="85"/>
      <c r="I254" s="86"/>
    </row>
    <row r="255" spans="1:13" s="91" customFormat="1" ht="12" x14ac:dyDescent="0.25">
      <c r="A255" s="73">
        <v>2</v>
      </c>
      <c r="B255" s="121" t="s">
        <v>458</v>
      </c>
      <c r="C255" s="127" t="s">
        <v>473</v>
      </c>
      <c r="D255" s="127"/>
      <c r="E255" s="128"/>
      <c r="F255" s="128"/>
      <c r="G255" s="128"/>
      <c r="H255" s="128"/>
      <c r="I255" s="129"/>
    </row>
    <row r="256" spans="1:13" s="91" customFormat="1" ht="12" x14ac:dyDescent="0.25">
      <c r="A256" s="125">
        <v>2.1</v>
      </c>
      <c r="B256" s="126" t="s">
        <v>474</v>
      </c>
      <c r="C256" s="71" t="s">
        <v>475</v>
      </c>
      <c r="D256" s="72" t="s">
        <v>253</v>
      </c>
      <c r="E256" s="108">
        <f>+'[3]2.1.'!$H$48</f>
        <v>9548</v>
      </c>
      <c r="F256" s="108">
        <v>9548</v>
      </c>
      <c r="G256" s="108">
        <v>9548</v>
      </c>
      <c r="H256" s="108">
        <v>9548</v>
      </c>
      <c r="I256" s="109">
        <v>9548</v>
      </c>
    </row>
    <row r="257" spans="1:9" s="91" customFormat="1" ht="12" x14ac:dyDescent="0.25">
      <c r="A257" s="125">
        <v>2.2000000000000002</v>
      </c>
      <c r="B257" s="126" t="s">
        <v>476</v>
      </c>
      <c r="C257" s="71" t="s">
        <v>477</v>
      </c>
      <c r="D257" s="77" t="s">
        <v>253</v>
      </c>
      <c r="E257" s="108">
        <f>+'[3]2.2.'!$H$48</f>
        <v>35558</v>
      </c>
      <c r="F257" s="108">
        <v>35384</v>
      </c>
      <c r="G257" s="108">
        <v>35384</v>
      </c>
      <c r="H257" s="108">
        <v>35384</v>
      </c>
      <c r="I257" s="109">
        <v>35384</v>
      </c>
    </row>
    <row r="258" spans="1:9" s="91" customFormat="1" ht="22.5" customHeight="1" x14ac:dyDescent="0.25">
      <c r="A258" s="125">
        <v>2.2999999999999998</v>
      </c>
      <c r="B258" s="126" t="s">
        <v>478</v>
      </c>
      <c r="C258" s="71" t="s">
        <v>479</v>
      </c>
      <c r="D258" s="77" t="s">
        <v>253</v>
      </c>
      <c r="E258" s="108">
        <f>+'[3]2.3.'!$H$48</f>
        <v>8749</v>
      </c>
      <c r="F258" s="108">
        <v>8749</v>
      </c>
      <c r="G258" s="108">
        <v>8749</v>
      </c>
      <c r="H258" s="108">
        <v>8749</v>
      </c>
      <c r="I258" s="109">
        <v>8749</v>
      </c>
    </row>
    <row r="259" spans="1:9" s="91" customFormat="1" ht="12" x14ac:dyDescent="0.25">
      <c r="A259" s="125">
        <v>2.4</v>
      </c>
      <c r="B259" s="126" t="s">
        <v>480</v>
      </c>
      <c r="C259" s="79" t="s">
        <v>481</v>
      </c>
      <c r="D259" s="78" t="s">
        <v>253</v>
      </c>
      <c r="E259" s="108">
        <f>+'[3]2.4.'!$H$47</f>
        <v>14967</v>
      </c>
      <c r="F259" s="108">
        <v>14967</v>
      </c>
      <c r="G259" s="108">
        <v>14967</v>
      </c>
      <c r="H259" s="108">
        <v>14967</v>
      </c>
      <c r="I259" s="109">
        <v>14967</v>
      </c>
    </row>
    <row r="260" spans="1:9" s="91" customFormat="1" ht="12" x14ac:dyDescent="0.25">
      <c r="A260" s="125">
        <v>2.5</v>
      </c>
      <c r="B260" s="126" t="s">
        <v>482</v>
      </c>
      <c r="C260" s="79" t="s">
        <v>483</v>
      </c>
      <c r="D260" s="78" t="s">
        <v>253</v>
      </c>
      <c r="E260" s="108">
        <f>+'[3]2.5.'!$H$47</f>
        <v>13068</v>
      </c>
      <c r="F260" s="108">
        <v>13068</v>
      </c>
      <c r="G260" s="108">
        <v>13068</v>
      </c>
      <c r="H260" s="108">
        <v>13068</v>
      </c>
      <c r="I260" s="109">
        <v>13068</v>
      </c>
    </row>
    <row r="261" spans="1:9" s="91" customFormat="1" ht="12" x14ac:dyDescent="0.25">
      <c r="A261" s="125">
        <v>2.6</v>
      </c>
      <c r="B261" s="126" t="s">
        <v>484</v>
      </c>
      <c r="C261" s="79" t="s">
        <v>485</v>
      </c>
      <c r="D261" s="78" t="s">
        <v>253</v>
      </c>
      <c r="E261" s="108">
        <f>+'[3]2.6.'!$H$47</f>
        <v>7499</v>
      </c>
      <c r="F261" s="108">
        <v>7499</v>
      </c>
      <c r="G261" s="108">
        <v>7499</v>
      </c>
      <c r="H261" s="108">
        <v>7499</v>
      </c>
      <c r="I261" s="109">
        <v>7499</v>
      </c>
    </row>
    <row r="262" spans="1:9" s="91" customFormat="1" ht="12" x14ac:dyDescent="0.25">
      <c r="A262" s="125">
        <v>2.7</v>
      </c>
      <c r="B262" s="126" t="s">
        <v>486</v>
      </c>
      <c r="C262" s="75" t="s">
        <v>487</v>
      </c>
      <c r="D262" s="130" t="s">
        <v>232</v>
      </c>
      <c r="E262" s="108">
        <f>+'[3]2.7.'!$H$48</f>
        <v>481</v>
      </c>
      <c r="F262" s="108">
        <v>481</v>
      </c>
      <c r="G262" s="108">
        <v>481</v>
      </c>
      <c r="H262" s="108">
        <v>481</v>
      </c>
      <c r="I262" s="109">
        <v>481</v>
      </c>
    </row>
    <row r="263" spans="1:9" s="91" customFormat="1" ht="22.5" customHeight="1" x14ac:dyDescent="0.25">
      <c r="A263" s="125">
        <v>2.8</v>
      </c>
      <c r="B263" s="126" t="s">
        <v>488</v>
      </c>
      <c r="C263" s="80" t="s">
        <v>489</v>
      </c>
      <c r="D263" s="130" t="s">
        <v>253</v>
      </c>
      <c r="E263" s="108">
        <f>+'[3]2.8.'!$H$48</f>
        <v>12832</v>
      </c>
      <c r="F263" s="108">
        <v>12832</v>
      </c>
      <c r="G263" s="108">
        <v>12832</v>
      </c>
      <c r="H263" s="108">
        <v>12832</v>
      </c>
      <c r="I263" s="109">
        <v>12832</v>
      </c>
    </row>
    <row r="264" spans="1:9" s="91" customFormat="1" ht="22.5" x14ac:dyDescent="0.25">
      <c r="A264" s="125">
        <v>2.9</v>
      </c>
      <c r="B264" s="126" t="s">
        <v>490</v>
      </c>
      <c r="C264" s="80" t="s">
        <v>491</v>
      </c>
      <c r="D264" s="130" t="s">
        <v>253</v>
      </c>
      <c r="E264" s="108">
        <f>+'[3]2.9.'!$H$47</f>
        <v>20948</v>
      </c>
      <c r="F264" s="108">
        <v>20948</v>
      </c>
      <c r="G264" s="108">
        <v>20948</v>
      </c>
      <c r="H264" s="108">
        <v>20948</v>
      </c>
      <c r="I264" s="109">
        <v>20948</v>
      </c>
    </row>
    <row r="265" spans="1:9" s="91" customFormat="1" ht="24" customHeight="1" x14ac:dyDescent="0.25">
      <c r="A265" s="131">
        <v>2.1</v>
      </c>
      <c r="B265" s="132" t="s">
        <v>492</v>
      </c>
      <c r="C265" s="80" t="s">
        <v>493</v>
      </c>
      <c r="D265" s="130" t="s">
        <v>253</v>
      </c>
      <c r="E265" s="108">
        <f>+'[3]2.10.'!$H$47</f>
        <v>65265</v>
      </c>
      <c r="F265" s="108">
        <v>65047</v>
      </c>
      <c r="G265" s="108">
        <v>65047</v>
      </c>
      <c r="H265" s="108">
        <v>65047</v>
      </c>
      <c r="I265" s="109">
        <v>65047</v>
      </c>
    </row>
    <row r="266" spans="1:9" s="91" customFormat="1" ht="22.5" x14ac:dyDescent="0.25">
      <c r="A266" s="131">
        <v>2.11</v>
      </c>
      <c r="B266" s="132" t="s">
        <v>494</v>
      </c>
      <c r="C266" s="80" t="s">
        <v>495</v>
      </c>
      <c r="D266" s="130" t="s">
        <v>253</v>
      </c>
      <c r="E266" s="108">
        <f>+'[3]2.11.'!$H$47</f>
        <v>80039</v>
      </c>
      <c r="F266" s="108">
        <v>79821</v>
      </c>
      <c r="G266" s="108">
        <v>79821</v>
      </c>
      <c r="H266" s="108">
        <v>79821</v>
      </c>
      <c r="I266" s="109">
        <v>79821</v>
      </c>
    </row>
    <row r="267" spans="1:9" s="91" customFormat="1" ht="22.5" x14ac:dyDescent="0.25">
      <c r="A267" s="131">
        <v>2.12</v>
      </c>
      <c r="B267" s="132" t="s">
        <v>496</v>
      </c>
      <c r="C267" s="80" t="s">
        <v>497</v>
      </c>
      <c r="D267" s="130" t="s">
        <v>253</v>
      </c>
      <c r="E267" s="108">
        <f>+'[3]2.12.'!$H$48</f>
        <v>19035</v>
      </c>
      <c r="F267" s="108">
        <v>19035</v>
      </c>
      <c r="G267" s="108">
        <v>19035</v>
      </c>
      <c r="H267" s="108">
        <v>19035</v>
      </c>
      <c r="I267" s="109">
        <v>19035</v>
      </c>
    </row>
    <row r="268" spans="1:9" s="91" customFormat="1" ht="22.5" x14ac:dyDescent="0.25">
      <c r="A268" s="131">
        <v>2.13</v>
      </c>
      <c r="B268" s="132" t="s">
        <v>498</v>
      </c>
      <c r="C268" s="80" t="s">
        <v>499</v>
      </c>
      <c r="D268" s="130" t="s">
        <v>253</v>
      </c>
      <c r="E268" s="108">
        <f>+'[3]2.13.'!$H$48</f>
        <v>39738</v>
      </c>
      <c r="F268" s="108">
        <v>39738</v>
      </c>
      <c r="G268" s="108">
        <v>39738</v>
      </c>
      <c r="H268" s="108">
        <v>39738</v>
      </c>
      <c r="I268" s="109">
        <v>39738</v>
      </c>
    </row>
    <row r="269" spans="1:9" s="91" customFormat="1" ht="22.5" x14ac:dyDescent="0.25">
      <c r="A269" s="131">
        <v>2.14</v>
      </c>
      <c r="B269" s="132" t="s">
        <v>500</v>
      </c>
      <c r="C269" s="80" t="s">
        <v>501</v>
      </c>
      <c r="D269" s="130" t="s">
        <v>253</v>
      </c>
      <c r="E269" s="108">
        <f>+'[3]2.14.'!$H$47</f>
        <v>31203</v>
      </c>
      <c r="F269" s="108">
        <v>31203</v>
      </c>
      <c r="G269" s="108">
        <v>31203</v>
      </c>
      <c r="H269" s="108">
        <v>31203</v>
      </c>
      <c r="I269" s="109">
        <v>31203</v>
      </c>
    </row>
    <row r="270" spans="1:9" s="91" customFormat="1" ht="22.5" x14ac:dyDescent="0.25">
      <c r="A270" s="131">
        <v>2.15</v>
      </c>
      <c r="B270" s="132" t="s">
        <v>502</v>
      </c>
      <c r="C270" s="80" t="s">
        <v>503</v>
      </c>
      <c r="D270" s="130" t="s">
        <v>253</v>
      </c>
      <c r="E270" s="108">
        <f>+'[3]2.15.'!$H$48</f>
        <v>53644</v>
      </c>
      <c r="F270" s="108">
        <v>53644</v>
      </c>
      <c r="G270" s="108">
        <v>53644</v>
      </c>
      <c r="H270" s="108">
        <v>53644</v>
      </c>
      <c r="I270" s="109">
        <v>53644</v>
      </c>
    </row>
    <row r="271" spans="1:9" s="91" customFormat="1" ht="12" x14ac:dyDescent="0.25">
      <c r="A271" s="73"/>
      <c r="B271" s="74"/>
      <c r="C271" s="75"/>
      <c r="D271" s="76"/>
      <c r="E271" s="85"/>
      <c r="F271" s="85"/>
      <c r="G271" s="85"/>
      <c r="H271" s="85"/>
      <c r="I271" s="86"/>
    </row>
    <row r="272" spans="1:9" s="91" customFormat="1" ht="12" x14ac:dyDescent="0.25">
      <c r="A272" s="73">
        <v>3</v>
      </c>
      <c r="B272" s="121" t="s">
        <v>458</v>
      </c>
      <c r="C272" s="127" t="s">
        <v>199</v>
      </c>
      <c r="D272" s="127"/>
      <c r="E272" s="128"/>
      <c r="F272" s="128"/>
      <c r="G272" s="128"/>
      <c r="H272" s="128"/>
      <c r="I272" s="129"/>
    </row>
    <row r="273" spans="1:9" s="91" customFormat="1" ht="12" x14ac:dyDescent="0.25">
      <c r="A273" s="125">
        <v>3.1</v>
      </c>
      <c r="B273" s="126" t="s">
        <v>504</v>
      </c>
      <c r="C273" s="133" t="s">
        <v>505</v>
      </c>
      <c r="D273" s="134" t="s">
        <v>232</v>
      </c>
      <c r="E273" s="108">
        <f>+'[3]3.1.'!$H$47</f>
        <v>5366</v>
      </c>
      <c r="F273" s="108">
        <v>5366</v>
      </c>
      <c r="G273" s="108">
        <v>5366</v>
      </c>
      <c r="H273" s="108">
        <v>5366</v>
      </c>
      <c r="I273" s="109">
        <v>5366</v>
      </c>
    </row>
    <row r="274" spans="1:9" s="91" customFormat="1" ht="12" x14ac:dyDescent="0.25">
      <c r="A274" s="125">
        <v>3.2</v>
      </c>
      <c r="B274" s="126" t="s">
        <v>506</v>
      </c>
      <c r="C274" s="81" t="s">
        <v>507</v>
      </c>
      <c r="D274" s="135" t="s">
        <v>253</v>
      </c>
      <c r="E274" s="108">
        <f>+'[3]3.2.'!$H$47</f>
        <v>106864</v>
      </c>
      <c r="F274" s="108">
        <v>107380</v>
      </c>
      <c r="G274" s="108">
        <v>91959</v>
      </c>
      <c r="H274" s="108">
        <v>109093</v>
      </c>
      <c r="I274" s="109">
        <v>121087</v>
      </c>
    </row>
    <row r="275" spans="1:9" s="91" customFormat="1" ht="12" x14ac:dyDescent="0.25">
      <c r="A275" s="125">
        <v>3.3</v>
      </c>
      <c r="B275" s="126" t="s">
        <v>508</v>
      </c>
      <c r="C275" s="81" t="s">
        <v>509</v>
      </c>
      <c r="D275" s="135" t="s">
        <v>253</v>
      </c>
      <c r="E275" s="108">
        <f>+'[3]3.3.'!$H$48</f>
        <v>112158</v>
      </c>
      <c r="F275" s="108">
        <v>117510</v>
      </c>
      <c r="G275" s="108">
        <v>102089</v>
      </c>
      <c r="H275" s="108">
        <v>119223</v>
      </c>
      <c r="I275" s="109">
        <v>131217</v>
      </c>
    </row>
    <row r="276" spans="1:9" s="91" customFormat="1" ht="22.5" x14ac:dyDescent="0.25">
      <c r="A276" s="125">
        <v>3.4</v>
      </c>
      <c r="B276" s="126" t="s">
        <v>510</v>
      </c>
      <c r="C276" s="81" t="s">
        <v>511</v>
      </c>
      <c r="D276" s="135" t="s">
        <v>253</v>
      </c>
      <c r="E276" s="108">
        <f>+'[3]3.4.'!$H$49</f>
        <v>139125</v>
      </c>
      <c r="F276" s="108">
        <v>139125</v>
      </c>
      <c r="G276" s="108">
        <v>139125</v>
      </c>
      <c r="H276" s="108">
        <v>139125</v>
      </c>
      <c r="I276" s="109">
        <v>139125</v>
      </c>
    </row>
    <row r="277" spans="1:9" s="91" customFormat="1" ht="12" x14ac:dyDescent="0.25">
      <c r="A277" s="125">
        <v>3.5</v>
      </c>
      <c r="B277" s="126" t="s">
        <v>512</v>
      </c>
      <c r="C277" s="81" t="s">
        <v>513</v>
      </c>
      <c r="D277" s="135" t="s">
        <v>232</v>
      </c>
      <c r="E277" s="108">
        <f>+'[3]3.5.'!$H$48</f>
        <v>3267</v>
      </c>
      <c r="F277" s="108">
        <v>3226</v>
      </c>
      <c r="G277" s="108">
        <v>3226</v>
      </c>
      <c r="H277" s="108">
        <v>3226</v>
      </c>
      <c r="I277" s="109">
        <v>3226</v>
      </c>
    </row>
    <row r="278" spans="1:9" s="91" customFormat="1" ht="12" x14ac:dyDescent="0.25">
      <c r="A278" s="125">
        <v>3.6</v>
      </c>
      <c r="B278" s="126" t="s">
        <v>514</v>
      </c>
      <c r="C278" s="81" t="s">
        <v>515</v>
      </c>
      <c r="D278" s="135" t="s">
        <v>232</v>
      </c>
      <c r="E278" s="108">
        <f>+'[3]3.6.'!$H$47</f>
        <v>1130</v>
      </c>
      <c r="F278" s="108">
        <v>1185</v>
      </c>
      <c r="G278" s="108">
        <v>1185</v>
      </c>
      <c r="H278" s="108">
        <v>1185</v>
      </c>
      <c r="I278" s="109">
        <v>1185</v>
      </c>
    </row>
    <row r="279" spans="1:9" s="91" customFormat="1" ht="12" x14ac:dyDescent="0.25">
      <c r="A279" s="125">
        <v>3.7</v>
      </c>
      <c r="B279" s="126" t="s">
        <v>516</v>
      </c>
      <c r="C279" s="81" t="s">
        <v>517</v>
      </c>
      <c r="D279" s="135" t="s">
        <v>253</v>
      </c>
      <c r="E279" s="108">
        <f>+'[3]3.7.'!$H$47</f>
        <v>220823</v>
      </c>
      <c r="F279" s="108">
        <v>221780</v>
      </c>
      <c r="G279" s="108">
        <v>218167</v>
      </c>
      <c r="H279" s="108">
        <v>218890</v>
      </c>
      <c r="I279" s="109">
        <v>223080</v>
      </c>
    </row>
    <row r="280" spans="1:9" s="91" customFormat="1" ht="12" x14ac:dyDescent="0.25">
      <c r="A280" s="125">
        <v>3.8</v>
      </c>
      <c r="B280" s="126" t="s">
        <v>518</v>
      </c>
      <c r="C280" s="81" t="s">
        <v>519</v>
      </c>
      <c r="D280" s="135" t="s">
        <v>232</v>
      </c>
      <c r="E280" s="108">
        <f>+'[3]3.8.'!$H$48</f>
        <v>65665</v>
      </c>
      <c r="F280" s="108">
        <v>65603</v>
      </c>
      <c r="G280" s="108">
        <v>64573</v>
      </c>
      <c r="H280" s="108">
        <v>64779</v>
      </c>
      <c r="I280" s="109">
        <v>65974</v>
      </c>
    </row>
    <row r="281" spans="1:9" s="91" customFormat="1" ht="12" x14ac:dyDescent="0.25">
      <c r="A281" s="125">
        <v>3.9</v>
      </c>
      <c r="B281" s="126" t="s">
        <v>520</v>
      </c>
      <c r="C281" s="81" t="s">
        <v>521</v>
      </c>
      <c r="D281" s="135" t="s">
        <v>253</v>
      </c>
      <c r="E281" s="108">
        <f>+'[3]3.9.'!$H$48</f>
        <v>684102</v>
      </c>
      <c r="F281" s="108">
        <v>572682</v>
      </c>
      <c r="G281" s="108">
        <v>547969</v>
      </c>
      <c r="H281" s="108">
        <v>572682</v>
      </c>
      <c r="I281" s="109">
        <v>589157</v>
      </c>
    </row>
    <row r="282" spans="1:9" s="91" customFormat="1" ht="22.5" x14ac:dyDescent="0.25">
      <c r="A282" s="131">
        <v>3.1</v>
      </c>
      <c r="B282" s="126" t="s">
        <v>522</v>
      </c>
      <c r="C282" s="81" t="s">
        <v>523</v>
      </c>
      <c r="D282" s="135" t="s">
        <v>253</v>
      </c>
      <c r="E282" s="108">
        <f>+'[3]3.10.'!$H$48</f>
        <v>691539</v>
      </c>
      <c r="F282" s="108">
        <v>580119</v>
      </c>
      <c r="G282" s="108">
        <v>555407</v>
      </c>
      <c r="H282" s="108">
        <v>580119</v>
      </c>
      <c r="I282" s="109">
        <v>596594</v>
      </c>
    </row>
    <row r="283" spans="1:9" s="91" customFormat="1" ht="22.5" x14ac:dyDescent="0.25">
      <c r="A283" s="131">
        <v>3.11</v>
      </c>
      <c r="B283" s="126" t="s">
        <v>524</v>
      </c>
      <c r="C283" s="81" t="s">
        <v>525</v>
      </c>
      <c r="D283" s="135" t="s">
        <v>253</v>
      </c>
      <c r="E283" s="108">
        <f>+'[3]3.11.'!$H$48</f>
        <v>728559</v>
      </c>
      <c r="F283" s="108">
        <v>617828</v>
      </c>
      <c r="G283" s="108">
        <v>593115</v>
      </c>
      <c r="H283" s="108">
        <v>617828</v>
      </c>
      <c r="I283" s="109">
        <v>634303</v>
      </c>
    </row>
    <row r="284" spans="1:9" s="91" customFormat="1" ht="22.5" x14ac:dyDescent="0.25">
      <c r="A284" s="131">
        <v>3.12</v>
      </c>
      <c r="B284" s="126" t="s">
        <v>526</v>
      </c>
      <c r="C284" s="81" t="s">
        <v>527</v>
      </c>
      <c r="D284" s="135" t="s">
        <v>253</v>
      </c>
      <c r="E284" s="108">
        <f>+'[3]3.12.'!$H$48</f>
        <v>706414</v>
      </c>
      <c r="F284" s="108">
        <v>609869</v>
      </c>
      <c r="G284" s="108">
        <v>585157</v>
      </c>
      <c r="H284" s="108">
        <v>609869</v>
      </c>
      <c r="I284" s="109">
        <v>626344</v>
      </c>
    </row>
    <row r="285" spans="1:9" s="91" customFormat="1" ht="12" x14ac:dyDescent="0.25">
      <c r="A285" s="131" t="s">
        <v>528</v>
      </c>
      <c r="B285" s="126" t="s">
        <v>529</v>
      </c>
      <c r="C285" s="81" t="s">
        <v>530</v>
      </c>
      <c r="D285" s="135" t="s">
        <v>253</v>
      </c>
      <c r="E285" s="108">
        <f>+'[3]3,12(1)'!$H$48</f>
        <v>355569</v>
      </c>
      <c r="F285" s="108">
        <v>328970</v>
      </c>
      <c r="G285" s="108">
        <v>325380</v>
      </c>
      <c r="H285" s="108">
        <v>347015</v>
      </c>
      <c r="I285" s="109">
        <v>318726</v>
      </c>
    </row>
    <row r="286" spans="1:9" s="91" customFormat="1" ht="12" x14ac:dyDescent="0.25">
      <c r="A286" s="131">
        <v>3.13</v>
      </c>
      <c r="B286" s="132" t="s">
        <v>531</v>
      </c>
      <c r="C286" s="81" t="s">
        <v>532</v>
      </c>
      <c r="D286" s="135" t="s">
        <v>253</v>
      </c>
      <c r="E286" s="108">
        <f>+'[3]3.13.'!$H$47</f>
        <v>262624</v>
      </c>
      <c r="F286" s="108">
        <v>265648</v>
      </c>
      <c r="G286" s="108">
        <v>250227</v>
      </c>
      <c r="H286" s="108">
        <v>267361</v>
      </c>
      <c r="I286" s="109">
        <v>279355</v>
      </c>
    </row>
    <row r="287" spans="1:9" s="91" customFormat="1" ht="12" x14ac:dyDescent="0.25">
      <c r="A287" s="131">
        <v>3.14</v>
      </c>
      <c r="B287" s="126" t="s">
        <v>533</v>
      </c>
      <c r="C287" s="81" t="s">
        <v>534</v>
      </c>
      <c r="D287" s="135" t="s">
        <v>253</v>
      </c>
      <c r="E287" s="108">
        <f>+'[3]3.14.'!$H$47</f>
        <v>256117</v>
      </c>
      <c r="F287" s="108">
        <v>254387</v>
      </c>
      <c r="G287" s="108">
        <v>238966</v>
      </c>
      <c r="H287" s="108">
        <v>256100</v>
      </c>
      <c r="I287" s="109">
        <v>268094</v>
      </c>
    </row>
    <row r="288" spans="1:9" s="91" customFormat="1" ht="12" x14ac:dyDescent="0.25">
      <c r="A288" s="131" t="s">
        <v>535</v>
      </c>
      <c r="B288" s="126" t="s">
        <v>470</v>
      </c>
      <c r="C288" s="81" t="s">
        <v>536</v>
      </c>
      <c r="D288" s="135" t="s">
        <v>253</v>
      </c>
      <c r="E288" s="108">
        <f>'[3]3.14(1)'!$H$47</f>
        <v>38962</v>
      </c>
      <c r="F288" s="108">
        <v>38510</v>
      </c>
      <c r="G288" s="108">
        <v>38510</v>
      </c>
      <c r="H288" s="108">
        <v>38510</v>
      </c>
      <c r="I288" s="108">
        <v>38510</v>
      </c>
    </row>
    <row r="289" spans="1:9" s="91" customFormat="1" ht="12" x14ac:dyDescent="0.25">
      <c r="A289" s="131" t="s">
        <v>537</v>
      </c>
      <c r="B289" s="126" t="s">
        <v>470</v>
      </c>
      <c r="C289" s="81" t="s">
        <v>538</v>
      </c>
      <c r="D289" s="135" t="s">
        <v>253</v>
      </c>
      <c r="E289" s="108">
        <f>'[3]3.14(2)'!$H$47</f>
        <v>173290</v>
      </c>
      <c r="F289" s="108">
        <v>170964</v>
      </c>
      <c r="G289" s="108">
        <v>170964</v>
      </c>
      <c r="H289" s="108">
        <v>170964</v>
      </c>
      <c r="I289" s="108">
        <v>170964</v>
      </c>
    </row>
    <row r="290" spans="1:9" s="91" customFormat="1" ht="12" x14ac:dyDescent="0.25">
      <c r="A290" s="131">
        <v>3.15</v>
      </c>
      <c r="B290" s="126" t="s">
        <v>539</v>
      </c>
      <c r="C290" s="81" t="s">
        <v>540</v>
      </c>
      <c r="D290" s="135" t="s">
        <v>253</v>
      </c>
      <c r="E290" s="108">
        <f>+'[3]3.15.'!$H$47</f>
        <v>62898</v>
      </c>
      <c r="F290" s="108">
        <v>73265</v>
      </c>
      <c r="G290" s="108">
        <v>57844</v>
      </c>
      <c r="H290" s="108">
        <v>74978</v>
      </c>
      <c r="I290" s="109">
        <v>86972</v>
      </c>
    </row>
    <row r="291" spans="1:9" s="91" customFormat="1" ht="12" x14ac:dyDescent="0.25">
      <c r="A291" s="131">
        <v>3.16</v>
      </c>
      <c r="B291" s="126" t="s">
        <v>541</v>
      </c>
      <c r="C291" s="81" t="s">
        <v>542</v>
      </c>
      <c r="D291" s="78" t="s">
        <v>232</v>
      </c>
      <c r="E291" s="108">
        <f>+'[3]3.16.'!$H$47</f>
        <v>11342</v>
      </c>
      <c r="F291" s="108">
        <v>11768</v>
      </c>
      <c r="G291" s="108">
        <v>11507</v>
      </c>
      <c r="H291" s="108">
        <v>11559</v>
      </c>
      <c r="I291" s="109">
        <v>11862</v>
      </c>
    </row>
    <row r="292" spans="1:9" s="91" customFormat="1" ht="12" x14ac:dyDescent="0.25">
      <c r="A292" s="131">
        <v>3.17</v>
      </c>
      <c r="B292" s="126" t="s">
        <v>543</v>
      </c>
      <c r="C292" s="81" t="s">
        <v>544</v>
      </c>
      <c r="D292" s="78" t="s">
        <v>232</v>
      </c>
      <c r="E292" s="108">
        <f>+'[3]3.17.'!$H$47</f>
        <v>4523</v>
      </c>
      <c r="F292" s="108">
        <v>4724</v>
      </c>
      <c r="G292" s="108">
        <v>4593</v>
      </c>
      <c r="H292" s="108">
        <v>4619</v>
      </c>
      <c r="I292" s="109">
        <v>4771</v>
      </c>
    </row>
    <row r="293" spans="1:9" s="91" customFormat="1" ht="22.5" x14ac:dyDescent="0.25">
      <c r="A293" s="131">
        <v>3.18</v>
      </c>
      <c r="B293" s="126" t="s">
        <v>545</v>
      </c>
      <c r="C293" s="81" t="s">
        <v>546</v>
      </c>
      <c r="D293" s="78" t="s">
        <v>253</v>
      </c>
      <c r="E293" s="108">
        <f>+'[3]3.18.'!$H$47</f>
        <v>612348</v>
      </c>
      <c r="F293" s="108">
        <v>610577</v>
      </c>
      <c r="G293" s="108">
        <v>595580</v>
      </c>
      <c r="H293" s="108">
        <v>598579</v>
      </c>
      <c r="I293" s="109">
        <v>615975</v>
      </c>
    </row>
    <row r="294" spans="1:9" s="91" customFormat="1" ht="22.5" x14ac:dyDescent="0.25">
      <c r="A294" s="131">
        <v>3.19</v>
      </c>
      <c r="B294" s="126" t="s">
        <v>545</v>
      </c>
      <c r="C294" s="81" t="s">
        <v>547</v>
      </c>
      <c r="D294" s="78" t="s">
        <v>253</v>
      </c>
      <c r="E294" s="108">
        <f>+'[3]3.19.'!$H$48</f>
        <v>643592</v>
      </c>
      <c r="F294" s="108">
        <v>641549</v>
      </c>
      <c r="G294" s="108">
        <v>625880</v>
      </c>
      <c r="H294" s="108">
        <v>629013</v>
      </c>
      <c r="I294" s="109">
        <v>647189</v>
      </c>
    </row>
    <row r="295" spans="1:9" s="91" customFormat="1" ht="22.5" x14ac:dyDescent="0.25">
      <c r="A295" s="131">
        <v>3.2</v>
      </c>
      <c r="B295" s="126" t="s">
        <v>545</v>
      </c>
      <c r="C295" s="81" t="s">
        <v>548</v>
      </c>
      <c r="D295" s="135" t="s">
        <v>253</v>
      </c>
      <c r="E295" s="108">
        <f>+'[3]3.20.'!$H$48</f>
        <v>664409</v>
      </c>
      <c r="F295" s="108">
        <v>662053</v>
      </c>
      <c r="G295" s="108">
        <v>645961</v>
      </c>
      <c r="H295" s="108">
        <v>649179</v>
      </c>
      <c r="I295" s="109">
        <v>667845</v>
      </c>
    </row>
    <row r="296" spans="1:9" s="91" customFormat="1" ht="22.5" customHeight="1" x14ac:dyDescent="0.25">
      <c r="A296" s="131">
        <v>3.21</v>
      </c>
      <c r="B296" s="126" t="s">
        <v>470</v>
      </c>
      <c r="C296" s="81" t="s">
        <v>549</v>
      </c>
      <c r="D296" s="135" t="s">
        <v>225</v>
      </c>
      <c r="E296" s="108">
        <f>+'[3]3.21.'!$H$49</f>
        <v>7096</v>
      </c>
      <c r="F296" s="108">
        <v>7052</v>
      </c>
      <c r="G296" s="108">
        <v>7052</v>
      </c>
      <c r="H296" s="108">
        <v>7052</v>
      </c>
      <c r="I296" s="109">
        <v>7052</v>
      </c>
    </row>
    <row r="297" spans="1:9" s="91" customFormat="1" ht="12" customHeight="1" x14ac:dyDescent="0.25">
      <c r="A297" s="131">
        <v>3.22</v>
      </c>
      <c r="B297" s="126" t="s">
        <v>470</v>
      </c>
      <c r="C297" s="81" t="s">
        <v>550</v>
      </c>
      <c r="D297" s="135" t="s">
        <v>253</v>
      </c>
      <c r="E297" s="108">
        <f>+'[3]3.22.'!$H$48</f>
        <v>91948</v>
      </c>
      <c r="F297" s="108">
        <v>125732</v>
      </c>
      <c r="G297" s="108">
        <v>112683</v>
      </c>
      <c r="H297" s="108">
        <v>127181</v>
      </c>
      <c r="I297" s="109">
        <v>131531</v>
      </c>
    </row>
    <row r="298" spans="1:9" s="91" customFormat="1" ht="12" x14ac:dyDescent="0.25">
      <c r="A298" s="73"/>
      <c r="B298" s="74"/>
      <c r="C298" s="82"/>
      <c r="D298" s="72"/>
      <c r="E298" s="85"/>
      <c r="F298" s="85"/>
      <c r="G298" s="85"/>
      <c r="H298" s="85"/>
      <c r="I298" s="86"/>
    </row>
    <row r="299" spans="1:9" s="91" customFormat="1" ht="12" x14ac:dyDescent="0.25">
      <c r="A299" s="73">
        <v>4</v>
      </c>
      <c r="B299" s="121" t="s">
        <v>458</v>
      </c>
      <c r="C299" s="127" t="s">
        <v>551</v>
      </c>
      <c r="D299" s="127"/>
      <c r="E299" s="128"/>
      <c r="F299" s="128"/>
      <c r="G299" s="128"/>
      <c r="H299" s="128"/>
      <c r="I299" s="129"/>
    </row>
    <row r="300" spans="1:9" s="91" customFormat="1" ht="12" x14ac:dyDescent="0.25">
      <c r="A300" s="125">
        <v>4.0999999999999996</v>
      </c>
      <c r="B300" s="126" t="s">
        <v>552</v>
      </c>
      <c r="C300" s="75" t="s">
        <v>553</v>
      </c>
      <c r="D300" s="76" t="s">
        <v>253</v>
      </c>
      <c r="E300" s="108">
        <f>+'[3]4.1.'!$H$47</f>
        <v>883057</v>
      </c>
      <c r="F300" s="108">
        <v>881660</v>
      </c>
      <c r="G300" s="108">
        <v>864648</v>
      </c>
      <c r="H300" s="108">
        <v>868050</v>
      </c>
      <c r="I300" s="109">
        <v>887783</v>
      </c>
    </row>
    <row r="301" spans="1:9" s="91" customFormat="1" ht="12" x14ac:dyDescent="0.25">
      <c r="A301" s="125">
        <v>4.2</v>
      </c>
      <c r="B301" s="126" t="s">
        <v>554</v>
      </c>
      <c r="C301" s="75" t="s">
        <v>555</v>
      </c>
      <c r="D301" s="76" t="s">
        <v>253</v>
      </c>
      <c r="E301" s="108">
        <f>+'[3]4.2.'!$H$47</f>
        <v>757161</v>
      </c>
      <c r="F301" s="108">
        <v>756049</v>
      </c>
      <c r="G301" s="108">
        <v>739319</v>
      </c>
      <c r="H301" s="108">
        <v>742664</v>
      </c>
      <c r="I301" s="109">
        <v>762070</v>
      </c>
    </row>
    <row r="302" spans="1:9" s="91" customFormat="1" ht="12" x14ac:dyDescent="0.25">
      <c r="A302" s="125">
        <v>4.3</v>
      </c>
      <c r="B302" s="126" t="s">
        <v>554</v>
      </c>
      <c r="C302" s="75" t="s">
        <v>556</v>
      </c>
      <c r="D302" s="76" t="s">
        <v>253</v>
      </c>
      <c r="E302" s="108">
        <f>+'[3]4.3.'!$H$47</f>
        <v>802168</v>
      </c>
      <c r="F302" s="108">
        <v>801099</v>
      </c>
      <c r="G302" s="108">
        <v>783707</v>
      </c>
      <c r="H302" s="108">
        <v>787184</v>
      </c>
      <c r="I302" s="109">
        <v>807359</v>
      </c>
    </row>
    <row r="303" spans="1:9" s="91" customFormat="1" ht="12" x14ac:dyDescent="0.25">
      <c r="A303" s="125">
        <v>4.4000000000000004</v>
      </c>
      <c r="B303" s="132" t="s">
        <v>557</v>
      </c>
      <c r="C303" s="75" t="s">
        <v>558</v>
      </c>
      <c r="D303" s="76" t="s">
        <v>253</v>
      </c>
      <c r="E303" s="108">
        <f>+'[3]4.4.'!$H$47</f>
        <v>541589</v>
      </c>
      <c r="F303" s="108">
        <v>541942</v>
      </c>
      <c r="G303" s="108">
        <v>526368</v>
      </c>
      <c r="H303" s="108">
        <v>529482</v>
      </c>
      <c r="I303" s="109">
        <v>547548</v>
      </c>
    </row>
    <row r="304" spans="1:9" s="91" customFormat="1" ht="12" x14ac:dyDescent="0.25">
      <c r="A304" s="125">
        <v>4.5</v>
      </c>
      <c r="B304" s="132" t="s">
        <v>557</v>
      </c>
      <c r="C304" s="75" t="s">
        <v>559</v>
      </c>
      <c r="D304" s="76" t="s">
        <v>253</v>
      </c>
      <c r="E304" s="108">
        <f>+'[3]4.5.'!$H$47</f>
        <v>636630</v>
      </c>
      <c r="F304" s="108">
        <v>637000</v>
      </c>
      <c r="G304" s="108">
        <v>620809</v>
      </c>
      <c r="H304" s="108">
        <v>624046</v>
      </c>
      <c r="I304" s="109">
        <v>642828</v>
      </c>
    </row>
    <row r="305" spans="1:9" s="91" customFormat="1" ht="12" x14ac:dyDescent="0.25">
      <c r="A305" s="125">
        <v>4.5999999999999996</v>
      </c>
      <c r="B305" s="126" t="s">
        <v>560</v>
      </c>
      <c r="C305" s="75" t="s">
        <v>561</v>
      </c>
      <c r="D305" s="76" t="s">
        <v>253</v>
      </c>
      <c r="E305" s="108">
        <f>+'[3]4.6.'!$H$47</f>
        <v>538553</v>
      </c>
      <c r="F305" s="108">
        <v>539969</v>
      </c>
      <c r="G305" s="108">
        <v>523792</v>
      </c>
      <c r="H305" s="108">
        <v>527026</v>
      </c>
      <c r="I305" s="109">
        <v>545792</v>
      </c>
    </row>
    <row r="306" spans="1:9" s="91" customFormat="1" ht="12" x14ac:dyDescent="0.25">
      <c r="A306" s="125">
        <v>4.7</v>
      </c>
      <c r="B306" s="126" t="s">
        <v>560</v>
      </c>
      <c r="C306" s="75" t="s">
        <v>562</v>
      </c>
      <c r="D306" s="76" t="s">
        <v>253</v>
      </c>
      <c r="E306" s="108">
        <f>+'[3]4.7.'!$H$47</f>
        <v>633474</v>
      </c>
      <c r="F306" s="108">
        <v>634949</v>
      </c>
      <c r="G306" s="108">
        <v>618131</v>
      </c>
      <c r="H306" s="108">
        <v>621493</v>
      </c>
      <c r="I306" s="109">
        <v>641002</v>
      </c>
    </row>
    <row r="307" spans="1:9" s="91" customFormat="1" ht="12" x14ac:dyDescent="0.25">
      <c r="A307" s="125">
        <v>4.8</v>
      </c>
      <c r="B307" s="126" t="s">
        <v>560</v>
      </c>
      <c r="C307" s="75" t="s">
        <v>563</v>
      </c>
      <c r="D307" s="76" t="s">
        <v>253</v>
      </c>
      <c r="E307" s="108">
        <f>+'[3]4.8.'!$H$47</f>
        <v>697584</v>
      </c>
      <c r="F307" s="108">
        <v>699000</v>
      </c>
      <c r="G307" s="108">
        <v>682823</v>
      </c>
      <c r="H307" s="108">
        <v>686057</v>
      </c>
      <c r="I307" s="109">
        <v>704823</v>
      </c>
    </row>
    <row r="308" spans="1:9" s="91" customFormat="1" ht="12" x14ac:dyDescent="0.25">
      <c r="A308" s="125">
        <v>4.9000000000000004</v>
      </c>
      <c r="B308" s="126" t="s">
        <v>560</v>
      </c>
      <c r="C308" s="75" t="s">
        <v>564</v>
      </c>
      <c r="D308" s="76" t="s">
        <v>253</v>
      </c>
      <c r="E308" s="108">
        <f>+'[3]4.9.'!$H$47</f>
        <v>556732</v>
      </c>
      <c r="F308" s="108">
        <v>558291</v>
      </c>
      <c r="G308" s="108">
        <v>541473</v>
      </c>
      <c r="H308" s="108">
        <v>544835</v>
      </c>
      <c r="I308" s="109">
        <v>564344</v>
      </c>
    </row>
    <row r="309" spans="1:9" s="91" customFormat="1" ht="12" x14ac:dyDescent="0.25">
      <c r="A309" s="131">
        <v>4.0999999999999996</v>
      </c>
      <c r="B309" s="126" t="s">
        <v>560</v>
      </c>
      <c r="C309" s="75" t="s">
        <v>565</v>
      </c>
      <c r="D309" s="76" t="s">
        <v>253</v>
      </c>
      <c r="E309" s="108">
        <f>+'[3]4.10.'!$H$47</f>
        <v>740232</v>
      </c>
      <c r="F309" s="108">
        <v>741791</v>
      </c>
      <c r="G309" s="108">
        <v>724973</v>
      </c>
      <c r="H309" s="108">
        <v>728335</v>
      </c>
      <c r="I309" s="109">
        <v>747844</v>
      </c>
    </row>
    <row r="310" spans="1:9" s="91" customFormat="1" ht="21" customHeight="1" x14ac:dyDescent="0.25">
      <c r="A310" s="131">
        <v>4.1100000000000003</v>
      </c>
      <c r="B310" s="126" t="s">
        <v>566</v>
      </c>
      <c r="C310" s="81" t="s">
        <v>567</v>
      </c>
      <c r="D310" s="76" t="s">
        <v>310</v>
      </c>
      <c r="E310" s="108">
        <f>+'[3]4.11.'!$H$48</f>
        <v>11971</v>
      </c>
      <c r="F310" s="108">
        <v>11899</v>
      </c>
      <c r="G310" s="108">
        <v>11899</v>
      </c>
      <c r="H310" s="108">
        <v>11899</v>
      </c>
      <c r="I310" s="109">
        <v>11899</v>
      </c>
    </row>
    <row r="311" spans="1:9" s="91" customFormat="1" ht="22.5" x14ac:dyDescent="0.25">
      <c r="A311" s="131">
        <v>4.12</v>
      </c>
      <c r="B311" s="132" t="s">
        <v>566</v>
      </c>
      <c r="C311" s="81" t="s">
        <v>568</v>
      </c>
      <c r="D311" s="76" t="s">
        <v>310</v>
      </c>
      <c r="E311" s="108">
        <f>+'[3]4.12.'!$H$48</f>
        <v>15383</v>
      </c>
      <c r="F311" s="108">
        <v>15264</v>
      </c>
      <c r="G311" s="108">
        <v>15264</v>
      </c>
      <c r="H311" s="108">
        <v>15264</v>
      </c>
      <c r="I311" s="109">
        <v>15264</v>
      </c>
    </row>
    <row r="312" spans="1:9" s="91" customFormat="1" ht="12" x14ac:dyDescent="0.25">
      <c r="A312" s="131">
        <v>4.13</v>
      </c>
      <c r="B312" s="126" t="s">
        <v>569</v>
      </c>
      <c r="C312" s="81" t="s">
        <v>570</v>
      </c>
      <c r="D312" s="76" t="s">
        <v>571</v>
      </c>
      <c r="E312" s="108">
        <f>+'[3]4.13.'!$H$48</f>
        <v>1807</v>
      </c>
      <c r="F312" s="108">
        <v>1793</v>
      </c>
      <c r="G312" s="108">
        <v>1793</v>
      </c>
      <c r="H312" s="108">
        <v>1793</v>
      </c>
      <c r="I312" s="109">
        <v>1793</v>
      </c>
    </row>
    <row r="313" spans="1:9" s="91" customFormat="1" ht="22.5" x14ac:dyDescent="0.25">
      <c r="A313" s="131">
        <v>4.1399999999999997</v>
      </c>
      <c r="B313" s="132" t="s">
        <v>572</v>
      </c>
      <c r="C313" s="81" t="s">
        <v>573</v>
      </c>
      <c r="D313" s="76" t="s">
        <v>225</v>
      </c>
      <c r="E313" s="108">
        <f>+'[3]4.14.'!$H$47</f>
        <v>2717709</v>
      </c>
      <c r="F313" s="108">
        <v>2691682</v>
      </c>
      <c r="G313" s="108">
        <v>2691682</v>
      </c>
      <c r="H313" s="108">
        <v>2691682</v>
      </c>
      <c r="I313" s="109">
        <v>2691682</v>
      </c>
    </row>
    <row r="314" spans="1:9" s="91" customFormat="1" ht="33.75" x14ac:dyDescent="0.25">
      <c r="A314" s="131">
        <v>4.1500000000000004</v>
      </c>
      <c r="B314" s="126" t="s">
        <v>574</v>
      </c>
      <c r="C314" s="81" t="s">
        <v>575</v>
      </c>
      <c r="D314" s="76" t="s">
        <v>225</v>
      </c>
      <c r="E314" s="108">
        <f>+'[3]4.15.'!$H$47</f>
        <v>4078965</v>
      </c>
      <c r="F314" s="108">
        <v>4067065</v>
      </c>
      <c r="G314" s="108">
        <v>4037965</v>
      </c>
      <c r="H314" s="108">
        <v>4043784</v>
      </c>
      <c r="I314" s="109">
        <v>4077539</v>
      </c>
    </row>
    <row r="315" spans="1:9" s="91" customFormat="1" ht="22.5" x14ac:dyDescent="0.25">
      <c r="A315" s="131">
        <v>4.16</v>
      </c>
      <c r="B315" s="126" t="s">
        <v>576</v>
      </c>
      <c r="C315" s="81" t="s">
        <v>577</v>
      </c>
      <c r="D315" s="76" t="s">
        <v>253</v>
      </c>
      <c r="E315" s="108">
        <f>+'[3]4.16.'!$H$47</f>
        <v>1693400</v>
      </c>
      <c r="F315" s="108">
        <v>1692449</v>
      </c>
      <c r="G315" s="108">
        <v>1676432</v>
      </c>
      <c r="H315" s="108">
        <v>1679634</v>
      </c>
      <c r="I315" s="109">
        <v>1698214</v>
      </c>
    </row>
    <row r="316" spans="1:9" s="91" customFormat="1" ht="12" x14ac:dyDescent="0.25">
      <c r="A316" s="131">
        <v>4.17</v>
      </c>
      <c r="B316" s="126" t="s">
        <v>578</v>
      </c>
      <c r="C316" s="81" t="s">
        <v>579</v>
      </c>
      <c r="D316" s="76" t="s">
        <v>580</v>
      </c>
      <c r="E316" s="108">
        <f>+'[3]4.17.'!$H$47</f>
        <v>88351</v>
      </c>
      <c r="F316" s="108">
        <v>87289</v>
      </c>
      <c r="G316" s="108">
        <v>87289</v>
      </c>
      <c r="H316" s="108">
        <v>87289</v>
      </c>
      <c r="I316" s="109">
        <v>87289</v>
      </c>
    </row>
    <row r="317" spans="1:9" s="91" customFormat="1" ht="12" x14ac:dyDescent="0.25">
      <c r="A317" s="131">
        <v>4.1800000000000104</v>
      </c>
      <c r="B317" s="132" t="s">
        <v>581</v>
      </c>
      <c r="C317" s="81" t="s">
        <v>582</v>
      </c>
      <c r="D317" s="76" t="s">
        <v>225</v>
      </c>
      <c r="E317" s="108">
        <f>+'[3]4.18.'!$H$47</f>
        <v>358889</v>
      </c>
      <c r="F317" s="108">
        <v>356863</v>
      </c>
      <c r="G317" s="108">
        <v>354941</v>
      </c>
      <c r="H317" s="108">
        <v>355325</v>
      </c>
      <c r="I317" s="109">
        <v>357554</v>
      </c>
    </row>
    <row r="318" spans="1:9" s="91" customFormat="1" ht="12" x14ac:dyDescent="0.25">
      <c r="A318" s="131">
        <v>4.1900000000000102</v>
      </c>
      <c r="B318" s="126" t="s">
        <v>583</v>
      </c>
      <c r="C318" s="81" t="s">
        <v>584</v>
      </c>
      <c r="D318" s="76" t="s">
        <v>225</v>
      </c>
      <c r="E318" s="108">
        <f>+'[3]4.19.'!$H$47</f>
        <v>426925</v>
      </c>
      <c r="F318" s="108">
        <v>423248</v>
      </c>
      <c r="G318" s="108">
        <v>423248</v>
      </c>
      <c r="H318" s="108">
        <v>423248</v>
      </c>
      <c r="I318" s="109">
        <v>423248</v>
      </c>
    </row>
    <row r="319" spans="1:9" s="91" customFormat="1" ht="12" x14ac:dyDescent="0.25">
      <c r="A319" s="131">
        <v>4.2000000000000099</v>
      </c>
      <c r="B319" s="132" t="s">
        <v>470</v>
      </c>
      <c r="C319" s="81" t="s">
        <v>585</v>
      </c>
      <c r="D319" s="76" t="s">
        <v>222</v>
      </c>
      <c r="E319" s="108">
        <f>+'[3]4.20.'!$H$47</f>
        <v>17145</v>
      </c>
      <c r="F319" s="108">
        <v>16952</v>
      </c>
      <c r="G319" s="108">
        <v>16952</v>
      </c>
      <c r="H319" s="108">
        <v>16952</v>
      </c>
      <c r="I319" s="109">
        <v>16952</v>
      </c>
    </row>
    <row r="320" spans="1:9" s="91" customFormat="1" ht="12" x14ac:dyDescent="0.25">
      <c r="A320" s="131">
        <v>4.2100000000000097</v>
      </c>
      <c r="B320" s="126" t="s">
        <v>586</v>
      </c>
      <c r="C320" s="79" t="s">
        <v>587</v>
      </c>
      <c r="D320" s="78" t="s">
        <v>253</v>
      </c>
      <c r="E320" s="108">
        <f>+'[3]4.21.'!$H$47</f>
        <v>446718</v>
      </c>
      <c r="F320" s="108">
        <v>453560</v>
      </c>
      <c r="G320" s="108">
        <v>427470</v>
      </c>
      <c r="H320" s="108">
        <v>441333</v>
      </c>
      <c r="I320" s="109">
        <v>467970</v>
      </c>
    </row>
    <row r="321" spans="1:9" s="91" customFormat="1" ht="12" x14ac:dyDescent="0.25">
      <c r="A321" s="131">
        <v>4.2200000000000104</v>
      </c>
      <c r="B321" s="132" t="s">
        <v>588</v>
      </c>
      <c r="C321" s="79" t="s">
        <v>589</v>
      </c>
      <c r="D321" s="78" t="s">
        <v>253</v>
      </c>
      <c r="E321" s="108">
        <f>+'[3]4.22.'!$H$47</f>
        <v>101618</v>
      </c>
      <c r="F321" s="108">
        <v>124295</v>
      </c>
      <c r="G321" s="108">
        <v>109797</v>
      </c>
      <c r="H321" s="108">
        <v>112696</v>
      </c>
      <c r="I321" s="109">
        <v>134443</v>
      </c>
    </row>
    <row r="322" spans="1:9" s="91" customFormat="1" ht="12" x14ac:dyDescent="0.25">
      <c r="A322" s="131">
        <v>4.2300000000000102</v>
      </c>
      <c r="B322" s="126" t="s">
        <v>590</v>
      </c>
      <c r="C322" s="79" t="s">
        <v>591</v>
      </c>
      <c r="D322" s="78" t="s">
        <v>253</v>
      </c>
      <c r="E322" s="108">
        <f>+'[3]4.23.'!$H$48</f>
        <v>68450</v>
      </c>
      <c r="F322" s="108">
        <v>98831</v>
      </c>
      <c r="G322" s="108">
        <v>84597</v>
      </c>
      <c r="H322" s="108">
        <v>84597</v>
      </c>
      <c r="I322" s="109">
        <v>108321</v>
      </c>
    </row>
    <row r="323" spans="1:9" s="91" customFormat="1" ht="12" x14ac:dyDescent="0.25">
      <c r="A323" s="131">
        <v>4.24000000000001</v>
      </c>
      <c r="B323" s="126" t="s">
        <v>592</v>
      </c>
      <c r="C323" s="79" t="s">
        <v>593</v>
      </c>
      <c r="D323" s="78" t="s">
        <v>253</v>
      </c>
      <c r="E323" s="108">
        <f>+'[3]4.24.'!$H$47</f>
        <v>349424</v>
      </c>
      <c r="F323" s="108">
        <v>351681</v>
      </c>
      <c r="G323" s="108">
        <v>334801</v>
      </c>
      <c r="H323" s="108">
        <v>338176</v>
      </c>
      <c r="I323" s="109">
        <v>357757</v>
      </c>
    </row>
    <row r="324" spans="1:9" s="91" customFormat="1" ht="12" x14ac:dyDescent="0.25">
      <c r="A324" s="131">
        <v>4.2500000000000098</v>
      </c>
      <c r="B324" s="126" t="s">
        <v>594</v>
      </c>
      <c r="C324" s="79" t="s">
        <v>595</v>
      </c>
      <c r="D324" s="78" t="s">
        <v>253</v>
      </c>
      <c r="E324" s="108">
        <f>+'[3]4.25.'!$H$47</f>
        <v>343994</v>
      </c>
      <c r="F324" s="108">
        <v>357619</v>
      </c>
      <c r="G324" s="108">
        <v>342846</v>
      </c>
      <c r="H324" s="108">
        <v>350124</v>
      </c>
      <c r="I324" s="109">
        <v>363337</v>
      </c>
    </row>
    <row r="325" spans="1:9" s="91" customFormat="1" ht="12" x14ac:dyDescent="0.25">
      <c r="A325" s="131">
        <v>4.2600000000000096</v>
      </c>
      <c r="B325" s="126" t="s">
        <v>594</v>
      </c>
      <c r="C325" s="79" t="s">
        <v>596</v>
      </c>
      <c r="D325" s="78" t="s">
        <v>253</v>
      </c>
      <c r="E325" s="108">
        <f>+'[3]4.26.'!$H$47</f>
        <v>352637</v>
      </c>
      <c r="F325" s="108">
        <v>366262</v>
      </c>
      <c r="G325" s="108">
        <v>351489</v>
      </c>
      <c r="H325" s="108">
        <v>358767</v>
      </c>
      <c r="I325" s="109">
        <v>371980</v>
      </c>
    </row>
    <row r="326" spans="1:9" s="91" customFormat="1" ht="12" x14ac:dyDescent="0.25">
      <c r="A326" s="131">
        <v>4.2700000000000102</v>
      </c>
      <c r="B326" s="126" t="s">
        <v>557</v>
      </c>
      <c r="C326" s="79" t="s">
        <v>597</v>
      </c>
      <c r="D326" s="78" t="s">
        <v>253</v>
      </c>
      <c r="E326" s="108">
        <f>+'[3]4.27.'!$H$47</f>
        <v>358818</v>
      </c>
      <c r="F326" s="108">
        <v>371373</v>
      </c>
      <c r="G326" s="108">
        <v>356958</v>
      </c>
      <c r="H326" s="108">
        <v>364164</v>
      </c>
      <c r="I326" s="109">
        <v>376963</v>
      </c>
    </row>
    <row r="327" spans="1:9" s="91" customFormat="1" ht="12" x14ac:dyDescent="0.25">
      <c r="A327" s="131">
        <v>4.28000000000001</v>
      </c>
      <c r="B327" s="126" t="s">
        <v>557</v>
      </c>
      <c r="C327" s="79" t="s">
        <v>598</v>
      </c>
      <c r="D327" s="78" t="s">
        <v>253</v>
      </c>
      <c r="E327" s="108">
        <f>+'[3]4.28.'!$H$47</f>
        <v>367461</v>
      </c>
      <c r="F327" s="108">
        <v>380016</v>
      </c>
      <c r="G327" s="108">
        <v>365601</v>
      </c>
      <c r="H327" s="108">
        <v>372807</v>
      </c>
      <c r="I327" s="109">
        <v>385606</v>
      </c>
    </row>
    <row r="328" spans="1:9" s="91" customFormat="1" ht="12" x14ac:dyDescent="0.25">
      <c r="A328" s="131">
        <v>4.2900000000000098</v>
      </c>
      <c r="B328" s="126" t="s">
        <v>599</v>
      </c>
      <c r="C328" s="79" t="s">
        <v>600</v>
      </c>
      <c r="D328" s="78" t="s">
        <v>253</v>
      </c>
      <c r="E328" s="108">
        <f>+'[3]4.29.'!$H$47</f>
        <v>486658</v>
      </c>
      <c r="F328" s="108">
        <v>487114</v>
      </c>
      <c r="G328" s="108">
        <v>470836</v>
      </c>
      <c r="H328" s="108">
        <v>474091</v>
      </c>
      <c r="I328" s="109">
        <v>492973</v>
      </c>
    </row>
    <row r="329" spans="1:9" s="91" customFormat="1" ht="12" x14ac:dyDescent="0.25">
      <c r="A329" s="131">
        <v>4.3000000000000096</v>
      </c>
      <c r="B329" s="126" t="s">
        <v>599</v>
      </c>
      <c r="C329" s="79" t="s">
        <v>601</v>
      </c>
      <c r="D329" s="78" t="s">
        <v>253</v>
      </c>
      <c r="E329" s="108">
        <f>+'[3]4.30.'!$H$48</f>
        <v>579752</v>
      </c>
      <c r="F329" s="108">
        <v>580225</v>
      </c>
      <c r="G329" s="108">
        <v>563302</v>
      </c>
      <c r="H329" s="108">
        <v>566687</v>
      </c>
      <c r="I329" s="109">
        <v>586316</v>
      </c>
    </row>
    <row r="330" spans="1:9" s="91" customFormat="1" ht="12" x14ac:dyDescent="0.25">
      <c r="A330" s="131">
        <v>4.3100000000000103</v>
      </c>
      <c r="B330" s="136" t="s">
        <v>602</v>
      </c>
      <c r="C330" s="79" t="s">
        <v>603</v>
      </c>
      <c r="D330" s="78" t="s">
        <v>253</v>
      </c>
      <c r="E330" s="108">
        <f>+'[3]4.31.'!$H$48</f>
        <v>180680</v>
      </c>
      <c r="F330" s="108">
        <v>212131</v>
      </c>
      <c r="G330" s="108">
        <v>199676</v>
      </c>
      <c r="H330" s="108">
        <v>213515</v>
      </c>
      <c r="I330" s="109">
        <v>217666</v>
      </c>
    </row>
    <row r="331" spans="1:9" s="91" customFormat="1" ht="12" x14ac:dyDescent="0.25">
      <c r="A331" s="131">
        <v>4.3200000000000101</v>
      </c>
      <c r="B331" s="136" t="s">
        <v>602</v>
      </c>
      <c r="C331" s="79" t="s">
        <v>604</v>
      </c>
      <c r="D331" s="78" t="s">
        <v>253</v>
      </c>
      <c r="E331" s="108">
        <f>+'[3]4.32.'!$H$48</f>
        <v>184911</v>
      </c>
      <c r="F331" s="108">
        <v>216299</v>
      </c>
      <c r="G331" s="108">
        <v>203844</v>
      </c>
      <c r="H331" s="108">
        <v>217683</v>
      </c>
      <c r="I331" s="109">
        <v>221835</v>
      </c>
    </row>
    <row r="332" spans="1:9" s="91" customFormat="1" ht="22.5" x14ac:dyDescent="0.25">
      <c r="A332" s="131">
        <v>4.3300000000000196</v>
      </c>
      <c r="B332" s="126" t="s">
        <v>605</v>
      </c>
      <c r="C332" s="79" t="s">
        <v>606</v>
      </c>
      <c r="D332" s="78" t="s">
        <v>225</v>
      </c>
      <c r="E332" s="108">
        <f>+'[3]4.33.'!$H$48</f>
        <v>40437</v>
      </c>
      <c r="F332" s="108">
        <v>40440</v>
      </c>
      <c r="G332" s="108">
        <v>39441</v>
      </c>
      <c r="H332" s="108">
        <v>39641</v>
      </c>
      <c r="I332" s="109">
        <v>40800</v>
      </c>
    </row>
    <row r="333" spans="1:9" s="91" customFormat="1" ht="21.75" customHeight="1" x14ac:dyDescent="0.25">
      <c r="A333" s="131">
        <v>4.3400000000000203</v>
      </c>
      <c r="B333" s="126" t="s">
        <v>605</v>
      </c>
      <c r="C333" s="79" t="s">
        <v>607</v>
      </c>
      <c r="D333" s="78" t="s">
        <v>225</v>
      </c>
      <c r="E333" s="108">
        <f>+'[3]4.34.'!$H$48</f>
        <v>15408</v>
      </c>
      <c r="F333" s="108">
        <v>15397</v>
      </c>
      <c r="G333" s="108">
        <v>14897</v>
      </c>
      <c r="H333" s="108">
        <v>14997</v>
      </c>
      <c r="I333" s="109">
        <v>15577</v>
      </c>
    </row>
    <row r="334" spans="1:9" s="91" customFormat="1" ht="21.75" customHeight="1" x14ac:dyDescent="0.25">
      <c r="A334" s="131">
        <v>4.3500000000000201</v>
      </c>
      <c r="B334" s="126" t="s">
        <v>470</v>
      </c>
      <c r="C334" s="79" t="s">
        <v>608</v>
      </c>
      <c r="D334" s="78" t="s">
        <v>232</v>
      </c>
      <c r="E334" s="108">
        <f>+'[3]4.35.'!$H$48</f>
        <v>10240</v>
      </c>
      <c r="F334" s="108">
        <v>10125</v>
      </c>
      <c r="G334" s="108">
        <v>10125</v>
      </c>
      <c r="H334" s="108">
        <v>10125</v>
      </c>
      <c r="I334" s="109">
        <v>10125</v>
      </c>
    </row>
    <row r="335" spans="1:9" s="91" customFormat="1" ht="22.5" customHeight="1" x14ac:dyDescent="0.25">
      <c r="A335" s="131">
        <v>4.3600000000000199</v>
      </c>
      <c r="B335" s="132" t="s">
        <v>470</v>
      </c>
      <c r="C335" s="79" t="s">
        <v>609</v>
      </c>
      <c r="D335" s="78" t="s">
        <v>232</v>
      </c>
      <c r="E335" s="108">
        <f>+'[3]4.36.'!$H$49</f>
        <v>14607</v>
      </c>
      <c r="F335" s="108">
        <v>14429</v>
      </c>
      <c r="G335" s="108">
        <v>14429</v>
      </c>
      <c r="H335" s="108">
        <v>14429</v>
      </c>
      <c r="I335" s="109">
        <v>14429</v>
      </c>
    </row>
    <row r="336" spans="1:9" s="91" customFormat="1" ht="22.5" customHeight="1" x14ac:dyDescent="0.25">
      <c r="A336" s="131">
        <v>4.3700000000000196</v>
      </c>
      <c r="B336" s="126" t="s">
        <v>470</v>
      </c>
      <c r="C336" s="79" t="s">
        <v>610</v>
      </c>
      <c r="D336" s="78" t="s">
        <v>232</v>
      </c>
      <c r="E336" s="108">
        <f>+'[3]4.37.'!$H$47</f>
        <v>19663</v>
      </c>
      <c r="F336" s="108">
        <v>19412</v>
      </c>
      <c r="G336" s="108">
        <v>19412</v>
      </c>
      <c r="H336" s="108">
        <v>19412</v>
      </c>
      <c r="I336" s="109">
        <v>19412</v>
      </c>
    </row>
    <row r="337" spans="1:9" s="91" customFormat="1" ht="22.5" x14ac:dyDescent="0.25">
      <c r="A337" s="131">
        <v>4.3800000000000203</v>
      </c>
      <c r="B337" s="132" t="s">
        <v>470</v>
      </c>
      <c r="C337" s="79" t="s">
        <v>611</v>
      </c>
      <c r="D337" s="78" t="s">
        <v>232</v>
      </c>
      <c r="E337" s="108">
        <f>+'[3]4.38.'!$H$48</f>
        <v>23575</v>
      </c>
      <c r="F337" s="108">
        <v>23266</v>
      </c>
      <c r="G337" s="108">
        <v>23266</v>
      </c>
      <c r="H337" s="108">
        <v>23266</v>
      </c>
      <c r="I337" s="109">
        <v>23266</v>
      </c>
    </row>
    <row r="338" spans="1:9" s="91" customFormat="1" ht="22.5" x14ac:dyDescent="0.25">
      <c r="A338" s="131">
        <v>4.3900000000000201</v>
      </c>
      <c r="B338" s="126" t="s">
        <v>470</v>
      </c>
      <c r="C338" s="79" t="s">
        <v>612</v>
      </c>
      <c r="D338" s="78" t="s">
        <v>232</v>
      </c>
      <c r="E338" s="108">
        <f>+'[3]4.39.'!$H$48</f>
        <v>30297</v>
      </c>
      <c r="F338" s="108">
        <v>29891</v>
      </c>
      <c r="G338" s="108">
        <v>29891</v>
      </c>
      <c r="H338" s="108">
        <v>29891</v>
      </c>
      <c r="I338" s="109">
        <v>29891</v>
      </c>
    </row>
    <row r="339" spans="1:9" s="91" customFormat="1" ht="20.25" customHeight="1" x14ac:dyDescent="0.25">
      <c r="A339" s="131">
        <v>4.4000000000000199</v>
      </c>
      <c r="B339" s="132" t="s">
        <v>470</v>
      </c>
      <c r="C339" s="79" t="s">
        <v>613</v>
      </c>
      <c r="D339" s="78" t="s">
        <v>232</v>
      </c>
      <c r="E339" s="108">
        <f>+'[3]4.40.'!$H$48</f>
        <v>7349</v>
      </c>
      <c r="F339" s="108">
        <v>7267</v>
      </c>
      <c r="G339" s="108">
        <v>7267</v>
      </c>
      <c r="H339" s="108">
        <v>7267</v>
      </c>
      <c r="I339" s="109">
        <v>7267</v>
      </c>
    </row>
    <row r="340" spans="1:9" s="91" customFormat="1" ht="22.5" customHeight="1" x14ac:dyDescent="0.25">
      <c r="A340" s="131">
        <v>4.4100000000000197</v>
      </c>
      <c r="B340" s="126" t="s">
        <v>470</v>
      </c>
      <c r="C340" s="79" t="s">
        <v>614</v>
      </c>
      <c r="D340" s="78" t="s">
        <v>232</v>
      </c>
      <c r="E340" s="108">
        <f>+'[3]4.41.'!$H$48</f>
        <v>8375</v>
      </c>
      <c r="F340" s="108">
        <v>8278</v>
      </c>
      <c r="G340" s="108">
        <v>8278</v>
      </c>
      <c r="H340" s="108">
        <v>8278</v>
      </c>
      <c r="I340" s="109">
        <v>8278</v>
      </c>
    </row>
    <row r="341" spans="1:9" s="91" customFormat="1" ht="22.5" customHeight="1" x14ac:dyDescent="0.25">
      <c r="A341" s="131">
        <v>4.4200000000000204</v>
      </c>
      <c r="B341" s="126" t="s">
        <v>470</v>
      </c>
      <c r="C341" s="79" t="s">
        <v>615</v>
      </c>
      <c r="D341" s="78" t="s">
        <v>232</v>
      </c>
      <c r="E341" s="108">
        <f>+'[3]4.42.'!$H$48</f>
        <v>8706</v>
      </c>
      <c r="F341" s="108">
        <v>8604</v>
      </c>
      <c r="G341" s="108">
        <v>8604</v>
      </c>
      <c r="H341" s="108">
        <v>8604</v>
      </c>
      <c r="I341" s="109">
        <v>8604</v>
      </c>
    </row>
    <row r="342" spans="1:9" s="91" customFormat="1" ht="22.5" x14ac:dyDescent="0.25">
      <c r="A342" s="131">
        <v>4.4300000000000201</v>
      </c>
      <c r="B342" s="132" t="s">
        <v>470</v>
      </c>
      <c r="C342" s="79" t="s">
        <v>616</v>
      </c>
      <c r="D342" s="78" t="s">
        <v>232</v>
      </c>
      <c r="E342" s="108">
        <f>+'[3]4.43.'!$H$48</f>
        <v>6199</v>
      </c>
      <c r="F342" s="108">
        <v>6134</v>
      </c>
      <c r="G342" s="108">
        <v>6134</v>
      </c>
      <c r="H342" s="108">
        <v>6134</v>
      </c>
      <c r="I342" s="109">
        <v>6134</v>
      </c>
    </row>
    <row r="343" spans="1:9" s="91" customFormat="1" ht="22.5" x14ac:dyDescent="0.25">
      <c r="A343" s="131">
        <v>4.4400000000000199</v>
      </c>
      <c r="B343" s="126" t="s">
        <v>470</v>
      </c>
      <c r="C343" s="79" t="s">
        <v>617</v>
      </c>
      <c r="D343" s="78" t="s">
        <v>232</v>
      </c>
      <c r="E343" s="108">
        <f>+'[3]4.44.'!$H$48</f>
        <v>9342</v>
      </c>
      <c r="F343" s="108">
        <v>9231</v>
      </c>
      <c r="G343" s="108">
        <v>9231</v>
      </c>
      <c r="H343" s="108">
        <v>9231</v>
      </c>
      <c r="I343" s="109">
        <v>9231</v>
      </c>
    </row>
    <row r="344" spans="1:9" s="91" customFormat="1" ht="22.5" x14ac:dyDescent="0.25">
      <c r="A344" s="131">
        <v>4.4500000000000197</v>
      </c>
      <c r="B344" s="132" t="s">
        <v>470</v>
      </c>
      <c r="C344" s="79" t="s">
        <v>618</v>
      </c>
      <c r="D344" s="78" t="s">
        <v>232</v>
      </c>
      <c r="E344" s="108">
        <f>+'[3]4.45.'!$H$48</f>
        <v>7616</v>
      </c>
      <c r="F344" s="108">
        <v>7530</v>
      </c>
      <c r="G344" s="108">
        <v>7530</v>
      </c>
      <c r="H344" s="108">
        <v>7530</v>
      </c>
      <c r="I344" s="109">
        <v>7530</v>
      </c>
    </row>
    <row r="345" spans="1:9" s="91" customFormat="1" ht="22.5" x14ac:dyDescent="0.25">
      <c r="A345" s="131">
        <v>4.4600000000000204</v>
      </c>
      <c r="B345" s="126" t="s">
        <v>470</v>
      </c>
      <c r="C345" s="79" t="s">
        <v>619</v>
      </c>
      <c r="D345" s="78" t="s">
        <v>232</v>
      </c>
      <c r="E345" s="108">
        <f>+'[3]4.46.'!$H$48</f>
        <v>9342</v>
      </c>
      <c r="F345" s="108">
        <v>9231</v>
      </c>
      <c r="G345" s="108">
        <v>9231</v>
      </c>
      <c r="H345" s="108">
        <v>9231</v>
      </c>
      <c r="I345" s="109">
        <v>9231</v>
      </c>
    </row>
    <row r="346" spans="1:9" s="91" customFormat="1" ht="24.75" customHeight="1" x14ac:dyDescent="0.25">
      <c r="A346" s="131">
        <v>4.4700000000000202</v>
      </c>
      <c r="B346" s="126" t="s">
        <v>470</v>
      </c>
      <c r="C346" s="79" t="s">
        <v>620</v>
      </c>
      <c r="D346" s="78" t="s">
        <v>232</v>
      </c>
      <c r="E346" s="108">
        <f>+'[3]4.47.'!$H$48</f>
        <v>17959</v>
      </c>
      <c r="F346" s="108">
        <v>17723</v>
      </c>
      <c r="G346" s="108">
        <v>17723</v>
      </c>
      <c r="H346" s="108">
        <v>17723</v>
      </c>
      <c r="I346" s="109">
        <v>17723</v>
      </c>
    </row>
    <row r="347" spans="1:9" s="91" customFormat="1" ht="22.5" x14ac:dyDescent="0.25">
      <c r="A347" s="131">
        <v>4.4800000000000297</v>
      </c>
      <c r="B347" s="132" t="s">
        <v>621</v>
      </c>
      <c r="C347" s="79" t="s">
        <v>622</v>
      </c>
      <c r="D347" s="78" t="s">
        <v>225</v>
      </c>
      <c r="E347" s="108">
        <f>+'[3]4.48.'!$H$48</f>
        <v>638785</v>
      </c>
      <c r="F347" s="108">
        <v>630477</v>
      </c>
      <c r="G347" s="108">
        <v>630276</v>
      </c>
      <c r="H347" s="108">
        <v>630316</v>
      </c>
      <c r="I347" s="109">
        <v>630549</v>
      </c>
    </row>
    <row r="348" spans="1:9" s="91" customFormat="1" ht="21.75" customHeight="1" x14ac:dyDescent="0.25">
      <c r="A348" s="131">
        <v>4.4900000000000304</v>
      </c>
      <c r="B348" s="132" t="s">
        <v>623</v>
      </c>
      <c r="C348" s="79" t="s">
        <v>624</v>
      </c>
      <c r="D348" s="78" t="s">
        <v>225</v>
      </c>
      <c r="E348" s="108">
        <f>+'[3]4.49.'!$H$48</f>
        <v>359122</v>
      </c>
      <c r="F348" s="108">
        <v>355651</v>
      </c>
      <c r="G348" s="108">
        <v>352009</v>
      </c>
      <c r="H348" s="108">
        <v>352738</v>
      </c>
      <c r="I348" s="109">
        <v>356962</v>
      </c>
    </row>
    <row r="349" spans="1:9" s="91" customFormat="1" ht="21.75" customHeight="1" x14ac:dyDescent="0.25">
      <c r="A349" s="131">
        <v>4.5000000000000302</v>
      </c>
      <c r="B349" s="132" t="s">
        <v>470</v>
      </c>
      <c r="C349" s="79" t="s">
        <v>625</v>
      </c>
      <c r="D349" s="78" t="s">
        <v>225</v>
      </c>
      <c r="E349" s="108">
        <f>+'[3]4.50.'!$H$49</f>
        <v>894999</v>
      </c>
      <c r="F349" s="108">
        <v>883015</v>
      </c>
      <c r="G349" s="108">
        <v>883015</v>
      </c>
      <c r="H349" s="108">
        <v>883015</v>
      </c>
      <c r="I349" s="109">
        <v>883015</v>
      </c>
    </row>
    <row r="350" spans="1:9" s="91" customFormat="1" ht="12.75" customHeight="1" x14ac:dyDescent="0.25">
      <c r="A350" s="131">
        <v>4.51000000000003</v>
      </c>
      <c r="B350" s="126" t="s">
        <v>626</v>
      </c>
      <c r="C350" s="79" t="s">
        <v>627</v>
      </c>
      <c r="D350" s="78" t="s">
        <v>253</v>
      </c>
      <c r="E350" s="108">
        <f>+'[3]4.51.'!$H$46</f>
        <v>132377</v>
      </c>
      <c r="F350" s="108">
        <v>142315</v>
      </c>
      <c r="G350" s="108">
        <v>127488</v>
      </c>
      <c r="H350" s="108">
        <v>143963</v>
      </c>
      <c r="I350" s="109">
        <v>155495</v>
      </c>
    </row>
    <row r="351" spans="1:9" s="91" customFormat="1" ht="12" x14ac:dyDescent="0.25">
      <c r="A351" s="131">
        <v>4.5200000000000298</v>
      </c>
      <c r="B351" s="132" t="s">
        <v>628</v>
      </c>
      <c r="C351" s="79" t="s">
        <v>629</v>
      </c>
      <c r="D351" s="78" t="s">
        <v>310</v>
      </c>
      <c r="E351" s="108">
        <f>+'[3]4.52.'!$H$46</f>
        <v>4489</v>
      </c>
      <c r="F351" s="108">
        <v>4432</v>
      </c>
      <c r="G351" s="108">
        <v>4432</v>
      </c>
      <c r="H351" s="108">
        <v>4432</v>
      </c>
      <c r="I351" s="109">
        <v>4432</v>
      </c>
    </row>
    <row r="352" spans="1:9" s="91" customFormat="1" ht="20.25" customHeight="1" x14ac:dyDescent="0.25">
      <c r="A352" s="131">
        <v>4.5300000000000296</v>
      </c>
      <c r="B352" s="126" t="s">
        <v>470</v>
      </c>
      <c r="C352" s="79" t="s">
        <v>630</v>
      </c>
      <c r="D352" s="78" t="s">
        <v>225</v>
      </c>
      <c r="E352" s="108">
        <f>+'[3]4.53.'!$H$49</f>
        <v>87150</v>
      </c>
      <c r="F352" s="108">
        <v>85956</v>
      </c>
      <c r="G352" s="108">
        <v>85956</v>
      </c>
      <c r="H352" s="108">
        <v>85956</v>
      </c>
      <c r="I352" s="109">
        <v>85956</v>
      </c>
    </row>
    <row r="353" spans="1:9" s="91" customFormat="1" ht="20.25" customHeight="1" x14ac:dyDescent="0.25">
      <c r="A353" s="131">
        <v>4.5400000000000302</v>
      </c>
      <c r="B353" s="132" t="s">
        <v>470</v>
      </c>
      <c r="C353" s="79" t="s">
        <v>631</v>
      </c>
      <c r="D353" s="78" t="s">
        <v>225</v>
      </c>
      <c r="E353" s="108">
        <f>+'[3]4.54.'!$H$49</f>
        <v>132792</v>
      </c>
      <c r="F353" s="108">
        <v>130957</v>
      </c>
      <c r="G353" s="108">
        <v>130957</v>
      </c>
      <c r="H353" s="108">
        <v>130957</v>
      </c>
      <c r="I353" s="109">
        <v>130957</v>
      </c>
    </row>
    <row r="354" spans="1:9" s="91" customFormat="1" ht="12" x14ac:dyDescent="0.25">
      <c r="A354" s="131">
        <v>4.55000000000003</v>
      </c>
      <c r="B354" s="126" t="s">
        <v>470</v>
      </c>
      <c r="C354" s="79" t="s">
        <v>632</v>
      </c>
      <c r="D354" s="78" t="s">
        <v>253</v>
      </c>
      <c r="E354" s="108">
        <f>+'[3]4.55.'!$H$49</f>
        <v>495019</v>
      </c>
      <c r="F354" s="108">
        <v>494998</v>
      </c>
      <c r="G354" s="108">
        <v>478075</v>
      </c>
      <c r="H354" s="108">
        <v>481460</v>
      </c>
      <c r="I354" s="109">
        <v>501089</v>
      </c>
    </row>
    <row r="355" spans="1:9" s="91" customFormat="1" ht="12" x14ac:dyDescent="0.25">
      <c r="A355" s="131">
        <v>4.5600000000000298</v>
      </c>
      <c r="B355" s="126" t="s">
        <v>633</v>
      </c>
      <c r="C355" s="79" t="s">
        <v>634</v>
      </c>
      <c r="D355" s="78" t="s">
        <v>253</v>
      </c>
      <c r="E355" s="108">
        <f>+'[3]4.56.'!$H$48</f>
        <v>196661</v>
      </c>
      <c r="F355" s="108">
        <v>228049</v>
      </c>
      <c r="G355" s="108">
        <v>215594</v>
      </c>
      <c r="H355" s="108">
        <v>229433</v>
      </c>
      <c r="I355" s="109">
        <v>233585</v>
      </c>
    </row>
    <row r="356" spans="1:9" s="91" customFormat="1" ht="12" x14ac:dyDescent="0.25">
      <c r="A356" s="131">
        <v>4.5700000000000296</v>
      </c>
      <c r="B356" s="132" t="s">
        <v>470</v>
      </c>
      <c r="C356" s="79" t="s">
        <v>635</v>
      </c>
      <c r="D356" s="78" t="s">
        <v>232</v>
      </c>
      <c r="E356" s="108">
        <f>+'[3]4.57.'!$H$48</f>
        <v>68938</v>
      </c>
      <c r="F356" s="108">
        <v>68016</v>
      </c>
      <c r="G356" s="108">
        <v>68016</v>
      </c>
      <c r="H356" s="108">
        <v>68016</v>
      </c>
      <c r="I356" s="109">
        <v>68016</v>
      </c>
    </row>
    <row r="357" spans="1:9" s="91" customFormat="1" ht="12" x14ac:dyDescent="0.25">
      <c r="A357" s="83"/>
      <c r="B357" s="84"/>
      <c r="C357" s="79"/>
      <c r="D357" s="78"/>
      <c r="E357" s="85"/>
      <c r="F357" s="85"/>
      <c r="G357" s="85"/>
      <c r="H357" s="85"/>
      <c r="I357" s="86"/>
    </row>
    <row r="358" spans="1:9" s="91" customFormat="1" ht="12" x14ac:dyDescent="0.25">
      <c r="A358" s="73">
        <v>5</v>
      </c>
      <c r="B358" s="121" t="s">
        <v>458</v>
      </c>
      <c r="C358" s="127" t="s">
        <v>446</v>
      </c>
      <c r="D358" s="127"/>
      <c r="E358" s="128"/>
      <c r="F358" s="128"/>
      <c r="G358" s="128"/>
      <c r="H358" s="128"/>
      <c r="I358" s="129"/>
    </row>
    <row r="359" spans="1:9" s="91" customFormat="1" ht="12" x14ac:dyDescent="0.25">
      <c r="A359" s="125">
        <v>5.0999999999999996</v>
      </c>
      <c r="B359" s="126" t="s">
        <v>636</v>
      </c>
      <c r="C359" s="79" t="s">
        <v>447</v>
      </c>
      <c r="D359" s="72" t="s">
        <v>225</v>
      </c>
      <c r="E359" s="108">
        <f>+'[3]5.1.'!$H$46</f>
        <v>4108</v>
      </c>
      <c r="F359" s="108">
        <v>4050</v>
      </c>
      <c r="G359" s="108">
        <v>4050</v>
      </c>
      <c r="H359" s="108">
        <v>4050</v>
      </c>
      <c r="I359" s="109">
        <v>4050</v>
      </c>
    </row>
    <row r="360" spans="1:9" s="91" customFormat="1" ht="12" x14ac:dyDescent="0.25">
      <c r="A360" s="125">
        <v>5.2</v>
      </c>
      <c r="B360" s="126" t="s">
        <v>637</v>
      </c>
      <c r="C360" s="79" t="s">
        <v>448</v>
      </c>
      <c r="D360" s="78" t="s">
        <v>232</v>
      </c>
      <c r="E360" s="108">
        <f>+'[3]5.2.'!$H$46</f>
        <v>43988</v>
      </c>
      <c r="F360" s="108">
        <v>43489</v>
      </c>
      <c r="G360" s="108">
        <v>43489</v>
      </c>
      <c r="H360" s="108">
        <v>43489</v>
      </c>
      <c r="I360" s="109">
        <v>43489</v>
      </c>
    </row>
    <row r="361" spans="1:9" s="91" customFormat="1" ht="12" x14ac:dyDescent="0.25">
      <c r="A361" s="125">
        <v>5.3</v>
      </c>
      <c r="B361" s="126" t="s">
        <v>638</v>
      </c>
      <c r="C361" s="79" t="s">
        <v>639</v>
      </c>
      <c r="D361" s="78" t="s">
        <v>222</v>
      </c>
      <c r="E361" s="108">
        <f>+'[3]5.3.'!$H$44</f>
        <v>85005</v>
      </c>
      <c r="F361" s="108">
        <v>83846</v>
      </c>
      <c r="G361" s="108">
        <v>83846</v>
      </c>
      <c r="H361" s="108">
        <v>83846</v>
      </c>
      <c r="I361" s="109">
        <v>83846</v>
      </c>
    </row>
    <row r="362" spans="1:9" s="91" customFormat="1" ht="12" x14ac:dyDescent="0.25">
      <c r="A362" s="125">
        <v>5.4</v>
      </c>
      <c r="B362" s="126" t="s">
        <v>640</v>
      </c>
      <c r="C362" s="79" t="s">
        <v>641</v>
      </c>
      <c r="D362" s="78" t="s">
        <v>222</v>
      </c>
      <c r="E362" s="108">
        <f>+'[3]5.4.'!$H$44</f>
        <v>70704</v>
      </c>
      <c r="F362" s="108">
        <v>69754</v>
      </c>
      <c r="G362" s="108">
        <v>69754</v>
      </c>
      <c r="H362" s="108">
        <v>69754</v>
      </c>
      <c r="I362" s="109">
        <v>69754</v>
      </c>
    </row>
    <row r="363" spans="1:9" s="91" customFormat="1" ht="12" x14ac:dyDescent="0.25">
      <c r="A363" s="125">
        <v>5.5</v>
      </c>
      <c r="B363" s="126" t="s">
        <v>642</v>
      </c>
      <c r="C363" s="79" t="s">
        <v>643</v>
      </c>
      <c r="D363" s="78" t="s">
        <v>225</v>
      </c>
      <c r="E363" s="108">
        <f>+'[3]5.5.'!$H$46</f>
        <v>148444</v>
      </c>
      <c r="F363" s="108">
        <v>147031</v>
      </c>
      <c r="G363" s="108">
        <v>146210</v>
      </c>
      <c r="H363" s="108">
        <v>146375</v>
      </c>
      <c r="I363" s="109">
        <v>147327</v>
      </c>
    </row>
    <row r="364" spans="1:9" s="91" customFormat="1" ht="12" x14ac:dyDescent="0.25">
      <c r="A364" s="125">
        <v>5.6</v>
      </c>
      <c r="B364" s="126" t="s">
        <v>644</v>
      </c>
      <c r="C364" s="79" t="s">
        <v>645</v>
      </c>
      <c r="D364" s="78" t="s">
        <v>222</v>
      </c>
      <c r="E364" s="108">
        <f>+'[3]5.6.'!$H$48</f>
        <v>13763</v>
      </c>
      <c r="F364" s="108">
        <v>13594</v>
      </c>
      <c r="G364" s="108">
        <v>13594</v>
      </c>
      <c r="H364" s="108">
        <v>13594</v>
      </c>
      <c r="I364" s="109">
        <v>13594</v>
      </c>
    </row>
    <row r="365" spans="1:9" s="91" customFormat="1" ht="12" x14ac:dyDescent="0.25">
      <c r="A365" s="125"/>
      <c r="B365" s="126"/>
      <c r="C365" s="82"/>
      <c r="D365" s="72"/>
      <c r="E365" s="108"/>
      <c r="F365" s="108"/>
      <c r="G365" s="108"/>
      <c r="H365" s="108"/>
      <c r="I365" s="109"/>
    </row>
    <row r="366" spans="1:9" s="91" customFormat="1" ht="12" x14ac:dyDescent="0.25">
      <c r="A366" s="73">
        <v>6</v>
      </c>
      <c r="B366" s="121" t="s">
        <v>458</v>
      </c>
      <c r="C366" s="127" t="s">
        <v>646</v>
      </c>
      <c r="D366" s="127"/>
      <c r="E366" s="128"/>
      <c r="F366" s="128"/>
      <c r="G366" s="128"/>
      <c r="H366" s="128"/>
      <c r="I366" s="129"/>
    </row>
    <row r="367" spans="1:9" s="91" customFormat="1" ht="12" x14ac:dyDescent="0.25">
      <c r="A367" s="125">
        <v>6.1</v>
      </c>
      <c r="B367" s="126" t="s">
        <v>647</v>
      </c>
      <c r="C367" s="79" t="s">
        <v>648</v>
      </c>
      <c r="D367" s="78" t="s">
        <v>232</v>
      </c>
      <c r="E367" s="108">
        <f>+'[3]6.1.'!$H$47</f>
        <v>843</v>
      </c>
      <c r="F367" s="108">
        <v>839</v>
      </c>
      <c r="G367" s="108">
        <v>839</v>
      </c>
      <c r="H367" s="108">
        <v>839</v>
      </c>
      <c r="I367" s="109">
        <v>839</v>
      </c>
    </row>
    <row r="368" spans="1:9" s="91" customFormat="1" ht="33.75" x14ac:dyDescent="0.25">
      <c r="A368" s="125">
        <v>6.2</v>
      </c>
      <c r="B368" s="126" t="s">
        <v>649</v>
      </c>
      <c r="C368" s="79" t="s">
        <v>650</v>
      </c>
      <c r="D368" s="78" t="s">
        <v>222</v>
      </c>
      <c r="E368" s="108">
        <f>+'[3]6.2.'!$H$48</f>
        <v>131984</v>
      </c>
      <c r="F368" s="108">
        <v>131984</v>
      </c>
      <c r="G368" s="108">
        <v>131984</v>
      </c>
      <c r="H368" s="108">
        <v>131984</v>
      </c>
      <c r="I368" s="109">
        <v>131984</v>
      </c>
    </row>
    <row r="369" spans="1:9" s="91" customFormat="1" ht="22.5" x14ac:dyDescent="0.25">
      <c r="A369" s="125">
        <v>6.3</v>
      </c>
      <c r="B369" s="126" t="s">
        <v>651</v>
      </c>
      <c r="C369" s="79" t="s">
        <v>652</v>
      </c>
      <c r="D369" s="78" t="s">
        <v>225</v>
      </c>
      <c r="E369" s="108">
        <f>+'[3]6.3.'!$H$48</f>
        <v>25566</v>
      </c>
      <c r="F369" s="108">
        <v>25566</v>
      </c>
      <c r="G369" s="108">
        <v>25566</v>
      </c>
      <c r="H369" s="108">
        <v>25566</v>
      </c>
      <c r="I369" s="109">
        <v>25566</v>
      </c>
    </row>
    <row r="370" spans="1:9" s="91" customFormat="1" ht="12.75" customHeight="1" x14ac:dyDescent="0.25">
      <c r="A370" s="125">
        <v>6.4</v>
      </c>
      <c r="B370" s="126" t="s">
        <v>653</v>
      </c>
      <c r="C370" s="79" t="s">
        <v>654</v>
      </c>
      <c r="D370" s="78" t="s">
        <v>253</v>
      </c>
      <c r="E370" s="108">
        <f>+'[3]6.4.'!$H$47</f>
        <v>8310</v>
      </c>
      <c r="F370" s="108">
        <v>8310</v>
      </c>
      <c r="G370" s="108">
        <v>8310</v>
      </c>
      <c r="H370" s="108">
        <v>8310</v>
      </c>
      <c r="I370" s="109">
        <v>8310</v>
      </c>
    </row>
    <row r="371" spans="1:9" s="91" customFormat="1" ht="12" x14ac:dyDescent="0.25">
      <c r="A371" s="125">
        <v>6.5</v>
      </c>
      <c r="B371" s="126" t="s">
        <v>655</v>
      </c>
      <c r="C371" s="79" t="s">
        <v>656</v>
      </c>
      <c r="D371" s="78" t="s">
        <v>465</v>
      </c>
      <c r="E371" s="108">
        <f>+'[3]6.5.'!$H$47</f>
        <v>448890</v>
      </c>
      <c r="F371" s="108">
        <v>448890</v>
      </c>
      <c r="G371" s="108">
        <v>448890</v>
      </c>
      <c r="H371" s="108">
        <v>448890</v>
      </c>
      <c r="I371" s="109">
        <v>448890</v>
      </c>
    </row>
    <row r="372" spans="1:9" s="91" customFormat="1" ht="22.5" x14ac:dyDescent="0.25">
      <c r="A372" s="125">
        <v>6.6</v>
      </c>
      <c r="B372" s="126" t="s">
        <v>657</v>
      </c>
      <c r="C372" s="79" t="s">
        <v>658</v>
      </c>
      <c r="D372" s="78" t="s">
        <v>232</v>
      </c>
      <c r="E372" s="108">
        <f>+'[3]6.6.'!$H$48</f>
        <v>1804</v>
      </c>
      <c r="F372" s="108">
        <v>1804</v>
      </c>
      <c r="G372" s="108">
        <v>1804</v>
      </c>
      <c r="H372" s="108">
        <v>1804</v>
      </c>
      <c r="I372" s="109">
        <v>1804</v>
      </c>
    </row>
    <row r="373" spans="1:9" s="91" customFormat="1" ht="12" x14ac:dyDescent="0.25">
      <c r="A373" s="125">
        <v>6.7</v>
      </c>
      <c r="B373" s="126" t="s">
        <v>659</v>
      </c>
      <c r="C373" s="75" t="s">
        <v>660</v>
      </c>
      <c r="D373" s="78" t="s">
        <v>232</v>
      </c>
      <c r="E373" s="108">
        <f>+'[3]6.7.'!$H$47</f>
        <v>15653</v>
      </c>
      <c r="F373" s="108">
        <v>15475</v>
      </c>
      <c r="G373" s="108">
        <v>15475</v>
      </c>
      <c r="H373" s="108">
        <v>15475</v>
      </c>
      <c r="I373" s="109">
        <v>15475</v>
      </c>
    </row>
    <row r="374" spans="1:9" s="91" customFormat="1" ht="12" x14ac:dyDescent="0.25">
      <c r="A374" s="125">
        <v>6.8</v>
      </c>
      <c r="B374" s="132" t="s">
        <v>661</v>
      </c>
      <c r="C374" s="75" t="s">
        <v>662</v>
      </c>
      <c r="D374" s="78" t="s">
        <v>232</v>
      </c>
      <c r="E374" s="108">
        <f>+'[3]6.8.'!$H$47</f>
        <v>25355</v>
      </c>
      <c r="F374" s="108">
        <v>25036</v>
      </c>
      <c r="G374" s="108">
        <v>25036</v>
      </c>
      <c r="H374" s="108">
        <v>25036</v>
      </c>
      <c r="I374" s="109">
        <v>25036</v>
      </c>
    </row>
    <row r="375" spans="1:9" s="91" customFormat="1" thickBot="1" x14ac:dyDescent="0.3">
      <c r="A375" s="137">
        <v>6.9</v>
      </c>
      <c r="B375" s="138" t="s">
        <v>470</v>
      </c>
      <c r="C375" s="139" t="s">
        <v>663</v>
      </c>
      <c r="D375" s="140" t="s">
        <v>232</v>
      </c>
      <c r="E375" s="141">
        <f>+'[3]6.9.'!$H$47</f>
        <v>10037</v>
      </c>
      <c r="F375" s="114">
        <v>9504</v>
      </c>
      <c r="G375" s="114">
        <v>9504</v>
      </c>
      <c r="H375" s="114">
        <v>9504</v>
      </c>
      <c r="I375" s="115">
        <v>9504</v>
      </c>
    </row>
    <row r="376" spans="1:9" x14ac:dyDescent="0.25">
      <c r="H376" s="147"/>
      <c r="I376" s="147"/>
    </row>
    <row r="377" spans="1:9" x14ac:dyDescent="0.25">
      <c r="H377" s="147"/>
      <c r="I377" s="147"/>
    </row>
    <row r="378" spans="1:9" x14ac:dyDescent="0.25">
      <c r="H378" s="147"/>
      <c r="I378" s="147"/>
    </row>
  </sheetData>
  <mergeCells count="245">
    <mergeCell ref="A1:I1"/>
    <mergeCell ref="A2:B2"/>
    <mergeCell ref="A3:I3"/>
    <mergeCell ref="A4:B4"/>
    <mergeCell ref="A5:B5"/>
    <mergeCell ref="A6:B6"/>
    <mergeCell ref="A13:B13"/>
    <mergeCell ref="A14:B14"/>
    <mergeCell ref="A15:B15"/>
    <mergeCell ref="A16:B16"/>
    <mergeCell ref="A17:B17"/>
    <mergeCell ref="A18:B18"/>
    <mergeCell ref="A7:B7"/>
    <mergeCell ref="A8:B8"/>
    <mergeCell ref="A9:B9"/>
    <mergeCell ref="A10:B10"/>
    <mergeCell ref="A11:B11"/>
    <mergeCell ref="A12:B12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97:B97"/>
    <mergeCell ref="A98:B98"/>
    <mergeCell ref="A99:B99"/>
    <mergeCell ref="A100:B100"/>
    <mergeCell ref="A101:B101"/>
    <mergeCell ref="A102:B102"/>
    <mergeCell ref="A91:B91"/>
    <mergeCell ref="A92:B92"/>
    <mergeCell ref="A93:B93"/>
    <mergeCell ref="A94:B94"/>
    <mergeCell ref="A95:B95"/>
    <mergeCell ref="A96:B96"/>
    <mergeCell ref="A109:B109"/>
    <mergeCell ref="A110:B110"/>
    <mergeCell ref="A111:B111"/>
    <mergeCell ref="A112:B112"/>
    <mergeCell ref="A113:B113"/>
    <mergeCell ref="A114:B114"/>
    <mergeCell ref="A103:B103"/>
    <mergeCell ref="A104:B104"/>
    <mergeCell ref="A105:B105"/>
    <mergeCell ref="A106:B106"/>
    <mergeCell ref="A107:B107"/>
    <mergeCell ref="A108:B108"/>
    <mergeCell ref="A121:B121"/>
    <mergeCell ref="A122:B122"/>
    <mergeCell ref="A123:B123"/>
    <mergeCell ref="A124:B124"/>
    <mergeCell ref="A125:B125"/>
    <mergeCell ref="A126:B126"/>
    <mergeCell ref="A115:B115"/>
    <mergeCell ref="A116:B116"/>
    <mergeCell ref="A117:B117"/>
    <mergeCell ref="A118:B118"/>
    <mergeCell ref="A119:B119"/>
    <mergeCell ref="A120:B120"/>
    <mergeCell ref="A133:B133"/>
    <mergeCell ref="A134:B134"/>
    <mergeCell ref="A135:B135"/>
    <mergeCell ref="A136:B136"/>
    <mergeCell ref="A137:B137"/>
    <mergeCell ref="A138:B138"/>
    <mergeCell ref="A127:B127"/>
    <mergeCell ref="A128:B128"/>
    <mergeCell ref="A129:B129"/>
    <mergeCell ref="A130:B130"/>
    <mergeCell ref="A131:B131"/>
    <mergeCell ref="A132:B132"/>
    <mergeCell ref="A145:B145"/>
    <mergeCell ref="A146:B146"/>
    <mergeCell ref="A147:B147"/>
    <mergeCell ref="A148:B148"/>
    <mergeCell ref="A149:B149"/>
    <mergeCell ref="A150:B150"/>
    <mergeCell ref="A139:B139"/>
    <mergeCell ref="A140:B140"/>
    <mergeCell ref="A141:B141"/>
    <mergeCell ref="A142:B142"/>
    <mergeCell ref="A143:B143"/>
    <mergeCell ref="A144:B144"/>
    <mergeCell ref="A157:B157"/>
    <mergeCell ref="A158:B158"/>
    <mergeCell ref="A159:B159"/>
    <mergeCell ref="A160:B160"/>
    <mergeCell ref="A161:B161"/>
    <mergeCell ref="A162:B162"/>
    <mergeCell ref="A151:B151"/>
    <mergeCell ref="A152:B152"/>
    <mergeCell ref="A153:B153"/>
    <mergeCell ref="A154:B154"/>
    <mergeCell ref="A155:B155"/>
    <mergeCell ref="A156:B156"/>
    <mergeCell ref="A169:B169"/>
    <mergeCell ref="A170:B170"/>
    <mergeCell ref="A171:B171"/>
    <mergeCell ref="A172:B172"/>
    <mergeCell ref="A173:B173"/>
    <mergeCell ref="A174:B174"/>
    <mergeCell ref="A163:B163"/>
    <mergeCell ref="A164:B164"/>
    <mergeCell ref="A165:B165"/>
    <mergeCell ref="A166:B166"/>
    <mergeCell ref="A167:B167"/>
    <mergeCell ref="A168:B168"/>
    <mergeCell ref="A181:B181"/>
    <mergeCell ref="A182:B182"/>
    <mergeCell ref="A183:B183"/>
    <mergeCell ref="A184:B184"/>
    <mergeCell ref="A185:B185"/>
    <mergeCell ref="A186:B186"/>
    <mergeCell ref="A175:B175"/>
    <mergeCell ref="A176:B176"/>
    <mergeCell ref="A177:B177"/>
    <mergeCell ref="A178:B178"/>
    <mergeCell ref="A179:B179"/>
    <mergeCell ref="A180:B180"/>
    <mergeCell ref="A193:B193"/>
    <mergeCell ref="A194:B194"/>
    <mergeCell ref="A195:B195"/>
    <mergeCell ref="A196:B196"/>
    <mergeCell ref="A197:B197"/>
    <mergeCell ref="A198:B198"/>
    <mergeCell ref="A187:B187"/>
    <mergeCell ref="A188:B188"/>
    <mergeCell ref="A189:B189"/>
    <mergeCell ref="A190:B190"/>
    <mergeCell ref="A191:B191"/>
    <mergeCell ref="A192:B192"/>
    <mergeCell ref="A205:B205"/>
    <mergeCell ref="A206:B206"/>
    <mergeCell ref="A207:B207"/>
    <mergeCell ref="A208:B208"/>
    <mergeCell ref="A209:B209"/>
    <mergeCell ref="A210:B210"/>
    <mergeCell ref="A199:B199"/>
    <mergeCell ref="A200:B200"/>
    <mergeCell ref="A201:B201"/>
    <mergeCell ref="A202:B202"/>
    <mergeCell ref="A203:B203"/>
    <mergeCell ref="A204:B204"/>
    <mergeCell ref="A217:B217"/>
    <mergeCell ref="A218:B218"/>
    <mergeCell ref="A219:B219"/>
    <mergeCell ref="A220:B220"/>
    <mergeCell ref="A221:B221"/>
    <mergeCell ref="A222:B222"/>
    <mergeCell ref="A211:B211"/>
    <mergeCell ref="A212:B212"/>
    <mergeCell ref="A213:B213"/>
    <mergeCell ref="A214:B214"/>
    <mergeCell ref="A215:B215"/>
    <mergeCell ref="A216:B216"/>
    <mergeCell ref="A229:B229"/>
    <mergeCell ref="A230:B230"/>
    <mergeCell ref="A231:B231"/>
    <mergeCell ref="A232:B232"/>
    <mergeCell ref="A233:B233"/>
    <mergeCell ref="A234:B234"/>
    <mergeCell ref="A223:B223"/>
    <mergeCell ref="A224:B224"/>
    <mergeCell ref="A225:B225"/>
    <mergeCell ref="A226:B226"/>
    <mergeCell ref="A227:B227"/>
    <mergeCell ref="A228:B228"/>
    <mergeCell ref="A241:B241"/>
    <mergeCell ref="A242:B242"/>
    <mergeCell ref="A243:B243"/>
    <mergeCell ref="A244:B244"/>
    <mergeCell ref="A245:B245"/>
    <mergeCell ref="A235:B235"/>
    <mergeCell ref="A236:B236"/>
    <mergeCell ref="A237:B237"/>
    <mergeCell ref="A238:B238"/>
    <mergeCell ref="A239:B239"/>
    <mergeCell ref="A240:B240"/>
  </mergeCells>
  <dataValidations count="1">
    <dataValidation allowBlank="1" showInputMessage="1" showErrorMessage="1" promptTitle="Objeto del Contrato" prompt="Escriba claramente el objeto del contrato de ejecución suscrito" sqref="G256 G259 C277:D282">
      <formula1>0</formula1>
      <formula2>0</formula2>
    </dataValidation>
  </dataValidations>
  <printOptions horizontalCentered="1"/>
  <pageMargins left="0.59055118110236227" right="0.59055118110236227" top="0.78740157480314965" bottom="0.39370078740157483" header="0.31496062992125984" footer="0"/>
  <pageSetup scale="70" orientation="landscape" r:id="rId1"/>
  <rowBreaks count="1" manualBreakCount="1">
    <brk id="24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workbookViewId="0">
      <pane ySplit="3" topLeftCell="A4" activePane="bottomLeft" state="frozen"/>
      <selection pane="bottomLeft" activeCell="H7" sqref="H7"/>
    </sheetView>
  </sheetViews>
  <sheetFormatPr baseColWidth="10" defaultRowHeight="14.25" x14ac:dyDescent="0.2"/>
  <cols>
    <col min="1" max="1" width="5.5703125" style="20" bestFit="1" customWidth="1"/>
    <col min="2" max="2" width="53.5703125" style="20" customWidth="1"/>
    <col min="3" max="3" width="9.140625" style="20" bestFit="1" customWidth="1"/>
    <col min="4" max="4" width="12.7109375" style="59" customWidth="1"/>
    <col min="5" max="5" width="11.140625" style="60" bestFit="1" customWidth="1"/>
    <col min="6" max="6" width="16.85546875" style="59" bestFit="1" customWidth="1"/>
    <col min="7" max="7" width="2.7109375" style="20" customWidth="1"/>
    <col min="8" max="16384" width="11.42578125" style="20"/>
  </cols>
  <sheetData>
    <row r="1" spans="1:6" ht="15" x14ac:dyDescent="0.25">
      <c r="A1" s="171" t="s">
        <v>109</v>
      </c>
      <c r="B1" s="171"/>
      <c r="C1" s="171"/>
      <c r="D1" s="171"/>
      <c r="E1" s="171"/>
      <c r="F1" s="171"/>
    </row>
    <row r="2" spans="1:6" x14ac:dyDescent="0.2">
      <c r="A2" s="172" t="s">
        <v>49</v>
      </c>
      <c r="B2" s="172" t="s">
        <v>110</v>
      </c>
      <c r="C2" s="172" t="s">
        <v>52</v>
      </c>
      <c r="D2" s="173" t="s">
        <v>57</v>
      </c>
      <c r="E2" s="175" t="s">
        <v>51</v>
      </c>
      <c r="F2" s="176" t="s">
        <v>58</v>
      </c>
    </row>
    <row r="3" spans="1:6" x14ac:dyDescent="0.2">
      <c r="A3" s="172"/>
      <c r="B3" s="172"/>
      <c r="C3" s="172"/>
      <c r="D3" s="174"/>
      <c r="E3" s="175"/>
      <c r="F3" s="176"/>
    </row>
    <row r="4" spans="1:6" ht="15" x14ac:dyDescent="0.2">
      <c r="A4" s="24"/>
      <c r="B4" s="25" t="s">
        <v>66</v>
      </c>
      <c r="C4" s="61"/>
      <c r="D4" s="28"/>
      <c r="E4" s="26"/>
      <c r="F4" s="29"/>
    </row>
    <row r="5" spans="1:6" ht="15" x14ac:dyDescent="0.2">
      <c r="A5" s="24"/>
      <c r="B5" s="25" t="s">
        <v>111</v>
      </c>
      <c r="C5" s="61"/>
      <c r="D5" s="28"/>
      <c r="E5" s="26"/>
      <c r="F5" s="29"/>
    </row>
    <row r="6" spans="1:6" x14ac:dyDescent="0.2">
      <c r="A6" s="11">
        <v>1</v>
      </c>
      <c r="B6" s="30" t="s">
        <v>112</v>
      </c>
      <c r="C6" s="43" t="s">
        <v>69</v>
      </c>
      <c r="D6" s="32">
        <v>12493612</v>
      </c>
      <c r="E6" s="31">
        <f>+'[4]MEMORIA DE CALCULO'!U6</f>
        <v>0.5</v>
      </c>
      <c r="F6" s="33">
        <f>E6*D6</f>
        <v>6246806</v>
      </c>
    </row>
    <row r="7" spans="1:6" x14ac:dyDescent="0.2">
      <c r="A7" s="11">
        <v>2</v>
      </c>
      <c r="B7" s="30" t="s">
        <v>70</v>
      </c>
      <c r="C7" s="43" t="s">
        <v>72</v>
      </c>
      <c r="D7" s="32">
        <v>80000000</v>
      </c>
      <c r="E7" s="31" t="str">
        <f>+'[4]MEMORIA DE CALCULO'!U7</f>
        <v>1,00</v>
      </c>
      <c r="F7" s="33">
        <f>E7*D7</f>
        <v>80000000</v>
      </c>
    </row>
    <row r="8" spans="1:6" ht="15" x14ac:dyDescent="0.2">
      <c r="A8" s="11"/>
      <c r="B8" s="34" t="s">
        <v>73</v>
      </c>
      <c r="C8" s="43"/>
      <c r="D8" s="32"/>
      <c r="E8" s="31">
        <f>+'[4]MEMORIA DE CALCULO'!U8</f>
        <v>0</v>
      </c>
      <c r="F8" s="33"/>
    </row>
    <row r="9" spans="1:6" x14ac:dyDescent="0.2">
      <c r="A9" s="11">
        <v>3</v>
      </c>
      <c r="B9" s="30" t="s">
        <v>113</v>
      </c>
      <c r="C9" s="43" t="s">
        <v>64</v>
      </c>
      <c r="D9" s="32">
        <v>39759</v>
      </c>
      <c r="E9" s="31">
        <f>+'[4]MEMORIA DE CALCULO'!U9</f>
        <v>600</v>
      </c>
      <c r="F9" s="33">
        <f>E9*D9</f>
        <v>23855400</v>
      </c>
    </row>
    <row r="10" spans="1:6" ht="28.5" x14ac:dyDescent="0.2">
      <c r="A10" s="11">
        <v>4</v>
      </c>
      <c r="B10" s="30" t="s">
        <v>114</v>
      </c>
      <c r="C10" s="43" t="s">
        <v>64</v>
      </c>
      <c r="D10" s="32">
        <v>71197</v>
      </c>
      <c r="E10" s="31">
        <f>+'[4]MEMORIA DE CALCULO'!U10</f>
        <v>180</v>
      </c>
      <c r="F10" s="33">
        <f>E10*D10</f>
        <v>12815460</v>
      </c>
    </row>
    <row r="11" spans="1:6" ht="28.5" x14ac:dyDescent="0.2">
      <c r="A11" s="11">
        <v>5</v>
      </c>
      <c r="B11" s="30" t="s">
        <v>76</v>
      </c>
      <c r="C11" s="43" t="s">
        <v>64</v>
      </c>
      <c r="D11" s="32">
        <v>120508</v>
      </c>
      <c r="E11" s="31">
        <f>+'[4]MEMORIA DE CALCULO'!U11</f>
        <v>3400</v>
      </c>
      <c r="F11" s="33">
        <f>E11*D11</f>
        <v>409727200</v>
      </c>
    </row>
    <row r="12" spans="1:6" ht="15" x14ac:dyDescent="0.2">
      <c r="A12" s="24"/>
      <c r="B12" s="25" t="s">
        <v>115</v>
      </c>
      <c r="C12" s="61"/>
      <c r="D12" s="37"/>
      <c r="E12" s="36"/>
      <c r="F12" s="38"/>
    </row>
    <row r="13" spans="1:6" ht="28.5" x14ac:dyDescent="0.2">
      <c r="A13" s="11">
        <v>6</v>
      </c>
      <c r="B13" s="30" t="s">
        <v>116</v>
      </c>
      <c r="C13" s="43" t="s">
        <v>64</v>
      </c>
      <c r="D13" s="32">
        <v>1526680</v>
      </c>
      <c r="E13" s="31">
        <f>+'[4]MEMORIA DE CALCULO'!U13</f>
        <v>193.96238399999999</v>
      </c>
      <c r="F13" s="33">
        <f>E13*D13</f>
        <v>296118492.40511996</v>
      </c>
    </row>
    <row r="14" spans="1:6" ht="28.5" x14ac:dyDescent="0.2">
      <c r="A14" s="11">
        <v>7</v>
      </c>
      <c r="B14" s="30" t="s">
        <v>79</v>
      </c>
      <c r="C14" s="43" t="s">
        <v>64</v>
      </c>
      <c r="D14" s="32">
        <v>787287</v>
      </c>
      <c r="E14" s="31">
        <f>+'[4]MEMORIA DE CALCULO'!U14</f>
        <v>193.96238399999999</v>
      </c>
      <c r="F14" s="33">
        <f>E14*D14</f>
        <v>152704063.41220799</v>
      </c>
    </row>
    <row r="15" spans="1:6" ht="28.5" x14ac:dyDescent="0.2">
      <c r="A15" s="11">
        <v>8</v>
      </c>
      <c r="B15" s="30" t="s">
        <v>80</v>
      </c>
      <c r="C15" s="43" t="s">
        <v>81</v>
      </c>
      <c r="D15" s="32">
        <v>5023</v>
      </c>
      <c r="E15" s="31">
        <f>+'[4]MEMORIA DE CALCULO'!U15</f>
        <v>15516.990719999998</v>
      </c>
      <c r="F15" s="33">
        <f>E15*D15</f>
        <v>77941844.386559993</v>
      </c>
    </row>
    <row r="16" spans="1:6" ht="15" x14ac:dyDescent="0.2">
      <c r="A16" s="24"/>
      <c r="B16" s="25" t="s">
        <v>38</v>
      </c>
      <c r="C16" s="61"/>
      <c r="D16" s="37"/>
      <c r="E16" s="36"/>
      <c r="F16" s="38"/>
    </row>
    <row r="17" spans="1:6" ht="28.5" x14ac:dyDescent="0.2">
      <c r="A17" s="11">
        <v>9</v>
      </c>
      <c r="B17" s="30" t="s">
        <v>82</v>
      </c>
      <c r="C17" s="43" t="s">
        <v>64</v>
      </c>
      <c r="D17" s="32">
        <v>982402</v>
      </c>
      <c r="E17" s="31">
        <f>+'[4]MEMORIA DE CALCULO'!U17</f>
        <v>178.5</v>
      </c>
      <c r="F17" s="33">
        <f>E17*D17</f>
        <v>175358757</v>
      </c>
    </row>
    <row r="18" spans="1:6" ht="28.5" x14ac:dyDescent="0.2">
      <c r="A18" s="11">
        <v>10</v>
      </c>
      <c r="B18" s="30" t="s">
        <v>83</v>
      </c>
      <c r="C18" s="43" t="s">
        <v>81</v>
      </c>
      <c r="D18" s="32">
        <v>5301</v>
      </c>
      <c r="E18" s="31">
        <f>+'[4]MEMORIA DE CALCULO'!U18</f>
        <v>14280</v>
      </c>
      <c r="F18" s="33">
        <f>E18*D18</f>
        <v>75698280</v>
      </c>
    </row>
    <row r="19" spans="1:6" ht="28.5" x14ac:dyDescent="0.2">
      <c r="A19" s="11">
        <v>11</v>
      </c>
      <c r="B19" s="30" t="s">
        <v>84</v>
      </c>
      <c r="C19" s="43" t="s">
        <v>64</v>
      </c>
      <c r="D19" s="32">
        <v>387887</v>
      </c>
      <c r="E19" s="31">
        <f>+'[4]MEMORIA DE CALCULO'!U19</f>
        <v>5.3999999999999995</v>
      </c>
      <c r="F19" s="33">
        <f>E19*D19</f>
        <v>2094589.7999999998</v>
      </c>
    </row>
    <row r="20" spans="1:6" ht="15" x14ac:dyDescent="0.2">
      <c r="A20" s="24"/>
      <c r="B20" s="25" t="s">
        <v>117</v>
      </c>
      <c r="C20" s="61"/>
      <c r="D20" s="37"/>
      <c r="E20" s="36"/>
      <c r="F20" s="38"/>
    </row>
    <row r="21" spans="1:6" ht="28.5" x14ac:dyDescent="0.2">
      <c r="A21" s="11">
        <v>12</v>
      </c>
      <c r="B21" s="30" t="s">
        <v>86</v>
      </c>
      <c r="C21" s="43" t="s">
        <v>64</v>
      </c>
      <c r="D21" s="32">
        <v>962402</v>
      </c>
      <c r="E21" s="31">
        <f>+'[4]MEMORIA DE CALCULO'!U21</f>
        <v>45</v>
      </c>
      <c r="F21" s="33">
        <f>E21*D21</f>
        <v>43308090</v>
      </c>
    </row>
    <row r="22" spans="1:6" ht="28.5" x14ac:dyDescent="0.2">
      <c r="A22" s="11">
        <v>13</v>
      </c>
      <c r="B22" s="30" t="s">
        <v>83</v>
      </c>
      <c r="C22" s="43" t="s">
        <v>81</v>
      </c>
      <c r="D22" s="32">
        <v>5301</v>
      </c>
      <c r="E22" s="31">
        <f>+'[4]MEMORIA DE CALCULO'!U22</f>
        <v>3600</v>
      </c>
      <c r="F22" s="33">
        <f>E22*D22</f>
        <v>19083600</v>
      </c>
    </row>
    <row r="23" spans="1:6" ht="28.5" x14ac:dyDescent="0.2">
      <c r="A23" s="11">
        <v>14</v>
      </c>
      <c r="B23" s="30" t="s">
        <v>84</v>
      </c>
      <c r="C23" s="43" t="s">
        <v>64</v>
      </c>
      <c r="D23" s="32">
        <v>387887</v>
      </c>
      <c r="E23" s="31">
        <f>+'[4]MEMORIA DE CALCULO'!U23</f>
        <v>7.5</v>
      </c>
      <c r="F23" s="33">
        <f>E23*D23</f>
        <v>2909152.5</v>
      </c>
    </row>
    <row r="24" spans="1:6" customFormat="1" ht="15" x14ac:dyDescent="0.25">
      <c r="A24" s="24"/>
      <c r="B24" s="25" t="s">
        <v>87</v>
      </c>
      <c r="C24" s="61"/>
      <c r="D24" s="37"/>
      <c r="E24" s="36"/>
      <c r="F24" s="38"/>
    </row>
    <row r="25" spans="1:6" customFormat="1" ht="48.75" customHeight="1" x14ac:dyDescent="0.25">
      <c r="A25" s="11">
        <v>15</v>
      </c>
      <c r="B25" s="30" t="s">
        <v>88</v>
      </c>
      <c r="C25" s="11" t="s">
        <v>64</v>
      </c>
      <c r="D25" s="32">
        <v>1023313</v>
      </c>
      <c r="E25" s="31">
        <f>+'[4]MEMORIA DE CALCULO'!U25</f>
        <v>476</v>
      </c>
      <c r="F25" s="33">
        <f>E25*D25</f>
        <v>487096988</v>
      </c>
    </row>
    <row r="26" spans="1:6" customFormat="1" ht="28.5" x14ac:dyDescent="0.25">
      <c r="A26" s="11">
        <v>16</v>
      </c>
      <c r="B26" s="30" t="s">
        <v>83</v>
      </c>
      <c r="C26" s="11" t="s">
        <v>81</v>
      </c>
      <c r="D26" s="32">
        <v>5301</v>
      </c>
      <c r="E26" s="31">
        <f>+'[4]MEMORIA DE CALCULO'!U26</f>
        <v>38080</v>
      </c>
      <c r="F26" s="33">
        <f>E26*D26</f>
        <v>201862080</v>
      </c>
    </row>
    <row r="27" spans="1:6" ht="28.5" x14ac:dyDescent="0.2">
      <c r="A27" s="11">
        <v>17</v>
      </c>
      <c r="B27" s="30" t="s">
        <v>118</v>
      </c>
      <c r="C27" s="43" t="s">
        <v>81</v>
      </c>
      <c r="D27" s="32">
        <v>47500</v>
      </c>
      <c r="E27" s="31">
        <f>+'[4]MEMORIA DE CALCULO'!U27</f>
        <v>21168</v>
      </c>
      <c r="F27" s="33">
        <f>E27*D27</f>
        <v>1005480000</v>
      </c>
    </row>
    <row r="28" spans="1:6" x14ac:dyDescent="0.2">
      <c r="A28" s="11">
        <v>18</v>
      </c>
      <c r="B28" s="30" t="s">
        <v>90</v>
      </c>
      <c r="C28" s="43" t="s">
        <v>91</v>
      </c>
      <c r="D28" s="32">
        <v>985000</v>
      </c>
      <c r="E28" s="31">
        <f>+'[4]MEMORIA DE CALCULO'!U28</f>
        <v>56</v>
      </c>
      <c r="F28" s="33">
        <f>E28*D28</f>
        <v>55160000</v>
      </c>
    </row>
    <row r="29" spans="1:6" ht="15" x14ac:dyDescent="0.2">
      <c r="A29" s="24"/>
      <c r="B29" s="25" t="s">
        <v>92</v>
      </c>
      <c r="C29" s="61"/>
      <c r="D29" s="37"/>
      <c r="E29" s="36"/>
      <c r="F29" s="38"/>
    </row>
    <row r="30" spans="1:6" x14ac:dyDescent="0.2">
      <c r="A30" s="11">
        <v>19</v>
      </c>
      <c r="B30" s="30" t="s">
        <v>93</v>
      </c>
      <c r="C30" s="43" t="s">
        <v>64</v>
      </c>
      <c r="D30" s="32">
        <v>1312536</v>
      </c>
      <c r="E30" s="31">
        <f>+'[4]MEMORIA DE CALCULO'!U30</f>
        <v>250</v>
      </c>
      <c r="F30" s="33">
        <f t="shared" ref="F30:F33" si="0">E30*D30</f>
        <v>328134000</v>
      </c>
    </row>
    <row r="31" spans="1:6" ht="28.5" x14ac:dyDescent="0.2">
      <c r="A31" s="11">
        <v>20</v>
      </c>
      <c r="B31" s="30" t="s">
        <v>83</v>
      </c>
      <c r="C31" s="43" t="s">
        <v>81</v>
      </c>
      <c r="D31" s="32">
        <v>5301</v>
      </c>
      <c r="E31" s="31">
        <f>+'[4]MEMORIA DE CALCULO'!U31</f>
        <v>20000</v>
      </c>
      <c r="F31" s="33">
        <f t="shared" si="0"/>
        <v>106020000</v>
      </c>
    </row>
    <row r="32" spans="1:6" x14ac:dyDescent="0.2">
      <c r="A32" s="11">
        <v>21</v>
      </c>
      <c r="B32" s="30" t="s">
        <v>94</v>
      </c>
      <c r="C32" s="43" t="s">
        <v>81</v>
      </c>
      <c r="D32" s="32">
        <v>13760</v>
      </c>
      <c r="E32" s="31">
        <f>+'[4]MEMORIA DE CALCULO'!U32</f>
        <v>10</v>
      </c>
      <c r="F32" s="33">
        <f t="shared" si="0"/>
        <v>137600</v>
      </c>
    </row>
    <row r="33" spans="1:6" ht="28.5" x14ac:dyDescent="0.2">
      <c r="A33" s="11">
        <v>22</v>
      </c>
      <c r="B33" s="30" t="s">
        <v>119</v>
      </c>
      <c r="C33" s="43" t="s">
        <v>64</v>
      </c>
      <c r="D33" s="32">
        <v>259625</v>
      </c>
      <c r="E33" s="31">
        <f>+'[4]MEMORIA DE CALCULO'!U33</f>
        <v>36.480000000000004</v>
      </c>
      <c r="F33" s="33">
        <f t="shared" si="0"/>
        <v>9471120.0000000019</v>
      </c>
    </row>
    <row r="34" spans="1:6" ht="15" x14ac:dyDescent="0.2">
      <c r="A34" s="24"/>
      <c r="B34" s="25" t="s">
        <v>96</v>
      </c>
      <c r="C34" s="61"/>
      <c r="D34" s="37"/>
      <c r="E34" s="36"/>
      <c r="F34" s="38"/>
    </row>
    <row r="35" spans="1:6" ht="28.5" x14ac:dyDescent="0.2">
      <c r="A35" s="11">
        <v>23</v>
      </c>
      <c r="B35" s="30" t="s">
        <v>86</v>
      </c>
      <c r="C35" s="43" t="s">
        <v>64</v>
      </c>
      <c r="D35" s="32">
        <v>962402</v>
      </c>
      <c r="E35" s="31">
        <f>+'[4]MEMORIA DE CALCULO'!U35</f>
        <v>34.271999999999998</v>
      </c>
      <c r="F35" s="33">
        <f>E35*D35</f>
        <v>32983441.343999997</v>
      </c>
    </row>
    <row r="36" spans="1:6" ht="28.5" x14ac:dyDescent="0.2">
      <c r="A36" s="11">
        <v>24</v>
      </c>
      <c r="B36" s="30" t="s">
        <v>97</v>
      </c>
      <c r="C36" s="43" t="s">
        <v>81</v>
      </c>
      <c r="D36" s="32">
        <v>7301</v>
      </c>
      <c r="E36" s="31">
        <f>+'[4]MEMORIA DE CALCULO'!U36</f>
        <v>2741.7599999999998</v>
      </c>
      <c r="F36" s="33">
        <f>E36*D36</f>
        <v>20017589.759999998</v>
      </c>
    </row>
    <row r="37" spans="1:6" ht="15" x14ac:dyDescent="0.2">
      <c r="A37" s="24"/>
      <c r="B37" s="25" t="s">
        <v>98</v>
      </c>
      <c r="C37" s="61"/>
      <c r="D37" s="37"/>
      <c r="E37" s="36"/>
      <c r="F37" s="38"/>
    </row>
    <row r="38" spans="1:6" x14ac:dyDescent="0.2">
      <c r="A38" s="11">
        <v>25</v>
      </c>
      <c r="B38" s="30" t="s">
        <v>99</v>
      </c>
      <c r="C38" s="43" t="s">
        <v>53</v>
      </c>
      <c r="D38" s="32">
        <v>8950000</v>
      </c>
      <c r="E38" s="31">
        <f>+'[4]MEMORIA DE CALCULO'!U38</f>
        <v>50</v>
      </c>
      <c r="F38" s="33">
        <f>E38*D38</f>
        <v>447500000</v>
      </c>
    </row>
    <row r="39" spans="1:6" x14ac:dyDescent="0.2">
      <c r="A39" s="11">
        <v>26</v>
      </c>
      <c r="B39" s="30" t="s">
        <v>120</v>
      </c>
      <c r="C39" s="43" t="s">
        <v>91</v>
      </c>
      <c r="D39" s="32">
        <v>15800000</v>
      </c>
      <c r="E39" s="31">
        <f>+'[4]MEMORIA DE CALCULO'!U39</f>
        <v>14</v>
      </c>
      <c r="F39" s="33">
        <f>E39*D39</f>
        <v>221200000</v>
      </c>
    </row>
    <row r="40" spans="1:6" x14ac:dyDescent="0.2">
      <c r="A40" s="11">
        <v>27</v>
      </c>
      <c r="B40" s="30" t="s">
        <v>121</v>
      </c>
      <c r="C40" s="43" t="s">
        <v>81</v>
      </c>
      <c r="D40" s="32">
        <v>28850</v>
      </c>
      <c r="E40" s="31">
        <f>+'[4]MEMORIA DE CALCULO'!U40</f>
        <v>640</v>
      </c>
      <c r="F40" s="33">
        <f>E40*D40</f>
        <v>18464000</v>
      </c>
    </row>
    <row r="41" spans="1:6" ht="15" x14ac:dyDescent="0.2">
      <c r="A41" s="24"/>
      <c r="B41" s="25" t="s">
        <v>102</v>
      </c>
      <c r="C41" s="61"/>
      <c r="D41" s="37"/>
      <c r="E41" s="36"/>
      <c r="F41" s="38"/>
    </row>
    <row r="42" spans="1:6" x14ac:dyDescent="0.2">
      <c r="A42" s="11">
        <v>28</v>
      </c>
      <c r="B42" s="30" t="s">
        <v>122</v>
      </c>
      <c r="C42" s="43" t="s">
        <v>64</v>
      </c>
      <c r="D42" s="32">
        <v>950000</v>
      </c>
      <c r="E42" s="31">
        <f>+'[4]MEMORIA DE CALCULO'!U42</f>
        <v>250</v>
      </c>
      <c r="F42" s="33">
        <f>E42*D42</f>
        <v>237500000</v>
      </c>
    </row>
    <row r="43" spans="1:6" ht="15" x14ac:dyDescent="0.2">
      <c r="A43" s="24"/>
      <c r="B43" s="25" t="s">
        <v>56</v>
      </c>
      <c r="C43" s="61"/>
      <c r="D43" s="37"/>
      <c r="E43" s="36"/>
      <c r="F43" s="38"/>
    </row>
    <row r="44" spans="1:6" x14ac:dyDescent="0.2">
      <c r="A44" s="11">
        <v>29</v>
      </c>
      <c r="B44" s="30" t="s">
        <v>123</v>
      </c>
      <c r="C44" s="43" t="s">
        <v>65</v>
      </c>
      <c r="D44" s="32">
        <v>1310</v>
      </c>
      <c r="E44" s="31">
        <f>+'[4]MEMORIA DE CALCULO'!U44</f>
        <v>18000</v>
      </c>
      <c r="F44" s="33">
        <f>E44*D44</f>
        <v>23580000</v>
      </c>
    </row>
    <row r="45" spans="1:6" x14ac:dyDescent="0.2">
      <c r="A45" s="11">
        <v>30</v>
      </c>
      <c r="B45" s="30" t="s">
        <v>123</v>
      </c>
      <c r="C45" s="43" t="s">
        <v>65</v>
      </c>
      <c r="D45" s="32">
        <v>1310</v>
      </c>
      <c r="E45" s="31">
        <f>+'[4]MEMORIA DE CALCULO'!U45</f>
        <v>107400</v>
      </c>
      <c r="F45" s="33">
        <f>E45*D45</f>
        <v>140694000</v>
      </c>
    </row>
    <row r="46" spans="1:6" x14ac:dyDescent="0.2">
      <c r="A46" s="11">
        <v>31</v>
      </c>
      <c r="B46" s="30" t="s">
        <v>124</v>
      </c>
      <c r="C46" s="43" t="s">
        <v>65</v>
      </c>
      <c r="D46" s="32">
        <v>1310</v>
      </c>
      <c r="E46" s="31">
        <f>+'[4]MEMORIA DE CALCULO'!U46</f>
        <v>12500</v>
      </c>
      <c r="F46" s="33">
        <f>E46*D46</f>
        <v>16375000</v>
      </c>
    </row>
    <row r="47" spans="1:6" x14ac:dyDescent="0.2">
      <c r="A47" s="41"/>
      <c r="B47" s="41"/>
      <c r="C47" s="41"/>
      <c r="D47" s="44"/>
      <c r="E47" s="45"/>
      <c r="F47" s="44"/>
    </row>
    <row r="48" spans="1:6" ht="15" x14ac:dyDescent="0.25">
      <c r="A48" s="46" t="s">
        <v>106</v>
      </c>
      <c r="B48" s="46"/>
      <c r="C48" s="46"/>
      <c r="D48" s="49"/>
      <c r="E48" s="50"/>
      <c r="F48" s="49">
        <f>SUM(F4:F46)</f>
        <v>4729537554.6078882</v>
      </c>
    </row>
    <row r="49" spans="1:6" ht="15" x14ac:dyDescent="0.25">
      <c r="A49" s="51"/>
      <c r="B49" s="51"/>
      <c r="C49" s="51"/>
      <c r="D49" s="54"/>
      <c r="E49" s="55"/>
      <c r="F49" s="54"/>
    </row>
    <row r="50" spans="1:6" ht="15" x14ac:dyDescent="0.25">
      <c r="A50" s="46" t="s">
        <v>107</v>
      </c>
      <c r="B50" s="46"/>
      <c r="C50" s="46"/>
      <c r="D50" s="49"/>
      <c r="E50" s="50"/>
      <c r="F50" s="49">
        <f>+F48*28%</f>
        <v>1324270515.2902088</v>
      </c>
    </row>
    <row r="51" spans="1:6" ht="15" x14ac:dyDescent="0.25">
      <c r="A51" s="46" t="s">
        <v>108</v>
      </c>
      <c r="B51" s="46"/>
      <c r="C51" s="46"/>
      <c r="D51" s="49"/>
      <c r="E51" s="50"/>
      <c r="F51" s="49">
        <f>F48+F50</f>
        <v>6053808069.898097</v>
      </c>
    </row>
  </sheetData>
  <mergeCells count="7">
    <mergeCell ref="A1:F1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91"/>
  <sheetViews>
    <sheetView tabSelected="1" workbookViewId="0">
      <pane ySplit="2" topLeftCell="A3" activePane="bottomLeft" state="frozen"/>
      <selection pane="bottomLeft" activeCell="A25" sqref="A25"/>
    </sheetView>
  </sheetViews>
  <sheetFormatPr baseColWidth="10" defaultRowHeight="15" x14ac:dyDescent="0.25"/>
  <cols>
    <col min="1" max="1" width="39.5703125" bestFit="1" customWidth="1"/>
    <col min="2" max="2" width="12.42578125" bestFit="1" customWidth="1"/>
    <col min="5" max="5" width="28.7109375" bestFit="1" customWidth="1"/>
    <col min="6" max="6" width="14.28515625" customWidth="1"/>
    <col min="8" max="8" width="13.5703125" bestFit="1" customWidth="1"/>
    <col min="9" max="9" width="23.42578125" style="19" customWidth="1"/>
    <col min="10" max="34" width="11.42578125" style="19"/>
  </cols>
  <sheetData>
    <row r="1" spans="1:9" x14ac:dyDescent="0.25">
      <c r="A1" s="177" t="s">
        <v>125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25">
      <c r="A2" s="62" t="s">
        <v>126</v>
      </c>
      <c r="B2" s="62" t="s">
        <v>127</v>
      </c>
      <c r="C2" s="62" t="s">
        <v>128</v>
      </c>
      <c r="D2" s="62" t="s">
        <v>129</v>
      </c>
      <c r="E2" s="62" t="s">
        <v>130</v>
      </c>
      <c r="F2" s="62" t="s">
        <v>131</v>
      </c>
      <c r="G2" s="62" t="s">
        <v>132</v>
      </c>
      <c r="H2" s="62" t="s">
        <v>133</v>
      </c>
      <c r="I2" s="63" t="s">
        <v>134</v>
      </c>
    </row>
    <row r="3" spans="1:9" ht="103.5" customHeight="1" x14ac:dyDescent="0.25">
      <c r="A3" s="64" t="s">
        <v>135</v>
      </c>
      <c r="B3" s="65" t="s">
        <v>136</v>
      </c>
      <c r="C3" s="65" t="s">
        <v>137</v>
      </c>
      <c r="D3" s="65"/>
      <c r="E3" s="64" t="s">
        <v>138</v>
      </c>
      <c r="F3" s="65" t="s">
        <v>139</v>
      </c>
      <c r="G3" s="65"/>
      <c r="H3" s="66">
        <v>172600</v>
      </c>
      <c r="I3" s="67"/>
    </row>
    <row r="4" spans="1:9" ht="106.5" customHeight="1" x14ac:dyDescent="0.25">
      <c r="A4" s="64" t="s">
        <v>140</v>
      </c>
      <c r="B4" s="65" t="s">
        <v>141</v>
      </c>
      <c r="C4" s="65" t="s">
        <v>142</v>
      </c>
      <c r="D4" s="65"/>
      <c r="E4" s="64" t="s">
        <v>138</v>
      </c>
      <c r="F4" s="65" t="s">
        <v>143</v>
      </c>
      <c r="G4" s="65"/>
      <c r="H4" s="66">
        <v>101400</v>
      </c>
      <c r="I4" s="67"/>
    </row>
    <row r="5" spans="1:9" ht="102" customHeight="1" x14ac:dyDescent="0.25">
      <c r="A5" s="64" t="s">
        <v>144</v>
      </c>
      <c r="B5" s="65"/>
      <c r="C5" s="65"/>
      <c r="D5" s="65"/>
      <c r="E5" s="64" t="s">
        <v>145</v>
      </c>
      <c r="F5" s="65" t="s">
        <v>146</v>
      </c>
      <c r="G5" s="65"/>
      <c r="H5" s="66">
        <v>9000</v>
      </c>
      <c r="I5" s="67"/>
    </row>
    <row r="6" spans="1:9" ht="110.25" customHeight="1" x14ac:dyDescent="0.25">
      <c r="A6" s="64" t="s">
        <v>147</v>
      </c>
      <c r="B6" s="65" t="s">
        <v>148</v>
      </c>
      <c r="C6" s="65" t="s">
        <v>149</v>
      </c>
      <c r="D6" s="65"/>
      <c r="E6" s="64" t="s">
        <v>145</v>
      </c>
      <c r="F6" s="65" t="s">
        <v>150</v>
      </c>
      <c r="G6" s="65"/>
      <c r="H6" s="66">
        <v>45100</v>
      </c>
      <c r="I6" s="67"/>
    </row>
    <row r="7" spans="1:9" ht="117.75" customHeight="1" x14ac:dyDescent="0.25">
      <c r="A7" s="64" t="s">
        <v>151</v>
      </c>
      <c r="B7" s="65"/>
      <c r="C7" s="65"/>
      <c r="D7" s="65"/>
      <c r="E7" s="64" t="s">
        <v>145</v>
      </c>
      <c r="F7" s="65" t="s">
        <v>152</v>
      </c>
      <c r="G7" s="65"/>
      <c r="H7" s="66">
        <v>850</v>
      </c>
      <c r="I7" s="67"/>
    </row>
    <row r="8" spans="1:9" ht="122.25" customHeight="1" x14ac:dyDescent="0.25">
      <c r="A8" s="64" t="s">
        <v>153</v>
      </c>
      <c r="B8" s="65" t="s">
        <v>153</v>
      </c>
      <c r="C8" s="65" t="s">
        <v>154</v>
      </c>
      <c r="D8" s="65"/>
      <c r="E8" s="68" t="s">
        <v>155</v>
      </c>
      <c r="F8" s="65" t="s">
        <v>156</v>
      </c>
      <c r="G8" s="65"/>
      <c r="H8" s="66">
        <v>50500</v>
      </c>
      <c r="I8" s="67"/>
    </row>
    <row r="9" spans="1:9" ht="113.25" customHeight="1" x14ac:dyDescent="0.25">
      <c r="A9" s="64" t="s">
        <v>157</v>
      </c>
      <c r="B9" s="65" t="s">
        <v>158</v>
      </c>
      <c r="C9" s="65">
        <v>1042</v>
      </c>
      <c r="D9" s="65"/>
      <c r="E9" s="64" t="s">
        <v>159</v>
      </c>
      <c r="F9" s="65" t="s">
        <v>160</v>
      </c>
      <c r="G9" s="65"/>
      <c r="H9" s="66">
        <v>103000</v>
      </c>
      <c r="I9" s="69"/>
    </row>
    <row r="10" spans="1:9" ht="137.25" customHeight="1" x14ac:dyDescent="0.25">
      <c r="A10" s="64" t="s">
        <v>161</v>
      </c>
      <c r="B10" s="65" t="s">
        <v>162</v>
      </c>
      <c r="C10" s="65"/>
      <c r="D10" s="65"/>
      <c r="E10" s="64" t="s">
        <v>163</v>
      </c>
      <c r="F10" s="65" t="s">
        <v>164</v>
      </c>
      <c r="G10" s="65"/>
      <c r="H10" s="66">
        <v>5200</v>
      </c>
      <c r="I10" s="69"/>
    </row>
    <row r="11" spans="1:9" ht="121.5" customHeight="1" x14ac:dyDescent="0.25">
      <c r="A11" s="64" t="s">
        <v>165</v>
      </c>
      <c r="B11" s="65" t="s">
        <v>166</v>
      </c>
      <c r="C11" s="65" t="s">
        <v>167</v>
      </c>
      <c r="D11" s="65"/>
      <c r="E11" s="64" t="s">
        <v>163</v>
      </c>
      <c r="F11" s="65" t="s">
        <v>168</v>
      </c>
      <c r="G11" s="65"/>
      <c r="H11" s="66">
        <v>4300</v>
      </c>
      <c r="I11" s="69"/>
    </row>
    <row r="12" spans="1:9" ht="111.75" customHeight="1" x14ac:dyDescent="0.25">
      <c r="A12" s="64" t="s">
        <v>169</v>
      </c>
      <c r="B12" s="65" t="s">
        <v>170</v>
      </c>
      <c r="C12" s="65"/>
      <c r="D12" s="65"/>
      <c r="E12" s="64" t="s">
        <v>145</v>
      </c>
      <c r="F12" s="65" t="s">
        <v>171</v>
      </c>
      <c r="G12" s="65"/>
      <c r="H12" s="66">
        <v>97224</v>
      </c>
      <c r="I12" s="69"/>
    </row>
    <row r="13" spans="1:9" ht="90" customHeight="1" x14ac:dyDescent="0.25">
      <c r="A13" s="64" t="s">
        <v>172</v>
      </c>
      <c r="B13" s="65" t="s">
        <v>170</v>
      </c>
      <c r="C13" s="65"/>
      <c r="D13" s="65"/>
      <c r="E13" s="64" t="s">
        <v>173</v>
      </c>
      <c r="F13" s="65" t="s">
        <v>174</v>
      </c>
      <c r="G13" s="65"/>
      <c r="H13" s="66">
        <v>54000</v>
      </c>
      <c r="I13" s="69"/>
    </row>
    <row r="14" spans="1:9" ht="123.75" customHeight="1" x14ac:dyDescent="0.25">
      <c r="A14" s="64" t="s">
        <v>175</v>
      </c>
      <c r="B14" s="65" t="s">
        <v>158</v>
      </c>
      <c r="C14" s="65" t="s">
        <v>176</v>
      </c>
      <c r="D14" s="65"/>
      <c r="E14" s="64" t="s">
        <v>173</v>
      </c>
      <c r="F14" s="65" t="s">
        <v>177</v>
      </c>
      <c r="G14" s="65"/>
      <c r="H14" s="66">
        <v>126000</v>
      </c>
      <c r="I14" s="69"/>
    </row>
    <row r="15" spans="1:9" ht="90.75" customHeight="1" x14ac:dyDescent="0.25">
      <c r="A15" s="64" t="s">
        <v>178</v>
      </c>
      <c r="B15" s="65" t="s">
        <v>158</v>
      </c>
      <c r="C15" s="65" t="s">
        <v>179</v>
      </c>
      <c r="D15" s="65"/>
      <c r="E15" s="64" t="s">
        <v>180</v>
      </c>
      <c r="F15" s="65" t="s">
        <v>181</v>
      </c>
      <c r="G15" s="65"/>
      <c r="H15" s="66">
        <v>78700</v>
      </c>
      <c r="I15" s="69"/>
    </row>
    <row r="16" spans="1:9" ht="106.5" customHeight="1" x14ac:dyDescent="0.25">
      <c r="A16" s="64" t="s">
        <v>182</v>
      </c>
      <c r="B16" s="65" t="s">
        <v>183</v>
      </c>
      <c r="C16" s="65" t="s">
        <v>184</v>
      </c>
      <c r="D16" s="65"/>
      <c r="E16" s="64" t="s">
        <v>185</v>
      </c>
      <c r="F16" s="65" t="s">
        <v>186</v>
      </c>
      <c r="G16" s="65"/>
      <c r="H16" s="66">
        <v>46400</v>
      </c>
      <c r="I16" s="69"/>
    </row>
    <row r="17" spans="1:9" ht="120.75" customHeight="1" x14ac:dyDescent="0.25">
      <c r="A17" s="64" t="s">
        <v>187</v>
      </c>
      <c r="B17" s="65" t="s">
        <v>170</v>
      </c>
      <c r="C17" s="65"/>
      <c r="D17" s="65"/>
      <c r="E17" s="64" t="s">
        <v>188</v>
      </c>
      <c r="F17" s="65" t="s">
        <v>189</v>
      </c>
      <c r="G17" s="65"/>
      <c r="H17" s="66">
        <v>72750</v>
      </c>
      <c r="I17" s="69"/>
    </row>
    <row r="18" spans="1:9" ht="120.75" customHeight="1" x14ac:dyDescent="0.25">
      <c r="A18" s="64" t="s">
        <v>190</v>
      </c>
      <c r="B18" s="65" t="s">
        <v>158</v>
      </c>
      <c r="C18" s="65" t="s">
        <v>191</v>
      </c>
      <c r="D18" s="65"/>
      <c r="E18" s="64" t="s">
        <v>192</v>
      </c>
      <c r="F18" s="65" t="s">
        <v>193</v>
      </c>
      <c r="G18" s="65"/>
      <c r="H18" s="66">
        <v>365000</v>
      </c>
      <c r="I18" s="69"/>
    </row>
    <row r="19" spans="1:9" ht="111" customHeight="1" x14ac:dyDescent="0.25">
      <c r="A19" s="64" t="s">
        <v>194</v>
      </c>
      <c r="B19" s="65" t="s">
        <v>195</v>
      </c>
      <c r="C19" s="65"/>
      <c r="D19" s="65"/>
      <c r="E19" s="64" t="s">
        <v>180</v>
      </c>
      <c r="F19" s="65" t="s">
        <v>196</v>
      </c>
      <c r="G19" s="65"/>
      <c r="H19" s="66">
        <v>34800</v>
      </c>
      <c r="I19" s="69"/>
    </row>
    <row r="20" spans="1:9" ht="108" customHeight="1" x14ac:dyDescent="0.25">
      <c r="A20" s="64" t="s">
        <v>197</v>
      </c>
      <c r="B20" s="65" t="s">
        <v>158</v>
      </c>
      <c r="C20" s="65" t="s">
        <v>198</v>
      </c>
      <c r="D20" s="65"/>
      <c r="E20" s="64" t="s">
        <v>199</v>
      </c>
      <c r="F20" s="65" t="s">
        <v>181</v>
      </c>
      <c r="G20" s="65"/>
      <c r="H20" s="66">
        <v>260000</v>
      </c>
      <c r="I20" s="69"/>
    </row>
    <row r="21" spans="1:9" ht="123.75" customHeight="1" x14ac:dyDescent="0.25">
      <c r="A21" s="64" t="s">
        <v>200</v>
      </c>
      <c r="B21" s="65" t="s">
        <v>158</v>
      </c>
      <c r="C21" s="65" t="s">
        <v>201</v>
      </c>
      <c r="D21" s="65"/>
      <c r="E21" s="64" t="s">
        <v>202</v>
      </c>
      <c r="F21" s="65" t="s">
        <v>181</v>
      </c>
      <c r="G21" s="65"/>
      <c r="H21" s="66">
        <v>84600</v>
      </c>
      <c r="I21" s="69"/>
    </row>
    <row r="22" spans="1:9" ht="106.5" customHeight="1" x14ac:dyDescent="0.25">
      <c r="A22" s="64" t="s">
        <v>203</v>
      </c>
      <c r="B22" s="65" t="s">
        <v>204</v>
      </c>
      <c r="C22" s="65"/>
      <c r="D22" s="65"/>
      <c r="E22" s="64" t="s">
        <v>199</v>
      </c>
      <c r="F22" s="65" t="s">
        <v>205</v>
      </c>
      <c r="G22" s="65"/>
      <c r="H22" s="66">
        <v>61000</v>
      </c>
      <c r="I22" s="69"/>
    </row>
    <row r="23" spans="1:9" ht="131.25" customHeight="1" x14ac:dyDescent="0.25">
      <c r="A23" s="64" t="s">
        <v>206</v>
      </c>
      <c r="B23" s="65" t="s">
        <v>170</v>
      </c>
      <c r="C23" s="65"/>
      <c r="D23" s="65"/>
      <c r="E23" s="64" t="s">
        <v>202</v>
      </c>
      <c r="F23" s="65" t="s">
        <v>207</v>
      </c>
      <c r="G23" s="65"/>
      <c r="H23" s="66">
        <v>41195</v>
      </c>
      <c r="I23" s="69"/>
    </row>
    <row r="24" spans="1:9" ht="112.5" customHeight="1" x14ac:dyDescent="0.25">
      <c r="A24" s="64" t="s">
        <v>208</v>
      </c>
      <c r="B24" s="65" t="s">
        <v>170</v>
      </c>
      <c r="C24" s="65"/>
      <c r="D24" s="65"/>
      <c r="E24" s="64" t="s">
        <v>202</v>
      </c>
      <c r="F24" s="65" t="s">
        <v>209</v>
      </c>
      <c r="G24" s="65"/>
      <c r="H24" s="66">
        <v>55000</v>
      </c>
      <c r="I24" s="67"/>
    </row>
    <row r="25" spans="1:9" ht="112.5" customHeight="1" x14ac:dyDescent="0.25">
      <c r="A25" s="64" t="s">
        <v>210</v>
      </c>
      <c r="B25" s="65"/>
      <c r="C25" s="65"/>
      <c r="D25" s="65"/>
      <c r="E25" s="65" t="s">
        <v>664</v>
      </c>
      <c r="F25" s="65" t="s">
        <v>665</v>
      </c>
      <c r="G25" s="65"/>
      <c r="H25" s="66">
        <f>12000000/30</f>
        <v>400000</v>
      </c>
      <c r="I25" s="69"/>
    </row>
    <row r="26" spans="1:9" x14ac:dyDescent="0.25">
      <c r="A26" s="65"/>
      <c r="B26" s="65"/>
      <c r="C26" s="65"/>
      <c r="D26" s="65"/>
      <c r="E26" s="65"/>
      <c r="F26" s="65"/>
      <c r="G26" s="65"/>
      <c r="H26" s="66"/>
      <c r="I26" s="69"/>
    </row>
    <row r="27" spans="1:9" s="19" customFormat="1" x14ac:dyDescent="0.25"/>
    <row r="28" spans="1:9" s="19" customFormat="1" x14ac:dyDescent="0.25"/>
    <row r="29" spans="1:9" s="19" customFormat="1" x14ac:dyDescent="0.25"/>
    <row r="30" spans="1:9" s="19" customFormat="1" x14ac:dyDescent="0.25"/>
    <row r="31" spans="1:9" s="19" customFormat="1" x14ac:dyDescent="0.25"/>
    <row r="32" spans="1:9" s="19" customFormat="1" x14ac:dyDescent="0.25"/>
    <row r="33" s="19" customFormat="1" x14ac:dyDescent="0.25"/>
    <row r="34" s="19" customFormat="1" x14ac:dyDescent="0.25"/>
    <row r="35" s="19" customFormat="1" x14ac:dyDescent="0.25"/>
    <row r="36" s="19" customFormat="1" x14ac:dyDescent="0.25"/>
    <row r="37" s="19" customFormat="1" x14ac:dyDescent="0.25"/>
    <row r="38" s="19" customFormat="1" x14ac:dyDescent="0.25"/>
    <row r="39" s="19" customFormat="1" x14ac:dyDescent="0.25"/>
    <row r="40" s="19" customFormat="1" x14ac:dyDescent="0.25"/>
    <row r="41" s="19" customFormat="1" x14ac:dyDescent="0.25"/>
    <row r="42" s="19" customFormat="1" x14ac:dyDescent="0.25"/>
    <row r="43" s="19" customFormat="1" x14ac:dyDescent="0.25"/>
    <row r="44" s="19" customFormat="1" x14ac:dyDescent="0.25"/>
    <row r="45" s="19" customFormat="1" x14ac:dyDescent="0.25"/>
    <row r="46" s="19" customFormat="1" x14ac:dyDescent="0.25"/>
    <row r="47" s="19" customFormat="1" x14ac:dyDescent="0.25"/>
    <row r="48" s="19" customFormat="1" x14ac:dyDescent="0.25"/>
    <row r="49" s="19" customFormat="1" x14ac:dyDescent="0.25"/>
    <row r="50" s="19" customFormat="1" x14ac:dyDescent="0.25"/>
    <row r="51" s="19" customFormat="1" x14ac:dyDescent="0.25"/>
    <row r="52" s="19" customFormat="1" x14ac:dyDescent="0.25"/>
    <row r="53" s="19" customFormat="1" x14ac:dyDescent="0.25"/>
    <row r="54" s="19" customFormat="1" x14ac:dyDescent="0.25"/>
    <row r="55" s="19" customFormat="1" x14ac:dyDescent="0.25"/>
    <row r="56" s="19" customFormat="1" x14ac:dyDescent="0.25"/>
    <row r="57" s="19" customFormat="1" x14ac:dyDescent="0.25"/>
    <row r="58" s="19" customFormat="1" x14ac:dyDescent="0.25"/>
    <row r="59" s="19" customFormat="1" x14ac:dyDescent="0.25"/>
    <row r="60" s="19" customFormat="1" x14ac:dyDescent="0.25"/>
    <row r="61" s="19" customFormat="1" x14ac:dyDescent="0.25"/>
    <row r="62" s="19" customFormat="1" x14ac:dyDescent="0.25"/>
    <row r="63" s="19" customFormat="1" x14ac:dyDescent="0.25"/>
    <row r="64" s="19" customFormat="1" x14ac:dyDescent="0.25"/>
    <row r="65" s="19" customFormat="1" x14ac:dyDescent="0.25"/>
    <row r="66" s="19" customFormat="1" x14ac:dyDescent="0.25"/>
    <row r="67" s="19" customFormat="1" x14ac:dyDescent="0.25"/>
    <row r="68" s="19" customFormat="1" x14ac:dyDescent="0.25"/>
    <row r="69" s="19" customFormat="1" x14ac:dyDescent="0.25"/>
    <row r="70" s="19" customFormat="1" x14ac:dyDescent="0.25"/>
    <row r="71" s="19" customFormat="1" x14ac:dyDescent="0.25"/>
    <row r="72" s="19" customFormat="1" x14ac:dyDescent="0.25"/>
    <row r="73" s="19" customFormat="1" x14ac:dyDescent="0.25"/>
    <row r="74" s="19" customFormat="1" x14ac:dyDescent="0.25"/>
    <row r="75" s="19" customFormat="1" x14ac:dyDescent="0.25"/>
    <row r="76" s="19" customFormat="1" x14ac:dyDescent="0.25"/>
    <row r="77" s="19" customFormat="1" x14ac:dyDescent="0.25"/>
    <row r="78" s="19" customFormat="1" x14ac:dyDescent="0.25"/>
    <row r="79" s="19" customFormat="1" x14ac:dyDescent="0.25"/>
    <row r="80" s="19" customFormat="1" x14ac:dyDescent="0.25"/>
    <row r="81" s="19" customFormat="1" x14ac:dyDescent="0.25"/>
    <row r="82" s="19" customFormat="1" x14ac:dyDescent="0.25"/>
    <row r="83" s="19" customFormat="1" x14ac:dyDescent="0.25"/>
    <row r="84" s="19" customFormat="1" x14ac:dyDescent="0.25"/>
    <row r="85" s="19" customFormat="1" x14ac:dyDescent="0.25"/>
    <row r="86" s="19" customFormat="1" x14ac:dyDescent="0.25"/>
    <row r="87" s="19" customFormat="1" x14ac:dyDescent="0.25"/>
    <row r="88" s="19" customFormat="1" x14ac:dyDescent="0.25"/>
    <row r="89" s="19" customFormat="1" x14ac:dyDescent="0.25"/>
    <row r="90" s="19" customFormat="1" x14ac:dyDescent="0.25"/>
    <row r="91" s="19" customFormat="1" x14ac:dyDescent="0.25"/>
    <row r="92" s="19" customFormat="1" x14ac:dyDescent="0.25"/>
    <row r="93" s="19" customFormat="1" x14ac:dyDescent="0.25"/>
    <row r="94" s="19" customFormat="1" x14ac:dyDescent="0.25"/>
    <row r="95" s="19" customFormat="1" x14ac:dyDescent="0.25"/>
    <row r="96" s="19" customFormat="1" x14ac:dyDescent="0.25"/>
    <row r="97" s="19" customFormat="1" x14ac:dyDescent="0.25"/>
    <row r="98" s="19" customFormat="1" x14ac:dyDescent="0.25"/>
    <row r="99" s="19" customFormat="1" x14ac:dyDescent="0.25"/>
    <row r="100" s="19" customFormat="1" x14ac:dyDescent="0.25"/>
    <row r="101" s="19" customFormat="1" x14ac:dyDescent="0.25"/>
    <row r="102" s="19" customFormat="1" x14ac:dyDescent="0.25"/>
    <row r="103" s="19" customFormat="1" x14ac:dyDescent="0.25"/>
    <row r="104" s="19" customFormat="1" x14ac:dyDescent="0.25"/>
    <row r="105" s="19" customFormat="1" x14ac:dyDescent="0.25"/>
    <row r="106" s="19" customFormat="1" x14ac:dyDescent="0.25"/>
    <row r="107" s="19" customFormat="1" x14ac:dyDescent="0.25"/>
    <row r="108" s="19" customFormat="1" x14ac:dyDescent="0.25"/>
    <row r="109" s="19" customFormat="1" x14ac:dyDescent="0.25"/>
    <row r="110" s="19" customFormat="1" x14ac:dyDescent="0.25"/>
    <row r="111" s="19" customFormat="1" x14ac:dyDescent="0.25"/>
    <row r="112" s="19" customFormat="1" x14ac:dyDescent="0.25"/>
    <row r="113" s="19" customFormat="1" x14ac:dyDescent="0.25"/>
    <row r="114" s="19" customFormat="1" x14ac:dyDescent="0.25"/>
    <row r="115" s="19" customFormat="1" x14ac:dyDescent="0.25"/>
    <row r="116" s="19" customFormat="1" x14ac:dyDescent="0.25"/>
    <row r="117" s="19" customFormat="1" x14ac:dyDescent="0.25"/>
    <row r="118" s="19" customFormat="1" x14ac:dyDescent="0.25"/>
    <row r="119" s="19" customFormat="1" x14ac:dyDescent="0.25"/>
    <row r="120" s="19" customFormat="1" x14ac:dyDescent="0.25"/>
    <row r="121" s="19" customFormat="1" x14ac:dyDescent="0.25"/>
    <row r="122" s="19" customFormat="1" x14ac:dyDescent="0.25"/>
    <row r="123" s="19" customFormat="1" x14ac:dyDescent="0.25"/>
    <row r="124" s="19" customFormat="1" x14ac:dyDescent="0.25"/>
    <row r="125" s="19" customFormat="1" x14ac:dyDescent="0.25"/>
    <row r="126" s="19" customFormat="1" x14ac:dyDescent="0.25"/>
    <row r="127" s="19" customFormat="1" x14ac:dyDescent="0.25"/>
    <row r="128" s="19" customFormat="1" x14ac:dyDescent="0.25"/>
    <row r="129" s="19" customFormat="1" x14ac:dyDescent="0.25"/>
    <row r="130" s="19" customFormat="1" x14ac:dyDescent="0.25"/>
    <row r="131" s="19" customFormat="1" x14ac:dyDescent="0.25"/>
    <row r="132" s="19" customFormat="1" x14ac:dyDescent="0.25"/>
    <row r="133" s="19" customFormat="1" x14ac:dyDescent="0.25"/>
    <row r="134" s="19" customFormat="1" x14ac:dyDescent="0.25"/>
    <row r="135" s="19" customFormat="1" x14ac:dyDescent="0.25"/>
    <row r="136" s="19" customFormat="1" x14ac:dyDescent="0.25"/>
    <row r="137" s="19" customFormat="1" x14ac:dyDescent="0.25"/>
    <row r="138" s="19" customFormat="1" x14ac:dyDescent="0.25"/>
    <row r="139" s="19" customFormat="1" x14ac:dyDescent="0.25"/>
    <row r="140" s="19" customFormat="1" x14ac:dyDescent="0.25"/>
    <row r="141" s="19" customFormat="1" x14ac:dyDescent="0.25"/>
    <row r="142" s="19" customFormat="1" x14ac:dyDescent="0.25"/>
    <row r="143" s="19" customFormat="1" x14ac:dyDescent="0.25"/>
    <row r="144" s="19" customFormat="1" x14ac:dyDescent="0.25"/>
    <row r="145" s="19" customFormat="1" x14ac:dyDescent="0.25"/>
    <row r="146" s="19" customFormat="1" x14ac:dyDescent="0.25"/>
    <row r="147" s="19" customFormat="1" x14ac:dyDescent="0.25"/>
    <row r="148" s="19" customFormat="1" x14ac:dyDescent="0.25"/>
    <row r="149" s="19" customFormat="1" x14ac:dyDescent="0.25"/>
    <row r="150" s="19" customFormat="1" x14ac:dyDescent="0.25"/>
    <row r="151" s="19" customFormat="1" x14ac:dyDescent="0.25"/>
    <row r="152" s="19" customFormat="1" x14ac:dyDescent="0.25"/>
    <row r="153" s="19" customFormat="1" x14ac:dyDescent="0.25"/>
    <row r="154" s="19" customFormat="1" x14ac:dyDescent="0.25"/>
    <row r="155" s="19" customFormat="1" x14ac:dyDescent="0.25"/>
    <row r="156" s="19" customFormat="1" x14ac:dyDescent="0.25"/>
    <row r="157" s="19" customFormat="1" x14ac:dyDescent="0.25"/>
    <row r="158" s="19" customFormat="1" x14ac:dyDescent="0.25"/>
    <row r="159" s="19" customFormat="1" x14ac:dyDescent="0.25"/>
    <row r="160" s="19" customFormat="1" x14ac:dyDescent="0.25"/>
    <row r="161" s="19" customFormat="1" x14ac:dyDescent="0.25"/>
    <row r="162" s="19" customFormat="1" x14ac:dyDescent="0.25"/>
    <row r="163" s="19" customFormat="1" x14ac:dyDescent="0.25"/>
    <row r="164" s="19" customFormat="1" x14ac:dyDescent="0.25"/>
    <row r="165" s="19" customFormat="1" x14ac:dyDescent="0.25"/>
    <row r="166" s="19" customFormat="1" x14ac:dyDescent="0.25"/>
    <row r="167" s="19" customFormat="1" x14ac:dyDescent="0.25"/>
    <row r="168" s="19" customFormat="1" x14ac:dyDescent="0.25"/>
    <row r="169" s="19" customFormat="1" x14ac:dyDescent="0.25"/>
    <row r="170" s="19" customFormat="1" x14ac:dyDescent="0.25"/>
    <row r="171" s="19" customFormat="1" x14ac:dyDescent="0.25"/>
    <row r="172" s="19" customFormat="1" x14ac:dyDescent="0.25"/>
    <row r="173" s="19" customFormat="1" x14ac:dyDescent="0.25"/>
    <row r="174" s="19" customFormat="1" x14ac:dyDescent="0.25"/>
    <row r="175" s="19" customFormat="1" x14ac:dyDescent="0.25"/>
    <row r="176" s="19" customFormat="1" x14ac:dyDescent="0.25"/>
    <row r="177" s="19" customFormat="1" x14ac:dyDescent="0.25"/>
    <row r="178" s="19" customFormat="1" x14ac:dyDescent="0.25"/>
    <row r="179" s="19" customFormat="1" x14ac:dyDescent="0.25"/>
    <row r="180" s="19" customFormat="1" x14ac:dyDescent="0.25"/>
    <row r="181" s="19" customFormat="1" x14ac:dyDescent="0.25"/>
    <row r="182" s="19" customFormat="1" x14ac:dyDescent="0.25"/>
    <row r="183" s="19" customFormat="1" x14ac:dyDescent="0.25"/>
    <row r="184" s="19" customFormat="1" x14ac:dyDescent="0.25"/>
    <row r="185" s="19" customFormat="1" x14ac:dyDescent="0.25"/>
    <row r="186" s="19" customFormat="1" x14ac:dyDescent="0.25"/>
    <row r="187" s="19" customFormat="1" x14ac:dyDescent="0.25"/>
    <row r="188" s="19" customFormat="1" x14ac:dyDescent="0.25"/>
    <row r="189" s="19" customFormat="1" x14ac:dyDescent="0.25"/>
    <row r="190" s="19" customFormat="1" x14ac:dyDescent="0.25"/>
    <row r="191" s="19" customFormat="1" x14ac:dyDescent="0.25"/>
  </sheetData>
  <mergeCells count="1">
    <mergeCell ref="A1:I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94" sqref="B94"/>
    </sheetView>
  </sheetViews>
  <sheetFormatPr baseColWidth="10" defaultRowHeight="14.25" x14ac:dyDescent="0.2"/>
  <cols>
    <col min="1" max="1" width="5.5703125" style="20" bestFit="1" customWidth="1"/>
    <col min="2" max="2" width="53.5703125" style="20" customWidth="1"/>
    <col min="3" max="3" width="11.140625" style="20" bestFit="1" customWidth="1"/>
    <col min="4" max="4" width="9.140625" style="57" bestFit="1" customWidth="1"/>
    <col min="5" max="5" width="13.28515625" style="58" bestFit="1" customWidth="1"/>
    <col min="6" max="6" width="13.28515625" style="58" customWidth="1"/>
    <col min="7" max="7" width="13.28515625" style="58" bestFit="1" customWidth="1"/>
    <col min="8" max="8" width="9.42578125" style="58" bestFit="1" customWidth="1"/>
    <col min="9" max="9" width="9.7109375" style="58" bestFit="1" customWidth="1"/>
    <col min="10" max="10" width="7.7109375" style="58" bestFit="1" customWidth="1"/>
    <col min="11" max="11" width="9.42578125" style="58" bestFit="1" customWidth="1"/>
    <col min="12" max="12" width="9.7109375" style="58" bestFit="1" customWidth="1"/>
    <col min="13" max="13" width="10.7109375" style="58" bestFit="1" customWidth="1"/>
    <col min="14" max="14" width="12.140625" style="58" customWidth="1"/>
    <col min="15" max="15" width="11.42578125" style="58" customWidth="1"/>
    <col min="16" max="16" width="6.7109375" style="58" bestFit="1" customWidth="1"/>
    <col min="17" max="17" width="5.7109375" style="58" customWidth="1"/>
    <col min="18" max="18" width="8.85546875" style="58" bestFit="1" customWidth="1"/>
    <col min="19" max="19" width="9.140625" style="57" bestFit="1" customWidth="1"/>
    <col min="20" max="20" width="12.7109375" style="59" customWidth="1"/>
    <col min="21" max="21" width="11.140625" style="60" bestFit="1" customWidth="1"/>
    <col min="22" max="22" width="16.85546875" style="59" bestFit="1" customWidth="1"/>
    <col min="23" max="23" width="2.7109375" style="20" customWidth="1"/>
    <col min="24" max="16384" width="11.42578125" style="20"/>
  </cols>
  <sheetData>
    <row r="1" spans="1:22" ht="15" x14ac:dyDescent="0.25">
      <c r="A1" s="171" t="s">
        <v>48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</row>
    <row r="2" spans="1:22" ht="15.75" x14ac:dyDescent="0.2">
      <c r="A2" s="172" t="s">
        <v>49</v>
      </c>
      <c r="B2" s="172" t="s">
        <v>50</v>
      </c>
      <c r="C2" s="175" t="s">
        <v>51</v>
      </c>
      <c r="D2" s="172" t="s">
        <v>52</v>
      </c>
      <c r="E2" s="21" t="s">
        <v>29</v>
      </c>
      <c r="F2" s="21" t="s">
        <v>30</v>
      </c>
      <c r="G2" s="21" t="s">
        <v>53</v>
      </c>
      <c r="H2" s="178" t="s">
        <v>54</v>
      </c>
      <c r="I2" s="179"/>
      <c r="J2" s="180"/>
      <c r="K2" s="178" t="s">
        <v>35</v>
      </c>
      <c r="L2" s="179"/>
      <c r="M2" s="179"/>
      <c r="N2" s="180"/>
      <c r="O2" s="178" t="s">
        <v>55</v>
      </c>
      <c r="P2" s="180"/>
      <c r="Q2" s="178" t="s">
        <v>56</v>
      </c>
      <c r="R2" s="180"/>
      <c r="S2" s="172" t="s">
        <v>52</v>
      </c>
      <c r="T2" s="173" t="s">
        <v>57</v>
      </c>
      <c r="U2" s="175" t="s">
        <v>51</v>
      </c>
      <c r="V2" s="176" t="s">
        <v>58</v>
      </c>
    </row>
    <row r="3" spans="1:22" ht="31.5" customHeight="1" x14ac:dyDescent="0.2">
      <c r="A3" s="172"/>
      <c r="B3" s="172"/>
      <c r="C3" s="175"/>
      <c r="D3" s="172"/>
      <c r="E3" s="22" t="s">
        <v>59</v>
      </c>
      <c r="F3" s="22" t="s">
        <v>60</v>
      </c>
      <c r="G3" s="22" t="s">
        <v>31</v>
      </c>
      <c r="H3" s="22" t="s">
        <v>61</v>
      </c>
      <c r="I3" s="22" t="s">
        <v>32</v>
      </c>
      <c r="J3" s="22" t="s">
        <v>34</v>
      </c>
      <c r="K3" s="22" t="s">
        <v>61</v>
      </c>
      <c r="L3" s="22" t="s">
        <v>32</v>
      </c>
      <c r="M3" s="22" t="s">
        <v>33</v>
      </c>
      <c r="N3" s="22" t="s">
        <v>35</v>
      </c>
      <c r="O3" s="23" t="s">
        <v>62</v>
      </c>
      <c r="P3" s="22" t="s">
        <v>63</v>
      </c>
      <c r="Q3" s="22" t="s">
        <v>64</v>
      </c>
      <c r="R3" s="22" t="s">
        <v>65</v>
      </c>
      <c r="S3" s="172"/>
      <c r="T3" s="174"/>
      <c r="U3" s="175"/>
      <c r="V3" s="176"/>
    </row>
    <row r="4" spans="1:22" ht="15" x14ac:dyDescent="0.2">
      <c r="A4" s="24"/>
      <c r="B4" s="25" t="s">
        <v>66</v>
      </c>
      <c r="C4" s="26"/>
      <c r="D4" s="24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4"/>
      <c r="T4" s="28"/>
      <c r="U4" s="26"/>
      <c r="V4" s="29"/>
    </row>
    <row r="5" spans="1:22" ht="15" x14ac:dyDescent="0.2">
      <c r="A5" s="24"/>
      <c r="B5" s="25" t="s">
        <v>67</v>
      </c>
      <c r="C5" s="26"/>
      <c r="D5" s="24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4"/>
      <c r="T5" s="28"/>
      <c r="U5" s="26"/>
      <c r="V5" s="29"/>
    </row>
    <row r="6" spans="1:22" x14ac:dyDescent="0.2">
      <c r="A6" s="11">
        <v>1</v>
      </c>
      <c r="B6" s="30" t="s">
        <v>68</v>
      </c>
      <c r="C6" s="31">
        <v>0.5</v>
      </c>
      <c r="D6" s="11" t="s">
        <v>69</v>
      </c>
      <c r="E6" s="10">
        <v>1</v>
      </c>
      <c r="F6" s="10"/>
      <c r="G6" s="10">
        <v>0.5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1" t="s">
        <v>69</v>
      </c>
      <c r="T6" s="32">
        <v>12493612</v>
      </c>
      <c r="U6" s="31">
        <v>0.5</v>
      </c>
      <c r="V6" s="33">
        <f>U6*T6</f>
        <v>6246806</v>
      </c>
    </row>
    <row r="7" spans="1:22" x14ac:dyDescent="0.2">
      <c r="A7" s="11">
        <v>2</v>
      </c>
      <c r="B7" s="30" t="s">
        <v>70</v>
      </c>
      <c r="C7" s="31" t="s">
        <v>71</v>
      </c>
      <c r="D7" s="11" t="s">
        <v>72</v>
      </c>
      <c r="E7" s="10">
        <v>1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1" t="s">
        <v>72</v>
      </c>
      <c r="T7" s="32">
        <v>80000000</v>
      </c>
      <c r="U7" s="31" t="s">
        <v>71</v>
      </c>
      <c r="V7" s="33">
        <f>U7*T7</f>
        <v>80000000</v>
      </c>
    </row>
    <row r="8" spans="1:22" ht="15" x14ac:dyDescent="0.2">
      <c r="A8" s="11"/>
      <c r="B8" s="34" t="s">
        <v>73</v>
      </c>
      <c r="C8" s="31"/>
      <c r="D8" s="11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11"/>
      <c r="T8" s="32"/>
      <c r="U8" s="31"/>
      <c r="V8" s="33"/>
    </row>
    <row r="9" spans="1:22" x14ac:dyDescent="0.2">
      <c r="A9" s="11">
        <v>3</v>
      </c>
      <c r="B9" s="30" t="s">
        <v>74</v>
      </c>
      <c r="C9" s="31">
        <f>30*5*2*2</f>
        <v>600</v>
      </c>
      <c r="D9" s="11" t="s">
        <v>64</v>
      </c>
      <c r="E9" s="10">
        <v>2</v>
      </c>
      <c r="F9" s="10"/>
      <c r="G9" s="10"/>
      <c r="H9" s="10"/>
      <c r="I9" s="10"/>
      <c r="J9" s="10"/>
      <c r="K9" s="10">
        <v>4</v>
      </c>
      <c r="L9" s="10">
        <v>25</v>
      </c>
      <c r="M9" s="10">
        <v>3</v>
      </c>
      <c r="N9" s="10">
        <f>+E9*K9*L9*M9</f>
        <v>600</v>
      </c>
      <c r="O9" s="10"/>
      <c r="P9" s="10"/>
      <c r="Q9" s="10"/>
      <c r="R9" s="10"/>
      <c r="S9" s="11" t="s">
        <v>64</v>
      </c>
      <c r="T9" s="32">
        <v>39759</v>
      </c>
      <c r="U9" s="31">
        <f>+N9</f>
        <v>600</v>
      </c>
      <c r="V9" s="33">
        <f>U9*T9</f>
        <v>23855400</v>
      </c>
    </row>
    <row r="10" spans="1:22" ht="28.5" x14ac:dyDescent="0.2">
      <c r="A10" s="11">
        <v>4</v>
      </c>
      <c r="B10" s="30" t="s">
        <v>75</v>
      </c>
      <c r="C10" s="31">
        <f>+C9*30%</f>
        <v>180</v>
      </c>
      <c r="D10" s="11" t="s">
        <v>64</v>
      </c>
      <c r="E10" s="10">
        <v>2</v>
      </c>
      <c r="F10" s="10"/>
      <c r="G10" s="10"/>
      <c r="H10" s="10"/>
      <c r="I10" s="10"/>
      <c r="J10" s="10"/>
      <c r="K10" s="10">
        <v>12</v>
      </c>
      <c r="L10" s="10">
        <v>25</v>
      </c>
      <c r="M10" s="10">
        <v>0.3</v>
      </c>
      <c r="N10" s="10">
        <f>+E10*K10*L10*M10</f>
        <v>180</v>
      </c>
      <c r="O10" s="10"/>
      <c r="P10" s="10"/>
      <c r="Q10" s="10"/>
      <c r="R10" s="10"/>
      <c r="S10" s="11" t="s">
        <v>64</v>
      </c>
      <c r="T10" s="32">
        <v>71197</v>
      </c>
      <c r="U10" s="31">
        <f t="shared" ref="U10:U14" si="0">+N10</f>
        <v>180</v>
      </c>
      <c r="V10" s="33">
        <f>U10*T10</f>
        <v>12815460</v>
      </c>
    </row>
    <row r="11" spans="1:22" ht="28.5" x14ac:dyDescent="0.2">
      <c r="A11" s="11">
        <v>5</v>
      </c>
      <c r="B11" s="30" t="s">
        <v>76</v>
      </c>
      <c r="C11" s="31">
        <f>28*3*15*2</f>
        <v>2520</v>
      </c>
      <c r="D11" s="11" t="s">
        <v>64</v>
      </c>
      <c r="E11" s="10">
        <v>2</v>
      </c>
      <c r="F11" s="10"/>
      <c r="G11" s="10"/>
      <c r="H11" s="10"/>
      <c r="I11" s="10"/>
      <c r="J11" s="10"/>
      <c r="K11" s="10">
        <v>16</v>
      </c>
      <c r="L11" s="10">
        <v>25</v>
      </c>
      <c r="M11" s="10">
        <v>4.25</v>
      </c>
      <c r="N11" s="10">
        <f>+E11*K11*L11*M11</f>
        <v>3400</v>
      </c>
      <c r="O11" s="10"/>
      <c r="P11" s="10"/>
      <c r="Q11" s="10"/>
      <c r="R11" s="10"/>
      <c r="S11" s="11" t="s">
        <v>64</v>
      </c>
      <c r="T11" s="32">
        <v>120508</v>
      </c>
      <c r="U11" s="31">
        <f t="shared" si="0"/>
        <v>3400</v>
      </c>
      <c r="V11" s="33">
        <f>U11*T11</f>
        <v>409727200</v>
      </c>
    </row>
    <row r="12" spans="1:22" ht="15" x14ac:dyDescent="0.2">
      <c r="A12" s="24"/>
      <c r="B12" s="25" t="s">
        <v>77</v>
      </c>
      <c r="C12" s="36"/>
      <c r="D12" s="24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4"/>
      <c r="T12" s="37"/>
      <c r="U12" s="36"/>
      <c r="V12" s="38"/>
    </row>
    <row r="13" spans="1:22" ht="28.5" x14ac:dyDescent="0.2">
      <c r="A13" s="11">
        <v>6</v>
      </c>
      <c r="B13" s="30" t="s">
        <v>78</v>
      </c>
      <c r="C13" s="31">
        <f>8*2*15</f>
        <v>240</v>
      </c>
      <c r="D13" s="11" t="s">
        <v>64</v>
      </c>
      <c r="E13" s="10">
        <v>14</v>
      </c>
      <c r="F13" s="10">
        <v>1.4</v>
      </c>
      <c r="G13" s="10"/>
      <c r="H13" s="10"/>
      <c r="I13" s="10"/>
      <c r="J13" s="10"/>
      <c r="K13" s="10"/>
      <c r="L13" s="10"/>
      <c r="M13" s="10">
        <v>9</v>
      </c>
      <c r="N13" s="39">
        <f>0.7*0.7*3.1416*E13*M13</f>
        <v>193.96238399999999</v>
      </c>
      <c r="O13" s="10"/>
      <c r="P13" s="10"/>
      <c r="Q13" s="10"/>
      <c r="R13" s="10"/>
      <c r="S13" s="11" t="s">
        <v>64</v>
      </c>
      <c r="T13" s="32">
        <v>1526680</v>
      </c>
      <c r="U13" s="31">
        <f t="shared" si="0"/>
        <v>193.96238399999999</v>
      </c>
      <c r="V13" s="33">
        <f>U13*T13</f>
        <v>296118492.40511996</v>
      </c>
    </row>
    <row r="14" spans="1:22" ht="28.5" x14ac:dyDescent="0.2">
      <c r="A14" s="11">
        <v>7</v>
      </c>
      <c r="B14" s="30" t="s">
        <v>79</v>
      </c>
      <c r="C14" s="31">
        <f>+C13</f>
        <v>240</v>
      </c>
      <c r="D14" s="11" t="s">
        <v>64</v>
      </c>
      <c r="E14" s="10">
        <v>14</v>
      </c>
      <c r="F14" s="10">
        <v>1.4</v>
      </c>
      <c r="G14" s="10"/>
      <c r="H14" s="10"/>
      <c r="I14" s="10"/>
      <c r="J14" s="10"/>
      <c r="K14" s="10"/>
      <c r="L14" s="10"/>
      <c r="M14" s="10">
        <v>9</v>
      </c>
      <c r="N14" s="39">
        <f>0.7*0.7*3.1416*E14*M14</f>
        <v>193.96238399999999</v>
      </c>
      <c r="O14" s="10"/>
      <c r="P14" s="10"/>
      <c r="Q14" s="10"/>
      <c r="R14" s="10"/>
      <c r="S14" s="11" t="s">
        <v>64</v>
      </c>
      <c r="T14" s="32">
        <v>787287</v>
      </c>
      <c r="U14" s="31">
        <f t="shared" si="0"/>
        <v>193.96238399999999</v>
      </c>
      <c r="V14" s="33">
        <f>U14*T14</f>
        <v>152704063.41220799</v>
      </c>
    </row>
    <row r="15" spans="1:22" ht="28.5" x14ac:dyDescent="0.2">
      <c r="A15" s="11">
        <v>8</v>
      </c>
      <c r="B15" s="30" t="s">
        <v>80</v>
      </c>
      <c r="C15" s="31">
        <f>+C14*80</f>
        <v>19200</v>
      </c>
      <c r="D15" s="11" t="s">
        <v>81</v>
      </c>
      <c r="E15" s="10">
        <v>14</v>
      </c>
      <c r="F15" s="10">
        <v>1.4</v>
      </c>
      <c r="G15" s="10"/>
      <c r="H15" s="10"/>
      <c r="I15" s="10"/>
      <c r="J15" s="10"/>
      <c r="K15" s="10"/>
      <c r="L15" s="10"/>
      <c r="M15" s="10">
        <v>9</v>
      </c>
      <c r="N15" s="39">
        <f>0.7*0.7*3.1416*E15*M15</f>
        <v>193.96238399999999</v>
      </c>
      <c r="O15" s="10">
        <v>80</v>
      </c>
      <c r="P15" s="40">
        <f>+N15*O15</f>
        <v>15516.990719999998</v>
      </c>
      <c r="Q15" s="10"/>
      <c r="R15" s="10"/>
      <c r="S15" s="11" t="s">
        <v>81</v>
      </c>
      <c r="T15" s="32">
        <v>5023</v>
      </c>
      <c r="U15" s="31">
        <f>+P15</f>
        <v>15516.990719999998</v>
      </c>
      <c r="V15" s="33">
        <f>U15*T15</f>
        <v>77941844.386559993</v>
      </c>
    </row>
    <row r="16" spans="1:22" ht="15" x14ac:dyDescent="0.2">
      <c r="A16" s="24"/>
      <c r="B16" s="25" t="s">
        <v>38</v>
      </c>
      <c r="C16" s="36"/>
      <c r="D16" s="24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4"/>
      <c r="T16" s="37"/>
      <c r="U16" s="36"/>
      <c r="V16" s="38"/>
    </row>
    <row r="17" spans="1:22" ht="28.5" x14ac:dyDescent="0.2">
      <c r="A17" s="11">
        <v>9</v>
      </c>
      <c r="B17" s="30" t="s">
        <v>82</v>
      </c>
      <c r="C17" s="31">
        <f>25*1.5*2*2</f>
        <v>150</v>
      </c>
      <c r="D17" s="11" t="s">
        <v>64</v>
      </c>
      <c r="E17" s="10">
        <v>2</v>
      </c>
      <c r="F17" s="10"/>
      <c r="G17" s="10"/>
      <c r="H17" s="10"/>
      <c r="I17" s="10"/>
      <c r="J17" s="10"/>
      <c r="K17" s="10">
        <v>1.7</v>
      </c>
      <c r="L17" s="10">
        <v>25</v>
      </c>
      <c r="M17" s="10">
        <v>2.1</v>
      </c>
      <c r="N17" s="10">
        <f>+E17*K17*L17*M17</f>
        <v>178.5</v>
      </c>
      <c r="O17" s="10"/>
      <c r="P17" s="10"/>
      <c r="Q17" s="10"/>
      <c r="R17" s="10"/>
      <c r="S17" s="11" t="s">
        <v>64</v>
      </c>
      <c r="T17" s="32">
        <v>982402</v>
      </c>
      <c r="U17" s="31">
        <f t="shared" ref="U17:U25" si="1">+N17</f>
        <v>178.5</v>
      </c>
      <c r="V17" s="33">
        <f>U17*T17</f>
        <v>175358757</v>
      </c>
    </row>
    <row r="18" spans="1:22" ht="28.5" x14ac:dyDescent="0.2">
      <c r="A18" s="11">
        <v>10</v>
      </c>
      <c r="B18" s="30" t="s">
        <v>83</v>
      </c>
      <c r="C18" s="31">
        <f>+C17*80</f>
        <v>12000</v>
      </c>
      <c r="D18" s="11" t="s">
        <v>81</v>
      </c>
      <c r="E18" s="10">
        <v>2</v>
      </c>
      <c r="F18" s="10"/>
      <c r="G18" s="10"/>
      <c r="H18" s="10"/>
      <c r="I18" s="10"/>
      <c r="J18" s="10"/>
      <c r="K18" s="10">
        <v>1.7</v>
      </c>
      <c r="L18" s="10">
        <v>25</v>
      </c>
      <c r="M18" s="10">
        <v>2.1</v>
      </c>
      <c r="N18" s="10">
        <f>+E18*K18*L18*M18</f>
        <v>178.5</v>
      </c>
      <c r="O18" s="10">
        <v>80</v>
      </c>
      <c r="P18" s="40">
        <f>+N18*O18</f>
        <v>14280</v>
      </c>
      <c r="Q18" s="10"/>
      <c r="R18" s="10"/>
      <c r="S18" s="11" t="s">
        <v>81</v>
      </c>
      <c r="T18" s="32">
        <v>5301</v>
      </c>
      <c r="U18" s="31">
        <f>+P18</f>
        <v>14280</v>
      </c>
      <c r="V18" s="33">
        <f>U18*T18</f>
        <v>75698280</v>
      </c>
    </row>
    <row r="19" spans="1:22" ht="28.5" x14ac:dyDescent="0.2">
      <c r="A19" s="11">
        <v>11</v>
      </c>
      <c r="B19" s="30" t="s">
        <v>84</v>
      </c>
      <c r="C19" s="31">
        <f>25*0.05*2*2</f>
        <v>5</v>
      </c>
      <c r="D19" s="11" t="s">
        <v>64</v>
      </c>
      <c r="E19" s="10">
        <v>2</v>
      </c>
      <c r="F19" s="10"/>
      <c r="G19" s="10"/>
      <c r="H19" s="10"/>
      <c r="I19" s="10"/>
      <c r="J19" s="10"/>
      <c r="K19" s="10">
        <v>1.8</v>
      </c>
      <c r="L19" s="10">
        <v>25</v>
      </c>
      <c r="M19" s="10">
        <v>0.06</v>
      </c>
      <c r="N19" s="10">
        <f>+E19*K19*L19*M19</f>
        <v>5.3999999999999995</v>
      </c>
      <c r="O19" s="10"/>
      <c r="P19" s="10"/>
      <c r="Q19" s="10"/>
      <c r="R19" s="10"/>
      <c r="S19" s="11" t="s">
        <v>64</v>
      </c>
      <c r="T19" s="32">
        <v>387887</v>
      </c>
      <c r="U19" s="31">
        <f t="shared" si="1"/>
        <v>5.3999999999999995</v>
      </c>
      <c r="V19" s="33">
        <f>U19*T19</f>
        <v>2094589.7999999998</v>
      </c>
    </row>
    <row r="20" spans="1:22" ht="15" x14ac:dyDescent="0.2">
      <c r="A20" s="24"/>
      <c r="B20" s="25" t="s">
        <v>85</v>
      </c>
      <c r="C20" s="36"/>
      <c r="D20" s="24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4"/>
      <c r="T20" s="37"/>
      <c r="U20" s="36"/>
      <c r="V20" s="38"/>
    </row>
    <row r="21" spans="1:22" ht="28.5" x14ac:dyDescent="0.2">
      <c r="A21" s="11">
        <v>12</v>
      </c>
      <c r="B21" s="30" t="s">
        <v>86</v>
      </c>
      <c r="C21" s="31">
        <f>25*3*0.3*2</f>
        <v>45</v>
      </c>
      <c r="D21" s="11" t="s">
        <v>64</v>
      </c>
      <c r="E21" s="10">
        <v>2</v>
      </c>
      <c r="F21" s="10"/>
      <c r="G21" s="10"/>
      <c r="H21" s="10"/>
      <c r="I21" s="10"/>
      <c r="J21" s="10"/>
      <c r="K21" s="10">
        <v>3</v>
      </c>
      <c r="L21" s="10">
        <v>25</v>
      </c>
      <c r="M21" s="10">
        <v>0.3</v>
      </c>
      <c r="N21" s="10">
        <f>+E21*K21*L21*M21</f>
        <v>45</v>
      </c>
      <c r="O21" s="10"/>
      <c r="P21" s="10"/>
      <c r="Q21" s="10"/>
      <c r="R21" s="10"/>
      <c r="S21" s="11" t="s">
        <v>64</v>
      </c>
      <c r="T21" s="32">
        <v>962402</v>
      </c>
      <c r="U21" s="31">
        <f t="shared" si="1"/>
        <v>45</v>
      </c>
      <c r="V21" s="33">
        <f>U21*T21</f>
        <v>43308090</v>
      </c>
    </row>
    <row r="22" spans="1:22" ht="28.5" x14ac:dyDescent="0.2">
      <c r="A22" s="11">
        <v>13</v>
      </c>
      <c r="B22" s="30" t="s">
        <v>83</v>
      </c>
      <c r="C22" s="31">
        <f>+C21*80</f>
        <v>3600</v>
      </c>
      <c r="D22" s="11" t="s">
        <v>81</v>
      </c>
      <c r="E22" s="10">
        <v>2</v>
      </c>
      <c r="F22" s="10"/>
      <c r="G22" s="10"/>
      <c r="H22" s="10"/>
      <c r="I22" s="10"/>
      <c r="J22" s="10"/>
      <c r="K22" s="10">
        <v>3</v>
      </c>
      <c r="L22" s="10">
        <v>25</v>
      </c>
      <c r="M22" s="10">
        <v>0.3</v>
      </c>
      <c r="N22" s="10">
        <f>+E22*K22*L22*M22</f>
        <v>45</v>
      </c>
      <c r="O22" s="10">
        <v>80</v>
      </c>
      <c r="P22" s="40">
        <f>+N22*O22</f>
        <v>3600</v>
      </c>
      <c r="Q22" s="10"/>
      <c r="R22" s="10"/>
      <c r="S22" s="11" t="s">
        <v>81</v>
      </c>
      <c r="T22" s="32">
        <v>5301</v>
      </c>
      <c r="U22" s="31">
        <f>+P22</f>
        <v>3600</v>
      </c>
      <c r="V22" s="33">
        <f>U22*T22</f>
        <v>19083600</v>
      </c>
    </row>
    <row r="23" spans="1:22" ht="28.5" x14ac:dyDescent="0.2">
      <c r="A23" s="11">
        <v>14</v>
      </c>
      <c r="B23" s="30" t="s">
        <v>84</v>
      </c>
      <c r="C23" s="31">
        <f>25*3*0.03*2</f>
        <v>4.5</v>
      </c>
      <c r="D23" s="11" t="s">
        <v>64</v>
      </c>
      <c r="E23" s="10">
        <v>2</v>
      </c>
      <c r="F23" s="10"/>
      <c r="G23" s="10"/>
      <c r="H23" s="10"/>
      <c r="I23" s="10"/>
      <c r="J23" s="10"/>
      <c r="K23" s="10">
        <v>3</v>
      </c>
      <c r="L23" s="10">
        <v>25</v>
      </c>
      <c r="M23" s="10">
        <v>0.05</v>
      </c>
      <c r="N23" s="10">
        <f>+E23*K23*L23*M23</f>
        <v>7.5</v>
      </c>
      <c r="O23" s="10"/>
      <c r="P23" s="10"/>
      <c r="Q23" s="10"/>
      <c r="R23" s="10"/>
      <c r="S23" s="11" t="s">
        <v>64</v>
      </c>
      <c r="T23" s="32">
        <v>387887</v>
      </c>
      <c r="U23" s="31">
        <f t="shared" si="1"/>
        <v>7.5</v>
      </c>
      <c r="V23" s="33">
        <f>U23*T23</f>
        <v>2909152.5</v>
      </c>
    </row>
    <row r="24" spans="1:22" customFormat="1" ht="15" x14ac:dyDescent="0.25">
      <c r="A24" s="24"/>
      <c r="B24" s="25" t="s">
        <v>87</v>
      </c>
      <c r="C24" s="36"/>
      <c r="D24" s="24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4"/>
      <c r="T24" s="37"/>
      <c r="U24" s="36"/>
      <c r="V24" s="38"/>
    </row>
    <row r="25" spans="1:22" customFormat="1" ht="48.75" customHeight="1" x14ac:dyDescent="0.25">
      <c r="A25" s="11">
        <v>15</v>
      </c>
      <c r="B25" s="30" t="s">
        <v>88</v>
      </c>
      <c r="C25" s="31">
        <f>1.58*7*40</f>
        <v>442.40000000000003</v>
      </c>
      <c r="D25" s="11" t="s">
        <v>64</v>
      </c>
      <c r="E25" s="10">
        <v>14</v>
      </c>
      <c r="F25" s="10"/>
      <c r="G25" s="10"/>
      <c r="H25" s="10"/>
      <c r="I25" s="10"/>
      <c r="J25" s="10">
        <v>0.85</v>
      </c>
      <c r="K25" s="10">
        <v>40</v>
      </c>
      <c r="L25" s="10"/>
      <c r="M25" s="10"/>
      <c r="N25" s="10">
        <f>+E25*J25*K25</f>
        <v>476</v>
      </c>
      <c r="O25" s="10"/>
      <c r="P25" s="10"/>
      <c r="Q25" s="10"/>
      <c r="R25" s="10"/>
      <c r="S25" s="11" t="s">
        <v>64</v>
      </c>
      <c r="T25" s="32">
        <v>1023313</v>
      </c>
      <c r="U25" s="31">
        <f t="shared" si="1"/>
        <v>476</v>
      </c>
      <c r="V25" s="33">
        <f>U25*T25</f>
        <v>487096988</v>
      </c>
    </row>
    <row r="26" spans="1:22" customFormat="1" ht="28.5" x14ac:dyDescent="0.25">
      <c r="A26" s="11">
        <v>16</v>
      </c>
      <c r="B26" s="30" t="s">
        <v>83</v>
      </c>
      <c r="C26" s="31">
        <f>+C25*90</f>
        <v>39816</v>
      </c>
      <c r="D26" s="11" t="s">
        <v>81</v>
      </c>
      <c r="E26" s="10">
        <v>14</v>
      </c>
      <c r="F26" s="10"/>
      <c r="G26" s="10"/>
      <c r="H26" s="10"/>
      <c r="I26" s="10"/>
      <c r="J26" s="10">
        <v>0.85</v>
      </c>
      <c r="K26" s="10">
        <v>40</v>
      </c>
      <c r="L26" s="10"/>
      <c r="M26" s="10"/>
      <c r="N26" s="10">
        <f>+E26*J26*K26</f>
        <v>476</v>
      </c>
      <c r="O26" s="10">
        <v>80</v>
      </c>
      <c r="P26" s="40">
        <f>+N26*O26</f>
        <v>38080</v>
      </c>
      <c r="Q26" s="10"/>
      <c r="R26" s="10"/>
      <c r="S26" s="11" t="s">
        <v>81</v>
      </c>
      <c r="T26" s="32">
        <v>5301</v>
      </c>
      <c r="U26" s="31">
        <f>+P26</f>
        <v>38080</v>
      </c>
      <c r="V26" s="33">
        <f>U26*T26</f>
        <v>201862080</v>
      </c>
    </row>
    <row r="27" spans="1:22" ht="28.5" x14ac:dyDescent="0.2">
      <c r="A27" s="11">
        <v>17</v>
      </c>
      <c r="B27" s="30" t="s">
        <v>89</v>
      </c>
      <c r="C27" s="31">
        <f>45*0.5*12*4*7</f>
        <v>7560</v>
      </c>
      <c r="D27" s="11" t="s">
        <v>81</v>
      </c>
      <c r="E27" s="10">
        <f>14*6*4</f>
        <v>336</v>
      </c>
      <c r="F27" s="10"/>
      <c r="G27" s="10"/>
      <c r="H27" s="10"/>
      <c r="I27" s="10"/>
      <c r="J27" s="10"/>
      <c r="K27" s="10">
        <v>42</v>
      </c>
      <c r="L27" s="10"/>
      <c r="M27" s="10"/>
      <c r="N27" s="10"/>
      <c r="O27" s="10">
        <v>1.5</v>
      </c>
      <c r="P27" s="10">
        <f>+E27*K27*O27</f>
        <v>21168</v>
      </c>
      <c r="Q27" s="10"/>
      <c r="R27" s="10"/>
      <c r="S27" s="11" t="s">
        <v>81</v>
      </c>
      <c r="T27" s="32">
        <v>47500</v>
      </c>
      <c r="U27" s="31">
        <f>+P27</f>
        <v>21168</v>
      </c>
      <c r="V27" s="33">
        <f>U27*T27</f>
        <v>1005480000</v>
      </c>
    </row>
    <row r="28" spans="1:22" x14ac:dyDescent="0.2">
      <c r="A28" s="11">
        <v>18</v>
      </c>
      <c r="B28" s="30" t="s">
        <v>90</v>
      </c>
      <c r="C28" s="31">
        <f>7*4*2</f>
        <v>56</v>
      </c>
      <c r="D28" s="11" t="s">
        <v>91</v>
      </c>
      <c r="E28" s="10">
        <f>14*4</f>
        <v>56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1" t="s">
        <v>91</v>
      </c>
      <c r="T28" s="32">
        <v>985000</v>
      </c>
      <c r="U28" s="31">
        <f>7*4*2</f>
        <v>56</v>
      </c>
      <c r="V28" s="33">
        <f>U28*T28</f>
        <v>55160000</v>
      </c>
    </row>
    <row r="29" spans="1:22" ht="15" x14ac:dyDescent="0.2">
      <c r="A29" s="24"/>
      <c r="B29" s="25" t="s">
        <v>92</v>
      </c>
      <c r="C29" s="36"/>
      <c r="D29" s="24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4"/>
      <c r="T29" s="37"/>
      <c r="U29" s="36"/>
      <c r="V29" s="38"/>
    </row>
    <row r="30" spans="1:22" x14ac:dyDescent="0.2">
      <c r="A30" s="11">
        <v>19</v>
      </c>
      <c r="B30" s="30" t="s">
        <v>93</v>
      </c>
      <c r="C30" s="31">
        <f>25*40*0.23</f>
        <v>230</v>
      </c>
      <c r="D30" s="11" t="s">
        <v>64</v>
      </c>
      <c r="E30" s="10">
        <v>1</v>
      </c>
      <c r="F30" s="10"/>
      <c r="G30" s="10"/>
      <c r="H30" s="10"/>
      <c r="I30" s="10"/>
      <c r="J30" s="10"/>
      <c r="K30" s="10">
        <v>40</v>
      </c>
      <c r="L30" s="10">
        <v>25</v>
      </c>
      <c r="M30" s="10">
        <v>0.25</v>
      </c>
      <c r="N30" s="10">
        <f>+E30*K30*L30*M30</f>
        <v>250</v>
      </c>
      <c r="O30" s="10"/>
      <c r="P30" s="10"/>
      <c r="Q30" s="10"/>
      <c r="R30" s="10"/>
      <c r="S30" s="11" t="s">
        <v>64</v>
      </c>
      <c r="T30" s="32">
        <v>1312536</v>
      </c>
      <c r="U30" s="31">
        <f t="shared" ref="U30" si="2">+N30</f>
        <v>250</v>
      </c>
      <c r="V30" s="33">
        <f t="shared" ref="V30:V33" si="3">U30*T30</f>
        <v>328134000</v>
      </c>
    </row>
    <row r="31" spans="1:22" ht="28.5" x14ac:dyDescent="0.2">
      <c r="A31" s="11">
        <v>20</v>
      </c>
      <c r="B31" s="30" t="s">
        <v>83</v>
      </c>
      <c r="C31" s="31">
        <f>+C30*100</f>
        <v>23000</v>
      </c>
      <c r="D31" s="11" t="s">
        <v>81</v>
      </c>
      <c r="E31" s="10">
        <v>1</v>
      </c>
      <c r="F31" s="10"/>
      <c r="G31" s="10"/>
      <c r="H31" s="10"/>
      <c r="I31" s="10"/>
      <c r="J31" s="10"/>
      <c r="K31" s="10">
        <v>40</v>
      </c>
      <c r="L31" s="10">
        <v>25</v>
      </c>
      <c r="M31" s="10">
        <v>0.25</v>
      </c>
      <c r="N31" s="10">
        <f>+E31*K31*L31*M31</f>
        <v>250</v>
      </c>
      <c r="O31" s="10">
        <v>80</v>
      </c>
      <c r="P31" s="40">
        <f>+N31*O31</f>
        <v>20000</v>
      </c>
      <c r="Q31" s="10"/>
      <c r="R31" s="10"/>
      <c r="S31" s="11" t="s">
        <v>81</v>
      </c>
      <c r="T31" s="32">
        <v>5301</v>
      </c>
      <c r="U31" s="31">
        <f>+P31</f>
        <v>20000</v>
      </c>
      <c r="V31" s="33">
        <f t="shared" si="3"/>
        <v>106020000</v>
      </c>
    </row>
    <row r="32" spans="1:22" x14ac:dyDescent="0.2">
      <c r="A32" s="11">
        <v>21</v>
      </c>
      <c r="B32" s="30" t="s">
        <v>94</v>
      </c>
      <c r="C32" s="31">
        <v>10</v>
      </c>
      <c r="D32" s="11" t="s">
        <v>81</v>
      </c>
      <c r="E32" s="10">
        <v>1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>
        <v>10</v>
      </c>
      <c r="Q32" s="10"/>
      <c r="R32" s="10"/>
      <c r="S32" s="11" t="s">
        <v>81</v>
      </c>
      <c r="T32" s="32">
        <v>13760</v>
      </c>
      <c r="U32" s="31">
        <f>+P32</f>
        <v>10</v>
      </c>
      <c r="V32" s="33">
        <f t="shared" si="3"/>
        <v>137600</v>
      </c>
    </row>
    <row r="33" spans="1:22" ht="28.5" x14ac:dyDescent="0.2">
      <c r="A33" s="11">
        <v>22</v>
      </c>
      <c r="B33" s="30" t="s">
        <v>95</v>
      </c>
      <c r="C33" s="31">
        <v>3</v>
      </c>
      <c r="D33" s="11" t="s">
        <v>64</v>
      </c>
      <c r="E33" s="10">
        <v>4</v>
      </c>
      <c r="F33" s="10"/>
      <c r="G33" s="10"/>
      <c r="H33" s="10"/>
      <c r="I33" s="10"/>
      <c r="J33" s="10"/>
      <c r="K33" s="10">
        <v>3</v>
      </c>
      <c r="L33" s="10">
        <v>1.6</v>
      </c>
      <c r="M33" s="10">
        <v>1.9</v>
      </c>
      <c r="N33" s="10">
        <f>+E33*K33*L33*M33</f>
        <v>36.480000000000004</v>
      </c>
      <c r="O33" s="10"/>
      <c r="P33" s="10"/>
      <c r="Q33" s="10"/>
      <c r="R33" s="10"/>
      <c r="S33" s="11" t="s">
        <v>64</v>
      </c>
      <c r="T33" s="32">
        <v>259625</v>
      </c>
      <c r="U33" s="31">
        <f t="shared" ref="U33:U35" si="4">+N33</f>
        <v>36.480000000000004</v>
      </c>
      <c r="V33" s="33">
        <f t="shared" si="3"/>
        <v>9471120.0000000019</v>
      </c>
    </row>
    <row r="34" spans="1:22" ht="15" x14ac:dyDescent="0.2">
      <c r="A34" s="24"/>
      <c r="B34" s="25" t="s">
        <v>96</v>
      </c>
      <c r="C34" s="36"/>
      <c r="D34" s="24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4"/>
      <c r="T34" s="37"/>
      <c r="U34" s="36"/>
      <c r="V34" s="38"/>
    </row>
    <row r="35" spans="1:22" ht="28.5" x14ac:dyDescent="0.2">
      <c r="A35" s="11">
        <v>23</v>
      </c>
      <c r="B35" s="30" t="s">
        <v>86</v>
      </c>
      <c r="C35" s="31">
        <f>0.2153*40*4+(3.2*40*0.1)</f>
        <v>47.248000000000005</v>
      </c>
      <c r="D35" s="11" t="s">
        <v>64</v>
      </c>
      <c r="E35" s="10">
        <v>4</v>
      </c>
      <c r="F35" s="10"/>
      <c r="G35" s="10"/>
      <c r="H35" s="10"/>
      <c r="I35" s="10"/>
      <c r="J35" s="10">
        <v>0.2142</v>
      </c>
      <c r="K35" s="10">
        <v>40</v>
      </c>
      <c r="L35" s="10"/>
      <c r="M35" s="10"/>
      <c r="N35" s="10">
        <f>+E35*J35*K35</f>
        <v>34.271999999999998</v>
      </c>
      <c r="O35" s="10"/>
      <c r="P35" s="10"/>
      <c r="Q35" s="10"/>
      <c r="R35" s="10"/>
      <c r="S35" s="11" t="s">
        <v>64</v>
      </c>
      <c r="T35" s="32">
        <v>962402</v>
      </c>
      <c r="U35" s="31">
        <f t="shared" si="4"/>
        <v>34.271999999999998</v>
      </c>
      <c r="V35" s="33">
        <f>U35*T35</f>
        <v>32983441.343999997</v>
      </c>
    </row>
    <row r="36" spans="1:22" ht="28.5" x14ac:dyDescent="0.2">
      <c r="A36" s="11">
        <v>24</v>
      </c>
      <c r="B36" s="30" t="s">
        <v>97</v>
      </c>
      <c r="C36" s="31">
        <f>+C35*80</f>
        <v>3779.84</v>
      </c>
      <c r="D36" s="11" t="s">
        <v>81</v>
      </c>
      <c r="E36" s="10"/>
      <c r="F36" s="10"/>
      <c r="G36" s="10"/>
      <c r="H36" s="10"/>
      <c r="I36" s="10"/>
      <c r="J36" s="10"/>
      <c r="K36" s="10"/>
      <c r="L36" s="10"/>
      <c r="M36" s="10"/>
      <c r="N36" s="10">
        <f>+N35</f>
        <v>34.271999999999998</v>
      </c>
      <c r="O36" s="10">
        <v>80</v>
      </c>
      <c r="P36" s="40">
        <f>+N36*O36</f>
        <v>2741.7599999999998</v>
      </c>
      <c r="Q36" s="10"/>
      <c r="R36" s="10"/>
      <c r="S36" s="11" t="s">
        <v>81</v>
      </c>
      <c r="T36" s="32">
        <v>7301</v>
      </c>
      <c r="U36" s="31">
        <f>+P36</f>
        <v>2741.7599999999998</v>
      </c>
      <c r="V36" s="33">
        <f>U36*T36</f>
        <v>20017589.759999998</v>
      </c>
    </row>
    <row r="37" spans="1:22" ht="15" x14ac:dyDescent="0.2">
      <c r="A37" s="24"/>
      <c r="B37" s="25" t="s">
        <v>98</v>
      </c>
      <c r="C37" s="36"/>
      <c r="D37" s="24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4"/>
      <c r="T37" s="37"/>
      <c r="U37" s="36"/>
      <c r="V37" s="38"/>
    </row>
    <row r="38" spans="1:22" x14ac:dyDescent="0.2">
      <c r="A38" s="11">
        <v>25</v>
      </c>
      <c r="B38" s="30" t="s">
        <v>99</v>
      </c>
      <c r="C38" s="31">
        <v>50</v>
      </c>
      <c r="D38" s="11" t="s">
        <v>53</v>
      </c>
      <c r="E38" s="10">
        <v>2</v>
      </c>
      <c r="F38" s="10"/>
      <c r="G38" s="10">
        <f>+E38*H38</f>
        <v>50</v>
      </c>
      <c r="H38" s="10">
        <v>25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1" t="s">
        <v>53</v>
      </c>
      <c r="T38" s="32">
        <v>8950000</v>
      </c>
      <c r="U38" s="31">
        <v>50</v>
      </c>
      <c r="V38" s="33">
        <f>U38*T38</f>
        <v>447500000</v>
      </c>
    </row>
    <row r="39" spans="1:22" x14ac:dyDescent="0.2">
      <c r="A39" s="11">
        <v>26</v>
      </c>
      <c r="B39" s="30" t="s">
        <v>100</v>
      </c>
      <c r="C39" s="31">
        <v>14</v>
      </c>
      <c r="D39" s="11" t="s">
        <v>91</v>
      </c>
      <c r="E39" s="10">
        <v>14</v>
      </c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1" t="s">
        <v>91</v>
      </c>
      <c r="T39" s="32">
        <v>15800000</v>
      </c>
      <c r="U39" s="31">
        <v>14</v>
      </c>
      <c r="V39" s="33">
        <f>U39*T39</f>
        <v>221200000</v>
      </c>
    </row>
    <row r="40" spans="1:22" x14ac:dyDescent="0.2">
      <c r="A40" s="11">
        <v>27</v>
      </c>
      <c r="B40" s="30" t="s">
        <v>101</v>
      </c>
      <c r="C40" s="31">
        <f>8*40*2</f>
        <v>640</v>
      </c>
      <c r="D40" s="11" t="s">
        <v>81</v>
      </c>
      <c r="E40" s="10">
        <v>2</v>
      </c>
      <c r="F40" s="10"/>
      <c r="G40" s="10">
        <v>40</v>
      </c>
      <c r="H40" s="10"/>
      <c r="I40" s="10"/>
      <c r="J40" s="10"/>
      <c r="K40" s="10"/>
      <c r="L40" s="10"/>
      <c r="M40" s="10"/>
      <c r="N40" s="10"/>
      <c r="O40" s="10">
        <v>8</v>
      </c>
      <c r="P40" s="10">
        <f>+E40*G40*O40</f>
        <v>640</v>
      </c>
      <c r="Q40" s="10"/>
      <c r="R40" s="10"/>
      <c r="S40" s="11" t="s">
        <v>81</v>
      </c>
      <c r="T40" s="32">
        <v>28850</v>
      </c>
      <c r="U40" s="31">
        <f>+P40</f>
        <v>640</v>
      </c>
      <c r="V40" s="33">
        <f>U40*T40</f>
        <v>18464000</v>
      </c>
    </row>
    <row r="41" spans="1:22" ht="15" x14ac:dyDescent="0.2">
      <c r="A41" s="24"/>
      <c r="B41" s="25" t="s">
        <v>102</v>
      </c>
      <c r="C41" s="36"/>
      <c r="D41" s="24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4"/>
      <c r="T41" s="37"/>
      <c r="U41" s="36"/>
      <c r="V41" s="38"/>
    </row>
    <row r="42" spans="1:22" x14ac:dyDescent="0.2">
      <c r="A42" s="11">
        <v>28</v>
      </c>
      <c r="B42" s="30" t="s">
        <v>103</v>
      </c>
      <c r="C42" s="31">
        <f>80*25*0.07</f>
        <v>140</v>
      </c>
      <c r="D42" s="11" t="s">
        <v>64</v>
      </c>
      <c r="E42" s="10">
        <v>1</v>
      </c>
      <c r="F42" s="10"/>
      <c r="G42" s="10"/>
      <c r="H42" s="10"/>
      <c r="I42" s="10"/>
      <c r="J42" s="10"/>
      <c r="K42" s="10">
        <v>100</v>
      </c>
      <c r="L42" s="10">
        <v>25</v>
      </c>
      <c r="M42" s="10">
        <v>0.1</v>
      </c>
      <c r="N42" s="10">
        <f>+E42*K42*L42*M42</f>
        <v>250</v>
      </c>
      <c r="O42" s="10"/>
      <c r="P42" s="10"/>
      <c r="Q42" s="10"/>
      <c r="R42" s="10"/>
      <c r="S42" s="11" t="s">
        <v>64</v>
      </c>
      <c r="T42" s="32">
        <v>950000</v>
      </c>
      <c r="U42" s="31">
        <f t="shared" ref="U42" si="5">+N42</f>
        <v>250</v>
      </c>
      <c r="V42" s="33">
        <f>U42*T42</f>
        <v>237500000</v>
      </c>
    </row>
    <row r="43" spans="1:22" ht="15" x14ac:dyDescent="0.2">
      <c r="A43" s="24"/>
      <c r="B43" s="25" t="s">
        <v>56</v>
      </c>
      <c r="C43" s="36"/>
      <c r="D43" s="24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4"/>
      <c r="T43" s="37"/>
      <c r="U43" s="36"/>
      <c r="V43" s="38"/>
    </row>
    <row r="44" spans="1:22" x14ac:dyDescent="0.2">
      <c r="A44" s="11">
        <v>29</v>
      </c>
      <c r="B44" s="30" t="s">
        <v>104</v>
      </c>
      <c r="C44" s="31">
        <f>+C9*30</f>
        <v>18000</v>
      </c>
      <c r="D44" s="11" t="s">
        <v>65</v>
      </c>
      <c r="E44" s="10"/>
      <c r="F44" s="10"/>
      <c r="G44" s="10">
        <v>30</v>
      </c>
      <c r="H44" s="10"/>
      <c r="I44" s="10"/>
      <c r="J44" s="10"/>
      <c r="K44" s="10"/>
      <c r="L44" s="10"/>
      <c r="M44" s="10"/>
      <c r="N44" s="10">
        <f>+N9</f>
        <v>600</v>
      </c>
      <c r="O44" s="10"/>
      <c r="P44" s="10"/>
      <c r="Q44" s="10"/>
      <c r="R44" s="10">
        <f>+N44*G44</f>
        <v>18000</v>
      </c>
      <c r="S44" s="11" t="s">
        <v>65</v>
      </c>
      <c r="T44" s="32">
        <v>1310</v>
      </c>
      <c r="U44" s="31">
        <f>+U9*30</f>
        <v>18000</v>
      </c>
      <c r="V44" s="33">
        <f>U44*T44</f>
        <v>23580000</v>
      </c>
    </row>
    <row r="45" spans="1:22" x14ac:dyDescent="0.2">
      <c r="A45" s="11">
        <v>30</v>
      </c>
      <c r="B45" s="30" t="s">
        <v>104</v>
      </c>
      <c r="C45" s="31">
        <f>+(C10+C11)*30</f>
        <v>81000</v>
      </c>
      <c r="D45" s="11" t="s">
        <v>65</v>
      </c>
      <c r="E45" s="10"/>
      <c r="F45" s="10"/>
      <c r="G45" s="10">
        <v>30</v>
      </c>
      <c r="H45" s="10"/>
      <c r="I45" s="10"/>
      <c r="J45" s="10"/>
      <c r="K45" s="10"/>
      <c r="L45" s="10"/>
      <c r="M45" s="10"/>
      <c r="N45" s="31">
        <f>+(N10+N11)</f>
        <v>3580</v>
      </c>
      <c r="O45" s="10"/>
      <c r="P45" s="10"/>
      <c r="Q45" s="10"/>
      <c r="R45" s="10">
        <f>+N45*G45</f>
        <v>107400</v>
      </c>
      <c r="S45" s="11" t="s">
        <v>65</v>
      </c>
      <c r="T45" s="32">
        <v>1310</v>
      </c>
      <c r="U45" s="31">
        <f>+(U10+U11)*30</f>
        <v>107400</v>
      </c>
      <c r="V45" s="33">
        <f>U45*T45</f>
        <v>140694000</v>
      </c>
    </row>
    <row r="46" spans="1:22" x14ac:dyDescent="0.2">
      <c r="A46" s="11">
        <v>31</v>
      </c>
      <c r="B46" s="30" t="s">
        <v>105</v>
      </c>
      <c r="C46" s="31">
        <f>+C42*50</f>
        <v>7000</v>
      </c>
      <c r="D46" s="11" t="s">
        <v>65</v>
      </c>
      <c r="E46" s="10"/>
      <c r="F46" s="10"/>
      <c r="G46" s="10">
        <v>30</v>
      </c>
      <c r="H46" s="10"/>
      <c r="I46" s="10"/>
      <c r="J46" s="10"/>
      <c r="K46" s="10"/>
      <c r="L46" s="10"/>
      <c r="M46" s="10"/>
      <c r="N46" s="31">
        <f>+N42</f>
        <v>250</v>
      </c>
      <c r="O46" s="10"/>
      <c r="P46" s="10"/>
      <c r="Q46" s="10"/>
      <c r="R46" s="10">
        <f>+N46*G46</f>
        <v>7500</v>
      </c>
      <c r="S46" s="11" t="s">
        <v>65</v>
      </c>
      <c r="T46" s="32">
        <v>1310</v>
      </c>
      <c r="U46" s="31">
        <f>+U42*50</f>
        <v>12500</v>
      </c>
      <c r="V46" s="33">
        <f>U46*T46</f>
        <v>16375000</v>
      </c>
    </row>
    <row r="47" spans="1:22" x14ac:dyDescent="0.2">
      <c r="A47" s="41"/>
      <c r="B47" s="41"/>
      <c r="C47" s="41"/>
      <c r="D47" s="42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2"/>
      <c r="T47" s="44"/>
      <c r="U47" s="45"/>
      <c r="V47" s="44"/>
    </row>
    <row r="48" spans="1:22" ht="15" x14ac:dyDescent="0.25">
      <c r="A48" s="46" t="s">
        <v>106</v>
      </c>
      <c r="B48" s="46"/>
      <c r="C48" s="46"/>
      <c r="D48" s="47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7"/>
      <c r="T48" s="49"/>
      <c r="U48" s="50"/>
      <c r="V48" s="49">
        <f>SUM(V4:V46)</f>
        <v>4729537554.6078882</v>
      </c>
    </row>
    <row r="49" spans="1:22" ht="15" x14ac:dyDescent="0.25">
      <c r="A49" s="51"/>
      <c r="B49" s="51"/>
      <c r="C49" s="51"/>
      <c r="D49" s="52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2"/>
      <c r="T49" s="54"/>
      <c r="U49" s="55"/>
      <c r="V49" s="54"/>
    </row>
    <row r="50" spans="1:22" ht="15" x14ac:dyDescent="0.25">
      <c r="A50" s="46" t="s">
        <v>107</v>
      </c>
      <c r="B50" s="46"/>
      <c r="C50" s="56">
        <v>0.28000000000000003</v>
      </c>
      <c r="D50" s="47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7"/>
      <c r="T50" s="49"/>
      <c r="U50" s="50"/>
      <c r="V50" s="49">
        <f>+V48*28%</f>
        <v>1324270515.2902088</v>
      </c>
    </row>
    <row r="51" spans="1:22" ht="15" x14ac:dyDescent="0.25">
      <c r="A51" s="46" t="s">
        <v>108</v>
      </c>
      <c r="B51" s="46"/>
      <c r="C51" s="46"/>
      <c r="D51" s="47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7"/>
      <c r="T51" s="49"/>
      <c r="U51" s="50"/>
      <c r="V51" s="49">
        <f>V48+V50</f>
        <v>6053808069.898097</v>
      </c>
    </row>
  </sheetData>
  <mergeCells count="13">
    <mergeCell ref="T2:T3"/>
    <mergeCell ref="U2:U3"/>
    <mergeCell ref="V2:V3"/>
    <mergeCell ref="A1:V1"/>
    <mergeCell ref="A2:A3"/>
    <mergeCell ref="B2:B3"/>
    <mergeCell ref="C2:C3"/>
    <mergeCell ref="D2:D3"/>
    <mergeCell ref="H2:J2"/>
    <mergeCell ref="K2:N2"/>
    <mergeCell ref="O2:P2"/>
    <mergeCell ref="Q2:R2"/>
    <mergeCell ref="S2:S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D23" sqref="D23"/>
    </sheetView>
  </sheetViews>
  <sheetFormatPr baseColWidth="10" defaultColWidth="9.140625" defaultRowHeight="15" x14ac:dyDescent="0.25"/>
  <cols>
    <col min="1" max="1" width="3.5703125" bestFit="1" customWidth="1"/>
    <col min="2" max="2" width="26.140625" bestFit="1" customWidth="1"/>
    <col min="3" max="3" width="10.28515625" bestFit="1" customWidth="1"/>
    <col min="4" max="4" width="10.42578125" customWidth="1"/>
    <col min="5" max="5" width="11.28515625" customWidth="1"/>
    <col min="6" max="6" width="7.5703125" bestFit="1" customWidth="1"/>
    <col min="7" max="7" width="8" bestFit="1" customWidth="1"/>
    <col min="8" max="8" width="8.7109375" bestFit="1" customWidth="1"/>
    <col min="9" max="9" width="11.85546875" customWidth="1"/>
  </cols>
  <sheetData>
    <row r="1" spans="1:9" x14ac:dyDescent="0.25">
      <c r="A1" s="181" t="s">
        <v>26</v>
      </c>
      <c r="B1" s="181"/>
      <c r="C1" s="181"/>
      <c r="D1" s="181"/>
      <c r="E1" s="181"/>
      <c r="F1" s="181"/>
      <c r="G1" s="181"/>
      <c r="H1" s="181"/>
      <c r="I1" s="181"/>
    </row>
    <row r="2" spans="1:9" x14ac:dyDescent="0.25">
      <c r="A2" s="13" t="s">
        <v>27</v>
      </c>
      <c r="B2" s="13" t="s">
        <v>28</v>
      </c>
      <c r="C2" s="13" t="s">
        <v>29</v>
      </c>
      <c r="D2" s="13" t="s">
        <v>30</v>
      </c>
      <c r="E2" s="13" t="s">
        <v>31</v>
      </c>
      <c r="F2" s="13" t="s">
        <v>32</v>
      </c>
      <c r="G2" s="13" t="s">
        <v>33</v>
      </c>
      <c r="H2" s="13" t="s">
        <v>34</v>
      </c>
      <c r="I2" s="13" t="s">
        <v>35</v>
      </c>
    </row>
    <row r="3" spans="1:9" x14ac:dyDescent="0.25">
      <c r="A3" s="4">
        <v>1</v>
      </c>
      <c r="B3" s="14" t="s">
        <v>36</v>
      </c>
      <c r="C3" s="4">
        <v>6</v>
      </c>
      <c r="D3" s="15">
        <v>1.5</v>
      </c>
      <c r="E3" s="15">
        <v>6</v>
      </c>
      <c r="F3" s="15"/>
      <c r="G3" s="15"/>
      <c r="H3" s="16">
        <v>1.7670999999999999</v>
      </c>
      <c r="I3" s="17">
        <f>+E3*H3*C3</f>
        <v>63.615599999999993</v>
      </c>
    </row>
    <row r="4" spans="1:9" x14ac:dyDescent="0.25">
      <c r="A4" s="4">
        <v>2</v>
      </c>
      <c r="B4" s="14" t="s">
        <v>37</v>
      </c>
      <c r="C4" s="4">
        <v>2</v>
      </c>
      <c r="D4" s="15"/>
      <c r="E4" s="15">
        <v>10.08</v>
      </c>
      <c r="F4" s="15">
        <v>2.4700000000000002</v>
      </c>
      <c r="G4" s="15">
        <v>12</v>
      </c>
      <c r="H4" s="16">
        <f>+E4*F4</f>
        <v>24.897600000000001</v>
      </c>
      <c r="I4" s="17">
        <f>+E4*F4*G4</f>
        <v>298.77120000000002</v>
      </c>
    </row>
    <row r="5" spans="1:9" x14ac:dyDescent="0.25">
      <c r="A5" s="4">
        <v>3</v>
      </c>
      <c r="B5" s="14" t="s">
        <v>38</v>
      </c>
      <c r="C5" s="4">
        <v>2</v>
      </c>
      <c r="D5" s="15"/>
      <c r="E5" s="15">
        <f>+E4</f>
        <v>10.08</v>
      </c>
      <c r="F5" s="15">
        <v>3.4</v>
      </c>
      <c r="G5" s="15">
        <v>2</v>
      </c>
      <c r="H5" s="16">
        <f>+E5*F5</f>
        <v>34.271999999999998</v>
      </c>
      <c r="I5" s="17">
        <f>+E5*F5*G5*C5</f>
        <v>137.08799999999999</v>
      </c>
    </row>
    <row r="6" spans="1:9" x14ac:dyDescent="0.25">
      <c r="A6" s="4">
        <v>4</v>
      </c>
      <c r="B6" s="14" t="s">
        <v>39</v>
      </c>
      <c r="C6" s="4">
        <v>18</v>
      </c>
      <c r="D6" s="15"/>
      <c r="E6" s="15">
        <f>40.3/3</f>
        <v>13.433333333333332</v>
      </c>
      <c r="F6" s="15">
        <v>0.6</v>
      </c>
      <c r="G6" s="15">
        <v>1.2</v>
      </c>
      <c r="H6" s="16">
        <f>+E6*F6</f>
        <v>8.0599999999999987</v>
      </c>
      <c r="I6" s="17">
        <f>+E6*F6*G6*C6</f>
        <v>174.09599999999998</v>
      </c>
    </row>
    <row r="7" spans="1:9" x14ac:dyDescent="0.25">
      <c r="A7" s="4">
        <v>5</v>
      </c>
      <c r="B7" s="14" t="s">
        <v>40</v>
      </c>
      <c r="C7" s="4">
        <v>1</v>
      </c>
      <c r="D7" s="15"/>
      <c r="E7" s="15">
        <v>40.299999999999997</v>
      </c>
      <c r="F7" s="15">
        <v>10.08</v>
      </c>
      <c r="G7" s="15">
        <v>0.2</v>
      </c>
      <c r="H7" s="16">
        <f>+E7*F7</f>
        <v>406.22399999999999</v>
      </c>
      <c r="I7" s="17">
        <f>+E7*F7*G7*C7</f>
        <v>81.244799999999998</v>
      </c>
    </row>
    <row r="8" spans="1:9" x14ac:dyDescent="0.25">
      <c r="A8" s="4">
        <v>6</v>
      </c>
      <c r="B8" s="14" t="s">
        <v>41</v>
      </c>
      <c r="C8" s="4">
        <v>1</v>
      </c>
      <c r="D8" s="15"/>
      <c r="E8" s="15">
        <v>40.299999999999997</v>
      </c>
      <c r="F8" s="15">
        <v>10.08</v>
      </c>
      <c r="G8" s="15">
        <v>7.0000000000000007E-2</v>
      </c>
      <c r="H8" s="16">
        <f>+E8*F8</f>
        <v>406.22399999999999</v>
      </c>
      <c r="I8" s="17">
        <f>+E8*F8*G8*C8</f>
        <v>28.435680000000001</v>
      </c>
    </row>
    <row r="9" spans="1:9" x14ac:dyDescent="0.25">
      <c r="A9" s="4">
        <v>7</v>
      </c>
      <c r="B9" s="14" t="s">
        <v>42</v>
      </c>
      <c r="C9" s="4">
        <v>1</v>
      </c>
      <c r="D9" s="15"/>
      <c r="E9" s="15">
        <f>+E8</f>
        <v>40.299999999999997</v>
      </c>
      <c r="F9" s="15">
        <v>1</v>
      </c>
      <c r="G9" s="15">
        <v>0.3</v>
      </c>
      <c r="H9" s="16">
        <f t="shared" ref="H9" si="0">+E9*F9</f>
        <v>40.299999999999997</v>
      </c>
      <c r="I9" s="17">
        <f t="shared" ref="I9" si="1">+E9*F9*G9*C9</f>
        <v>12.089999999999998</v>
      </c>
    </row>
    <row r="10" spans="1:9" x14ac:dyDescent="0.25">
      <c r="A10" s="4">
        <v>8</v>
      </c>
      <c r="B10" s="14" t="s">
        <v>43</v>
      </c>
      <c r="C10" s="4">
        <v>2</v>
      </c>
      <c r="D10" s="15"/>
      <c r="E10" s="15">
        <f>+E9</f>
        <v>40.299999999999997</v>
      </c>
      <c r="F10" s="15"/>
      <c r="G10" s="15"/>
      <c r="H10" s="16"/>
      <c r="I10" s="17"/>
    </row>
    <row r="11" spans="1:9" x14ac:dyDescent="0.25">
      <c r="A11" s="4">
        <v>9</v>
      </c>
      <c r="B11" s="14" t="s">
        <v>44</v>
      </c>
      <c r="C11" s="4">
        <v>12</v>
      </c>
      <c r="D11" s="15"/>
      <c r="E11" s="15">
        <f>10.8-2.4</f>
        <v>8.4</v>
      </c>
      <c r="F11" s="15">
        <v>0.3</v>
      </c>
      <c r="G11" s="15">
        <v>1.2</v>
      </c>
      <c r="H11" s="16">
        <f t="shared" ref="H11:H13" si="2">+E11*F11</f>
        <v>2.52</v>
      </c>
      <c r="I11" s="17">
        <f t="shared" ref="I11:I12" si="3">+E11*F11*G11*C11</f>
        <v>36.287999999999997</v>
      </c>
    </row>
    <row r="12" spans="1:9" x14ac:dyDescent="0.25">
      <c r="A12" s="4">
        <v>10</v>
      </c>
      <c r="B12" s="14" t="s">
        <v>45</v>
      </c>
      <c r="C12" s="4">
        <v>1</v>
      </c>
      <c r="D12" s="15"/>
      <c r="E12" s="15">
        <f>+E10</f>
        <v>40.299999999999997</v>
      </c>
      <c r="F12" s="15">
        <v>0.2</v>
      </c>
      <c r="G12" s="15">
        <v>0.3</v>
      </c>
      <c r="H12" s="16">
        <f t="shared" si="2"/>
        <v>8.06</v>
      </c>
      <c r="I12" s="17">
        <f t="shared" si="3"/>
        <v>2.4180000000000001</v>
      </c>
    </row>
    <row r="13" spans="1:9" x14ac:dyDescent="0.25">
      <c r="A13" s="4">
        <v>11</v>
      </c>
      <c r="B13" s="14" t="s">
        <v>46</v>
      </c>
      <c r="C13" s="4">
        <v>1</v>
      </c>
      <c r="D13" s="15"/>
      <c r="E13" s="15">
        <f>+E12*3</f>
        <v>120.89999999999999</v>
      </c>
      <c r="F13" s="15">
        <v>0.12</v>
      </c>
      <c r="G13" s="15"/>
      <c r="H13" s="16">
        <f t="shared" si="2"/>
        <v>14.507999999999999</v>
      </c>
      <c r="I13" s="17"/>
    </row>
    <row r="14" spans="1:9" x14ac:dyDescent="0.25">
      <c r="A14" s="4">
        <v>12</v>
      </c>
      <c r="B14" s="14"/>
      <c r="C14" s="4"/>
      <c r="D14" s="15"/>
      <c r="E14" s="15"/>
      <c r="F14" s="15"/>
      <c r="G14" s="15"/>
      <c r="H14" s="16"/>
      <c r="I14" s="17"/>
    </row>
    <row r="15" spans="1:9" x14ac:dyDescent="0.25">
      <c r="A15" s="4">
        <v>13</v>
      </c>
      <c r="B15" s="14"/>
      <c r="C15" s="4"/>
      <c r="D15" s="15"/>
      <c r="E15" s="15"/>
      <c r="F15" s="15"/>
      <c r="G15" s="15"/>
      <c r="H15" s="16"/>
      <c r="I15" s="17"/>
    </row>
    <row r="16" spans="1:9" x14ac:dyDescent="0.25">
      <c r="A16" s="182" t="s">
        <v>47</v>
      </c>
      <c r="B16" s="183"/>
      <c r="C16" s="183"/>
      <c r="D16" s="183"/>
      <c r="E16" s="183"/>
      <c r="F16" s="183"/>
      <c r="G16" s="183"/>
      <c r="H16" s="184"/>
      <c r="I16" s="18">
        <f>SUM(I3:I15)</f>
        <v>834.04728</v>
      </c>
    </row>
  </sheetData>
  <mergeCells count="2">
    <mergeCell ref="A1:I1"/>
    <mergeCell ref="A16:H1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I3" sqref="I3"/>
    </sheetView>
  </sheetViews>
  <sheetFormatPr baseColWidth="10" defaultRowHeight="15" x14ac:dyDescent="0.25"/>
  <cols>
    <col min="1" max="1" width="22.7109375" customWidth="1"/>
    <col min="2" max="2" width="46.42578125" customWidth="1"/>
    <col min="3" max="3" width="18.28515625" customWidth="1"/>
    <col min="4" max="4" width="14" customWidth="1"/>
    <col min="5" max="5" width="13.7109375" customWidth="1"/>
  </cols>
  <sheetData>
    <row r="1" spans="1:5" x14ac:dyDescent="0.25">
      <c r="A1" s="185" t="s">
        <v>0</v>
      </c>
      <c r="B1" s="185"/>
      <c r="C1" s="185"/>
      <c r="D1" s="185"/>
      <c r="E1" s="185"/>
    </row>
    <row r="2" spans="1:5" ht="30" customHeight="1" x14ac:dyDescent="0.25">
      <c r="A2" s="8" t="s">
        <v>1</v>
      </c>
      <c r="B2" s="9" t="s">
        <v>2</v>
      </c>
      <c r="C2" s="9" t="s">
        <v>16</v>
      </c>
      <c r="D2" s="9" t="s">
        <v>3</v>
      </c>
      <c r="E2" s="9" t="s">
        <v>4</v>
      </c>
    </row>
    <row r="3" spans="1:5" ht="57" x14ac:dyDescent="0.25">
      <c r="A3" s="3" t="s">
        <v>5</v>
      </c>
      <c r="B3" s="1" t="s">
        <v>11</v>
      </c>
      <c r="C3" s="6">
        <v>125000000</v>
      </c>
      <c r="D3" s="3" t="s">
        <v>23</v>
      </c>
      <c r="E3" s="3" t="s">
        <v>6</v>
      </c>
    </row>
    <row r="4" spans="1:5" ht="57" x14ac:dyDescent="0.25">
      <c r="A4" s="3" t="s">
        <v>7</v>
      </c>
      <c r="B4" s="2" t="s">
        <v>18</v>
      </c>
      <c r="C4" s="6">
        <v>122500000</v>
      </c>
      <c r="D4" s="3" t="s">
        <v>22</v>
      </c>
      <c r="E4" s="3" t="s">
        <v>8</v>
      </c>
    </row>
    <row r="5" spans="1:5" ht="85.5" x14ac:dyDescent="0.25">
      <c r="A5" s="3" t="s">
        <v>12</v>
      </c>
      <c r="B5" s="2" t="s">
        <v>19</v>
      </c>
      <c r="C5" s="6">
        <v>120050000</v>
      </c>
      <c r="D5" s="3" t="s">
        <v>22</v>
      </c>
      <c r="E5" s="12" t="s">
        <v>9</v>
      </c>
    </row>
    <row r="6" spans="1:5" ht="71.25" x14ac:dyDescent="0.25">
      <c r="A6" s="3" t="s">
        <v>10</v>
      </c>
      <c r="B6" s="2" t="s">
        <v>20</v>
      </c>
      <c r="C6" s="6">
        <v>117649000</v>
      </c>
      <c r="D6" s="3" t="s">
        <v>24</v>
      </c>
      <c r="E6" s="3" t="s">
        <v>6</v>
      </c>
    </row>
    <row r="7" spans="1:5" ht="57.75" x14ac:dyDescent="0.25">
      <c r="A7" s="5" t="s">
        <v>13</v>
      </c>
      <c r="B7" s="2" t="s">
        <v>21</v>
      </c>
      <c r="C7" s="6">
        <v>141178800</v>
      </c>
      <c r="D7" s="7" t="s">
        <v>25</v>
      </c>
      <c r="E7" s="3" t="s">
        <v>17</v>
      </c>
    </row>
    <row r="8" spans="1:5" ht="57.75" x14ac:dyDescent="0.25">
      <c r="A8" s="10" t="s">
        <v>14</v>
      </c>
      <c r="B8" s="2" t="s">
        <v>21</v>
      </c>
      <c r="C8" s="6">
        <v>138355224</v>
      </c>
      <c r="D8" s="7" t="s">
        <v>25</v>
      </c>
      <c r="E8" s="3" t="s">
        <v>17</v>
      </c>
    </row>
    <row r="9" spans="1:5" ht="57.75" x14ac:dyDescent="0.25">
      <c r="A9" s="11" t="s">
        <v>15</v>
      </c>
      <c r="B9" s="2" t="s">
        <v>21</v>
      </c>
      <c r="C9" s="6">
        <v>135588119.52000001</v>
      </c>
      <c r="D9" s="7" t="s">
        <v>25</v>
      </c>
      <c r="E9" s="3" t="s">
        <v>17</v>
      </c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8" workbookViewId="0">
      <selection activeCell="O12" sqref="O12"/>
    </sheetView>
  </sheetViews>
  <sheetFormatPr baseColWidth="10" defaultRowHeight="15" x14ac:dyDescent="0.25"/>
  <cols>
    <col min="1" max="16384" width="11.42578125" style="19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4" sqref="F24"/>
    </sheetView>
  </sheetViews>
  <sheetFormatPr baseColWidth="10" defaultRowHeight="15" x14ac:dyDescent="0.25"/>
  <cols>
    <col min="1" max="16384" width="11.42578125" style="19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33" sqref="I133"/>
    </sheetView>
  </sheetViews>
  <sheetFormatPr baseColWidth="10" defaultRowHeight="15" x14ac:dyDescent="0.25"/>
  <cols>
    <col min="1" max="16384" width="11.42578125" style="19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PRECIOS DE REFERENCIA</vt:lpstr>
      <vt:lpstr>NUEVO SALSIPUEDES</vt:lpstr>
      <vt:lpstr>MAQUINARIA</vt:lpstr>
      <vt:lpstr>MEMORIA DE CALCULO</vt:lpstr>
      <vt:lpstr>ACTUAL</vt:lpstr>
      <vt:lpstr>ESTUDIO DE MERCADO</vt:lpstr>
      <vt:lpstr>PRESUPUESTO</vt:lpstr>
      <vt:lpstr>CRONOGRAMA</vt:lpstr>
      <vt:lpstr>MODELACION</vt:lpstr>
      <vt:lpstr>'PRECIOS DE REFERENCIA'!Área_de_impresión</vt:lpstr>
      <vt:lpstr>'PRECIOS DE REFERENCIA'!Títulos_a_imprimir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vv</dc:creator>
  <cp:lastModifiedBy>vv</cp:lastModifiedBy>
  <dcterms:created xsi:type="dcterms:W3CDTF">2018-04-05T00:55:17Z</dcterms:created>
  <dcterms:modified xsi:type="dcterms:W3CDTF">2018-05-20T17:12:48Z</dcterms:modified>
</cp:coreProperties>
</file>