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tables/table1.xml" ContentType="application/vnd.openxmlformats-officedocument.spreadsheetml.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erom\OneDrive\Documentos\9 semestre\Practica profesional\"/>
    </mc:Choice>
  </mc:AlternateContent>
  <bookViews>
    <workbookView xWindow="0" yWindow="0" windowWidth="20490" windowHeight="7755" tabRatio="923" activeTab="4"/>
  </bookViews>
  <sheets>
    <sheet name="Balance inicial" sheetId="11" r:id="rId1"/>
    <sheet name="Estado resultado" sheetId="10" r:id="rId2"/>
    <sheet name="Flujo de caja mensual" sheetId="13" r:id="rId3"/>
    <sheet name="Flujo de caja Anual" sheetId="6" r:id="rId4"/>
    <sheet name="Proyección de ventas" sheetId="8" r:id="rId5"/>
    <sheet name="Hoja1" sheetId="14" r:id="rId6"/>
    <sheet name="Punto de equilibrio" sheetId="12" r:id="rId7"/>
    <sheet name="VAN-TIR" sheetId="3" r:id="rId8"/>
    <sheet name="ANÁLISIS" sheetId="7" r:id="rId9"/>
  </sheets>
  <definedNames>
    <definedName name="_xlnm.Print_Area" localSheetId="1">'Estado resultado'!$A$2:$E$24</definedName>
    <definedName name="valuevx">42.314159</definedName>
    <definedName name="vertex42_copyright" hidden="1">"© 2008-2014 Vertex42 LLC"</definedName>
    <definedName name="vertex42_id" hidden="1">"income-statement.xlsx"</definedName>
    <definedName name="vertex42_title" hidden="1">"Income Statement Template"</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6" i="12" l="1"/>
  <c r="AN19" i="6"/>
  <c r="C19" i="6"/>
  <c r="F19" i="6"/>
  <c r="I19" i="6"/>
  <c r="L19" i="6"/>
  <c r="O19" i="6"/>
  <c r="R19" i="6"/>
  <c r="U19" i="6"/>
  <c r="X19" i="6"/>
  <c r="AA19" i="6"/>
  <c r="AD19" i="6"/>
  <c r="AG19" i="6"/>
  <c r="AJ19" i="6"/>
  <c r="D6" i="10"/>
  <c r="AL7" i="6"/>
  <c r="AI7" i="6"/>
  <c r="AF7" i="6"/>
  <c r="AC7" i="6"/>
  <c r="Z7" i="6"/>
  <c r="W7" i="6"/>
  <c r="T7" i="6"/>
  <c r="Q7" i="6"/>
  <c r="N7" i="6"/>
  <c r="K7" i="6"/>
  <c r="H7" i="6"/>
  <c r="E7" i="6"/>
  <c r="AL4" i="6"/>
  <c r="AI4" i="6"/>
  <c r="AF4" i="6"/>
  <c r="AC4" i="6"/>
  <c r="Z4" i="6"/>
  <c r="W4" i="6"/>
  <c r="T4" i="6"/>
  <c r="Q4" i="6"/>
  <c r="N4" i="6"/>
  <c r="K4" i="6"/>
  <c r="H4" i="6"/>
  <c r="E4" i="6"/>
  <c r="D6" i="12"/>
  <c r="C6" i="12"/>
  <c r="I24" i="3"/>
  <c r="B7" i="12" l="1"/>
  <c r="D21" i="10"/>
  <c r="D9" i="10"/>
  <c r="D23" i="10" s="1"/>
  <c r="AM17" i="6" l="1"/>
  <c r="AM18" i="6"/>
  <c r="AM16" i="6"/>
  <c r="AM12" i="6"/>
  <c r="AM13" i="6"/>
  <c r="AM14" i="6"/>
  <c r="AM15" i="6"/>
  <c r="AM11" i="6"/>
  <c r="E24" i="3" l="1"/>
  <c r="E20" i="3"/>
  <c r="E19" i="3"/>
  <c r="E18" i="3"/>
  <c r="E17" i="3"/>
  <c r="E16" i="3"/>
  <c r="E15" i="3"/>
  <c r="E14" i="3"/>
  <c r="E13" i="3"/>
  <c r="E12" i="3"/>
  <c r="E11" i="3"/>
  <c r="E10" i="3"/>
  <c r="E9" i="3"/>
  <c r="E8" i="3"/>
  <c r="AL9" i="6"/>
  <c r="AL8" i="6"/>
  <c r="AL6" i="6"/>
  <c r="AL5" i="6"/>
  <c r="AI9" i="6"/>
  <c r="AI8" i="6"/>
  <c r="AI6" i="6"/>
  <c r="AI5" i="6"/>
  <c r="AF9" i="6"/>
  <c r="AF8" i="6"/>
  <c r="AF6" i="6"/>
  <c r="AF5" i="6"/>
  <c r="AC9" i="6"/>
  <c r="AC8" i="6"/>
  <c r="AC6" i="6"/>
  <c r="AC5" i="6"/>
  <c r="Z9" i="6"/>
  <c r="Z8" i="6"/>
  <c r="Z6" i="6"/>
  <c r="Z5" i="6"/>
  <c r="W9" i="6"/>
  <c r="W8" i="6"/>
  <c r="W6" i="6"/>
  <c r="W5" i="6"/>
  <c r="T9" i="6"/>
  <c r="T8" i="6"/>
  <c r="T6" i="6"/>
  <c r="T5" i="6"/>
  <c r="Q9" i="6"/>
  <c r="Q8" i="6"/>
  <c r="Q6" i="6"/>
  <c r="Q5" i="6"/>
  <c r="N9" i="6"/>
  <c r="N8" i="6"/>
  <c r="N6" i="6"/>
  <c r="N5" i="6"/>
  <c r="K9" i="6"/>
  <c r="K8" i="6"/>
  <c r="K6" i="6"/>
  <c r="K5" i="6"/>
  <c r="H9" i="6"/>
  <c r="H8" i="6"/>
  <c r="H6" i="6"/>
  <c r="H5" i="6"/>
  <c r="E9" i="6"/>
  <c r="E6" i="6"/>
  <c r="E5" i="6"/>
  <c r="C10" i="6" l="1"/>
  <c r="R10" i="6"/>
  <c r="X10" i="6"/>
  <c r="AD10" i="6"/>
  <c r="AJ10" i="6"/>
  <c r="F10" i="6"/>
  <c r="F20" i="6" s="1"/>
  <c r="I10" i="6"/>
  <c r="I20" i="6" s="1"/>
  <c r="L10" i="6"/>
  <c r="O10" i="6"/>
  <c r="O20" i="6" s="1"/>
  <c r="U10" i="6"/>
  <c r="AA10" i="6"/>
  <c r="AA20" i="6" s="1"/>
  <c r="AG10" i="6"/>
  <c r="AG20" i="6" s="1"/>
  <c r="AM19" i="6"/>
  <c r="U20" i="6"/>
  <c r="AJ20" i="6"/>
  <c r="AD20" i="6"/>
  <c r="X20" i="6"/>
  <c r="R20" i="6"/>
  <c r="AM7" i="6" l="1"/>
  <c r="C20" i="6"/>
  <c r="F21" i="6" s="1"/>
  <c r="AM10" i="6"/>
  <c r="L20" i="6"/>
  <c r="O21" i="6" s="1"/>
  <c r="R21" i="6"/>
  <c r="X21" i="6"/>
  <c r="AJ21" i="6"/>
  <c r="U21" i="6"/>
  <c r="AG21" i="6"/>
  <c r="AA21" i="6"/>
  <c r="AD21" i="6"/>
  <c r="L21" i="6"/>
  <c r="I21" i="6"/>
</calcChain>
</file>

<file path=xl/comments1.xml><?xml version="1.0" encoding="utf-8"?>
<comments xmlns="http://schemas.openxmlformats.org/spreadsheetml/2006/main">
  <authors>
    <author>miguel angel castelblanco dueñas</author>
  </authors>
  <commentList>
    <comment ref="C13" authorId="0" shapeId="0">
      <text>
        <r>
          <rPr>
            <b/>
            <sz val="9"/>
            <color indexed="81"/>
            <rFont val="Tahoma"/>
            <family val="2"/>
          </rPr>
          <t>miguel angel castelblanco dueñas:</t>
        </r>
        <r>
          <rPr>
            <sz val="9"/>
            <color indexed="81"/>
            <rFont val="Tahoma"/>
            <family val="2"/>
          </rPr>
          <t xml:space="preserve">
 01 profesional 2.500.000
01 tecnólogo   1.600.000</t>
        </r>
      </text>
    </comment>
    <comment ref="F13" authorId="0" shapeId="0">
      <text>
        <r>
          <rPr>
            <b/>
            <sz val="9"/>
            <color indexed="81"/>
            <rFont val="Tahoma"/>
            <family val="2"/>
          </rPr>
          <t>miguel angel castelblanco dueñas:</t>
        </r>
        <r>
          <rPr>
            <sz val="9"/>
            <color indexed="81"/>
            <rFont val="Tahoma"/>
            <family val="2"/>
          </rPr>
          <t xml:space="preserve">
01 profesional 2.500.000
01 tecnólogo   1.600.000</t>
        </r>
      </text>
    </comment>
    <comment ref="I13" authorId="0" shapeId="0">
      <text>
        <r>
          <rPr>
            <b/>
            <sz val="9"/>
            <color indexed="81"/>
            <rFont val="Tahoma"/>
            <family val="2"/>
          </rPr>
          <t>miguel angel castelblanco dueñas:</t>
        </r>
        <r>
          <rPr>
            <sz val="9"/>
            <color indexed="81"/>
            <rFont val="Tahoma"/>
            <family val="2"/>
          </rPr>
          <t xml:space="preserve">
01 profesional 2.500.000
01 tecnólogo   1.600.000</t>
        </r>
      </text>
    </comment>
    <comment ref="L13" authorId="0" shapeId="0">
      <text>
        <r>
          <rPr>
            <b/>
            <sz val="9"/>
            <color indexed="81"/>
            <rFont val="Tahoma"/>
            <family val="2"/>
          </rPr>
          <t>miguel angel castelblanco dueñas:</t>
        </r>
        <r>
          <rPr>
            <sz val="9"/>
            <color indexed="81"/>
            <rFont val="Tahoma"/>
            <family val="2"/>
          </rPr>
          <t xml:space="preserve">
01 profesional 2.500.000
01 tecnólogo   1.600.000</t>
        </r>
      </text>
    </comment>
    <comment ref="O13" authorId="0" shapeId="0">
      <text>
        <r>
          <rPr>
            <b/>
            <sz val="9"/>
            <color indexed="81"/>
            <rFont val="Tahoma"/>
            <family val="2"/>
          </rPr>
          <t>miguel angel castelblanco dueñas:</t>
        </r>
        <r>
          <rPr>
            <sz val="9"/>
            <color indexed="81"/>
            <rFont val="Tahoma"/>
            <family val="2"/>
          </rPr>
          <t xml:space="preserve">
01 profesional 2.500.000
01 tecnólogo   1.600.000</t>
        </r>
      </text>
    </comment>
    <comment ref="R13" authorId="0" shapeId="0">
      <text>
        <r>
          <rPr>
            <b/>
            <sz val="9"/>
            <color indexed="81"/>
            <rFont val="Tahoma"/>
            <family val="2"/>
          </rPr>
          <t>miguel angel castelblanco dueñas:</t>
        </r>
        <r>
          <rPr>
            <sz val="9"/>
            <color indexed="81"/>
            <rFont val="Tahoma"/>
            <family val="2"/>
          </rPr>
          <t xml:space="preserve">
01 profesional 2.500.000
01 tecnólogo   1.600.000</t>
        </r>
      </text>
    </comment>
    <comment ref="U13" authorId="0" shapeId="0">
      <text>
        <r>
          <rPr>
            <b/>
            <sz val="9"/>
            <color indexed="81"/>
            <rFont val="Tahoma"/>
            <family val="2"/>
          </rPr>
          <t>miguel angel castelblanco dueñas:</t>
        </r>
        <r>
          <rPr>
            <sz val="9"/>
            <color indexed="81"/>
            <rFont val="Tahoma"/>
            <family val="2"/>
          </rPr>
          <t xml:space="preserve">
01 profesional 2.500.000
01 tecnólogo   1.600.000</t>
        </r>
      </text>
    </comment>
    <comment ref="X13" authorId="0" shapeId="0">
      <text>
        <r>
          <rPr>
            <b/>
            <sz val="9"/>
            <color indexed="81"/>
            <rFont val="Tahoma"/>
            <family val="2"/>
          </rPr>
          <t>miguel angel castelblanco dueñas:</t>
        </r>
        <r>
          <rPr>
            <sz val="9"/>
            <color indexed="81"/>
            <rFont val="Tahoma"/>
            <family val="2"/>
          </rPr>
          <t xml:space="preserve">
01 profesional 2.500.000
02 tecnólogo   1.600.000</t>
        </r>
      </text>
    </comment>
    <comment ref="AA13" authorId="0" shapeId="0">
      <text>
        <r>
          <rPr>
            <b/>
            <sz val="9"/>
            <color indexed="81"/>
            <rFont val="Tahoma"/>
            <family val="2"/>
          </rPr>
          <t>miguel angel castelblanco dueñas:</t>
        </r>
        <r>
          <rPr>
            <sz val="9"/>
            <color indexed="81"/>
            <rFont val="Tahoma"/>
            <family val="2"/>
          </rPr>
          <t xml:space="preserve">
01 profesional 2.500.000
02 tecnólogo   1.600.000</t>
        </r>
      </text>
    </comment>
    <comment ref="AD13" authorId="0" shapeId="0">
      <text>
        <r>
          <rPr>
            <b/>
            <sz val="9"/>
            <color indexed="81"/>
            <rFont val="Tahoma"/>
            <family val="2"/>
          </rPr>
          <t>miguel angel castelblanco dueñas:</t>
        </r>
        <r>
          <rPr>
            <sz val="9"/>
            <color indexed="81"/>
            <rFont val="Tahoma"/>
            <family val="2"/>
          </rPr>
          <t xml:space="preserve">
01 profesional 2.500.000
02 tecnólogo   1.600.000</t>
        </r>
      </text>
    </comment>
    <comment ref="AG13" authorId="0" shapeId="0">
      <text>
        <r>
          <rPr>
            <b/>
            <sz val="9"/>
            <color indexed="81"/>
            <rFont val="Tahoma"/>
            <family val="2"/>
          </rPr>
          <t>miguel angel castelblanco dueñas:</t>
        </r>
        <r>
          <rPr>
            <sz val="9"/>
            <color indexed="81"/>
            <rFont val="Tahoma"/>
            <family val="2"/>
          </rPr>
          <t xml:space="preserve">
02 profesional 2.500.000
02 tecnólogo   1.600.000</t>
        </r>
      </text>
    </comment>
    <comment ref="AJ13" authorId="0" shapeId="0">
      <text>
        <r>
          <rPr>
            <b/>
            <sz val="9"/>
            <color indexed="81"/>
            <rFont val="Tahoma"/>
            <family val="2"/>
          </rPr>
          <t>miguel angel castelblanco dueñas:</t>
        </r>
        <r>
          <rPr>
            <sz val="9"/>
            <color indexed="81"/>
            <rFont val="Tahoma"/>
            <family val="2"/>
          </rPr>
          <t xml:space="preserve">
02 profesional 2.500.000
02 tecnólogo   1.600.000</t>
        </r>
      </text>
    </comment>
  </commentList>
</comments>
</file>

<file path=xl/sharedStrings.xml><?xml version="1.0" encoding="utf-8"?>
<sst xmlns="http://schemas.openxmlformats.org/spreadsheetml/2006/main" count="150" uniqueCount="99">
  <si>
    <t>INGRESOS</t>
  </si>
  <si>
    <t>INVERSION INICIAL</t>
  </si>
  <si>
    <t>EGRESOS</t>
  </si>
  <si>
    <t>Otros</t>
  </si>
  <si>
    <t>Gastos de servicios</t>
  </si>
  <si>
    <t>Total Ingresos</t>
  </si>
  <si>
    <t>Total Egresos</t>
  </si>
  <si>
    <t>SALDO DEL MES</t>
  </si>
  <si>
    <t>SALDO FINAL</t>
  </si>
  <si>
    <t>MES</t>
  </si>
  <si>
    <t>FLUJO DE CAJA</t>
  </si>
  <si>
    <t>INTERES</t>
  </si>
  <si>
    <t>VALOR ACTUAL</t>
  </si>
  <si>
    <t>VALOR ACTUAL NETO</t>
  </si>
  <si>
    <t>TASA INTERNA DE RETORNO</t>
  </si>
  <si>
    <t>Imprevistos</t>
  </si>
  <si>
    <t>Publicidad</t>
  </si>
  <si>
    <t>Transporte-Viaticos</t>
  </si>
  <si>
    <t>Pequeña empresa</t>
  </si>
  <si>
    <t>cantidad</t>
  </si>
  <si>
    <t>Valor unidad</t>
  </si>
  <si>
    <t>Mediana empresa</t>
  </si>
  <si>
    <t>Total</t>
  </si>
  <si>
    <t>Arriendo local</t>
  </si>
  <si>
    <t>Nomina</t>
  </si>
  <si>
    <t>Subtotal</t>
  </si>
  <si>
    <t>Aporte socios</t>
  </si>
  <si>
    <t>Muebles y enceres</t>
  </si>
  <si>
    <t>Material de oficina</t>
  </si>
  <si>
    <t>Estado de resultados</t>
  </si>
  <si>
    <t>Proyección para el periodo comprendido desde julio de 2023 hasta julio de 2024</t>
  </si>
  <si>
    <t>Ingresos</t>
  </si>
  <si>
    <t>Julio 2023 a julio 2024</t>
  </si>
  <si>
    <t>Prestacion de servicios</t>
  </si>
  <si>
    <t>Aporte de socios</t>
  </si>
  <si>
    <t>Otros ingresos</t>
  </si>
  <si>
    <t>Ingresos totales</t>
  </si>
  <si>
    <t>[42]</t>
  </si>
  <si>
    <t>Gastos</t>
  </si>
  <si>
    <t>Transporte y viaticos</t>
  </si>
  <si>
    <t>Servicios públicos</t>
  </si>
  <si>
    <t>Muebles y equipo</t>
  </si>
  <si>
    <t>Otro</t>
  </si>
  <si>
    <t>Total Gastos</t>
  </si>
  <si>
    <t>Ingresos netos</t>
  </si>
  <si>
    <t>TOTALES</t>
  </si>
  <si>
    <t>Cuenta</t>
  </si>
  <si>
    <t>Débito</t>
  </si>
  <si>
    <t>Crédito</t>
  </si>
  <si>
    <t>Computador</t>
  </si>
  <si>
    <t>Escritorio</t>
  </si>
  <si>
    <t>BALANCE INICIAL</t>
  </si>
  <si>
    <t>Concepto</t>
  </si>
  <si>
    <t>COSTO MENSUAL</t>
  </si>
  <si>
    <t xml:space="preserve">Transporte y viáticos </t>
  </si>
  <si>
    <t>Material oficina</t>
  </si>
  <si>
    <t>Total costos y gastos</t>
  </si>
  <si>
    <t>FLUJO DE CAJA MENSUAL</t>
  </si>
  <si>
    <t>FLUJO DE CAJA ANUAL</t>
  </si>
  <si>
    <t>PROYECCIÓN DE VENTAS</t>
  </si>
  <si>
    <t>Ingresos presupuestados</t>
  </si>
  <si>
    <t>PEQUEÑA EMPRESA</t>
  </si>
  <si>
    <t>MEDIANA EMPRESA</t>
  </si>
  <si>
    <t>Cobro del servicio mensual</t>
  </si>
  <si>
    <t>Cantidad de servicios para punto de equilibrio con la base de un costo mensual de $6.550.000</t>
  </si>
  <si>
    <t>Sub total</t>
  </si>
  <si>
    <t>Micro empresa</t>
  </si>
  <si>
    <t>MES 1 JULIO 2023</t>
  </si>
  <si>
    <t>MES 2 AGOSTO 2023</t>
  </si>
  <si>
    <t>MES 3 SEPTIEMBRE 2023</t>
  </si>
  <si>
    <t>MES 4 OCTUBRE 2023</t>
  </si>
  <si>
    <t>MES 5 NOVIEMBRE 2023</t>
  </si>
  <si>
    <t>MES 6 DICIEMBRE 2023</t>
  </si>
  <si>
    <t>MES 7 ENERO 2024</t>
  </si>
  <si>
    <t>MES 8 FEBRERO 2024</t>
  </si>
  <si>
    <t>MES 9 MARZO 2024</t>
  </si>
  <si>
    <t>MES 10 ABRIL 2024</t>
  </si>
  <si>
    <t>MES 11 MAYO 2024</t>
  </si>
  <si>
    <t>MES 12 JUNIO 2024</t>
  </si>
  <si>
    <t xml:space="preserve">PUNTO DE EQULIBRIO </t>
  </si>
  <si>
    <t>El punto de equilibrio se establece basado en el total de egresos proyectados en año, dividido entre doce meses</t>
  </si>
  <si>
    <t>MICRO EMPRESA</t>
  </si>
  <si>
    <t xml:space="preserve">En el proyecto, la actividad principal es prestar servicios de asesoría para la implementación del SG-SST para que las empresas puedan velar por la seguridad y salud de sus colaboradores planteando un proceso de mejora, implementado por el área de talento humano hacia el área administrativa, operativa y en general estructurando la organización frente su misión corporativa.
La empresa tiene proyectado como inversión inicial el conocimiento y trabajo como profesionales en Administración en seguridad y salud en el trabajo de sus socios, y un aporte total de los socios de $5.000.000.
Tenemos proyectado unos ingresos por la venta de los servicios en el mes inicial de aproximadamente $3.916.000, esto basados en los valores discriminados en micro, pequeñas y medianas empresas, iniciando con la prestación del servicio a 7 micro empresas, 4 pequeñas empresas y a 2 medianas empresas, y mes a mes se proyecta un crecimiento basado en la venta del servicio a las empresas.
En cuanto a los egresos tenemos unos costos discriminados en publicidad, transporte-viáticos, salarios, gastos de servicios, imprevistos, los cuales tienen un incremento mensual de acuerdo al aumento de los servicios prestados. Los salarios que serán para los profesionales y tecnólogos requeridos para atender los servicios contratados. 
Revisando los ingresos le restamos los egresos, el cual nos arroja un saldo mensual, donde podemos evidenciar que el proyecto sería rentable ya que nos da valores positivos, y validando con el saldo final de acuerdo a la inversión inicial lo que le permite liquidar deudas, reinvertir en el negocio, devolver dinero a los accionistas, pagar los gastos y proporcionar un amortiguador contra futuros desafíos financieros.
</t>
  </si>
  <si>
    <t>JUL 2023</t>
  </si>
  <si>
    <t>AGO 2023</t>
  </si>
  <si>
    <t>SEP 2023</t>
  </si>
  <si>
    <t>OCT 2023</t>
  </si>
  <si>
    <t>NOV 2023</t>
  </si>
  <si>
    <t>DIC 2023</t>
  </si>
  <si>
    <t>ENE 2024</t>
  </si>
  <si>
    <t>FEB 2024</t>
  </si>
  <si>
    <t>MAR 2024</t>
  </si>
  <si>
    <t>ABR 2024</t>
  </si>
  <si>
    <t>MAY 2024</t>
  </si>
  <si>
    <t>JUN 2024</t>
  </si>
  <si>
    <t>Empresa pequeña</t>
  </si>
  <si>
    <t>Empresa mediana</t>
  </si>
  <si>
    <t>Clasificación</t>
  </si>
  <si>
    <t>Valor mensual del servicio</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</si>
</sst>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 #,##0;[Red]\-&quot;$&quot;\ #,##0"/>
    <numFmt numFmtId="8" formatCode="&quot;$&quot;\ #,##0.00;[Red]\-&quot;$&quot;\ #,##0.00"/>
    <numFmt numFmtId="42" formatCode="_-&quot;$&quot;\ * #,##0_-;\-&quot;$&quot;\ * #,##0_-;_-&quot;$&quot;\ * &quot;-&quot;_-;_-@_-"/>
    <numFmt numFmtId="44" formatCode="_-&quot;$&quot;\ * #,##0.00_-;\-&quot;$&quot;\ * #,##0.00_-;_-&quot;$&quot;\ * &quot;-&quot;??_-;_-@_-"/>
    <numFmt numFmtId="164" formatCode="_(&quot;$&quot;* #,##0.00_);_(&quot;$&quot;* \(#,##0.00\);_(&quot;$&quot;* &quot;-&quot;??_);_(@_)"/>
    <numFmt numFmtId="165" formatCode="_(* #,##0_);_(* \(#,##0\);_(* &quot;-&quot;_);_(@_)"/>
    <numFmt numFmtId="166" formatCode="_(&quot;$&quot;* #,##0_);_(&quot;$&quot;* \(#,##0\);_(&quot;$&quot;* &quot;-&quot;_);_(@_)"/>
    <numFmt numFmtId="168" formatCode="_-&quot;$&quot;\ * #,##0_-;\-&quot;$&quot;\ * #,##0_-;_-&quot;$&quot;\ * &quot;-&quot;??_-;_-@_-"/>
  </numFmts>
  <fonts count="24"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b/>
      <i/>
      <sz val="11"/>
      <color theme="1"/>
      <name val="Calibri"/>
      <family val="2"/>
      <scheme val="minor"/>
    </font>
    <font>
      <sz val="11"/>
      <color theme="1"/>
      <name val="Calibri"/>
      <family val="2"/>
    </font>
    <font>
      <sz val="12"/>
      <color theme="1"/>
      <name val="Arial"/>
      <family val="2"/>
    </font>
    <font>
      <sz val="9"/>
      <color indexed="81"/>
      <name val="Tahoma"/>
      <family val="2"/>
    </font>
    <font>
      <b/>
      <sz val="9"/>
      <color indexed="81"/>
      <name val="Tahoma"/>
      <family val="2"/>
    </font>
    <font>
      <sz val="11"/>
      <name val="Arial"/>
      <family val="2"/>
    </font>
    <font>
      <sz val="10"/>
      <name val="Arial"/>
      <family val="2"/>
    </font>
    <font>
      <b/>
      <sz val="16"/>
      <name val="Calibri Light"/>
      <family val="2"/>
      <scheme val="major"/>
    </font>
    <font>
      <sz val="10"/>
      <name val="Calibri"/>
      <family val="2"/>
      <scheme val="minor"/>
    </font>
    <font>
      <b/>
      <sz val="14"/>
      <color indexed="9"/>
      <name val="Calibri Light"/>
      <family val="1"/>
      <scheme val="major"/>
    </font>
    <font>
      <b/>
      <sz val="14"/>
      <color indexed="9"/>
      <name val="Arial"/>
      <family val="2"/>
    </font>
    <font>
      <sz val="10"/>
      <color indexed="9"/>
      <name val="Arial"/>
      <family val="2"/>
    </font>
    <font>
      <b/>
      <sz val="12"/>
      <name val="Calibri"/>
      <family val="2"/>
      <scheme val="minor"/>
    </font>
    <font>
      <sz val="2"/>
      <color indexed="9"/>
      <name val="Arial"/>
      <family val="2"/>
    </font>
    <font>
      <sz val="12"/>
      <color rgb="FF000000"/>
      <name val="Arial"/>
      <family val="2"/>
    </font>
    <font>
      <b/>
      <sz val="16"/>
      <color theme="1"/>
      <name val="Calibri"/>
      <family val="2"/>
      <scheme val="minor"/>
    </font>
    <font>
      <b/>
      <sz val="13"/>
      <color rgb="FF000000"/>
      <name val="Arial"/>
      <family val="2"/>
    </font>
    <font>
      <sz val="13"/>
      <color rgb="FF000000"/>
      <name val="Arial"/>
      <family val="2"/>
    </font>
    <font>
      <b/>
      <sz val="13"/>
      <color rgb="FFFF0066"/>
      <name val="Arial"/>
      <family val="2"/>
    </font>
    <font>
      <sz val="13"/>
      <color rgb="FFFF0066"/>
      <name val="Arial"/>
      <family val="2"/>
    </font>
  </fonts>
  <fills count="17">
    <fill>
      <patternFill patternType="none"/>
    </fill>
    <fill>
      <patternFill patternType="gray125"/>
    </fill>
    <fill>
      <patternFill patternType="solid">
        <fgColor theme="2" tint="-0.249977111117893"/>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rgb="FF92D050"/>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rgb="FF00CC00"/>
        <bgColor indexed="64"/>
      </patternFill>
    </fill>
    <fill>
      <patternFill patternType="solid">
        <fgColor theme="0" tint="-4.9989318521683403E-2"/>
        <bgColor indexed="64"/>
      </patternFill>
    </fill>
    <fill>
      <patternFill patternType="solid">
        <fgColor rgb="FFB8CCE4"/>
        <bgColor indexed="64"/>
      </patternFill>
    </fill>
    <fill>
      <patternFill patternType="solid">
        <fgColor rgb="FFF8CBAD"/>
        <bgColor indexed="64"/>
      </patternFill>
    </fill>
    <fill>
      <patternFill patternType="solid">
        <fgColor rgb="FFFFFF00"/>
        <bgColor indexed="64"/>
      </patternFill>
    </fill>
    <fill>
      <patternFill patternType="solid">
        <fgColor theme="8" tint="0.59999389629810485"/>
        <bgColor indexed="64"/>
      </patternFill>
    </fill>
  </fills>
  <borders count="20">
    <border>
      <left/>
      <right/>
      <top/>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55"/>
      </left>
      <right style="thin">
        <color indexed="55"/>
      </right>
      <top style="thin">
        <color indexed="55"/>
      </top>
      <bottom style="thin">
        <color indexed="55"/>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42" fontId="1" fillId="0" borderId="0" applyFont="0" applyFill="0" applyBorder="0" applyAlignment="0" applyProtection="0"/>
    <xf numFmtId="9" fontId="1" fillId="0" borderId="0" applyFont="0" applyFill="0" applyBorder="0" applyAlignment="0" applyProtection="0"/>
    <xf numFmtId="0" fontId="9" fillId="0" borderId="0"/>
    <xf numFmtId="164" fontId="10" fillId="0" borderId="0" applyFont="0" applyFill="0" applyBorder="0" applyAlignment="0" applyProtection="0"/>
    <xf numFmtId="44" fontId="1" fillId="0" borderId="0" applyFont="0" applyFill="0" applyBorder="0" applyAlignment="0" applyProtection="0"/>
  </cellStyleXfs>
  <cellXfs count="120">
    <xf numFmtId="0" fontId="0" fillId="0" borderId="0" xfId="0"/>
    <xf numFmtId="0" fontId="0" fillId="0" borderId="0" xfId="0" applyAlignment="1"/>
    <xf numFmtId="0" fontId="0" fillId="0" borderId="0" xfId="0" applyAlignment="1">
      <alignment horizontal="center"/>
    </xf>
    <xf numFmtId="42" fontId="0" fillId="0" borderId="0" xfId="1" applyFont="1"/>
    <xf numFmtId="42" fontId="0" fillId="0" borderId="0" xfId="0" applyNumberFormat="1"/>
    <xf numFmtId="0" fontId="0" fillId="8" borderId="0" xfId="0" applyFill="1"/>
    <xf numFmtId="0" fontId="5" fillId="0" borderId="0" xfId="0" applyFont="1"/>
    <xf numFmtId="9" fontId="0" fillId="0" borderId="0" xfId="2" applyFont="1"/>
    <xf numFmtId="1" fontId="0" fillId="0" borderId="0" xfId="0" applyNumberFormat="1"/>
    <xf numFmtId="42" fontId="0" fillId="0" borderId="0" xfId="0" applyNumberFormat="1" applyAlignment="1">
      <alignment horizontal="center"/>
    </xf>
    <xf numFmtId="0" fontId="2" fillId="0" borderId="0" xfId="0" applyFont="1" applyAlignment="1">
      <alignment horizontal="center"/>
    </xf>
    <xf numFmtId="42" fontId="2" fillId="0" borderId="0" xfId="1" applyFont="1" applyAlignment="1">
      <alignment horizontal="center"/>
    </xf>
    <xf numFmtId="42" fontId="2" fillId="0" borderId="0" xfId="0" applyNumberFormat="1" applyFont="1" applyAlignment="1">
      <alignment horizontal="center"/>
    </xf>
    <xf numFmtId="42" fontId="0" fillId="0" borderId="0" xfId="1" applyNumberFormat="1" applyFont="1" applyAlignment="1">
      <alignment horizontal="center"/>
    </xf>
    <xf numFmtId="0" fontId="0" fillId="0" borderId="0" xfId="0" applyAlignment="1">
      <alignment horizontal="center"/>
    </xf>
    <xf numFmtId="0" fontId="4" fillId="3" borderId="2" xfId="0" applyFont="1" applyFill="1" applyBorder="1" applyAlignment="1">
      <alignment horizontal="left"/>
    </xf>
    <xf numFmtId="0" fontId="0" fillId="5" borderId="7" xfId="0" applyFill="1" applyBorder="1" applyAlignment="1">
      <alignment horizontal="center"/>
    </xf>
    <xf numFmtId="42" fontId="0" fillId="5" borderId="7" xfId="0" applyNumberFormat="1" applyFill="1" applyBorder="1"/>
    <xf numFmtId="0" fontId="4" fillId="6" borderId="7" xfId="0" applyFont="1" applyFill="1" applyBorder="1" applyAlignment="1">
      <alignment horizontal="center"/>
    </xf>
    <xf numFmtId="0" fontId="4" fillId="2" borderId="7" xfId="0" applyFont="1" applyFill="1" applyBorder="1" applyAlignment="1">
      <alignment horizontal="center"/>
    </xf>
    <xf numFmtId="0" fontId="4" fillId="3" borderId="7" xfId="0" applyFont="1" applyFill="1" applyBorder="1" applyAlignment="1">
      <alignment horizontal="left"/>
    </xf>
    <xf numFmtId="0" fontId="2" fillId="5" borderId="7" xfId="0" applyFont="1" applyFill="1" applyBorder="1" applyAlignment="1">
      <alignment horizontal="center"/>
    </xf>
    <xf numFmtId="0" fontId="2" fillId="7" borderId="7" xfId="0" applyFont="1" applyFill="1" applyBorder="1" applyAlignment="1">
      <alignment horizontal="center"/>
    </xf>
    <xf numFmtId="0" fontId="6" fillId="0" borderId="0" xfId="0" applyFont="1" applyAlignment="1">
      <alignment vertical="top" wrapText="1"/>
    </xf>
    <xf numFmtId="0" fontId="0" fillId="0" borderId="0" xfId="0" applyAlignment="1">
      <alignment horizontal="center"/>
    </xf>
    <xf numFmtId="42" fontId="0" fillId="7" borderId="8" xfId="0" applyNumberFormat="1" applyFill="1" applyBorder="1" applyAlignment="1">
      <alignment horizontal="center"/>
    </xf>
    <xf numFmtId="42" fontId="0" fillId="7" borderId="1" xfId="0" applyNumberFormat="1" applyFill="1" applyBorder="1" applyAlignment="1">
      <alignment horizontal="center"/>
    </xf>
    <xf numFmtId="42" fontId="0" fillId="7" borderId="9" xfId="0" applyNumberFormat="1" applyFill="1" applyBorder="1" applyAlignment="1">
      <alignment horizontal="center"/>
    </xf>
    <xf numFmtId="42" fontId="2" fillId="5" borderId="7" xfId="0" applyNumberFormat="1" applyFont="1" applyFill="1" applyBorder="1"/>
    <xf numFmtId="0" fontId="0" fillId="9" borderId="3" xfId="0" applyFill="1" applyBorder="1" applyAlignment="1">
      <alignment horizontal="center" vertical="center"/>
    </xf>
    <xf numFmtId="42" fontId="0" fillId="0" borderId="4" xfId="1" applyFont="1" applyBorder="1" applyAlignment="1">
      <alignment horizontal="center" vertical="center"/>
    </xf>
    <xf numFmtId="0" fontId="10" fillId="0" borderId="0" xfId="3" applyFont="1" applyProtection="1"/>
    <xf numFmtId="0" fontId="10" fillId="0" borderId="0" xfId="3" applyFont="1" applyAlignment="1" applyProtection="1">
      <alignment vertical="center"/>
    </xf>
    <xf numFmtId="0" fontId="12" fillId="0" borderId="0" xfId="3" applyFont="1" applyAlignment="1" applyProtection="1">
      <alignment vertical="center"/>
    </xf>
    <xf numFmtId="0" fontId="13" fillId="11" borderId="0" xfId="3" applyFont="1" applyFill="1" applyAlignment="1" applyProtection="1">
      <alignment vertical="center"/>
    </xf>
    <xf numFmtId="0" fontId="14" fillId="11" borderId="0" xfId="3" applyFont="1" applyFill="1" applyAlignment="1" applyProtection="1">
      <alignment horizontal="center" vertical="center"/>
      <protection locked="0"/>
    </xf>
    <xf numFmtId="0" fontId="15" fillId="0" borderId="0" xfId="3" applyFont="1" applyFill="1" applyAlignment="1" applyProtection="1">
      <alignment vertical="center"/>
    </xf>
    <xf numFmtId="0" fontId="12" fillId="0" borderId="0" xfId="3" applyFont="1" applyAlignment="1" applyProtection="1">
      <alignment vertical="center"/>
      <protection locked="0"/>
    </xf>
    <xf numFmtId="165" fontId="12" fillId="0" borderId="13" xfId="4" applyNumberFormat="1" applyFont="1" applyBorder="1" applyAlignment="1" applyProtection="1">
      <alignment vertical="center"/>
      <protection locked="0"/>
    </xf>
    <xf numFmtId="0" fontId="16" fillId="12" borderId="0" xfId="3" applyFont="1" applyFill="1" applyAlignment="1" applyProtection="1">
      <alignment vertical="center"/>
    </xf>
    <xf numFmtId="165" fontId="16" fillId="12" borderId="2" xfId="3" applyNumberFormat="1" applyFont="1" applyFill="1" applyBorder="1" applyAlignment="1" applyProtection="1">
      <alignment vertical="center"/>
    </xf>
    <xf numFmtId="0" fontId="17" fillId="0" borderId="0" xfId="3" applyFont="1" applyAlignment="1" applyProtection="1">
      <alignment horizontal="right" vertical="center"/>
    </xf>
    <xf numFmtId="0" fontId="14" fillId="11" borderId="0" xfId="3" applyFont="1" applyFill="1" applyAlignment="1" applyProtection="1">
      <alignment vertical="center"/>
      <protection locked="0"/>
    </xf>
    <xf numFmtId="0" fontId="12" fillId="0" borderId="0" xfId="3" applyFont="1" applyBorder="1" applyAlignment="1" applyProtection="1">
      <alignment vertical="center"/>
      <protection locked="0"/>
    </xf>
    <xf numFmtId="166" fontId="10" fillId="0" borderId="0" xfId="3" applyNumberFormat="1" applyFont="1" applyAlignment="1" applyProtection="1">
      <alignment vertical="center"/>
    </xf>
    <xf numFmtId="165" fontId="14" fillId="11" borderId="0" xfId="3" applyNumberFormat="1" applyFont="1" applyFill="1" applyAlignment="1" applyProtection="1">
      <alignment vertical="center"/>
      <protection locked="0"/>
    </xf>
    <xf numFmtId="0" fontId="0" fillId="0" borderId="7" xfId="0" applyBorder="1"/>
    <xf numFmtId="42" fontId="0" fillId="0" borderId="7" xfId="0" applyNumberFormat="1" applyBorder="1"/>
    <xf numFmtId="0" fontId="0" fillId="8" borderId="7" xfId="0" applyFill="1" applyBorder="1"/>
    <xf numFmtId="9" fontId="0" fillId="0" borderId="0" xfId="0" applyNumberFormat="1"/>
    <xf numFmtId="0" fontId="18" fillId="13" borderId="7" xfId="0" applyFont="1" applyFill="1" applyBorder="1" applyAlignment="1">
      <alignment horizontal="center" vertical="center" wrapText="1"/>
    </xf>
    <xf numFmtId="0" fontId="18" fillId="0" borderId="7" xfId="0" applyFont="1" applyBorder="1" applyAlignment="1">
      <alignment horizontal="justify" vertical="center" wrapText="1"/>
    </xf>
    <xf numFmtId="6" fontId="18" fillId="0" borderId="7" xfId="0" applyNumberFormat="1" applyFont="1" applyBorder="1" applyAlignment="1">
      <alignment horizontal="justify" vertical="center" wrapText="1"/>
    </xf>
    <xf numFmtId="0" fontId="20" fillId="14" borderId="7" xfId="0" applyFont="1" applyFill="1" applyBorder="1" applyAlignment="1">
      <alignment horizontal="center" vertical="center" wrapText="1"/>
    </xf>
    <xf numFmtId="6" fontId="21" fillId="15" borderId="7" xfId="0" applyNumberFormat="1" applyFont="1" applyFill="1" applyBorder="1" applyAlignment="1">
      <alignment horizontal="right" vertical="center"/>
    </xf>
    <xf numFmtId="6" fontId="20" fillId="15" borderId="7" xfId="0" applyNumberFormat="1" applyFont="1" applyFill="1" applyBorder="1" applyAlignment="1">
      <alignment vertical="center"/>
    </xf>
    <xf numFmtId="8" fontId="21" fillId="15" borderId="7" xfId="0" applyNumberFormat="1" applyFont="1" applyFill="1" applyBorder="1" applyAlignment="1">
      <alignment vertical="center"/>
    </xf>
    <xf numFmtId="6" fontId="22" fillId="15" borderId="7" xfId="0" applyNumberFormat="1" applyFont="1" applyFill="1" applyBorder="1" applyAlignment="1">
      <alignment vertical="center"/>
    </xf>
    <xf numFmtId="0" fontId="21" fillId="0" borderId="7" xfId="0" applyFont="1" applyBorder="1" applyAlignment="1">
      <alignment vertical="center"/>
    </xf>
    <xf numFmtId="0" fontId="23" fillId="15" borderId="7" xfId="0" applyFont="1" applyFill="1" applyBorder="1" applyAlignment="1">
      <alignment vertical="center"/>
    </xf>
    <xf numFmtId="0" fontId="21" fillId="15" borderId="7" xfId="0" applyFont="1" applyFill="1" applyBorder="1" applyAlignment="1">
      <alignment vertical="center"/>
    </xf>
    <xf numFmtId="6" fontId="21" fillId="15" borderId="7" xfId="0" applyNumberFormat="1" applyFont="1" applyFill="1" applyBorder="1" applyAlignment="1">
      <alignment vertical="center"/>
    </xf>
    <xf numFmtId="0" fontId="21" fillId="0" borderId="7" xfId="0" applyFont="1" applyBorder="1" applyAlignment="1">
      <alignment horizontal="left" vertical="center" wrapText="1"/>
    </xf>
    <xf numFmtId="0" fontId="21" fillId="15" borderId="7" xfId="0" applyFont="1" applyFill="1" applyBorder="1" applyAlignment="1">
      <alignment horizontal="center" vertical="center"/>
    </xf>
    <xf numFmtId="0" fontId="0" fillId="0" borderId="12" xfId="0" applyBorder="1"/>
    <xf numFmtId="0" fontId="2" fillId="5" borderId="2" xfId="0" applyFont="1" applyFill="1" applyBorder="1" applyAlignment="1">
      <alignment horizontal="center"/>
    </xf>
    <xf numFmtId="0" fontId="19" fillId="0" borderId="14" xfId="0" applyFont="1" applyBorder="1" applyAlignment="1">
      <alignment horizontal="center"/>
    </xf>
    <xf numFmtId="0" fontId="11" fillId="0" borderId="0" xfId="3" applyFont="1" applyAlignment="1" applyProtection="1">
      <alignment horizontal="center" vertical="center"/>
      <protection locked="0"/>
    </xf>
    <xf numFmtId="0" fontId="12" fillId="0" borderId="0" xfId="3" applyFont="1" applyFill="1" applyAlignment="1" applyProtection="1">
      <alignment horizontal="left" vertical="center"/>
      <protection locked="0"/>
    </xf>
    <xf numFmtId="0" fontId="19" fillId="0" borderId="14" xfId="0" applyFont="1" applyBorder="1" applyAlignment="1">
      <alignment horizontal="center" vertical="center"/>
    </xf>
    <xf numFmtId="0" fontId="4" fillId="3" borderId="10" xfId="0" applyFont="1" applyFill="1" applyBorder="1" applyAlignment="1">
      <alignment horizontal="center" vertical="center"/>
    </xf>
    <xf numFmtId="0" fontId="4" fillId="3" borderId="12" xfId="0" applyFont="1" applyFill="1" applyBorder="1" applyAlignment="1">
      <alignment horizontal="center" vertical="center"/>
    </xf>
    <xf numFmtId="0" fontId="19" fillId="16" borderId="0" xfId="0" applyFont="1" applyFill="1" applyAlignment="1">
      <alignment horizontal="center" vertical="center"/>
    </xf>
    <xf numFmtId="0" fontId="19" fillId="16" borderId="15" xfId="0" applyFont="1" applyFill="1" applyBorder="1" applyAlignment="1">
      <alignment horizontal="center" vertical="center"/>
    </xf>
    <xf numFmtId="0" fontId="19" fillId="16" borderId="14" xfId="0" applyFont="1" applyFill="1" applyBorder="1" applyAlignment="1">
      <alignment horizontal="center" vertical="center"/>
    </xf>
    <xf numFmtId="0" fontId="19" fillId="16" borderId="16" xfId="0" applyFont="1" applyFill="1" applyBorder="1" applyAlignment="1">
      <alignment horizontal="center" vertical="center"/>
    </xf>
    <xf numFmtId="0" fontId="2" fillId="5" borderId="2"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14" xfId="0" applyFont="1" applyFill="1" applyBorder="1" applyAlignment="1">
      <alignment horizontal="center" vertical="center"/>
    </xf>
    <xf numFmtId="0" fontId="2" fillId="7" borderId="10" xfId="0" applyFont="1" applyFill="1" applyBorder="1" applyAlignment="1">
      <alignment horizontal="center" vertical="center"/>
    </xf>
    <xf numFmtId="0" fontId="2" fillId="7" borderId="11" xfId="0" applyFont="1" applyFill="1" applyBorder="1" applyAlignment="1">
      <alignment horizontal="center" vertical="center"/>
    </xf>
    <xf numFmtId="0" fontId="2" fillId="7" borderId="12" xfId="0" applyFont="1" applyFill="1" applyBorder="1" applyAlignment="1">
      <alignment horizontal="center" vertical="center"/>
    </xf>
    <xf numFmtId="42" fontId="0" fillId="7" borderId="8" xfId="0" applyNumberFormat="1" applyFill="1" applyBorder="1" applyAlignment="1">
      <alignment horizontal="center"/>
    </xf>
    <xf numFmtId="42" fontId="0" fillId="7" borderId="1" xfId="0" applyNumberFormat="1" applyFill="1" applyBorder="1" applyAlignment="1">
      <alignment horizontal="center"/>
    </xf>
    <xf numFmtId="42" fontId="0" fillId="7" borderId="9" xfId="0" applyNumberFormat="1" applyFill="1" applyBorder="1" applyAlignment="1">
      <alignment horizontal="center"/>
    </xf>
    <xf numFmtId="42" fontId="2" fillId="2" borderId="8" xfId="0" applyNumberFormat="1" applyFont="1" applyFill="1" applyBorder="1" applyAlignment="1">
      <alignment horizontal="center"/>
    </xf>
    <xf numFmtId="42" fontId="2" fillId="2" borderId="1" xfId="0" applyNumberFormat="1" applyFont="1" applyFill="1" applyBorder="1" applyAlignment="1">
      <alignment horizontal="center"/>
    </xf>
    <xf numFmtId="42" fontId="2" fillId="2" borderId="9" xfId="0" applyNumberFormat="1" applyFont="1" applyFill="1" applyBorder="1" applyAlignment="1">
      <alignment horizontal="center"/>
    </xf>
    <xf numFmtId="49" fontId="2" fillId="4" borderId="7" xfId="0" applyNumberFormat="1" applyFont="1" applyFill="1" applyBorder="1" applyAlignment="1">
      <alignment horizontal="center"/>
    </xf>
    <xf numFmtId="42" fontId="2" fillId="5" borderId="8" xfId="0" applyNumberFormat="1" applyFont="1" applyFill="1" applyBorder="1" applyAlignment="1"/>
    <xf numFmtId="42" fontId="2" fillId="5" borderId="1" xfId="0" applyNumberFormat="1" applyFont="1" applyFill="1" applyBorder="1" applyAlignment="1"/>
    <xf numFmtId="42" fontId="2" fillId="5" borderId="9" xfId="0" applyNumberFormat="1" applyFont="1" applyFill="1" applyBorder="1" applyAlignment="1"/>
    <xf numFmtId="42" fontId="2" fillId="7" borderId="8" xfId="0" applyNumberFormat="1" applyFont="1" applyFill="1" applyBorder="1" applyAlignment="1">
      <alignment horizontal="center"/>
    </xf>
    <xf numFmtId="42" fontId="2" fillId="7" borderId="1" xfId="0" applyNumberFormat="1" applyFont="1" applyFill="1" applyBorder="1" applyAlignment="1">
      <alignment horizontal="center"/>
    </xf>
    <xf numFmtId="42" fontId="2" fillId="7" borderId="9" xfId="0" applyNumberFormat="1" applyFont="1" applyFill="1" applyBorder="1" applyAlignment="1">
      <alignment horizontal="center"/>
    </xf>
    <xf numFmtId="42" fontId="2" fillId="6" borderId="8" xfId="0" applyNumberFormat="1" applyFont="1" applyFill="1" applyBorder="1" applyAlignment="1">
      <alignment horizontal="center"/>
    </xf>
    <xf numFmtId="42" fontId="2" fillId="6" borderId="1" xfId="0" applyNumberFormat="1" applyFont="1" applyFill="1" applyBorder="1" applyAlignment="1">
      <alignment horizontal="center"/>
    </xf>
    <xf numFmtId="42" fontId="2" fillId="6" borderId="9" xfId="0" applyNumberFormat="1" applyFont="1" applyFill="1" applyBorder="1" applyAlignment="1">
      <alignment horizontal="center"/>
    </xf>
    <xf numFmtId="0" fontId="19" fillId="0" borderId="0" xfId="0" applyFont="1" applyAlignment="1">
      <alignment horizontal="center"/>
    </xf>
    <xf numFmtId="6" fontId="20" fillId="15" borderId="8" xfId="0" applyNumberFormat="1" applyFont="1" applyFill="1" applyBorder="1" applyAlignment="1">
      <alignment horizontal="center" vertical="center"/>
    </xf>
    <xf numFmtId="6" fontId="20" fillId="15" borderId="1" xfId="0" applyNumberFormat="1" applyFont="1" applyFill="1" applyBorder="1" applyAlignment="1">
      <alignment horizontal="center" vertical="center"/>
    </xf>
    <xf numFmtId="6" fontId="20" fillId="15" borderId="9" xfId="0" applyNumberFormat="1" applyFont="1" applyFill="1" applyBorder="1" applyAlignment="1">
      <alignment horizontal="center" vertical="center"/>
    </xf>
    <xf numFmtId="0" fontId="0" fillId="0" borderId="0" xfId="0" applyAlignment="1">
      <alignment horizontal="left"/>
    </xf>
    <xf numFmtId="9" fontId="0" fillId="0" borderId="4" xfId="0" applyNumberFormat="1" applyBorder="1" applyAlignment="1">
      <alignment horizontal="center" vertical="center"/>
    </xf>
    <xf numFmtId="42" fontId="0" fillId="0" borderId="6" xfId="0" applyNumberFormat="1" applyBorder="1" applyAlignment="1">
      <alignment horizontal="center" vertical="center"/>
    </xf>
    <xf numFmtId="0" fontId="0" fillId="10" borderId="3" xfId="0" applyFill="1" applyBorder="1" applyAlignment="1">
      <alignment horizontal="center" vertical="center"/>
    </xf>
    <xf numFmtId="0" fontId="0" fillId="10" borderId="5" xfId="0" applyFill="1" applyBorder="1" applyAlignment="1">
      <alignment horizontal="center" vertical="center"/>
    </xf>
    <xf numFmtId="9" fontId="0" fillId="0" borderId="6" xfId="0" applyNumberFormat="1" applyBorder="1" applyAlignment="1">
      <alignment horizontal="center" vertical="center"/>
    </xf>
    <xf numFmtId="42" fontId="0" fillId="0" borderId="4" xfId="0" applyNumberFormat="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0" fillId="5" borderId="5" xfId="0" applyFill="1" applyBorder="1" applyAlignment="1">
      <alignment horizontal="center" vertical="center"/>
    </xf>
    <xf numFmtId="0" fontId="0" fillId="5" borderId="6" xfId="0" applyFill="1" applyBorder="1" applyAlignment="1">
      <alignment horizontal="center" vertical="center"/>
    </xf>
    <xf numFmtId="168" fontId="0" fillId="0" borderId="7" xfId="5" applyNumberFormat="1" applyFont="1" applyBorder="1"/>
    <xf numFmtId="0" fontId="2" fillId="0" borderId="7" xfId="0" applyFont="1" applyBorder="1" applyAlignment="1">
      <alignment horizontal="center"/>
    </xf>
    <xf numFmtId="49" fontId="2" fillId="4" borderId="10" xfId="0" applyNumberFormat="1" applyFont="1" applyFill="1" applyBorder="1" applyAlignment="1">
      <alignment horizontal="center"/>
    </xf>
    <xf numFmtId="0" fontId="0" fillId="5" borderId="12" xfId="0" applyFill="1" applyBorder="1" applyAlignment="1">
      <alignment horizontal="center"/>
    </xf>
    <xf numFmtId="0" fontId="4" fillId="3" borderId="17" xfId="0" applyFont="1" applyFill="1" applyBorder="1" applyAlignment="1">
      <alignment horizontal="center"/>
    </xf>
    <xf numFmtId="0" fontId="4" fillId="3" borderId="18" xfId="0" applyFont="1" applyFill="1" applyBorder="1" applyAlignment="1">
      <alignment horizontal="center"/>
    </xf>
    <xf numFmtId="0" fontId="4" fillId="3" borderId="19" xfId="0" applyFont="1" applyFill="1" applyBorder="1" applyAlignment="1">
      <alignment horizontal="center"/>
    </xf>
  </cellXfs>
  <cellStyles count="6">
    <cellStyle name="Moneda" xfId="5" builtinId="4"/>
    <cellStyle name="Moneda [0]" xfId="1" builtinId="7"/>
    <cellStyle name="Moneda 2" xfId="4"/>
    <cellStyle name="Normal" xfId="0" builtinId="0"/>
    <cellStyle name="Normal 2" xfId="3"/>
    <cellStyle name="Porcentaje" xfId="2" builtinId="5"/>
  </cellStyles>
  <dxfs count="3">
    <dxf>
      <numFmt numFmtId="32" formatCode="_-&quot;$&quot;\ * #,##0_-;\-&quot;$&quot;\ * #,##0_-;_-&quot;$&quot;\ * &quot;-&quot;_-;_-@_-"/>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32" formatCode="_-&quot;$&quot;\ * #,##0_-;\-&quot;$&quot;\ * #,##0_-;_-&quot;$&quot;\ * &quot;-&quot;_-;_-@_-"/>
      <alignment horizontal="center" vertical="bottom" textRotation="0" wrapText="0" indent="0" justifyLastLine="0" shrinkToFit="0" readingOrder="0"/>
    </dxf>
    <dxf>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Proyección de ventas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7.0450349956255473E-2"/>
          <c:y val="0.18560185185185185"/>
          <c:w val="0.89899409448818901"/>
          <c:h val="0.51849409448818895"/>
        </c:manualLayout>
      </c:layout>
      <c:bar3DChart>
        <c:barDir val="col"/>
        <c:grouping val="clustered"/>
        <c:varyColors val="0"/>
        <c:ser>
          <c:idx val="0"/>
          <c:order val="0"/>
          <c:tx>
            <c:strRef>
              <c:f>'Proyección de ventas'!$A$5</c:f>
              <c:strCache>
                <c:ptCount val="1"/>
                <c:pt idx="0">
                  <c:v>Pequeña empresa</c:v>
                </c:pt>
              </c:strCache>
            </c:strRef>
          </c:tx>
          <c:spPr>
            <a:solidFill>
              <a:schemeClr val="accent6"/>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1"/>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'Proyección de ventas'!$B$2:$M$2</c:f>
              <c:strCache>
                <c:ptCount val="12"/>
                <c:pt idx="0">
                  <c:v>JUL 2023</c:v>
                </c:pt>
                <c:pt idx="1">
                  <c:v>AGO 2023</c:v>
                </c:pt>
                <c:pt idx="2">
                  <c:v>SEP 2023</c:v>
                </c:pt>
                <c:pt idx="3">
                  <c:v>OCT 2023</c:v>
                </c:pt>
                <c:pt idx="4">
                  <c:v>NOV 2023</c:v>
                </c:pt>
                <c:pt idx="5">
                  <c:v>DIC 2023</c:v>
                </c:pt>
                <c:pt idx="6">
                  <c:v>ENE 2024</c:v>
                </c:pt>
                <c:pt idx="7">
                  <c:v>FEB 2024</c:v>
                </c:pt>
                <c:pt idx="8">
                  <c:v>MAR 2024</c:v>
                </c:pt>
                <c:pt idx="9">
                  <c:v>ABR 2024</c:v>
                </c:pt>
                <c:pt idx="10">
                  <c:v>MAY 2024</c:v>
                </c:pt>
                <c:pt idx="11">
                  <c:v>JUN 2024</c:v>
                </c:pt>
              </c:strCache>
            </c:strRef>
          </c:cat>
          <c:val>
            <c:numRef>
              <c:f>'Proyección de ventas'!$B$5:$M$5</c:f>
              <c:numCache>
                <c:formatCode>General</c:formatCode>
                <c:ptCount val="12"/>
                <c:pt idx="0">
                  <c:v>8</c:v>
                </c:pt>
                <c:pt idx="1">
                  <c:v>10</c:v>
                </c:pt>
                <c:pt idx="2">
                  <c:v>12</c:v>
                </c:pt>
                <c:pt idx="3">
                  <c:v>14</c:v>
                </c:pt>
                <c:pt idx="4">
                  <c:v>16</c:v>
                </c:pt>
                <c:pt idx="5">
                  <c:v>18</c:v>
                </c:pt>
                <c:pt idx="6">
                  <c:v>20</c:v>
                </c:pt>
                <c:pt idx="7">
                  <c:v>22</c:v>
                </c:pt>
                <c:pt idx="8">
                  <c:v>24</c:v>
                </c:pt>
                <c:pt idx="9">
                  <c:v>26</c:v>
                </c:pt>
                <c:pt idx="10">
                  <c:v>28</c:v>
                </c:pt>
                <c:pt idx="11">
                  <c:v>30</c:v>
                </c:pt>
              </c:numCache>
            </c:numRef>
          </c:val>
        </c:ser>
        <c:ser>
          <c:idx val="1"/>
          <c:order val="1"/>
          <c:tx>
            <c:strRef>
              <c:f>'Proyección de ventas'!$A$6</c:f>
              <c:strCache>
                <c:ptCount val="1"/>
                <c:pt idx="0">
                  <c:v>Mediana empresa</c:v>
                </c:pt>
              </c:strCache>
            </c:strRef>
          </c:tx>
          <c:spPr>
            <a:solidFill>
              <a:schemeClr val="accent5"/>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1"/>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'Proyección de ventas'!$B$2:$M$2</c:f>
              <c:strCache>
                <c:ptCount val="12"/>
                <c:pt idx="0">
                  <c:v>JUL 2023</c:v>
                </c:pt>
                <c:pt idx="1">
                  <c:v>AGO 2023</c:v>
                </c:pt>
                <c:pt idx="2">
                  <c:v>SEP 2023</c:v>
                </c:pt>
                <c:pt idx="3">
                  <c:v>OCT 2023</c:v>
                </c:pt>
                <c:pt idx="4">
                  <c:v>NOV 2023</c:v>
                </c:pt>
                <c:pt idx="5">
                  <c:v>DIC 2023</c:v>
                </c:pt>
                <c:pt idx="6">
                  <c:v>ENE 2024</c:v>
                </c:pt>
                <c:pt idx="7">
                  <c:v>FEB 2024</c:v>
                </c:pt>
                <c:pt idx="8">
                  <c:v>MAR 2024</c:v>
                </c:pt>
                <c:pt idx="9">
                  <c:v>ABR 2024</c:v>
                </c:pt>
                <c:pt idx="10">
                  <c:v>MAY 2024</c:v>
                </c:pt>
                <c:pt idx="11">
                  <c:v>JUN 2024</c:v>
                </c:pt>
              </c:strCache>
            </c:strRef>
          </c:cat>
          <c:val>
            <c:numRef>
              <c:f>'Proyección de ventas'!$B$6:$M$6</c:f>
              <c:numCache>
                <c:formatCode>General</c:formatCode>
                <c:ptCount val="12"/>
                <c:pt idx="0">
                  <c:v>5</c:v>
                </c:pt>
                <c:pt idx="1">
                  <c:v>6</c:v>
                </c:pt>
                <c:pt idx="2">
                  <c:v>7</c:v>
                </c:pt>
                <c:pt idx="3">
                  <c:v>8</c:v>
                </c:pt>
                <c:pt idx="4">
                  <c:v>9</c:v>
                </c:pt>
                <c:pt idx="5">
                  <c:v>10</c:v>
                </c:pt>
                <c:pt idx="6">
                  <c:v>11</c:v>
                </c:pt>
                <c:pt idx="7">
                  <c:v>12</c:v>
                </c:pt>
                <c:pt idx="8">
                  <c:v>13</c:v>
                </c:pt>
                <c:pt idx="9">
                  <c:v>14</c:v>
                </c:pt>
                <c:pt idx="10">
                  <c:v>16</c:v>
                </c:pt>
                <c:pt idx="11">
                  <c:v>17</c:v>
                </c:pt>
              </c:numCache>
            </c:numRef>
          </c:val>
        </c:ser>
        <c:ser>
          <c:idx val="2"/>
          <c:order val="2"/>
          <c:tx>
            <c:strRef>
              <c:f>'Proyección de ventas'!$A$4</c:f>
              <c:strCache>
                <c:ptCount val="1"/>
                <c:pt idx="0">
                  <c:v>Micro empresa</c:v>
                </c:pt>
              </c:strCache>
            </c:strRef>
          </c:tx>
          <c:spPr>
            <a:solidFill>
              <a:schemeClr val="accent4"/>
            </a:solidFill>
            <a:ln>
              <a:noFill/>
            </a:ln>
            <a:effectLst/>
            <a:sp3d/>
          </c:spPr>
          <c:invertIfNegative val="0"/>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'Proyección de ventas'!$B$2:$M$2</c:f>
              <c:strCache>
                <c:ptCount val="12"/>
                <c:pt idx="0">
                  <c:v>JUL 2023</c:v>
                </c:pt>
                <c:pt idx="1">
                  <c:v>AGO 2023</c:v>
                </c:pt>
                <c:pt idx="2">
                  <c:v>SEP 2023</c:v>
                </c:pt>
                <c:pt idx="3">
                  <c:v>OCT 2023</c:v>
                </c:pt>
                <c:pt idx="4">
                  <c:v>NOV 2023</c:v>
                </c:pt>
                <c:pt idx="5">
                  <c:v>DIC 2023</c:v>
                </c:pt>
                <c:pt idx="6">
                  <c:v>ENE 2024</c:v>
                </c:pt>
                <c:pt idx="7">
                  <c:v>FEB 2024</c:v>
                </c:pt>
                <c:pt idx="8">
                  <c:v>MAR 2024</c:v>
                </c:pt>
                <c:pt idx="9">
                  <c:v>ABR 2024</c:v>
                </c:pt>
                <c:pt idx="10">
                  <c:v>MAY 2024</c:v>
                </c:pt>
                <c:pt idx="11">
                  <c:v>JUN 2024</c:v>
                </c:pt>
              </c:strCache>
            </c:strRef>
          </c:cat>
          <c:val>
            <c:numRef>
              <c:f>'Proyección de ventas'!$B$4:$M$4</c:f>
              <c:numCache>
                <c:formatCode>General</c:formatCode>
                <c:ptCount val="12"/>
                <c:pt idx="0">
                  <c:v>7</c:v>
                </c:pt>
                <c:pt idx="1">
                  <c:v>11</c:v>
                </c:pt>
                <c:pt idx="2">
                  <c:v>15</c:v>
                </c:pt>
                <c:pt idx="3">
                  <c:v>19</c:v>
                </c:pt>
                <c:pt idx="4">
                  <c:v>23</c:v>
                </c:pt>
                <c:pt idx="5">
                  <c:v>27</c:v>
                </c:pt>
                <c:pt idx="6">
                  <c:v>31</c:v>
                </c:pt>
                <c:pt idx="7">
                  <c:v>35</c:v>
                </c:pt>
                <c:pt idx="8">
                  <c:v>39</c:v>
                </c:pt>
                <c:pt idx="9">
                  <c:v>43</c:v>
                </c:pt>
                <c:pt idx="10">
                  <c:v>47</c:v>
                </c:pt>
                <c:pt idx="11">
                  <c:v>51</c:v>
                </c:pt>
              </c:numCache>
            </c:numRef>
          </c:val>
        </c:ser>
        <c:dLbls>
          <c:showLegendKey val="0"/>
          <c:showVal val="0"/>
          <c:showCatName val="0"/>
          <c:showSerName val="0"/>
          <c:showPercent val="0"/>
          <c:showBubbleSize val="0"/>
        </c:dLbls>
        <c:gapWidth val="150"/>
        <c:shape val="box"/>
        <c:axId val="374708352"/>
        <c:axId val="390918568"/>
        <c:axId val="0"/>
      </c:bar3DChart>
      <c:catAx>
        <c:axId val="37470835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90918568"/>
        <c:crosses val="autoZero"/>
        <c:auto val="1"/>
        <c:lblAlgn val="ctr"/>
        <c:lblOffset val="100"/>
        <c:noMultiLvlLbl val="0"/>
      </c:catAx>
      <c:valAx>
        <c:axId val="3909185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747083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CO"/>
              <a:t>VALOR</a:t>
            </a:r>
            <a:r>
              <a:rPr lang="es-CO" baseline="0"/>
              <a:t> ACTUAL NETO</a:t>
            </a:r>
            <a:endParaRPr lang="es-CO"/>
          </a:p>
        </c:rich>
      </c:tx>
      <c:layout>
        <c:manualLayout>
          <c:xMode val="edge"/>
          <c:yMode val="edge"/>
          <c:x val="0.27324999999999999"/>
          <c:y val="3.7037037037037035E-2"/>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plotArea>
      <c:layout/>
      <c:scatterChart>
        <c:scatterStyle val="lineMarker"/>
        <c:varyColors val="0"/>
        <c:ser>
          <c:idx val="0"/>
          <c:order val="0"/>
          <c:tx>
            <c:strRef>
              <c:f>'VAN-TIR'!$D$7</c:f>
              <c:strCache>
                <c:ptCount val="1"/>
                <c:pt idx="0">
                  <c:v>FLUJO DE CAJA</c:v>
                </c:pt>
              </c:strCache>
            </c:strRef>
          </c:tx>
          <c:spPr>
            <a:ln w="9525" cap="rnd">
              <a:solidFill>
                <a:schemeClr val="accent1"/>
              </a:solidFill>
              <a:round/>
            </a:ln>
            <a:effectLst>
              <a:outerShdw blurRad="57150" dist="19050" dir="5400000" algn="ctr" rotWithShape="0">
                <a:srgbClr val="000000">
                  <a:alpha val="63000"/>
                </a:srgbClr>
              </a:outerShdw>
            </a:effectLst>
          </c:spPr>
          <c:marker>
            <c:symbol val="circle"/>
            <c:size val="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9525" cap="rnd">
                <a:solidFill>
                  <a:schemeClr val="accent1"/>
                </a:solidFill>
                <a:round/>
              </a:ln>
              <a:effectLst>
                <a:outerShdw blurRad="57150" dist="19050" dir="5400000" algn="ctr" rotWithShape="0">
                  <a:srgbClr val="000000">
                    <a:alpha val="63000"/>
                  </a:srgbClr>
                </a:outerShdw>
              </a:effectLst>
            </c:spPr>
          </c:marker>
          <c:xVal>
            <c:numRef>
              <c:f>'VAN-TIR'!$C$8:$C$20</c:f>
              <c:numCache>
                <c:formatCode>General</c:formatCode>
                <c:ptCount val="13"/>
                <c:pt idx="0">
                  <c:v>0</c:v>
                </c:pt>
                <c:pt idx="1">
                  <c:v>1</c:v>
                </c:pt>
                <c:pt idx="2">
                  <c:v>2</c:v>
                </c:pt>
                <c:pt idx="3">
                  <c:v>3</c:v>
                </c:pt>
                <c:pt idx="4">
                  <c:v>4</c:v>
                </c:pt>
                <c:pt idx="5">
                  <c:v>5</c:v>
                </c:pt>
                <c:pt idx="6">
                  <c:v>6</c:v>
                </c:pt>
                <c:pt idx="7">
                  <c:v>7</c:v>
                </c:pt>
                <c:pt idx="8">
                  <c:v>8</c:v>
                </c:pt>
                <c:pt idx="9">
                  <c:v>9</c:v>
                </c:pt>
                <c:pt idx="10">
                  <c:v>10</c:v>
                </c:pt>
                <c:pt idx="11">
                  <c:v>11</c:v>
                </c:pt>
                <c:pt idx="12">
                  <c:v>12</c:v>
                </c:pt>
              </c:numCache>
            </c:numRef>
          </c:xVal>
          <c:yVal>
            <c:numRef>
              <c:f>'VAN-TIR'!$D$8:$D$20</c:f>
              <c:numCache>
                <c:formatCode>_("$"* #,##0_);_("$"* \(#,##0\);_("$"* "-"_);_(@_)</c:formatCode>
                <c:ptCount val="13"/>
                <c:pt idx="0">
                  <c:v>-5000000</c:v>
                </c:pt>
                <c:pt idx="1">
                  <c:v>1226000</c:v>
                </c:pt>
                <c:pt idx="2">
                  <c:v>699000</c:v>
                </c:pt>
                <c:pt idx="3">
                  <c:v>2702000</c:v>
                </c:pt>
                <c:pt idx="4">
                  <c:v>4735000</c:v>
                </c:pt>
                <c:pt idx="5">
                  <c:v>6808000</c:v>
                </c:pt>
                <c:pt idx="6">
                  <c:v>8841000</c:v>
                </c:pt>
                <c:pt idx="7">
                  <c:v>10874000</c:v>
                </c:pt>
                <c:pt idx="8">
                  <c:v>11307000</c:v>
                </c:pt>
                <c:pt idx="9">
                  <c:v>13340000</c:v>
                </c:pt>
                <c:pt idx="10">
                  <c:v>15353000</c:v>
                </c:pt>
                <c:pt idx="11">
                  <c:v>14846000</c:v>
                </c:pt>
                <c:pt idx="12">
                  <c:v>16879000</c:v>
                </c:pt>
              </c:numCache>
            </c:numRef>
          </c:yVal>
          <c:smooth val="0"/>
          <c:extLst xmlns:c16r2="http://schemas.microsoft.com/office/drawing/2015/06/chart">
            <c:ext xmlns:c16="http://schemas.microsoft.com/office/drawing/2014/chart" uri="{C3380CC4-5D6E-409C-BE32-E72D297353CC}">
              <c16:uniqueId val="{00000000-7093-481B-AF78-919FF4D55DFB}"/>
            </c:ext>
          </c:extLst>
        </c:ser>
        <c:ser>
          <c:idx val="1"/>
          <c:order val="1"/>
          <c:tx>
            <c:strRef>
              <c:f>'VAN-TIR'!$E$7</c:f>
              <c:strCache>
                <c:ptCount val="1"/>
                <c:pt idx="0">
                  <c:v>VALOR ACTUAL</c:v>
                </c:pt>
              </c:strCache>
            </c:strRef>
          </c:tx>
          <c:spPr>
            <a:ln w="9525" cap="rnd">
              <a:solidFill>
                <a:schemeClr val="accent2"/>
              </a:solidFill>
              <a:round/>
            </a:ln>
            <a:effectLst>
              <a:outerShdw blurRad="57150" dist="19050" dir="5400000" algn="ctr" rotWithShape="0">
                <a:srgbClr val="000000">
                  <a:alpha val="63000"/>
                </a:srgbClr>
              </a:outerShdw>
            </a:effectLst>
          </c:spPr>
          <c:marker>
            <c:symbol val="circle"/>
            <c:size val="6"/>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cap="rnd">
                <a:solidFill>
                  <a:schemeClr val="accent2"/>
                </a:solidFill>
                <a:round/>
              </a:ln>
              <a:effectLst>
                <a:outerShdw blurRad="57150" dist="19050" dir="5400000" algn="ctr" rotWithShape="0">
                  <a:srgbClr val="000000">
                    <a:alpha val="63000"/>
                  </a:srgbClr>
                </a:outerShdw>
              </a:effectLst>
            </c:spPr>
          </c:marker>
          <c:xVal>
            <c:numRef>
              <c:f>'VAN-TIR'!$C$8:$C$20</c:f>
              <c:numCache>
                <c:formatCode>General</c:formatCode>
                <c:ptCount val="13"/>
                <c:pt idx="0">
                  <c:v>0</c:v>
                </c:pt>
                <c:pt idx="1">
                  <c:v>1</c:v>
                </c:pt>
                <c:pt idx="2">
                  <c:v>2</c:v>
                </c:pt>
                <c:pt idx="3">
                  <c:v>3</c:v>
                </c:pt>
                <c:pt idx="4">
                  <c:v>4</c:v>
                </c:pt>
                <c:pt idx="5">
                  <c:v>5</c:v>
                </c:pt>
                <c:pt idx="6">
                  <c:v>6</c:v>
                </c:pt>
                <c:pt idx="7">
                  <c:v>7</c:v>
                </c:pt>
                <c:pt idx="8">
                  <c:v>8</c:v>
                </c:pt>
                <c:pt idx="9">
                  <c:v>9</c:v>
                </c:pt>
                <c:pt idx="10">
                  <c:v>10</c:v>
                </c:pt>
                <c:pt idx="11">
                  <c:v>11</c:v>
                </c:pt>
                <c:pt idx="12">
                  <c:v>12</c:v>
                </c:pt>
              </c:numCache>
            </c:numRef>
          </c:xVal>
          <c:yVal>
            <c:numRef>
              <c:f>'VAN-TIR'!$E$8:$E$20</c:f>
              <c:numCache>
                <c:formatCode>_("$"* #,##0_);_("$"* \(#,##0\);_("$"* "-"_);_(@_)</c:formatCode>
                <c:ptCount val="13"/>
                <c:pt idx="0">
                  <c:v>-5000000</c:v>
                </c:pt>
                <c:pt idx="1">
                  <c:v>1135185.1851851852</c:v>
                </c:pt>
                <c:pt idx="2">
                  <c:v>599279.83539094648</c:v>
                </c:pt>
                <c:pt idx="3">
                  <c:v>2144934.715236498</c:v>
                </c:pt>
                <c:pt idx="4">
                  <c:v>3480366.3529912061</c:v>
                </c:pt>
                <c:pt idx="5">
                  <c:v>4633410.4054057905</c:v>
                </c:pt>
                <c:pt idx="6">
                  <c:v>5571329.6712735277</c:v>
                </c:pt>
                <c:pt idx="7">
                  <c:v>6344874.5580804432</c:v>
                </c:pt>
                <c:pt idx="8">
                  <c:v>6108820.2770638401</c:v>
                </c:pt>
                <c:pt idx="9">
                  <c:v>6673321.2215336636</c:v>
                </c:pt>
                <c:pt idx="10">
                  <c:v>7111409.6225641575</c:v>
                </c:pt>
                <c:pt idx="11">
                  <c:v>6367194.9297270579</c:v>
                </c:pt>
                <c:pt idx="12">
                  <c:v>6702883.1321856864</c:v>
                </c:pt>
              </c:numCache>
            </c:numRef>
          </c:yVal>
          <c:smooth val="0"/>
          <c:extLst xmlns:c16r2="http://schemas.microsoft.com/office/drawing/2015/06/chart">
            <c:ext xmlns:c16="http://schemas.microsoft.com/office/drawing/2014/chart" uri="{C3380CC4-5D6E-409C-BE32-E72D297353CC}">
              <c16:uniqueId val="{00000001-7093-481B-AF78-919FF4D55DFB}"/>
            </c:ext>
          </c:extLst>
        </c:ser>
        <c:dLbls>
          <c:showLegendKey val="0"/>
          <c:showVal val="0"/>
          <c:showCatName val="0"/>
          <c:showSerName val="0"/>
          <c:showPercent val="0"/>
          <c:showBubbleSize val="0"/>
        </c:dLbls>
        <c:axId val="390920136"/>
        <c:axId val="390918176"/>
      </c:scatterChart>
      <c:valAx>
        <c:axId val="390920136"/>
        <c:scaling>
          <c:orientation val="minMax"/>
        </c:scaling>
        <c:delete val="0"/>
        <c:axPos val="b"/>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390918176"/>
        <c:crosses val="autoZero"/>
        <c:crossBetween val="midCat"/>
      </c:valAx>
      <c:valAx>
        <c:axId val="390918176"/>
        <c:scaling>
          <c:orientation val="minMax"/>
        </c:scaling>
        <c:delete val="0"/>
        <c:axPos val="l"/>
        <c:majorGridlines>
          <c:spPr>
            <a:ln w="9525" cap="flat" cmpd="sng" algn="ctr">
              <a:solidFill>
                <a:schemeClr val="lt1">
                  <a:lumMod val="95000"/>
                  <a:alpha val="10000"/>
                </a:schemeClr>
              </a:solidFill>
              <a:round/>
            </a:ln>
            <a:effectLst/>
          </c:spPr>
        </c:majorGridlines>
        <c:numFmt formatCode="_(&quot;$&quot;* #,##0_);_(&quot;$&quot;* \(#,##0\);_(&quot;$&quot;* &quot;-&quot;_);_(@_)"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390920136"/>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CO"/>
              <a:t>VALOR</a:t>
            </a:r>
            <a:r>
              <a:rPr lang="es-CO" baseline="0"/>
              <a:t> ACTUAL NETO</a:t>
            </a:r>
            <a:endParaRPr lang="es-CO"/>
          </a:p>
        </c:rich>
      </c:tx>
      <c:layout>
        <c:manualLayout>
          <c:xMode val="edge"/>
          <c:yMode val="edge"/>
          <c:x val="0.27324999999999999"/>
          <c:y val="3.7037037037037035E-2"/>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plotArea>
      <c:layout/>
      <c:scatterChart>
        <c:scatterStyle val="lineMarker"/>
        <c:varyColors val="0"/>
        <c:ser>
          <c:idx val="0"/>
          <c:order val="0"/>
          <c:tx>
            <c:strRef>
              <c:f>'VAN-TIR'!$D$7</c:f>
              <c:strCache>
                <c:ptCount val="1"/>
                <c:pt idx="0">
                  <c:v>FLUJO DE CAJA</c:v>
                </c:pt>
              </c:strCache>
            </c:strRef>
          </c:tx>
          <c:spPr>
            <a:ln w="9525" cap="rnd">
              <a:solidFill>
                <a:schemeClr val="accent1"/>
              </a:solidFill>
              <a:round/>
            </a:ln>
            <a:effectLst>
              <a:outerShdw blurRad="57150" dist="19050" dir="5400000" algn="ctr" rotWithShape="0">
                <a:srgbClr val="000000">
                  <a:alpha val="63000"/>
                </a:srgbClr>
              </a:outerShdw>
            </a:effectLst>
          </c:spPr>
          <c:marker>
            <c:symbol val="circle"/>
            <c:size val="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9525" cap="rnd">
                <a:solidFill>
                  <a:schemeClr val="accent1"/>
                </a:solidFill>
                <a:round/>
              </a:ln>
              <a:effectLst>
                <a:outerShdw blurRad="57150" dist="19050" dir="5400000" algn="ctr" rotWithShape="0">
                  <a:srgbClr val="000000">
                    <a:alpha val="63000"/>
                  </a:srgbClr>
                </a:outerShdw>
              </a:effectLst>
            </c:spPr>
          </c:marker>
          <c:xVal>
            <c:numRef>
              <c:f>'VAN-TIR'!$C$8:$C$20</c:f>
              <c:numCache>
                <c:formatCode>General</c:formatCode>
                <c:ptCount val="13"/>
                <c:pt idx="0">
                  <c:v>0</c:v>
                </c:pt>
                <c:pt idx="1">
                  <c:v>1</c:v>
                </c:pt>
                <c:pt idx="2">
                  <c:v>2</c:v>
                </c:pt>
                <c:pt idx="3">
                  <c:v>3</c:v>
                </c:pt>
                <c:pt idx="4">
                  <c:v>4</c:v>
                </c:pt>
                <c:pt idx="5">
                  <c:v>5</c:v>
                </c:pt>
                <c:pt idx="6">
                  <c:v>6</c:v>
                </c:pt>
                <c:pt idx="7">
                  <c:v>7</c:v>
                </c:pt>
                <c:pt idx="8">
                  <c:v>8</c:v>
                </c:pt>
                <c:pt idx="9">
                  <c:v>9</c:v>
                </c:pt>
                <c:pt idx="10">
                  <c:v>10</c:v>
                </c:pt>
                <c:pt idx="11">
                  <c:v>11</c:v>
                </c:pt>
                <c:pt idx="12">
                  <c:v>12</c:v>
                </c:pt>
              </c:numCache>
            </c:numRef>
          </c:xVal>
          <c:yVal>
            <c:numRef>
              <c:f>'VAN-TIR'!$D$8:$D$20</c:f>
              <c:numCache>
                <c:formatCode>_("$"* #,##0_);_("$"* \(#,##0\);_("$"* "-"_);_(@_)</c:formatCode>
                <c:ptCount val="13"/>
                <c:pt idx="0">
                  <c:v>-5000000</c:v>
                </c:pt>
                <c:pt idx="1">
                  <c:v>1226000</c:v>
                </c:pt>
                <c:pt idx="2">
                  <c:v>699000</c:v>
                </c:pt>
                <c:pt idx="3">
                  <c:v>2702000</c:v>
                </c:pt>
                <c:pt idx="4">
                  <c:v>4735000</c:v>
                </c:pt>
                <c:pt idx="5">
                  <c:v>6808000</c:v>
                </c:pt>
                <c:pt idx="6">
                  <c:v>8841000</c:v>
                </c:pt>
                <c:pt idx="7">
                  <c:v>10874000</c:v>
                </c:pt>
                <c:pt idx="8">
                  <c:v>11307000</c:v>
                </c:pt>
                <c:pt idx="9">
                  <c:v>13340000</c:v>
                </c:pt>
                <c:pt idx="10">
                  <c:v>15353000</c:v>
                </c:pt>
                <c:pt idx="11">
                  <c:v>14846000</c:v>
                </c:pt>
                <c:pt idx="12">
                  <c:v>16879000</c:v>
                </c:pt>
              </c:numCache>
            </c:numRef>
          </c:yVal>
          <c:smooth val="0"/>
          <c:extLst xmlns:c16r2="http://schemas.microsoft.com/office/drawing/2015/06/chart">
            <c:ext xmlns:c16="http://schemas.microsoft.com/office/drawing/2014/chart" uri="{C3380CC4-5D6E-409C-BE32-E72D297353CC}">
              <c16:uniqueId val="{00000000-7093-481B-AF78-919FF4D55DFB}"/>
            </c:ext>
          </c:extLst>
        </c:ser>
        <c:ser>
          <c:idx val="1"/>
          <c:order val="1"/>
          <c:tx>
            <c:strRef>
              <c:f>'VAN-TIR'!$E$7</c:f>
              <c:strCache>
                <c:ptCount val="1"/>
                <c:pt idx="0">
                  <c:v>VALOR ACTUAL</c:v>
                </c:pt>
              </c:strCache>
            </c:strRef>
          </c:tx>
          <c:spPr>
            <a:ln w="9525" cap="rnd">
              <a:solidFill>
                <a:schemeClr val="accent2"/>
              </a:solidFill>
              <a:round/>
            </a:ln>
            <a:effectLst>
              <a:outerShdw blurRad="57150" dist="19050" dir="5400000" algn="ctr" rotWithShape="0">
                <a:srgbClr val="000000">
                  <a:alpha val="63000"/>
                </a:srgbClr>
              </a:outerShdw>
            </a:effectLst>
          </c:spPr>
          <c:marker>
            <c:symbol val="circle"/>
            <c:size val="6"/>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cap="rnd">
                <a:solidFill>
                  <a:schemeClr val="accent2"/>
                </a:solidFill>
                <a:round/>
              </a:ln>
              <a:effectLst>
                <a:outerShdw blurRad="57150" dist="19050" dir="5400000" algn="ctr" rotWithShape="0">
                  <a:srgbClr val="000000">
                    <a:alpha val="63000"/>
                  </a:srgbClr>
                </a:outerShdw>
              </a:effectLst>
            </c:spPr>
          </c:marker>
          <c:xVal>
            <c:numRef>
              <c:f>'VAN-TIR'!$C$8:$C$20</c:f>
              <c:numCache>
                <c:formatCode>General</c:formatCode>
                <c:ptCount val="13"/>
                <c:pt idx="0">
                  <c:v>0</c:v>
                </c:pt>
                <c:pt idx="1">
                  <c:v>1</c:v>
                </c:pt>
                <c:pt idx="2">
                  <c:v>2</c:v>
                </c:pt>
                <c:pt idx="3">
                  <c:v>3</c:v>
                </c:pt>
                <c:pt idx="4">
                  <c:v>4</c:v>
                </c:pt>
                <c:pt idx="5">
                  <c:v>5</c:v>
                </c:pt>
                <c:pt idx="6">
                  <c:v>6</c:v>
                </c:pt>
                <c:pt idx="7">
                  <c:v>7</c:v>
                </c:pt>
                <c:pt idx="8">
                  <c:v>8</c:v>
                </c:pt>
                <c:pt idx="9">
                  <c:v>9</c:v>
                </c:pt>
                <c:pt idx="10">
                  <c:v>10</c:v>
                </c:pt>
                <c:pt idx="11">
                  <c:v>11</c:v>
                </c:pt>
                <c:pt idx="12">
                  <c:v>12</c:v>
                </c:pt>
              </c:numCache>
            </c:numRef>
          </c:xVal>
          <c:yVal>
            <c:numRef>
              <c:f>'VAN-TIR'!$E$8:$E$20</c:f>
              <c:numCache>
                <c:formatCode>_("$"* #,##0_);_("$"* \(#,##0\);_("$"* "-"_);_(@_)</c:formatCode>
                <c:ptCount val="13"/>
                <c:pt idx="0">
                  <c:v>-5000000</c:v>
                </c:pt>
                <c:pt idx="1">
                  <c:v>1135185.1851851852</c:v>
                </c:pt>
                <c:pt idx="2">
                  <c:v>599279.83539094648</c:v>
                </c:pt>
                <c:pt idx="3">
                  <c:v>2144934.715236498</c:v>
                </c:pt>
                <c:pt idx="4">
                  <c:v>3480366.3529912061</c:v>
                </c:pt>
                <c:pt idx="5">
                  <c:v>4633410.4054057905</c:v>
                </c:pt>
                <c:pt idx="6">
                  <c:v>5571329.6712735277</c:v>
                </c:pt>
                <c:pt idx="7">
                  <c:v>6344874.5580804432</c:v>
                </c:pt>
                <c:pt idx="8">
                  <c:v>6108820.2770638401</c:v>
                </c:pt>
                <c:pt idx="9">
                  <c:v>6673321.2215336636</c:v>
                </c:pt>
                <c:pt idx="10">
                  <c:v>7111409.6225641575</c:v>
                </c:pt>
                <c:pt idx="11">
                  <c:v>6367194.9297270579</c:v>
                </c:pt>
                <c:pt idx="12">
                  <c:v>6702883.1321856864</c:v>
                </c:pt>
              </c:numCache>
            </c:numRef>
          </c:yVal>
          <c:smooth val="0"/>
          <c:extLst xmlns:c16r2="http://schemas.microsoft.com/office/drawing/2015/06/chart">
            <c:ext xmlns:c16="http://schemas.microsoft.com/office/drawing/2014/chart" uri="{C3380CC4-5D6E-409C-BE32-E72D297353CC}">
              <c16:uniqueId val="{00000001-7093-481B-AF78-919FF4D55DFB}"/>
            </c:ext>
          </c:extLst>
        </c:ser>
        <c:dLbls>
          <c:showLegendKey val="0"/>
          <c:showVal val="0"/>
          <c:showCatName val="0"/>
          <c:showSerName val="0"/>
          <c:showPercent val="0"/>
          <c:showBubbleSize val="0"/>
        </c:dLbls>
        <c:axId val="390918960"/>
        <c:axId val="390919352"/>
      </c:scatterChart>
      <c:valAx>
        <c:axId val="390918960"/>
        <c:scaling>
          <c:orientation val="minMax"/>
        </c:scaling>
        <c:delete val="0"/>
        <c:axPos val="b"/>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390919352"/>
        <c:crosses val="autoZero"/>
        <c:crossBetween val="midCat"/>
      </c:valAx>
      <c:valAx>
        <c:axId val="390919352"/>
        <c:scaling>
          <c:orientation val="minMax"/>
        </c:scaling>
        <c:delete val="0"/>
        <c:axPos val="l"/>
        <c:majorGridlines>
          <c:spPr>
            <a:ln w="9525" cap="flat" cmpd="sng" algn="ctr">
              <a:solidFill>
                <a:schemeClr val="lt1">
                  <a:lumMod val="95000"/>
                  <a:alpha val="10000"/>
                </a:schemeClr>
              </a:solidFill>
              <a:round/>
            </a:ln>
            <a:effectLst/>
          </c:spPr>
        </c:majorGridlines>
        <c:numFmt formatCode="_(&quot;$&quot;* #,##0_);_(&quot;$&quot;* \(#,##0\);_(&quot;$&quot;* &quot;-&quot;_);_(@_)"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390918960"/>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8">
  <cs:axisTitle>
    <cs:lnRef idx="0"/>
    <cs:fillRef idx="0"/>
    <cs:effectRef idx="0"/>
    <cs:fontRef idx="minor">
      <a:schemeClr val="lt1">
        <a:lumMod val="75000"/>
      </a:schemeClr>
    </cs:fontRef>
    <cs:defRPr sz="900" b="1" kern="1200" cap="all"/>
  </cs:axisTitle>
  <cs:categoryAxis>
    <cs:lnRef idx="0"/>
    <cs:fillRef idx="0"/>
    <cs:effectRef idx="0"/>
    <cs:fontRef idx="minor">
      <a:schemeClr val="lt1">
        <a:lumMod val="75000"/>
      </a:schemeClr>
    </cs:fontRef>
    <cs:spPr>
      <a:ln w="9525" cap="flat" cmpd="sng" algn="ctr">
        <a:solidFill>
          <a:schemeClr val="lt1">
            <a:lumMod val="50000"/>
          </a:schemeClr>
        </a:solidFill>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spPr>
      <a:ln w="9525" cap="flat" cmpd="sng" algn="ctr">
        <a:solidFill>
          <a:schemeClr val="lt1">
            <a:lumMod val="50000"/>
          </a:schemeClr>
        </a:solidFill>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75000"/>
      </a:schemeClr>
    </cs:fontRef>
    <cs:spPr>
      <a:ln w="9525" cap="flat" cmpd="sng" algn="ctr">
        <a:solidFill>
          <a:schemeClr val="lt1">
            <a:lumMod val="50000"/>
          </a:schemeClr>
        </a:solidFill>
      </a:ln>
    </cs:spPr>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48">
  <cs:axisTitle>
    <cs:lnRef idx="0"/>
    <cs:fillRef idx="0"/>
    <cs:effectRef idx="0"/>
    <cs:fontRef idx="minor">
      <a:schemeClr val="lt1">
        <a:lumMod val="75000"/>
      </a:schemeClr>
    </cs:fontRef>
    <cs:defRPr sz="900" b="1" kern="1200" cap="all"/>
  </cs:axisTitle>
  <cs:categoryAxis>
    <cs:lnRef idx="0"/>
    <cs:fillRef idx="0"/>
    <cs:effectRef idx="0"/>
    <cs:fontRef idx="minor">
      <a:schemeClr val="lt1">
        <a:lumMod val="75000"/>
      </a:schemeClr>
    </cs:fontRef>
    <cs:spPr>
      <a:ln w="9525" cap="flat" cmpd="sng" algn="ctr">
        <a:solidFill>
          <a:schemeClr val="lt1">
            <a:lumMod val="50000"/>
          </a:schemeClr>
        </a:solidFill>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spPr>
      <a:ln w="9525" cap="flat" cmpd="sng" algn="ctr">
        <a:solidFill>
          <a:schemeClr val="lt1">
            <a:lumMod val="50000"/>
          </a:schemeClr>
        </a:solidFill>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75000"/>
      </a:schemeClr>
    </cs:fontRef>
    <cs:spPr>
      <a:ln w="9525" cap="flat" cmpd="sng" algn="ctr">
        <a:solidFill>
          <a:schemeClr val="lt1">
            <a:lumMod val="50000"/>
          </a:schemeClr>
        </a:solidFill>
      </a:ln>
    </cs:spPr>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2009775</xdr:colOff>
      <xdr:row>0</xdr:row>
      <xdr:rowOff>628651</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9695" b="7651"/>
        <a:stretch/>
      </xdr:blipFill>
      <xdr:spPr>
        <a:xfrm>
          <a:off x="0" y="0"/>
          <a:ext cx="2009775" cy="6286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1495189</xdr:colOff>
      <xdr:row>2</xdr:row>
      <xdr:rowOff>9525</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6380" b="6734"/>
        <a:stretch/>
      </xdr:blipFill>
      <xdr:spPr>
        <a:xfrm>
          <a:off x="0" y="0"/>
          <a:ext cx="2085739" cy="7048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161925</xdr:rowOff>
    </xdr:from>
    <xdr:to>
      <xdr:col>0</xdr:col>
      <xdr:colOff>2009775</xdr:colOff>
      <xdr:row>0</xdr:row>
      <xdr:rowOff>790576</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9695" b="7651"/>
        <a:stretch/>
      </xdr:blipFill>
      <xdr:spPr>
        <a:xfrm>
          <a:off x="742950" y="161925"/>
          <a:ext cx="2009775" cy="62865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0</xdr:row>
      <xdr:rowOff>142874</xdr:rowOff>
    </xdr:from>
    <xdr:to>
      <xdr:col>1</xdr:col>
      <xdr:colOff>1028700</xdr:colOff>
      <xdr:row>0</xdr:row>
      <xdr:rowOff>771525</xdr:rowOff>
    </xdr:to>
    <xdr:pic>
      <xdr:nvPicPr>
        <xdr:cNvPr id="3" name="Imagen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9695" b="7651"/>
        <a:stretch/>
      </xdr:blipFill>
      <xdr:spPr>
        <a:xfrm>
          <a:off x="19050" y="142874"/>
          <a:ext cx="2009775" cy="62865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628649</xdr:colOff>
      <xdr:row>6</xdr:row>
      <xdr:rowOff>9525</xdr:rowOff>
    </xdr:from>
    <xdr:to>
      <xdr:col>10</xdr:col>
      <xdr:colOff>590550</xdr:colOff>
      <xdr:row>23</xdr:row>
      <xdr:rowOff>47625</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2</xdr:col>
      <xdr:colOff>47625</xdr:colOff>
      <xdr:row>0</xdr:row>
      <xdr:rowOff>628651</xdr:rowOff>
    </xdr:to>
    <xdr:pic>
      <xdr:nvPicPr>
        <xdr:cNvPr id="4" name="Imagen 3"/>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39695" b="7651"/>
        <a:stretch/>
      </xdr:blipFill>
      <xdr:spPr>
        <a:xfrm>
          <a:off x="0" y="0"/>
          <a:ext cx="2009775" cy="62865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2009775</xdr:colOff>
      <xdr:row>0</xdr:row>
      <xdr:rowOff>647701</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9695" b="7651"/>
        <a:stretch/>
      </xdr:blipFill>
      <xdr:spPr>
        <a:xfrm>
          <a:off x="0" y="19050"/>
          <a:ext cx="2009775" cy="62865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5</xdr:col>
      <xdr:colOff>466725</xdr:colOff>
      <xdr:row>5</xdr:row>
      <xdr:rowOff>185737</xdr:rowOff>
    </xdr:from>
    <xdr:to>
      <xdr:col>10</xdr:col>
      <xdr:colOff>485775</xdr:colOff>
      <xdr:row>20</xdr:row>
      <xdr:rowOff>71437</xdr:rowOff>
    </xdr:to>
    <xdr:graphicFrame macro="">
      <xdr:nvGraphicFramePr>
        <xdr:cNvPr id="2" name="Gráfico 1">
          <a:extLst>
            <a:ext uri="{FF2B5EF4-FFF2-40B4-BE49-F238E27FC236}">
              <a16:creationId xmlns:a16="http://schemas.microsoft.com/office/drawing/2014/main" xmlns="" id="{A3D6BC94-91BF-68D0-F075-077F7FFC700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466725</xdr:colOff>
      <xdr:row>5</xdr:row>
      <xdr:rowOff>185737</xdr:rowOff>
    </xdr:from>
    <xdr:to>
      <xdr:col>10</xdr:col>
      <xdr:colOff>485775</xdr:colOff>
      <xdr:row>20</xdr:row>
      <xdr:rowOff>71437</xdr:rowOff>
    </xdr:to>
    <xdr:graphicFrame macro="">
      <xdr:nvGraphicFramePr>
        <xdr:cNvPr id="3" name="Gráfico 2">
          <a:extLst>
            <a:ext uri="{FF2B5EF4-FFF2-40B4-BE49-F238E27FC236}">
              <a16:creationId xmlns="" xmlns:a16="http://schemas.microsoft.com/office/drawing/2014/main" id="{A3D6BC94-91BF-68D0-F075-077F7FFC70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9525</xdr:rowOff>
    </xdr:from>
    <xdr:to>
      <xdr:col>1</xdr:col>
      <xdr:colOff>1209675</xdr:colOff>
      <xdr:row>0</xdr:row>
      <xdr:rowOff>638176</xdr:rowOff>
    </xdr:to>
    <xdr:pic>
      <xdr:nvPicPr>
        <xdr:cNvPr id="4" name="Imagen 3"/>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39695" b="7651"/>
        <a:stretch/>
      </xdr:blipFill>
      <xdr:spPr>
        <a:xfrm>
          <a:off x="0" y="9525"/>
          <a:ext cx="2009775" cy="628651"/>
        </a:xfrm>
        <a:prstGeom prst="rect">
          <a:avLst/>
        </a:prstGeom>
      </xdr:spPr>
    </xdr:pic>
    <xdr:clientData/>
  </xdr:twoCellAnchor>
</xdr:wsDr>
</file>

<file path=xl/tables/table1.xml><?xml version="1.0" encoding="utf-8"?>
<table xmlns="http://schemas.openxmlformats.org/spreadsheetml/2006/main" id="2" name="Tabla13" displayName="Tabla13" ref="C7:E20" totalsRowShown="0">
  <autoFilter ref="C7:E20"/>
  <tableColumns count="3">
    <tableColumn id="1" name="MES" dataDxfId="2"/>
    <tableColumn id="2" name="FLUJO DE CAJA" dataDxfId="1" dataCellStyle="Moneda [0]"/>
    <tableColumn id="3" name="VALOR ACTUAL" dataDxfId="0">
      <calculatedColumnFormula>D8/(1+$D$3)^C8</calculatedColumnFormula>
    </tableColumn>
  </tableColumns>
  <tableStyleInfo name="TableStyleMedium7"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pane ySplit="1" topLeftCell="A2" activePane="bottomLeft" state="frozen"/>
      <selection pane="bottomLeft" activeCell="B15" sqref="B15"/>
    </sheetView>
  </sheetViews>
  <sheetFormatPr baseColWidth="10" defaultRowHeight="15" x14ac:dyDescent="0.25"/>
  <cols>
    <col min="1" max="1" width="31.7109375" customWidth="1"/>
    <col min="2" max="2" width="36.42578125" customWidth="1"/>
    <col min="3" max="3" width="29.42578125" customWidth="1"/>
  </cols>
  <sheetData>
    <row r="1" spans="1:3" ht="50.25" customHeight="1" x14ac:dyDescent="0.35">
      <c r="A1" s="66" t="s">
        <v>51</v>
      </c>
      <c r="B1" s="66"/>
      <c r="C1" s="66"/>
    </row>
    <row r="2" spans="1:3" x14ac:dyDescent="0.25">
      <c r="A2" s="50" t="s">
        <v>46</v>
      </c>
      <c r="B2" s="50" t="s">
        <v>47</v>
      </c>
      <c r="C2" s="50" t="s">
        <v>48</v>
      </c>
    </row>
    <row r="3" spans="1:3" x14ac:dyDescent="0.25">
      <c r="A3" s="51" t="s">
        <v>49</v>
      </c>
      <c r="B3" s="52">
        <v>1400000</v>
      </c>
      <c r="C3" s="51"/>
    </row>
    <row r="4" spans="1:3" x14ac:dyDescent="0.25">
      <c r="A4" s="51" t="s">
        <v>50</v>
      </c>
      <c r="B4" s="52">
        <v>250000</v>
      </c>
      <c r="C4" s="51"/>
    </row>
    <row r="5" spans="1:3" x14ac:dyDescent="0.25">
      <c r="A5" s="51" t="s">
        <v>27</v>
      </c>
      <c r="B5" s="52">
        <v>800000</v>
      </c>
      <c r="C5" s="51"/>
    </row>
    <row r="6" spans="1:3" x14ac:dyDescent="0.25">
      <c r="A6" s="51" t="s">
        <v>23</v>
      </c>
      <c r="B6" s="51"/>
      <c r="C6" s="52">
        <v>400000</v>
      </c>
    </row>
  </sheetData>
  <mergeCells count="1">
    <mergeCell ref="A1:C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5"/>
  <sheetViews>
    <sheetView showGridLines="0" topLeftCell="A2" workbookViewId="0">
      <pane ySplit="1" topLeftCell="A3" activePane="bottomLeft" state="frozen"/>
      <selection activeCell="A2" sqref="A2"/>
      <selection pane="bottomLeft" activeCell="G22" sqref="G22"/>
    </sheetView>
  </sheetViews>
  <sheetFormatPr baseColWidth="10" defaultColWidth="10.28515625" defaultRowHeight="12.75" x14ac:dyDescent="0.2"/>
  <cols>
    <col min="1" max="1" width="2.7109375" style="31" customWidth="1"/>
    <col min="2" max="2" width="6.140625" style="31" customWidth="1"/>
    <col min="3" max="3" width="42.85546875" style="31" customWidth="1"/>
    <col min="4" max="4" width="45.85546875" style="31" customWidth="1"/>
    <col min="5" max="5" width="2.7109375" style="31" customWidth="1"/>
    <col min="6" max="6" width="9.85546875" style="31" customWidth="1"/>
    <col min="7" max="16384" width="10.28515625" style="31"/>
  </cols>
  <sheetData>
    <row r="1" spans="1:6" hidden="1" x14ac:dyDescent="0.2"/>
    <row r="2" spans="1:6" s="32" customFormat="1" ht="54.75" customHeight="1" x14ac:dyDescent="0.25">
      <c r="A2" s="67" t="s">
        <v>29</v>
      </c>
      <c r="B2" s="67"/>
      <c r="C2" s="67"/>
      <c r="D2" s="67"/>
    </row>
    <row r="3" spans="1:6" s="32" customFormat="1" ht="14.25" customHeight="1" x14ac:dyDescent="0.25">
      <c r="A3" s="68" t="s">
        <v>30</v>
      </c>
      <c r="B3" s="68"/>
      <c r="C3" s="68"/>
      <c r="D3" s="68"/>
    </row>
    <row r="4" spans="1:6" s="32" customFormat="1" x14ac:dyDescent="0.25">
      <c r="B4" s="33"/>
      <c r="C4" s="33"/>
      <c r="D4" s="33"/>
    </row>
    <row r="5" spans="1:6" s="32" customFormat="1" ht="18.75" x14ac:dyDescent="0.25">
      <c r="B5" s="34" t="s">
        <v>31</v>
      </c>
      <c r="C5" s="34"/>
      <c r="D5" s="35" t="s">
        <v>32</v>
      </c>
      <c r="E5" s="36"/>
      <c r="F5" s="36"/>
    </row>
    <row r="6" spans="1:6" s="32" customFormat="1" x14ac:dyDescent="0.25">
      <c r="B6" s="33"/>
      <c r="C6" s="37" t="s">
        <v>33</v>
      </c>
      <c r="D6" s="38">
        <f>+'Flujo de caja Anual'!AM7</f>
        <v>181170000</v>
      </c>
    </row>
    <row r="7" spans="1:6" s="32" customFormat="1" x14ac:dyDescent="0.25">
      <c r="B7" s="33"/>
      <c r="C7" s="37" t="s">
        <v>34</v>
      </c>
      <c r="D7" s="38">
        <v>5000000</v>
      </c>
    </row>
    <row r="8" spans="1:6" s="32" customFormat="1" x14ac:dyDescent="0.25">
      <c r="B8" s="33"/>
      <c r="C8" s="37" t="s">
        <v>35</v>
      </c>
      <c r="D8" s="38"/>
    </row>
    <row r="9" spans="1:6" s="32" customFormat="1" ht="15.75" x14ac:dyDescent="0.25">
      <c r="B9" s="37" t="s">
        <v>36</v>
      </c>
      <c r="C9" s="39"/>
      <c r="D9" s="40">
        <f>SUM(D6:D8)</f>
        <v>186170000</v>
      </c>
    </row>
    <row r="10" spans="1:6" s="32" customFormat="1" x14ac:dyDescent="0.25">
      <c r="B10" s="33"/>
      <c r="C10" s="33"/>
      <c r="D10" s="33"/>
    </row>
    <row r="11" spans="1:6" s="32" customFormat="1" ht="18.75" x14ac:dyDescent="0.25">
      <c r="A11" s="41" t="s">
        <v>37</v>
      </c>
      <c r="B11" s="34" t="s">
        <v>38</v>
      </c>
      <c r="C11" s="34"/>
      <c r="D11" s="42"/>
      <c r="E11" s="36"/>
      <c r="F11" s="36"/>
    </row>
    <row r="12" spans="1:6" s="32" customFormat="1" x14ac:dyDescent="0.25">
      <c r="B12" s="33"/>
      <c r="C12" s="43" t="s">
        <v>16</v>
      </c>
      <c r="D12" s="38">
        <v>470000</v>
      </c>
    </row>
    <row r="13" spans="1:6" s="32" customFormat="1" x14ac:dyDescent="0.25">
      <c r="B13" s="33"/>
      <c r="C13" s="43" t="s">
        <v>39</v>
      </c>
      <c r="D13" s="38">
        <v>4200000</v>
      </c>
    </row>
    <row r="14" spans="1:6" s="32" customFormat="1" x14ac:dyDescent="0.25">
      <c r="B14" s="33"/>
      <c r="C14" s="43" t="s">
        <v>24</v>
      </c>
      <c r="D14" s="38">
        <v>62200000</v>
      </c>
      <c r="F14" s="44"/>
    </row>
    <row r="15" spans="1:6" s="32" customFormat="1" x14ac:dyDescent="0.25">
      <c r="B15" s="33"/>
      <c r="C15" s="43" t="s">
        <v>40</v>
      </c>
      <c r="D15" s="38">
        <v>840000</v>
      </c>
    </row>
    <row r="16" spans="1:6" s="32" customFormat="1" x14ac:dyDescent="0.25">
      <c r="B16" s="33"/>
      <c r="C16" s="43" t="s">
        <v>15</v>
      </c>
      <c r="D16" s="38">
        <v>2400000</v>
      </c>
    </row>
    <row r="17" spans="2:6" s="32" customFormat="1" x14ac:dyDescent="0.25">
      <c r="B17" s="33"/>
      <c r="C17" s="43" t="s">
        <v>23</v>
      </c>
      <c r="D17" s="38">
        <v>4800000</v>
      </c>
    </row>
    <row r="18" spans="2:6" s="32" customFormat="1" x14ac:dyDescent="0.25">
      <c r="B18" s="33"/>
      <c r="C18" s="43" t="s">
        <v>41</v>
      </c>
      <c r="D18" s="38">
        <v>2450000</v>
      </c>
    </row>
    <row r="19" spans="2:6" s="32" customFormat="1" x14ac:dyDescent="0.25">
      <c r="B19" s="33"/>
      <c r="C19" s="43" t="s">
        <v>28</v>
      </c>
      <c r="D19" s="38">
        <v>1200000</v>
      </c>
      <c r="F19" s="44"/>
    </row>
    <row r="20" spans="2:6" s="32" customFormat="1" x14ac:dyDescent="0.25">
      <c r="B20" s="33"/>
      <c r="C20" s="43" t="s">
        <v>42</v>
      </c>
      <c r="D20" s="38"/>
    </row>
    <row r="21" spans="2:6" s="32" customFormat="1" ht="15.75" x14ac:dyDescent="0.25">
      <c r="B21" s="39" t="s">
        <v>43</v>
      </c>
      <c r="C21" s="39"/>
      <c r="D21" s="40">
        <f>SUM(D12:D20)</f>
        <v>78560000</v>
      </c>
    </row>
    <row r="22" spans="2:6" s="32" customFormat="1" x14ac:dyDescent="0.25">
      <c r="B22" s="33"/>
      <c r="C22" s="33"/>
      <c r="D22" s="33"/>
    </row>
    <row r="23" spans="2:6" s="32" customFormat="1" ht="18.75" x14ac:dyDescent="0.25">
      <c r="B23" s="34" t="s">
        <v>44</v>
      </c>
      <c r="C23" s="34"/>
      <c r="D23" s="45">
        <f>+D9-D21</f>
        <v>107610000</v>
      </c>
    </row>
    <row r="24" spans="2:6" s="32" customFormat="1" x14ac:dyDescent="0.25"/>
    <row r="25" spans="2:6" s="32" customFormat="1" x14ac:dyDescent="0.25"/>
  </sheetData>
  <mergeCells count="2">
    <mergeCell ref="A2:D2"/>
    <mergeCell ref="A3:D3"/>
  </mergeCells>
  <printOptions horizontalCentered="1"/>
  <pageMargins left="0.5" right="0.5" top="0.5" bottom="0.5" header="0.5" footer="0.25"/>
  <pageSetup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pane ySplit="1" topLeftCell="A2" activePane="bottomLeft" state="frozen"/>
      <selection pane="bottomLeft" activeCell="B7" sqref="B7"/>
    </sheetView>
  </sheetViews>
  <sheetFormatPr baseColWidth="10" defaultRowHeight="15" x14ac:dyDescent="0.25"/>
  <cols>
    <col min="1" max="1" width="62.5703125" customWidth="1"/>
    <col min="2" max="2" width="31.5703125" customWidth="1"/>
  </cols>
  <sheetData>
    <row r="1" spans="1:2" ht="63" customHeight="1" x14ac:dyDescent="0.25"/>
    <row r="2" spans="1:2" ht="21.75" customHeight="1" x14ac:dyDescent="0.25">
      <c r="A2" s="69" t="s">
        <v>57</v>
      </c>
      <c r="B2" s="69"/>
    </row>
    <row r="3" spans="1:2" ht="16.5" x14ac:dyDescent="0.25">
      <c r="A3" s="53" t="s">
        <v>52</v>
      </c>
      <c r="B3" s="53" t="s">
        <v>53</v>
      </c>
    </row>
    <row r="4" spans="1:2" ht="16.5" x14ac:dyDescent="0.25">
      <c r="A4" s="58" t="s">
        <v>54</v>
      </c>
      <c r="B4" s="54">
        <v>350000</v>
      </c>
    </row>
    <row r="5" spans="1:2" ht="16.5" x14ac:dyDescent="0.25">
      <c r="A5" s="58" t="s">
        <v>40</v>
      </c>
      <c r="B5" s="54">
        <v>70000</v>
      </c>
    </row>
    <row r="6" spans="1:2" ht="16.5" x14ac:dyDescent="0.25">
      <c r="A6" s="58" t="s">
        <v>23</v>
      </c>
      <c r="B6" s="54">
        <v>400000</v>
      </c>
    </row>
    <row r="7" spans="1:2" ht="16.5" x14ac:dyDescent="0.25">
      <c r="A7" s="58" t="s">
        <v>55</v>
      </c>
      <c r="B7" s="54">
        <v>100000</v>
      </c>
    </row>
    <row r="8" spans="1:2" ht="16.5" x14ac:dyDescent="0.25">
      <c r="A8" s="58" t="s">
        <v>16</v>
      </c>
      <c r="B8" s="54">
        <v>40000</v>
      </c>
    </row>
    <row r="9" spans="1:2" ht="16.5" x14ac:dyDescent="0.25">
      <c r="A9" s="59" t="s">
        <v>25</v>
      </c>
      <c r="B9" s="55">
        <v>960000</v>
      </c>
    </row>
    <row r="10" spans="1:2" ht="16.5" x14ac:dyDescent="0.25">
      <c r="A10" s="58" t="s">
        <v>15</v>
      </c>
      <c r="B10" s="56">
        <v>200000</v>
      </c>
    </row>
    <row r="11" spans="1:2" ht="16.5" x14ac:dyDescent="0.25">
      <c r="A11" s="60" t="s">
        <v>56</v>
      </c>
      <c r="B11" s="57">
        <v>1160000</v>
      </c>
    </row>
  </sheetData>
  <mergeCells count="1">
    <mergeCell ref="A2:B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A1:AN24"/>
  <sheetViews>
    <sheetView topLeftCell="A4" zoomScaleNormal="100" workbookViewId="0">
      <pane xSplit="2" topLeftCell="C1" activePane="topRight" state="frozen"/>
      <selection activeCell="B1" sqref="B1"/>
      <selection pane="topRight" activeCell="AM13" sqref="AM13"/>
    </sheetView>
  </sheetViews>
  <sheetFormatPr baseColWidth="10" defaultRowHeight="15" x14ac:dyDescent="0.25"/>
  <cols>
    <col min="1" max="1" width="15" customWidth="1"/>
    <col min="2" max="2" width="29" style="2" bestFit="1" customWidth="1"/>
    <col min="3" max="3" width="8.7109375" style="14" customWidth="1"/>
    <col min="4" max="4" width="12.7109375" style="14" customWidth="1"/>
    <col min="5" max="5" width="11.85546875" customWidth="1"/>
    <col min="7" max="7" width="15.28515625" customWidth="1"/>
    <col min="8" max="8" width="14.85546875" customWidth="1"/>
    <col min="10" max="10" width="15.28515625" customWidth="1"/>
    <col min="11" max="11" width="17.28515625" customWidth="1"/>
    <col min="13" max="13" width="15" customWidth="1"/>
    <col min="14" max="14" width="18.5703125" customWidth="1"/>
    <col min="16" max="16" width="14.5703125" customWidth="1"/>
    <col min="17" max="17" width="16.5703125" customWidth="1"/>
    <col min="19" max="19" width="13.140625" bestFit="1" customWidth="1"/>
    <col min="20" max="20" width="13" bestFit="1" customWidth="1"/>
    <col min="22" max="22" width="13.140625" bestFit="1" customWidth="1"/>
    <col min="23" max="23" width="13" bestFit="1" customWidth="1"/>
    <col min="25" max="25" width="13.140625" bestFit="1" customWidth="1"/>
    <col min="26" max="26" width="13" bestFit="1" customWidth="1"/>
    <col min="28" max="28" width="13.140625" bestFit="1" customWidth="1"/>
    <col min="29" max="29" width="13" bestFit="1" customWidth="1"/>
    <col min="31" max="31" width="13.140625" bestFit="1" customWidth="1"/>
    <col min="32" max="32" width="13" bestFit="1" customWidth="1"/>
    <col min="34" max="34" width="13.140625" bestFit="1" customWidth="1"/>
    <col min="35" max="35" width="13" bestFit="1" customWidth="1"/>
    <col min="37" max="37" width="13.140625" bestFit="1" customWidth="1"/>
    <col min="38" max="38" width="13" bestFit="1" customWidth="1"/>
    <col min="39" max="39" width="18.28515625" customWidth="1"/>
    <col min="40" max="40" width="12.140625" customWidth="1"/>
  </cols>
  <sheetData>
    <row r="1" spans="1:39" ht="69" customHeight="1" x14ac:dyDescent="0.25"/>
    <row r="2" spans="1:39" x14ac:dyDescent="0.25">
      <c r="A2" s="72" t="s">
        <v>58</v>
      </c>
      <c r="B2" s="73"/>
      <c r="C2" s="88" t="s">
        <v>67</v>
      </c>
      <c r="D2" s="88"/>
      <c r="E2" s="88"/>
      <c r="F2" s="88" t="s">
        <v>68</v>
      </c>
      <c r="G2" s="88"/>
      <c r="H2" s="88"/>
      <c r="I2" s="88" t="s">
        <v>69</v>
      </c>
      <c r="J2" s="88"/>
      <c r="K2" s="88"/>
      <c r="L2" s="88" t="s">
        <v>70</v>
      </c>
      <c r="M2" s="88"/>
      <c r="N2" s="88"/>
      <c r="O2" s="88" t="s">
        <v>71</v>
      </c>
      <c r="P2" s="88"/>
      <c r="Q2" s="88"/>
      <c r="R2" s="88" t="s">
        <v>72</v>
      </c>
      <c r="S2" s="88"/>
      <c r="T2" s="88"/>
      <c r="U2" s="88" t="s">
        <v>73</v>
      </c>
      <c r="V2" s="88"/>
      <c r="W2" s="88"/>
      <c r="X2" s="88" t="s">
        <v>74</v>
      </c>
      <c r="Y2" s="88"/>
      <c r="Z2" s="88"/>
      <c r="AA2" s="88" t="s">
        <v>75</v>
      </c>
      <c r="AB2" s="88"/>
      <c r="AC2" s="88"/>
      <c r="AD2" s="88" t="s">
        <v>76</v>
      </c>
      <c r="AE2" s="88"/>
      <c r="AF2" s="88"/>
      <c r="AG2" s="88" t="s">
        <v>77</v>
      </c>
      <c r="AH2" s="88"/>
      <c r="AI2" s="88"/>
      <c r="AJ2" s="88" t="s">
        <v>78</v>
      </c>
      <c r="AK2" s="88"/>
      <c r="AL2" s="88"/>
      <c r="AM2" s="70" t="s">
        <v>45</v>
      </c>
    </row>
    <row r="3" spans="1:39" x14ac:dyDescent="0.25">
      <c r="A3" s="74"/>
      <c r="B3" s="75"/>
      <c r="C3" s="20" t="s">
        <v>19</v>
      </c>
      <c r="D3" s="20" t="s">
        <v>20</v>
      </c>
      <c r="E3" s="20" t="s">
        <v>22</v>
      </c>
      <c r="F3" s="20" t="s">
        <v>19</v>
      </c>
      <c r="G3" s="20" t="s">
        <v>20</v>
      </c>
      <c r="H3" s="20" t="s">
        <v>22</v>
      </c>
      <c r="I3" s="20" t="s">
        <v>19</v>
      </c>
      <c r="J3" s="20" t="s">
        <v>20</v>
      </c>
      <c r="K3" s="20" t="s">
        <v>22</v>
      </c>
      <c r="L3" s="20" t="s">
        <v>19</v>
      </c>
      <c r="M3" s="20" t="s">
        <v>20</v>
      </c>
      <c r="N3" s="20" t="s">
        <v>22</v>
      </c>
      <c r="O3" s="20" t="s">
        <v>19</v>
      </c>
      <c r="P3" s="20" t="s">
        <v>20</v>
      </c>
      <c r="Q3" s="20" t="s">
        <v>22</v>
      </c>
      <c r="R3" s="20" t="s">
        <v>19</v>
      </c>
      <c r="S3" s="20" t="s">
        <v>20</v>
      </c>
      <c r="T3" s="20" t="s">
        <v>22</v>
      </c>
      <c r="U3" s="20" t="s">
        <v>19</v>
      </c>
      <c r="V3" s="20" t="s">
        <v>20</v>
      </c>
      <c r="W3" s="20" t="s">
        <v>22</v>
      </c>
      <c r="X3" s="20" t="s">
        <v>19</v>
      </c>
      <c r="Y3" s="20" t="s">
        <v>20</v>
      </c>
      <c r="Z3" s="20" t="s">
        <v>22</v>
      </c>
      <c r="AA3" s="20" t="s">
        <v>19</v>
      </c>
      <c r="AB3" s="20" t="s">
        <v>20</v>
      </c>
      <c r="AC3" s="20" t="s">
        <v>22</v>
      </c>
      <c r="AD3" s="20" t="s">
        <v>19</v>
      </c>
      <c r="AE3" s="20" t="s">
        <v>20</v>
      </c>
      <c r="AF3" s="20" t="s">
        <v>22</v>
      </c>
      <c r="AG3" s="20" t="s">
        <v>19</v>
      </c>
      <c r="AH3" s="20" t="s">
        <v>20</v>
      </c>
      <c r="AI3" s="20" t="s">
        <v>22</v>
      </c>
      <c r="AJ3" s="20" t="s">
        <v>19</v>
      </c>
      <c r="AK3" s="20" t="s">
        <v>20</v>
      </c>
      <c r="AL3" s="20" t="s">
        <v>22</v>
      </c>
      <c r="AM3" s="71"/>
    </row>
    <row r="4" spans="1:39" x14ac:dyDescent="0.25">
      <c r="A4" s="76" t="s">
        <v>0</v>
      </c>
      <c r="B4" s="21" t="s">
        <v>66</v>
      </c>
      <c r="C4" s="16">
        <v>7</v>
      </c>
      <c r="D4" s="17">
        <v>150000</v>
      </c>
      <c r="E4" s="17">
        <f>+C4*D4</f>
        <v>1050000</v>
      </c>
      <c r="F4" s="16">
        <v>11</v>
      </c>
      <c r="G4" s="17">
        <v>150000</v>
      </c>
      <c r="H4" s="17">
        <f>+G4*F4</f>
        <v>1650000</v>
      </c>
      <c r="I4" s="16">
        <v>15</v>
      </c>
      <c r="J4" s="17">
        <v>150000</v>
      </c>
      <c r="K4" s="17">
        <f>+J4*I4</f>
        <v>2250000</v>
      </c>
      <c r="L4" s="16">
        <v>19</v>
      </c>
      <c r="M4" s="17">
        <v>150000</v>
      </c>
      <c r="N4" s="17">
        <f>+M4*L4</f>
        <v>2850000</v>
      </c>
      <c r="O4" s="16">
        <v>23</v>
      </c>
      <c r="P4" s="17">
        <v>150000</v>
      </c>
      <c r="Q4" s="17">
        <f>+P4*O4</f>
        <v>3450000</v>
      </c>
      <c r="R4" s="16">
        <v>27</v>
      </c>
      <c r="S4" s="17">
        <v>150000</v>
      </c>
      <c r="T4" s="17">
        <f>+S4*R4</f>
        <v>4050000</v>
      </c>
      <c r="U4" s="16">
        <v>31</v>
      </c>
      <c r="V4" s="17">
        <v>150000</v>
      </c>
      <c r="W4" s="17">
        <f>+V4*U4</f>
        <v>4650000</v>
      </c>
      <c r="X4" s="16">
        <v>35</v>
      </c>
      <c r="Y4" s="17">
        <v>150000</v>
      </c>
      <c r="Z4" s="17">
        <f>+Y4*X4</f>
        <v>5250000</v>
      </c>
      <c r="AA4" s="16">
        <v>39</v>
      </c>
      <c r="AB4" s="17">
        <v>150000</v>
      </c>
      <c r="AC4" s="17">
        <f>+AB4*AA4</f>
        <v>5850000</v>
      </c>
      <c r="AD4" s="16">
        <v>43</v>
      </c>
      <c r="AE4" s="17">
        <v>150000</v>
      </c>
      <c r="AF4" s="17">
        <f>+AE4*AD4</f>
        <v>6450000</v>
      </c>
      <c r="AG4" s="16">
        <v>47</v>
      </c>
      <c r="AH4" s="17">
        <v>150000</v>
      </c>
      <c r="AI4" s="17">
        <f>+AH4*AG4</f>
        <v>7050000</v>
      </c>
      <c r="AJ4" s="16">
        <v>51</v>
      </c>
      <c r="AK4" s="17">
        <v>150000</v>
      </c>
      <c r="AL4" s="17">
        <f>+AK4*AJ4</f>
        <v>7650000</v>
      </c>
      <c r="AM4" s="64"/>
    </row>
    <row r="5" spans="1:39" x14ac:dyDescent="0.25">
      <c r="A5" s="77"/>
      <c r="B5" s="21" t="s">
        <v>18</v>
      </c>
      <c r="C5" s="16">
        <v>4</v>
      </c>
      <c r="D5" s="17">
        <v>300000</v>
      </c>
      <c r="E5" s="17">
        <f>+D5*C5</f>
        <v>1200000</v>
      </c>
      <c r="F5" s="16">
        <v>6</v>
      </c>
      <c r="G5" s="17">
        <v>300000</v>
      </c>
      <c r="H5" s="17">
        <f>+G5*F5</f>
        <v>1800000</v>
      </c>
      <c r="I5" s="16">
        <v>8</v>
      </c>
      <c r="J5" s="17">
        <v>300000</v>
      </c>
      <c r="K5" s="17">
        <f>+J5*I5</f>
        <v>2400000</v>
      </c>
      <c r="L5" s="16">
        <v>10</v>
      </c>
      <c r="M5" s="17">
        <v>300000</v>
      </c>
      <c r="N5" s="17">
        <f>+M5*L5</f>
        <v>3000000</v>
      </c>
      <c r="O5" s="16">
        <v>12</v>
      </c>
      <c r="P5" s="17">
        <v>300000</v>
      </c>
      <c r="Q5" s="17">
        <f>+P5*O5</f>
        <v>3600000</v>
      </c>
      <c r="R5" s="16">
        <v>14</v>
      </c>
      <c r="S5" s="17">
        <v>300000</v>
      </c>
      <c r="T5" s="17">
        <f>+S5*R5</f>
        <v>4200000</v>
      </c>
      <c r="U5" s="16">
        <v>16</v>
      </c>
      <c r="V5" s="17">
        <v>300000</v>
      </c>
      <c r="W5" s="17">
        <f>+V5*U5</f>
        <v>4800000</v>
      </c>
      <c r="X5" s="16">
        <v>18</v>
      </c>
      <c r="Y5" s="17">
        <v>300000</v>
      </c>
      <c r="Z5" s="17">
        <f>+Y5*X5</f>
        <v>5400000</v>
      </c>
      <c r="AA5" s="16">
        <v>20</v>
      </c>
      <c r="AB5" s="17">
        <v>300000</v>
      </c>
      <c r="AC5" s="17">
        <f>+AB5*AA5</f>
        <v>6000000</v>
      </c>
      <c r="AD5" s="16">
        <v>22</v>
      </c>
      <c r="AE5" s="17">
        <v>300000</v>
      </c>
      <c r="AF5" s="17">
        <f>+AE5*AD5</f>
        <v>6600000</v>
      </c>
      <c r="AG5" s="16">
        <v>24</v>
      </c>
      <c r="AH5" s="17">
        <v>300000</v>
      </c>
      <c r="AI5" s="17">
        <f>+AH5*AG5</f>
        <v>7200000</v>
      </c>
      <c r="AJ5" s="16">
        <v>26</v>
      </c>
      <c r="AK5" s="17">
        <v>300000</v>
      </c>
      <c r="AL5" s="17">
        <f>+AK5*AJ5</f>
        <v>7800000</v>
      </c>
      <c r="AM5" s="46"/>
    </row>
    <row r="6" spans="1:39" x14ac:dyDescent="0.25">
      <c r="A6" s="77"/>
      <c r="B6" s="21" t="s">
        <v>21</v>
      </c>
      <c r="C6" s="16">
        <v>2</v>
      </c>
      <c r="D6" s="17">
        <v>833000</v>
      </c>
      <c r="E6" s="17">
        <f>+D6*C6</f>
        <v>1666000</v>
      </c>
      <c r="F6" s="16">
        <v>3</v>
      </c>
      <c r="G6" s="17">
        <v>833000</v>
      </c>
      <c r="H6" s="17">
        <f>+G6*F6</f>
        <v>2499000</v>
      </c>
      <c r="I6" s="16">
        <v>4</v>
      </c>
      <c r="J6" s="17">
        <v>833000</v>
      </c>
      <c r="K6" s="17">
        <f>+J6*I6</f>
        <v>3332000</v>
      </c>
      <c r="L6" s="16">
        <v>5</v>
      </c>
      <c r="M6" s="17">
        <v>833000</v>
      </c>
      <c r="N6" s="17">
        <f>+M6*L6</f>
        <v>4165000</v>
      </c>
      <c r="O6" s="16">
        <v>6</v>
      </c>
      <c r="P6" s="17">
        <v>833000</v>
      </c>
      <c r="Q6" s="17">
        <f>+P6*O6</f>
        <v>4998000</v>
      </c>
      <c r="R6" s="16">
        <v>7</v>
      </c>
      <c r="S6" s="17">
        <v>833000</v>
      </c>
      <c r="T6" s="17">
        <f>+S6*R6</f>
        <v>5831000</v>
      </c>
      <c r="U6" s="16">
        <v>8</v>
      </c>
      <c r="V6" s="17">
        <v>833000</v>
      </c>
      <c r="W6" s="17">
        <f>+V6*U6</f>
        <v>6664000</v>
      </c>
      <c r="X6" s="16">
        <v>9</v>
      </c>
      <c r="Y6" s="17">
        <v>833000</v>
      </c>
      <c r="Z6" s="17">
        <f>+Y6*X6</f>
        <v>7497000</v>
      </c>
      <c r="AA6" s="16">
        <v>10</v>
      </c>
      <c r="AB6" s="17">
        <v>833000</v>
      </c>
      <c r="AC6" s="17">
        <f>+AB6*AA6</f>
        <v>8330000</v>
      </c>
      <c r="AD6" s="16">
        <v>11</v>
      </c>
      <c r="AE6" s="17">
        <v>833000</v>
      </c>
      <c r="AF6" s="17">
        <f>+AE6*AD6</f>
        <v>9163000</v>
      </c>
      <c r="AG6" s="16">
        <v>12</v>
      </c>
      <c r="AH6" s="17">
        <v>833000</v>
      </c>
      <c r="AI6" s="17">
        <f>+AH6*AG6</f>
        <v>9996000</v>
      </c>
      <c r="AJ6" s="16">
        <v>13</v>
      </c>
      <c r="AK6" s="17">
        <v>833000</v>
      </c>
      <c r="AL6" s="17">
        <f>+AK6*AJ6</f>
        <v>10829000</v>
      </c>
      <c r="AM6" s="46"/>
    </row>
    <row r="7" spans="1:39" x14ac:dyDescent="0.25">
      <c r="A7" s="77"/>
      <c r="B7" s="21" t="s">
        <v>25</v>
      </c>
      <c r="C7" s="21"/>
      <c r="D7" s="28"/>
      <c r="E7" s="28">
        <f>SUM(E4:E6)</f>
        <v>3916000</v>
      </c>
      <c r="F7" s="21"/>
      <c r="G7" s="28"/>
      <c r="H7" s="28">
        <f>SUM(H4:H6)</f>
        <v>5949000</v>
      </c>
      <c r="I7" s="28"/>
      <c r="J7" s="21"/>
      <c r="K7" s="28">
        <f>SUM(K4:K6)</f>
        <v>7982000</v>
      </c>
      <c r="L7" s="21"/>
      <c r="M7" s="28"/>
      <c r="N7" s="28">
        <f>SUM(N4:N6)</f>
        <v>10015000</v>
      </c>
      <c r="O7" s="21"/>
      <c r="P7" s="28"/>
      <c r="Q7" s="28">
        <f>SUM(Q4:Q6)</f>
        <v>12048000</v>
      </c>
      <c r="R7" s="21"/>
      <c r="S7" s="28"/>
      <c r="T7" s="28">
        <f>SUM(T4:T6)</f>
        <v>14081000</v>
      </c>
      <c r="U7" s="21"/>
      <c r="V7" s="28"/>
      <c r="W7" s="28">
        <f>SUM(W4:W6)</f>
        <v>16114000</v>
      </c>
      <c r="X7" s="21"/>
      <c r="Y7" s="28"/>
      <c r="Z7" s="28">
        <f>SUM(Z4:Z6)</f>
        <v>18147000</v>
      </c>
      <c r="AA7" s="21"/>
      <c r="AB7" s="28"/>
      <c r="AC7" s="28">
        <f>SUM(AC4:AC6)</f>
        <v>20180000</v>
      </c>
      <c r="AD7" s="21"/>
      <c r="AE7" s="28"/>
      <c r="AF7" s="28">
        <f>SUM(AF4:AF6)</f>
        <v>22213000</v>
      </c>
      <c r="AG7" s="21"/>
      <c r="AH7" s="28"/>
      <c r="AI7" s="28">
        <f>SUM(AI4:AI6)</f>
        <v>24246000</v>
      </c>
      <c r="AJ7" s="21"/>
      <c r="AK7" s="28"/>
      <c r="AL7" s="28">
        <f>SUM(AL4:AL6)</f>
        <v>26279000</v>
      </c>
      <c r="AM7" s="47">
        <f>SUM(D7:AL7)</f>
        <v>181170000</v>
      </c>
    </row>
    <row r="8" spans="1:39" x14ac:dyDescent="0.25">
      <c r="A8" s="77"/>
      <c r="B8" s="21" t="s">
        <v>26</v>
      </c>
      <c r="C8" s="16"/>
      <c r="D8" s="17"/>
      <c r="E8" s="17">
        <v>5000000</v>
      </c>
      <c r="F8" s="16"/>
      <c r="G8" s="17"/>
      <c r="H8" s="17">
        <f t="shared" ref="H8:H9" si="0">+G8*F8</f>
        <v>0</v>
      </c>
      <c r="I8" s="16"/>
      <c r="J8" s="17"/>
      <c r="K8" s="17">
        <f t="shared" ref="K8:K9" si="1">+J8*I8</f>
        <v>0</v>
      </c>
      <c r="L8" s="16"/>
      <c r="M8" s="17"/>
      <c r="N8" s="17">
        <f t="shared" ref="N8:N9" si="2">+M8*L8</f>
        <v>0</v>
      </c>
      <c r="O8" s="16"/>
      <c r="P8" s="17"/>
      <c r="Q8" s="17">
        <f t="shared" ref="Q8:Q9" si="3">+P8*O8</f>
        <v>0</v>
      </c>
      <c r="R8" s="16"/>
      <c r="S8" s="17"/>
      <c r="T8" s="17">
        <f t="shared" ref="T8:T9" si="4">+S8*R8</f>
        <v>0</v>
      </c>
      <c r="U8" s="16"/>
      <c r="V8" s="17"/>
      <c r="W8" s="17">
        <f t="shared" ref="W8:W9" si="5">+V8*U8</f>
        <v>0</v>
      </c>
      <c r="X8" s="16"/>
      <c r="Y8" s="17"/>
      <c r="Z8" s="17">
        <f t="shared" ref="Z8:Z9" si="6">+Y8*X8</f>
        <v>0</v>
      </c>
      <c r="AA8" s="16"/>
      <c r="AB8" s="17"/>
      <c r="AC8" s="17">
        <f t="shared" ref="AC8:AC9" si="7">+AB8*AA8</f>
        <v>0</v>
      </c>
      <c r="AD8" s="16"/>
      <c r="AE8" s="17"/>
      <c r="AF8" s="17">
        <f t="shared" ref="AF8:AF9" si="8">+AE8*AD8</f>
        <v>0</v>
      </c>
      <c r="AG8" s="16"/>
      <c r="AH8" s="17"/>
      <c r="AI8" s="17">
        <f t="shared" ref="AI8:AI9" si="9">+AH8*AG8</f>
        <v>0</v>
      </c>
      <c r="AJ8" s="16"/>
      <c r="AK8" s="17"/>
      <c r="AL8" s="17">
        <f t="shared" ref="AL8:AL9" si="10">+AK8*AJ8</f>
        <v>0</v>
      </c>
      <c r="AM8" s="46"/>
    </row>
    <row r="9" spans="1:39" x14ac:dyDescent="0.25">
      <c r="A9" s="77"/>
      <c r="B9" s="21" t="s">
        <v>3</v>
      </c>
      <c r="C9" s="16"/>
      <c r="D9" s="17"/>
      <c r="E9" s="17">
        <f t="shared" ref="E9" si="11">+D9*C9</f>
        <v>0</v>
      </c>
      <c r="F9" s="16"/>
      <c r="G9" s="17"/>
      <c r="H9" s="17">
        <f t="shared" si="0"/>
        <v>0</v>
      </c>
      <c r="I9" s="16"/>
      <c r="J9" s="17"/>
      <c r="K9" s="17">
        <f t="shared" si="1"/>
        <v>0</v>
      </c>
      <c r="L9" s="16"/>
      <c r="M9" s="17"/>
      <c r="N9" s="17">
        <f t="shared" si="2"/>
        <v>0</v>
      </c>
      <c r="O9" s="16"/>
      <c r="P9" s="17"/>
      <c r="Q9" s="17">
        <f t="shared" si="3"/>
        <v>0</v>
      </c>
      <c r="R9" s="16"/>
      <c r="S9" s="17"/>
      <c r="T9" s="17">
        <f t="shared" si="4"/>
        <v>0</v>
      </c>
      <c r="U9" s="16"/>
      <c r="V9" s="17"/>
      <c r="W9" s="17">
        <f t="shared" si="5"/>
        <v>0</v>
      </c>
      <c r="X9" s="16"/>
      <c r="Y9" s="17"/>
      <c r="Z9" s="17">
        <f t="shared" si="6"/>
        <v>0</v>
      </c>
      <c r="AA9" s="16"/>
      <c r="AB9" s="17"/>
      <c r="AC9" s="17">
        <f t="shared" si="7"/>
        <v>0</v>
      </c>
      <c r="AD9" s="16"/>
      <c r="AE9" s="17"/>
      <c r="AF9" s="17">
        <f t="shared" si="8"/>
        <v>0</v>
      </c>
      <c r="AG9" s="16"/>
      <c r="AH9" s="17"/>
      <c r="AI9" s="17">
        <f t="shared" si="9"/>
        <v>0</v>
      </c>
      <c r="AJ9" s="16"/>
      <c r="AK9" s="17"/>
      <c r="AL9" s="17">
        <f t="shared" si="10"/>
        <v>0</v>
      </c>
      <c r="AM9" s="46"/>
    </row>
    <row r="10" spans="1:39" x14ac:dyDescent="0.25">
      <c r="A10" s="78"/>
      <c r="B10" s="21" t="s">
        <v>5</v>
      </c>
      <c r="C10" s="89">
        <f>SUM(E7:E9)</f>
        <v>8916000</v>
      </c>
      <c r="D10" s="90"/>
      <c r="E10" s="91"/>
      <c r="F10" s="89">
        <f>SUM(H7:H9)</f>
        <v>5949000</v>
      </c>
      <c r="G10" s="90"/>
      <c r="H10" s="91"/>
      <c r="I10" s="89">
        <f>SUM(K7:K9)</f>
        <v>7982000</v>
      </c>
      <c r="J10" s="90"/>
      <c r="K10" s="91"/>
      <c r="L10" s="89">
        <f>SUM(N7:N9)</f>
        <v>10015000</v>
      </c>
      <c r="M10" s="90"/>
      <c r="N10" s="91"/>
      <c r="O10" s="89">
        <f>SUM(Q7:Q9)</f>
        <v>12048000</v>
      </c>
      <c r="P10" s="90"/>
      <c r="Q10" s="91"/>
      <c r="R10" s="89">
        <f>SUM(T7:T9)</f>
        <v>14081000</v>
      </c>
      <c r="S10" s="90"/>
      <c r="T10" s="91"/>
      <c r="U10" s="89">
        <f>SUM(W7:W9)</f>
        <v>16114000</v>
      </c>
      <c r="V10" s="90"/>
      <c r="W10" s="91"/>
      <c r="X10" s="89">
        <f>SUM(Z7:Z9)</f>
        <v>18147000</v>
      </c>
      <c r="Y10" s="90"/>
      <c r="Z10" s="91"/>
      <c r="AA10" s="89">
        <f>SUM(AC7:AC9)</f>
        <v>20180000</v>
      </c>
      <c r="AB10" s="90"/>
      <c r="AC10" s="91"/>
      <c r="AD10" s="89">
        <f>SUM(AF7:AF9)</f>
        <v>22213000</v>
      </c>
      <c r="AE10" s="90"/>
      <c r="AF10" s="91"/>
      <c r="AG10" s="89">
        <f>SUM(AI7:AI9)</f>
        <v>24246000</v>
      </c>
      <c r="AH10" s="90"/>
      <c r="AI10" s="91"/>
      <c r="AJ10" s="89">
        <f>SUM(AL7:AL9)</f>
        <v>26279000</v>
      </c>
      <c r="AK10" s="90"/>
      <c r="AL10" s="91"/>
      <c r="AM10" s="47">
        <f>SUM(C10:AL10)</f>
        <v>186170000</v>
      </c>
    </row>
    <row r="11" spans="1:39" ht="12.75" customHeight="1" x14ac:dyDescent="0.25">
      <c r="A11" s="79" t="s">
        <v>2</v>
      </c>
      <c r="B11" s="22" t="s">
        <v>16</v>
      </c>
      <c r="C11" s="82">
        <v>20000</v>
      </c>
      <c r="D11" s="83"/>
      <c r="E11" s="84"/>
      <c r="F11" s="82">
        <v>30000</v>
      </c>
      <c r="G11" s="83"/>
      <c r="H11" s="84"/>
      <c r="I11" s="82">
        <v>60000</v>
      </c>
      <c r="J11" s="83"/>
      <c r="K11" s="84"/>
      <c r="L11" s="82">
        <v>60000</v>
      </c>
      <c r="M11" s="83"/>
      <c r="N11" s="84"/>
      <c r="O11" s="82">
        <v>20000</v>
      </c>
      <c r="P11" s="83"/>
      <c r="Q11" s="84"/>
      <c r="R11" s="82">
        <v>20000</v>
      </c>
      <c r="S11" s="83"/>
      <c r="T11" s="84"/>
      <c r="U11" s="82">
        <v>20000</v>
      </c>
      <c r="V11" s="83"/>
      <c r="W11" s="84"/>
      <c r="X11" s="82">
        <v>20000</v>
      </c>
      <c r="Y11" s="83"/>
      <c r="Z11" s="84"/>
      <c r="AA11" s="82">
        <v>20000</v>
      </c>
      <c r="AB11" s="83"/>
      <c r="AC11" s="84"/>
      <c r="AD11" s="82">
        <v>40000</v>
      </c>
      <c r="AE11" s="83"/>
      <c r="AF11" s="84"/>
      <c r="AG11" s="82">
        <v>80000</v>
      </c>
      <c r="AH11" s="83"/>
      <c r="AI11" s="84"/>
      <c r="AJ11" s="82">
        <v>80000</v>
      </c>
      <c r="AK11" s="83"/>
      <c r="AL11" s="84"/>
      <c r="AM11" s="47">
        <f>SUM(C11:AL11)</f>
        <v>470000</v>
      </c>
    </row>
    <row r="12" spans="1:39" ht="17.25" customHeight="1" x14ac:dyDescent="0.25">
      <c r="A12" s="80"/>
      <c r="B12" s="22" t="s">
        <v>17</v>
      </c>
      <c r="C12" s="82">
        <v>350000</v>
      </c>
      <c r="D12" s="83"/>
      <c r="E12" s="84"/>
      <c r="F12" s="82">
        <v>350000</v>
      </c>
      <c r="G12" s="83"/>
      <c r="H12" s="84"/>
      <c r="I12" s="82">
        <v>350000</v>
      </c>
      <c r="J12" s="83"/>
      <c r="K12" s="84"/>
      <c r="L12" s="82">
        <v>350000</v>
      </c>
      <c r="M12" s="83"/>
      <c r="N12" s="84"/>
      <c r="O12" s="82">
        <v>350000</v>
      </c>
      <c r="P12" s="83"/>
      <c r="Q12" s="84"/>
      <c r="R12" s="82">
        <v>350000</v>
      </c>
      <c r="S12" s="83"/>
      <c r="T12" s="84"/>
      <c r="U12" s="82">
        <v>350000</v>
      </c>
      <c r="V12" s="83"/>
      <c r="W12" s="84"/>
      <c r="X12" s="82">
        <v>350000</v>
      </c>
      <c r="Y12" s="83"/>
      <c r="Z12" s="84"/>
      <c r="AA12" s="82">
        <v>350000</v>
      </c>
      <c r="AB12" s="83"/>
      <c r="AC12" s="84"/>
      <c r="AD12" s="82">
        <v>350000</v>
      </c>
      <c r="AE12" s="83"/>
      <c r="AF12" s="84"/>
      <c r="AG12" s="82">
        <v>350000</v>
      </c>
      <c r="AH12" s="83"/>
      <c r="AI12" s="84"/>
      <c r="AJ12" s="82">
        <v>350000</v>
      </c>
      <c r="AK12" s="83"/>
      <c r="AL12" s="84"/>
      <c r="AM12" s="47">
        <f t="shared" ref="AM12:AM19" si="12">SUM(C12:AL12)</f>
        <v>4200000</v>
      </c>
    </row>
    <row r="13" spans="1:39" x14ac:dyDescent="0.25">
      <c r="A13" s="80"/>
      <c r="B13" s="22" t="s">
        <v>24</v>
      </c>
      <c r="C13" s="82">
        <v>4100000</v>
      </c>
      <c r="D13" s="83"/>
      <c r="E13" s="84"/>
      <c r="F13" s="82">
        <v>4100000</v>
      </c>
      <c r="G13" s="83"/>
      <c r="H13" s="84"/>
      <c r="I13" s="82">
        <v>4100000</v>
      </c>
      <c r="J13" s="83"/>
      <c r="K13" s="84"/>
      <c r="L13" s="82">
        <v>4100000</v>
      </c>
      <c r="M13" s="83"/>
      <c r="N13" s="84"/>
      <c r="O13" s="82">
        <v>4100000</v>
      </c>
      <c r="P13" s="83"/>
      <c r="Q13" s="84"/>
      <c r="R13" s="82">
        <v>4100000</v>
      </c>
      <c r="S13" s="83"/>
      <c r="T13" s="84"/>
      <c r="U13" s="82">
        <v>4100000</v>
      </c>
      <c r="V13" s="83"/>
      <c r="W13" s="84"/>
      <c r="X13" s="82">
        <v>5700000</v>
      </c>
      <c r="Y13" s="83"/>
      <c r="Z13" s="84"/>
      <c r="AA13" s="82">
        <v>5700000</v>
      </c>
      <c r="AB13" s="83"/>
      <c r="AC13" s="84"/>
      <c r="AD13" s="82">
        <v>5700000</v>
      </c>
      <c r="AE13" s="83"/>
      <c r="AF13" s="84"/>
      <c r="AG13" s="82">
        <v>8200000</v>
      </c>
      <c r="AH13" s="83"/>
      <c r="AI13" s="84"/>
      <c r="AJ13" s="82">
        <v>8200000</v>
      </c>
      <c r="AK13" s="83"/>
      <c r="AL13" s="84"/>
      <c r="AM13" s="47">
        <f t="shared" si="12"/>
        <v>62200000</v>
      </c>
    </row>
    <row r="14" spans="1:39" x14ac:dyDescent="0.25">
      <c r="A14" s="80"/>
      <c r="B14" s="22" t="s">
        <v>4</v>
      </c>
      <c r="C14" s="82">
        <v>70000</v>
      </c>
      <c r="D14" s="83"/>
      <c r="E14" s="84"/>
      <c r="F14" s="82">
        <v>70000</v>
      </c>
      <c r="G14" s="83"/>
      <c r="H14" s="84"/>
      <c r="I14" s="82">
        <v>70000</v>
      </c>
      <c r="J14" s="83"/>
      <c r="K14" s="84"/>
      <c r="L14" s="82">
        <v>70000</v>
      </c>
      <c r="M14" s="83"/>
      <c r="N14" s="84"/>
      <c r="O14" s="82">
        <v>70000</v>
      </c>
      <c r="P14" s="83"/>
      <c r="Q14" s="84"/>
      <c r="R14" s="82">
        <v>70000</v>
      </c>
      <c r="S14" s="83"/>
      <c r="T14" s="84"/>
      <c r="U14" s="82">
        <v>70000</v>
      </c>
      <c r="V14" s="83"/>
      <c r="W14" s="84"/>
      <c r="X14" s="82">
        <v>70000</v>
      </c>
      <c r="Y14" s="83"/>
      <c r="Z14" s="84"/>
      <c r="AA14" s="82">
        <v>70000</v>
      </c>
      <c r="AB14" s="83"/>
      <c r="AC14" s="84"/>
      <c r="AD14" s="82">
        <v>70000</v>
      </c>
      <c r="AE14" s="83"/>
      <c r="AF14" s="84"/>
      <c r="AG14" s="82">
        <v>70000</v>
      </c>
      <c r="AH14" s="83"/>
      <c r="AI14" s="84"/>
      <c r="AJ14" s="82">
        <v>70000</v>
      </c>
      <c r="AK14" s="83"/>
      <c r="AL14" s="84"/>
      <c r="AM14" s="47">
        <f t="shared" si="12"/>
        <v>840000</v>
      </c>
    </row>
    <row r="15" spans="1:39" x14ac:dyDescent="0.25">
      <c r="A15" s="80"/>
      <c r="B15" s="22" t="s">
        <v>15</v>
      </c>
      <c r="C15" s="82">
        <v>200000</v>
      </c>
      <c r="D15" s="83"/>
      <c r="E15" s="84"/>
      <c r="F15" s="82">
        <v>200000</v>
      </c>
      <c r="G15" s="83"/>
      <c r="H15" s="84"/>
      <c r="I15" s="82">
        <v>200000</v>
      </c>
      <c r="J15" s="83"/>
      <c r="K15" s="84"/>
      <c r="L15" s="82">
        <v>200000</v>
      </c>
      <c r="M15" s="83"/>
      <c r="N15" s="84"/>
      <c r="O15" s="82">
        <v>200000</v>
      </c>
      <c r="P15" s="83"/>
      <c r="Q15" s="84"/>
      <c r="R15" s="82">
        <v>200000</v>
      </c>
      <c r="S15" s="83"/>
      <c r="T15" s="84"/>
      <c r="U15" s="82">
        <v>200000</v>
      </c>
      <c r="V15" s="83"/>
      <c r="W15" s="84"/>
      <c r="X15" s="82">
        <v>200000</v>
      </c>
      <c r="Y15" s="83"/>
      <c r="Z15" s="84"/>
      <c r="AA15" s="82">
        <v>200000</v>
      </c>
      <c r="AB15" s="83"/>
      <c r="AC15" s="84"/>
      <c r="AD15" s="82">
        <v>200000</v>
      </c>
      <c r="AE15" s="83"/>
      <c r="AF15" s="84"/>
      <c r="AG15" s="82">
        <v>200000</v>
      </c>
      <c r="AH15" s="83"/>
      <c r="AI15" s="84"/>
      <c r="AJ15" s="82">
        <v>200000</v>
      </c>
      <c r="AK15" s="83"/>
      <c r="AL15" s="84"/>
      <c r="AM15" s="47">
        <f t="shared" si="12"/>
        <v>2400000</v>
      </c>
    </row>
    <row r="16" spans="1:39" x14ac:dyDescent="0.25">
      <c r="A16" s="80"/>
      <c r="B16" s="22" t="s">
        <v>27</v>
      </c>
      <c r="C16" s="82">
        <v>2450000</v>
      </c>
      <c r="D16" s="83"/>
      <c r="E16" s="84"/>
      <c r="F16" s="25"/>
      <c r="G16" s="26"/>
      <c r="H16" s="27"/>
      <c r="I16" s="25"/>
      <c r="J16" s="26"/>
      <c r="K16" s="27"/>
      <c r="L16" s="25"/>
      <c r="M16" s="26"/>
      <c r="N16" s="27"/>
      <c r="O16" s="25"/>
      <c r="P16" s="26"/>
      <c r="Q16" s="27"/>
      <c r="R16" s="25"/>
      <c r="S16" s="26"/>
      <c r="T16" s="27"/>
      <c r="U16" s="25"/>
      <c r="V16" s="26"/>
      <c r="W16" s="27"/>
      <c r="X16" s="25"/>
      <c r="Y16" s="26"/>
      <c r="Z16" s="27"/>
      <c r="AA16" s="25"/>
      <c r="AB16" s="26"/>
      <c r="AC16" s="27"/>
      <c r="AD16" s="25"/>
      <c r="AE16" s="26"/>
      <c r="AF16" s="27"/>
      <c r="AG16" s="25"/>
      <c r="AH16" s="26"/>
      <c r="AI16" s="27"/>
      <c r="AJ16" s="25"/>
      <c r="AK16" s="26"/>
      <c r="AL16" s="27"/>
      <c r="AM16" s="47">
        <f t="shared" si="12"/>
        <v>2450000</v>
      </c>
    </row>
    <row r="17" spans="1:40" x14ac:dyDescent="0.25">
      <c r="A17" s="80"/>
      <c r="B17" s="22" t="s">
        <v>28</v>
      </c>
      <c r="C17" s="82">
        <v>100000</v>
      </c>
      <c r="D17" s="83"/>
      <c r="E17" s="84"/>
      <c r="F17" s="82">
        <v>100000</v>
      </c>
      <c r="G17" s="83"/>
      <c r="H17" s="84"/>
      <c r="I17" s="82">
        <v>100000</v>
      </c>
      <c r="J17" s="83"/>
      <c r="K17" s="84"/>
      <c r="L17" s="82">
        <v>100000</v>
      </c>
      <c r="M17" s="83"/>
      <c r="N17" s="84"/>
      <c r="O17" s="82">
        <v>100000</v>
      </c>
      <c r="P17" s="83"/>
      <c r="Q17" s="84"/>
      <c r="R17" s="82">
        <v>100000</v>
      </c>
      <c r="S17" s="83"/>
      <c r="T17" s="84"/>
      <c r="U17" s="82">
        <v>100000</v>
      </c>
      <c r="V17" s="83"/>
      <c r="W17" s="84"/>
      <c r="X17" s="82">
        <v>100000</v>
      </c>
      <c r="Y17" s="83"/>
      <c r="Z17" s="84"/>
      <c r="AA17" s="82">
        <v>100000</v>
      </c>
      <c r="AB17" s="83"/>
      <c r="AC17" s="84"/>
      <c r="AD17" s="82">
        <v>100000</v>
      </c>
      <c r="AE17" s="83"/>
      <c r="AF17" s="84"/>
      <c r="AG17" s="82">
        <v>100000</v>
      </c>
      <c r="AH17" s="83"/>
      <c r="AI17" s="84"/>
      <c r="AJ17" s="82">
        <v>100000</v>
      </c>
      <c r="AK17" s="83"/>
      <c r="AL17" s="84"/>
      <c r="AM17" s="47">
        <f t="shared" si="12"/>
        <v>1200000</v>
      </c>
    </row>
    <row r="18" spans="1:40" x14ac:dyDescent="0.25">
      <c r="A18" s="80"/>
      <c r="B18" s="22" t="s">
        <v>23</v>
      </c>
      <c r="C18" s="82">
        <v>400000</v>
      </c>
      <c r="D18" s="83"/>
      <c r="E18" s="84"/>
      <c r="F18" s="82">
        <v>400000</v>
      </c>
      <c r="G18" s="83"/>
      <c r="H18" s="84"/>
      <c r="I18" s="82">
        <v>400000</v>
      </c>
      <c r="J18" s="83"/>
      <c r="K18" s="84"/>
      <c r="L18" s="82">
        <v>400000</v>
      </c>
      <c r="M18" s="83"/>
      <c r="N18" s="84"/>
      <c r="O18" s="82">
        <v>400000</v>
      </c>
      <c r="P18" s="83"/>
      <c r="Q18" s="84"/>
      <c r="R18" s="82">
        <v>400000</v>
      </c>
      <c r="S18" s="83"/>
      <c r="T18" s="84"/>
      <c r="U18" s="82">
        <v>400000</v>
      </c>
      <c r="V18" s="83"/>
      <c r="W18" s="84"/>
      <c r="X18" s="82">
        <v>400000</v>
      </c>
      <c r="Y18" s="83"/>
      <c r="Z18" s="84"/>
      <c r="AA18" s="82">
        <v>400000</v>
      </c>
      <c r="AB18" s="83"/>
      <c r="AC18" s="84"/>
      <c r="AD18" s="82">
        <v>400000</v>
      </c>
      <c r="AE18" s="83"/>
      <c r="AF18" s="84"/>
      <c r="AG18" s="82">
        <v>400000</v>
      </c>
      <c r="AH18" s="83"/>
      <c r="AI18" s="84"/>
      <c r="AJ18" s="82">
        <v>400000</v>
      </c>
      <c r="AK18" s="83"/>
      <c r="AL18" s="84"/>
      <c r="AM18" s="47">
        <f t="shared" si="12"/>
        <v>4800000</v>
      </c>
    </row>
    <row r="19" spans="1:40" x14ac:dyDescent="0.25">
      <c r="A19" s="81"/>
      <c r="B19" s="22" t="s">
        <v>6</v>
      </c>
      <c r="C19" s="92">
        <f t="shared" ref="C19" si="13">SUM(C11:E18)</f>
        <v>7690000</v>
      </c>
      <c r="D19" s="93"/>
      <c r="E19" s="94"/>
      <c r="F19" s="92">
        <f t="shared" ref="F19" si="14">SUM(F11:H18)</f>
        <v>5250000</v>
      </c>
      <c r="G19" s="93"/>
      <c r="H19" s="94"/>
      <c r="I19" s="92">
        <f t="shared" ref="I19" si="15">SUM(I11:K18)</f>
        <v>5280000</v>
      </c>
      <c r="J19" s="93"/>
      <c r="K19" s="94"/>
      <c r="L19" s="92">
        <f t="shared" ref="L19" si="16">SUM(L11:N18)</f>
        <v>5280000</v>
      </c>
      <c r="M19" s="93"/>
      <c r="N19" s="94"/>
      <c r="O19" s="92">
        <f t="shared" ref="O19" si="17">SUM(O11:Q18)</f>
        <v>5240000</v>
      </c>
      <c r="P19" s="93"/>
      <c r="Q19" s="94"/>
      <c r="R19" s="92">
        <f t="shared" ref="R19" si="18">SUM(R11:T18)</f>
        <v>5240000</v>
      </c>
      <c r="S19" s="93"/>
      <c r="T19" s="94"/>
      <c r="U19" s="92">
        <f t="shared" ref="U19" si="19">SUM(U11:W18)</f>
        <v>5240000</v>
      </c>
      <c r="V19" s="93"/>
      <c r="W19" s="94"/>
      <c r="X19" s="92">
        <f t="shared" ref="X19" si="20">SUM(X11:Z18)</f>
        <v>6840000</v>
      </c>
      <c r="Y19" s="93"/>
      <c r="Z19" s="94"/>
      <c r="AA19" s="92">
        <f t="shared" ref="AA19" si="21">SUM(AA11:AC18)</f>
        <v>6840000</v>
      </c>
      <c r="AB19" s="93"/>
      <c r="AC19" s="94"/>
      <c r="AD19" s="92">
        <f t="shared" ref="AD19" si="22">SUM(AD11:AF18)</f>
        <v>6860000</v>
      </c>
      <c r="AE19" s="93"/>
      <c r="AF19" s="94"/>
      <c r="AG19" s="92">
        <f t="shared" ref="AG19" si="23">SUM(AG11:AI18)</f>
        <v>9400000</v>
      </c>
      <c r="AH19" s="93"/>
      <c r="AI19" s="94"/>
      <c r="AJ19" s="92">
        <f>SUM(AJ11:AL18)</f>
        <v>9400000</v>
      </c>
      <c r="AK19" s="93"/>
      <c r="AL19" s="94"/>
      <c r="AM19" s="47">
        <f t="shared" si="12"/>
        <v>78560000</v>
      </c>
      <c r="AN19" s="47">
        <f>+AM19/12</f>
        <v>6546666.666666667</v>
      </c>
    </row>
    <row r="20" spans="1:40" x14ac:dyDescent="0.25">
      <c r="A20" s="18" t="s">
        <v>7</v>
      </c>
      <c r="B20" s="18"/>
      <c r="C20" s="95">
        <f>+C10-C19</f>
        <v>1226000</v>
      </c>
      <c r="D20" s="96"/>
      <c r="E20" s="97"/>
      <c r="F20" s="95">
        <f>+F10-F19</f>
        <v>699000</v>
      </c>
      <c r="G20" s="96"/>
      <c r="H20" s="97"/>
      <c r="I20" s="95">
        <f>+I10-I19</f>
        <v>2702000</v>
      </c>
      <c r="J20" s="96"/>
      <c r="K20" s="97"/>
      <c r="L20" s="95">
        <f>+L10-L19</f>
        <v>4735000</v>
      </c>
      <c r="M20" s="96"/>
      <c r="N20" s="97"/>
      <c r="O20" s="95">
        <f>+O10-O19</f>
        <v>6808000</v>
      </c>
      <c r="P20" s="96"/>
      <c r="Q20" s="97"/>
      <c r="R20" s="95">
        <f>+R10-R19</f>
        <v>8841000</v>
      </c>
      <c r="S20" s="96"/>
      <c r="T20" s="97"/>
      <c r="U20" s="95">
        <f>+U10-U19</f>
        <v>10874000</v>
      </c>
      <c r="V20" s="96"/>
      <c r="W20" s="97"/>
      <c r="X20" s="95">
        <f>+X10-X19</f>
        <v>11307000</v>
      </c>
      <c r="Y20" s="96"/>
      <c r="Z20" s="97"/>
      <c r="AA20" s="95">
        <f>+AA10-AA19</f>
        <v>13340000</v>
      </c>
      <c r="AB20" s="96"/>
      <c r="AC20" s="97"/>
      <c r="AD20" s="95">
        <f>+AD10-AD19</f>
        <v>15353000</v>
      </c>
      <c r="AE20" s="96"/>
      <c r="AF20" s="97"/>
      <c r="AG20" s="95">
        <f>+AG10-AG19</f>
        <v>14846000</v>
      </c>
      <c r="AH20" s="96"/>
      <c r="AI20" s="97"/>
      <c r="AJ20" s="95">
        <f>+AJ10-AJ19</f>
        <v>16879000</v>
      </c>
      <c r="AK20" s="96"/>
      <c r="AL20" s="97"/>
      <c r="AM20" s="46"/>
    </row>
    <row r="21" spans="1:40" s="5" customFormat="1" ht="25.5" customHeight="1" x14ac:dyDescent="0.25">
      <c r="A21" s="19" t="s">
        <v>8</v>
      </c>
      <c r="B21" s="19"/>
      <c r="C21" s="85"/>
      <c r="D21" s="86"/>
      <c r="E21" s="87"/>
      <c r="F21" s="85">
        <f>+C20+F20</f>
        <v>1925000</v>
      </c>
      <c r="G21" s="86"/>
      <c r="H21" s="87"/>
      <c r="I21" s="85">
        <f>+F20+I20</f>
        <v>3401000</v>
      </c>
      <c r="J21" s="86"/>
      <c r="K21" s="87"/>
      <c r="L21" s="85">
        <f>+I20+L20</f>
        <v>7437000</v>
      </c>
      <c r="M21" s="86"/>
      <c r="N21" s="87"/>
      <c r="O21" s="85">
        <f>+L20+O20</f>
        <v>11543000</v>
      </c>
      <c r="P21" s="86"/>
      <c r="Q21" s="87"/>
      <c r="R21" s="85">
        <f>+O20+R20</f>
        <v>15649000</v>
      </c>
      <c r="S21" s="86"/>
      <c r="T21" s="87"/>
      <c r="U21" s="85">
        <f>+R20+U20</f>
        <v>19715000</v>
      </c>
      <c r="V21" s="86"/>
      <c r="W21" s="87"/>
      <c r="X21" s="85">
        <f>+U20+X20</f>
        <v>22181000</v>
      </c>
      <c r="Y21" s="86"/>
      <c r="Z21" s="87"/>
      <c r="AA21" s="85">
        <f>+X20+AA20</f>
        <v>24647000</v>
      </c>
      <c r="AB21" s="86"/>
      <c r="AC21" s="87"/>
      <c r="AD21" s="85">
        <f>+AA20+AD20</f>
        <v>28693000</v>
      </c>
      <c r="AE21" s="86"/>
      <c r="AF21" s="87"/>
      <c r="AG21" s="85">
        <f>+AD20+AG20</f>
        <v>30199000</v>
      </c>
      <c r="AH21" s="86"/>
      <c r="AI21" s="87"/>
      <c r="AJ21" s="85">
        <f>+AG20+AJ20</f>
        <v>31725000</v>
      </c>
      <c r="AK21" s="86"/>
      <c r="AL21" s="87"/>
      <c r="AM21" s="48"/>
    </row>
    <row r="22" spans="1:40" x14ac:dyDescent="0.25">
      <c r="A22" s="1"/>
    </row>
    <row r="23" spans="1:40" x14ac:dyDescent="0.25">
      <c r="A23" s="1"/>
      <c r="G23" s="4"/>
    </row>
    <row r="24" spans="1:40" x14ac:dyDescent="0.25">
      <c r="A24" s="1"/>
      <c r="G24" s="4"/>
    </row>
  </sheetData>
  <mergeCells count="149">
    <mergeCell ref="AJ14:AL14"/>
    <mergeCell ref="AJ15:AL15"/>
    <mergeCell ref="AJ19:AL19"/>
    <mergeCell ref="AJ20:AL20"/>
    <mergeCell ref="AJ21:AL21"/>
    <mergeCell ref="AJ2:AL2"/>
    <mergeCell ref="AJ10:AL10"/>
    <mergeCell ref="AJ11:AL11"/>
    <mergeCell ref="AJ12:AL12"/>
    <mergeCell ref="AJ13:AL13"/>
    <mergeCell ref="AJ18:AL18"/>
    <mergeCell ref="AJ17:AL17"/>
    <mergeCell ref="AG14:AI14"/>
    <mergeCell ref="AG15:AI15"/>
    <mergeCell ref="AG19:AI19"/>
    <mergeCell ref="AG20:AI20"/>
    <mergeCell ref="AG21:AI21"/>
    <mergeCell ref="AG2:AI2"/>
    <mergeCell ref="AG10:AI10"/>
    <mergeCell ref="AG11:AI11"/>
    <mergeCell ref="AG12:AI12"/>
    <mergeCell ref="AG13:AI13"/>
    <mergeCell ref="AG18:AI18"/>
    <mergeCell ref="AG17:AI17"/>
    <mergeCell ref="AD14:AF14"/>
    <mergeCell ref="AD15:AF15"/>
    <mergeCell ref="AD19:AF19"/>
    <mergeCell ref="AD20:AF20"/>
    <mergeCell ref="AD21:AF21"/>
    <mergeCell ref="AD2:AF2"/>
    <mergeCell ref="AD10:AF10"/>
    <mergeCell ref="AD11:AF11"/>
    <mergeCell ref="AD12:AF12"/>
    <mergeCell ref="AD13:AF13"/>
    <mergeCell ref="AD18:AF18"/>
    <mergeCell ref="AD17:AF17"/>
    <mergeCell ref="AA14:AC14"/>
    <mergeCell ref="AA15:AC15"/>
    <mergeCell ref="AA19:AC19"/>
    <mergeCell ref="AA20:AC20"/>
    <mergeCell ref="AA21:AC21"/>
    <mergeCell ref="AA2:AC2"/>
    <mergeCell ref="AA10:AC10"/>
    <mergeCell ref="AA11:AC11"/>
    <mergeCell ref="AA12:AC12"/>
    <mergeCell ref="AA13:AC13"/>
    <mergeCell ref="AA18:AC18"/>
    <mergeCell ref="AA17:AC17"/>
    <mergeCell ref="X14:Z14"/>
    <mergeCell ref="X15:Z15"/>
    <mergeCell ref="X19:Z19"/>
    <mergeCell ref="X20:Z20"/>
    <mergeCell ref="X21:Z21"/>
    <mergeCell ref="X2:Z2"/>
    <mergeCell ref="X10:Z10"/>
    <mergeCell ref="X11:Z11"/>
    <mergeCell ref="X12:Z12"/>
    <mergeCell ref="X13:Z13"/>
    <mergeCell ref="X18:Z18"/>
    <mergeCell ref="X17:Z17"/>
    <mergeCell ref="U14:W14"/>
    <mergeCell ref="U15:W15"/>
    <mergeCell ref="U19:W19"/>
    <mergeCell ref="U20:W20"/>
    <mergeCell ref="U21:W21"/>
    <mergeCell ref="U2:W2"/>
    <mergeCell ref="U10:W10"/>
    <mergeCell ref="U11:W11"/>
    <mergeCell ref="U12:W12"/>
    <mergeCell ref="U13:W13"/>
    <mergeCell ref="U18:W18"/>
    <mergeCell ref="U17:W17"/>
    <mergeCell ref="R14:T14"/>
    <mergeCell ref="R15:T15"/>
    <mergeCell ref="R19:T19"/>
    <mergeCell ref="R20:T20"/>
    <mergeCell ref="R21:T21"/>
    <mergeCell ref="R2:T2"/>
    <mergeCell ref="R10:T10"/>
    <mergeCell ref="R11:T11"/>
    <mergeCell ref="R12:T12"/>
    <mergeCell ref="R13:T13"/>
    <mergeCell ref="R18:T18"/>
    <mergeCell ref="R17:T17"/>
    <mergeCell ref="O14:Q14"/>
    <mergeCell ref="O15:Q15"/>
    <mergeCell ref="O19:Q19"/>
    <mergeCell ref="O20:Q20"/>
    <mergeCell ref="O21:Q21"/>
    <mergeCell ref="O2:Q2"/>
    <mergeCell ref="O10:Q10"/>
    <mergeCell ref="O11:Q11"/>
    <mergeCell ref="O12:Q12"/>
    <mergeCell ref="O13:Q13"/>
    <mergeCell ref="O18:Q18"/>
    <mergeCell ref="O17:Q17"/>
    <mergeCell ref="L14:N14"/>
    <mergeCell ref="L15:N15"/>
    <mergeCell ref="L19:N19"/>
    <mergeCell ref="L20:N20"/>
    <mergeCell ref="L21:N21"/>
    <mergeCell ref="L2:N2"/>
    <mergeCell ref="L10:N10"/>
    <mergeCell ref="L11:N11"/>
    <mergeCell ref="L12:N12"/>
    <mergeCell ref="L13:N13"/>
    <mergeCell ref="L18:N18"/>
    <mergeCell ref="L17:N17"/>
    <mergeCell ref="C11:E11"/>
    <mergeCell ref="C12:E12"/>
    <mergeCell ref="I14:K14"/>
    <mergeCell ref="I15:K15"/>
    <mergeCell ref="I19:K19"/>
    <mergeCell ref="I20:K20"/>
    <mergeCell ref="I21:K21"/>
    <mergeCell ref="I2:K2"/>
    <mergeCell ref="I10:K10"/>
    <mergeCell ref="I11:K11"/>
    <mergeCell ref="I12:K12"/>
    <mergeCell ref="I13:K13"/>
    <mergeCell ref="I18:K18"/>
    <mergeCell ref="C16:E16"/>
    <mergeCell ref="C17:E17"/>
    <mergeCell ref="F17:H17"/>
    <mergeCell ref="I17:K17"/>
    <mergeCell ref="AM2:AM3"/>
    <mergeCell ref="A2:B3"/>
    <mergeCell ref="A4:A10"/>
    <mergeCell ref="A11:A19"/>
    <mergeCell ref="C18:E18"/>
    <mergeCell ref="F18:H18"/>
    <mergeCell ref="C21:E21"/>
    <mergeCell ref="F2:H2"/>
    <mergeCell ref="F10:H10"/>
    <mergeCell ref="F11:H11"/>
    <mergeCell ref="F12:H12"/>
    <mergeCell ref="F13:H13"/>
    <mergeCell ref="F14:H14"/>
    <mergeCell ref="F15:H15"/>
    <mergeCell ref="F19:H19"/>
    <mergeCell ref="F20:H20"/>
    <mergeCell ref="F21:H21"/>
    <mergeCell ref="C14:E14"/>
    <mergeCell ref="C15:E15"/>
    <mergeCell ref="C19:E19"/>
    <mergeCell ref="C13:E13"/>
    <mergeCell ref="C20:E20"/>
    <mergeCell ref="C2:E2"/>
    <mergeCell ref="C10:E10"/>
  </mergeCells>
  <phoneticPr fontId="3" type="noConversion"/>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
  <sheetViews>
    <sheetView tabSelected="1" workbookViewId="0">
      <pane ySplit="1" topLeftCell="A2" activePane="bottomLeft" state="frozen"/>
      <selection pane="bottomLeft" activeCell="A2" sqref="A2:M6"/>
    </sheetView>
  </sheetViews>
  <sheetFormatPr baseColWidth="10" defaultRowHeight="15" x14ac:dyDescent="0.25"/>
  <cols>
    <col min="1" max="1" width="19" customWidth="1"/>
    <col min="2" max="2" width="10.42578125" bestFit="1" customWidth="1"/>
    <col min="3" max="3" width="13" bestFit="1" customWidth="1"/>
    <col min="4" max="4" width="16.42578125" bestFit="1" customWidth="1"/>
    <col min="5" max="5" width="13.7109375" bestFit="1" customWidth="1"/>
    <col min="6" max="6" width="16.42578125" bestFit="1" customWidth="1"/>
    <col min="7" max="7" width="15.140625" bestFit="1" customWidth="1"/>
    <col min="9" max="9" width="13.28515625" bestFit="1" customWidth="1"/>
    <col min="10" max="10" width="12.140625" bestFit="1" customWidth="1"/>
    <col min="11" max="11" width="10.42578125" bestFit="1" customWidth="1"/>
    <col min="12" max="12" width="11.140625" bestFit="1" customWidth="1"/>
  </cols>
  <sheetData>
    <row r="1" spans="1:13" ht="51.75" customHeight="1" x14ac:dyDescent="0.25">
      <c r="A1" s="24"/>
      <c r="B1" s="24"/>
      <c r="C1" s="69" t="s">
        <v>59</v>
      </c>
      <c r="D1" s="69"/>
      <c r="E1" s="69"/>
      <c r="F1" s="69"/>
      <c r="G1" s="69"/>
      <c r="H1" s="69"/>
      <c r="I1" s="69"/>
      <c r="J1" s="69"/>
      <c r="K1" s="69"/>
      <c r="L1" s="69"/>
      <c r="M1" s="69"/>
    </row>
    <row r="2" spans="1:13" ht="15.75" thickBot="1" x14ac:dyDescent="0.3">
      <c r="A2" s="24"/>
      <c r="B2" s="115" t="s">
        <v>83</v>
      </c>
      <c r="C2" s="115" t="s">
        <v>84</v>
      </c>
      <c r="D2" s="115" t="s">
        <v>85</v>
      </c>
      <c r="E2" s="115" t="s">
        <v>86</v>
      </c>
      <c r="F2" s="115" t="s">
        <v>87</v>
      </c>
      <c r="G2" s="115" t="s">
        <v>88</v>
      </c>
      <c r="H2" s="115" t="s">
        <v>89</v>
      </c>
      <c r="I2" s="115" t="s">
        <v>90</v>
      </c>
      <c r="J2" s="115" t="s">
        <v>91</v>
      </c>
      <c r="K2" s="115" t="s">
        <v>92</v>
      </c>
      <c r="L2" s="115" t="s">
        <v>93</v>
      </c>
      <c r="M2" s="115" t="s">
        <v>94</v>
      </c>
    </row>
    <row r="3" spans="1:13" ht="15.75" thickBot="1" x14ac:dyDescent="0.3">
      <c r="A3" s="15"/>
      <c r="B3" s="117" t="s">
        <v>19</v>
      </c>
      <c r="C3" s="118"/>
      <c r="D3" s="118"/>
      <c r="E3" s="118"/>
      <c r="F3" s="118"/>
      <c r="G3" s="118"/>
      <c r="H3" s="118"/>
      <c r="I3" s="118"/>
      <c r="J3" s="118"/>
      <c r="K3" s="118"/>
      <c r="L3" s="118"/>
      <c r="M3" s="119"/>
    </row>
    <row r="4" spans="1:13" x14ac:dyDescent="0.25">
      <c r="A4" s="65" t="s">
        <v>66</v>
      </c>
      <c r="B4" s="116">
        <v>7</v>
      </c>
      <c r="C4" s="116">
        <v>11</v>
      </c>
      <c r="D4" s="116">
        <v>15</v>
      </c>
      <c r="E4" s="116">
        <v>19</v>
      </c>
      <c r="F4" s="116">
        <v>23</v>
      </c>
      <c r="G4" s="116">
        <v>27</v>
      </c>
      <c r="H4" s="116">
        <v>31</v>
      </c>
      <c r="I4" s="116">
        <v>35</v>
      </c>
      <c r="J4" s="116">
        <v>39</v>
      </c>
      <c r="K4" s="116">
        <v>43</v>
      </c>
      <c r="L4" s="116">
        <v>47</v>
      </c>
      <c r="M4" s="116">
        <v>51</v>
      </c>
    </row>
    <row r="5" spans="1:13" x14ac:dyDescent="0.25">
      <c r="A5" s="21" t="s">
        <v>18</v>
      </c>
      <c r="B5" s="16">
        <v>8</v>
      </c>
      <c r="C5" s="16">
        <v>10</v>
      </c>
      <c r="D5" s="16">
        <v>12</v>
      </c>
      <c r="E5" s="16">
        <v>14</v>
      </c>
      <c r="F5" s="16">
        <v>16</v>
      </c>
      <c r="G5" s="16">
        <v>18</v>
      </c>
      <c r="H5" s="16">
        <v>20</v>
      </c>
      <c r="I5" s="16">
        <v>22</v>
      </c>
      <c r="J5" s="16">
        <v>24</v>
      </c>
      <c r="K5" s="16">
        <v>26</v>
      </c>
      <c r="L5" s="16">
        <v>28</v>
      </c>
      <c r="M5" s="16">
        <v>30</v>
      </c>
    </row>
    <row r="6" spans="1:13" x14ac:dyDescent="0.25">
      <c r="A6" s="21" t="s">
        <v>21</v>
      </c>
      <c r="B6" s="16">
        <v>5</v>
      </c>
      <c r="C6" s="16">
        <v>6</v>
      </c>
      <c r="D6" s="16">
        <v>7</v>
      </c>
      <c r="E6" s="16">
        <v>8</v>
      </c>
      <c r="F6" s="16">
        <v>9</v>
      </c>
      <c r="G6" s="16">
        <v>10</v>
      </c>
      <c r="H6" s="16">
        <v>11</v>
      </c>
      <c r="I6" s="16">
        <v>12</v>
      </c>
      <c r="J6" s="16">
        <v>13</v>
      </c>
      <c r="K6" s="16">
        <v>14</v>
      </c>
      <c r="L6" s="16">
        <v>16</v>
      </c>
      <c r="M6" s="16">
        <v>17</v>
      </c>
    </row>
  </sheetData>
  <mergeCells count="2">
    <mergeCell ref="C1:M1"/>
    <mergeCell ref="B3:M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6"/>
  <sheetViews>
    <sheetView workbookViewId="0">
      <selection activeCell="B3" sqref="B3:C6"/>
    </sheetView>
  </sheetViews>
  <sheetFormatPr baseColWidth="10" defaultRowHeight="15" x14ac:dyDescent="0.25"/>
  <cols>
    <col min="2" max="2" width="25.5703125" customWidth="1"/>
    <col min="3" max="3" width="26" customWidth="1"/>
  </cols>
  <sheetData>
    <row r="3" spans="2:3" x14ac:dyDescent="0.25">
      <c r="B3" s="114" t="s">
        <v>97</v>
      </c>
      <c r="C3" s="114" t="s">
        <v>98</v>
      </c>
    </row>
    <row r="4" spans="2:3" x14ac:dyDescent="0.25">
      <c r="B4" s="46" t="s">
        <v>66</v>
      </c>
      <c r="C4" s="113">
        <v>150000</v>
      </c>
    </row>
    <row r="5" spans="2:3" x14ac:dyDescent="0.25">
      <c r="B5" s="46" t="s">
        <v>95</v>
      </c>
      <c r="C5" s="113">
        <v>300000</v>
      </c>
    </row>
    <row r="6" spans="2:3" x14ac:dyDescent="0.25">
      <c r="B6" s="46" t="s">
        <v>96</v>
      </c>
      <c r="C6" s="113">
        <v>833000</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pane ySplit="1" topLeftCell="A2" activePane="bottomLeft" state="frozen"/>
      <selection pane="bottomLeft" activeCell="G9" sqref="G9"/>
    </sheetView>
  </sheetViews>
  <sheetFormatPr baseColWidth="10" defaultRowHeight="15" x14ac:dyDescent="0.25"/>
  <cols>
    <col min="1" max="1" width="78.5703125" customWidth="1"/>
    <col min="2" max="2" width="20.28515625" customWidth="1"/>
    <col min="3" max="3" width="22.5703125" customWidth="1"/>
    <col min="4" max="4" width="20.7109375" customWidth="1"/>
  </cols>
  <sheetData>
    <row r="1" spans="1:4" ht="55.5" customHeight="1" x14ac:dyDescent="0.25"/>
    <row r="2" spans="1:4" ht="21" x14ac:dyDescent="0.35">
      <c r="A2" s="98" t="s">
        <v>79</v>
      </c>
      <c r="B2" s="98"/>
      <c r="C2" s="98"/>
      <c r="D2" s="98"/>
    </row>
    <row r="3" spans="1:4" ht="33" x14ac:dyDescent="0.25">
      <c r="A3" s="53" t="s">
        <v>60</v>
      </c>
      <c r="B3" s="53" t="s">
        <v>81</v>
      </c>
      <c r="C3" s="53" t="s">
        <v>61</v>
      </c>
      <c r="D3" s="53" t="s">
        <v>62</v>
      </c>
    </row>
    <row r="4" spans="1:4" ht="16.5" x14ac:dyDescent="0.25">
      <c r="A4" s="58" t="s">
        <v>63</v>
      </c>
      <c r="B4" s="61">
        <v>150000</v>
      </c>
      <c r="C4" s="61">
        <v>300000</v>
      </c>
      <c r="D4" s="61">
        <v>833000</v>
      </c>
    </row>
    <row r="5" spans="1:4" ht="33" x14ac:dyDescent="0.25">
      <c r="A5" s="62" t="s">
        <v>64</v>
      </c>
      <c r="B5" s="63">
        <v>15</v>
      </c>
      <c r="C5" s="63">
        <v>8</v>
      </c>
      <c r="D5" s="63">
        <v>4</v>
      </c>
    </row>
    <row r="6" spans="1:4" ht="16.5" x14ac:dyDescent="0.25">
      <c r="A6" s="58" t="s">
        <v>65</v>
      </c>
      <c r="B6" s="61">
        <f>+B5*B4</f>
        <v>2250000</v>
      </c>
      <c r="C6" s="61">
        <f>+C5*C4</f>
        <v>2400000</v>
      </c>
      <c r="D6" s="61">
        <f>+D5*D4</f>
        <v>3332000</v>
      </c>
    </row>
    <row r="7" spans="1:4" ht="16.5" x14ac:dyDescent="0.25">
      <c r="A7" s="58" t="s">
        <v>22</v>
      </c>
      <c r="B7" s="99">
        <f>SUM(B6:D6)</f>
        <v>7982000</v>
      </c>
      <c r="C7" s="100"/>
      <c r="D7" s="101"/>
    </row>
    <row r="9" spans="1:4" x14ac:dyDescent="0.25">
      <c r="A9" s="102" t="s">
        <v>80</v>
      </c>
      <c r="B9" s="102"/>
      <c r="C9" s="102"/>
      <c r="D9" s="102"/>
    </row>
  </sheetData>
  <mergeCells count="3">
    <mergeCell ref="A2:D2"/>
    <mergeCell ref="B7:D7"/>
    <mergeCell ref="A9:D9"/>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I27"/>
  <sheetViews>
    <sheetView workbookViewId="0">
      <pane ySplit="1" topLeftCell="A5" activePane="bottomLeft" state="frozen"/>
      <selection pane="bottomLeft" activeCell="D5" sqref="D5"/>
    </sheetView>
  </sheetViews>
  <sheetFormatPr baseColWidth="10" defaultRowHeight="15" x14ac:dyDescent="0.25"/>
  <cols>
    <col min="1" max="1" width="12" bestFit="1" customWidth="1"/>
    <col min="2" max="2" width="18.85546875" customWidth="1"/>
    <col min="3" max="3" width="20.28515625" style="3" customWidth="1"/>
    <col min="4" max="4" width="19.5703125" style="4" customWidth="1"/>
    <col min="5" max="5" width="21" customWidth="1"/>
    <col min="6" max="6" width="14.5703125" customWidth="1"/>
    <col min="7" max="7" width="17.85546875" bestFit="1" customWidth="1"/>
    <col min="8" max="8" width="13" bestFit="1" customWidth="1"/>
    <col min="9" max="9" width="13.85546875" customWidth="1"/>
  </cols>
  <sheetData>
    <row r="1" spans="1:8" ht="52.5" customHeight="1" thickBot="1" x14ac:dyDescent="0.3"/>
    <row r="2" spans="1:8" ht="39" customHeight="1" thickBot="1" x14ac:dyDescent="0.3">
      <c r="C2" s="29" t="s">
        <v>1</v>
      </c>
      <c r="D2" s="30">
        <v>5000000</v>
      </c>
    </row>
    <row r="3" spans="1:8" x14ac:dyDescent="0.25">
      <c r="A3" s="8"/>
      <c r="C3" s="105" t="s">
        <v>11</v>
      </c>
      <c r="D3" s="103">
        <v>0.08</v>
      </c>
    </row>
    <row r="4" spans="1:8" ht="15.75" thickBot="1" x14ac:dyDescent="0.3">
      <c r="A4" s="8"/>
      <c r="C4" s="106"/>
      <c r="D4" s="107"/>
    </row>
    <row r="5" spans="1:8" x14ac:dyDescent="0.25">
      <c r="A5" s="8"/>
      <c r="E5" s="6"/>
    </row>
    <row r="6" spans="1:8" x14ac:dyDescent="0.25">
      <c r="A6" s="8"/>
    </row>
    <row r="7" spans="1:8" x14ac:dyDescent="0.25">
      <c r="A7" s="8"/>
      <c r="C7" s="10" t="s">
        <v>9</v>
      </c>
      <c r="D7" s="11" t="s">
        <v>10</v>
      </c>
      <c r="E7" s="12" t="s">
        <v>12</v>
      </c>
    </row>
    <row r="8" spans="1:8" x14ac:dyDescent="0.25">
      <c r="A8" s="8"/>
      <c r="C8" s="14">
        <v>0</v>
      </c>
      <c r="D8" s="13">
        <v>-5000000</v>
      </c>
      <c r="E8" s="9">
        <f t="shared" ref="E8:E20" si="0">D8/(1+$D$3)^C8</f>
        <v>-5000000</v>
      </c>
    </row>
    <row r="9" spans="1:8" x14ac:dyDescent="0.25">
      <c r="A9" s="8"/>
      <c r="C9" s="14">
        <v>1</v>
      </c>
      <c r="D9" s="13">
        <v>1226000</v>
      </c>
      <c r="E9" s="9">
        <f t="shared" si="0"/>
        <v>1135185.1851851852</v>
      </c>
    </row>
    <row r="10" spans="1:8" x14ac:dyDescent="0.25">
      <c r="A10" s="8"/>
      <c r="C10" s="14">
        <v>2</v>
      </c>
      <c r="D10" s="13">
        <v>699000</v>
      </c>
      <c r="E10" s="9">
        <f t="shared" si="0"/>
        <v>599279.83539094648</v>
      </c>
    </row>
    <row r="11" spans="1:8" x14ac:dyDescent="0.25">
      <c r="A11" s="8"/>
      <c r="C11" s="14">
        <v>3</v>
      </c>
      <c r="D11" s="13">
        <v>2702000</v>
      </c>
      <c r="E11" s="9">
        <f t="shared" si="0"/>
        <v>2144934.715236498</v>
      </c>
    </row>
    <row r="12" spans="1:8" x14ac:dyDescent="0.25">
      <c r="A12" s="8"/>
      <c r="C12" s="14">
        <v>4</v>
      </c>
      <c r="D12" s="13">
        <v>4735000</v>
      </c>
      <c r="E12" s="9">
        <f t="shared" si="0"/>
        <v>3480366.3529912061</v>
      </c>
    </row>
    <row r="13" spans="1:8" x14ac:dyDescent="0.25">
      <c r="A13" s="8"/>
      <c r="C13" s="14">
        <v>5</v>
      </c>
      <c r="D13" s="13">
        <v>6808000</v>
      </c>
      <c r="E13" s="9">
        <f t="shared" si="0"/>
        <v>4633410.4054057905</v>
      </c>
    </row>
    <row r="14" spans="1:8" x14ac:dyDescent="0.25">
      <c r="A14" s="8"/>
      <c r="C14" s="14">
        <v>6</v>
      </c>
      <c r="D14" s="13">
        <v>8841000</v>
      </c>
      <c r="E14" s="9">
        <f t="shared" si="0"/>
        <v>5571329.6712735277</v>
      </c>
      <c r="H14" s="7"/>
    </row>
    <row r="15" spans="1:8" x14ac:dyDescent="0.25">
      <c r="A15" s="8"/>
      <c r="C15" s="14">
        <v>7</v>
      </c>
      <c r="D15" s="13">
        <v>10874000</v>
      </c>
      <c r="E15" s="9">
        <f t="shared" si="0"/>
        <v>6344874.5580804432</v>
      </c>
      <c r="H15" s="7"/>
    </row>
    <row r="16" spans="1:8" x14ac:dyDescent="0.25">
      <c r="C16" s="14">
        <v>8</v>
      </c>
      <c r="D16" s="13">
        <v>11307000</v>
      </c>
      <c r="E16" s="9">
        <f t="shared" si="0"/>
        <v>6108820.2770638401</v>
      </c>
      <c r="H16" s="7"/>
    </row>
    <row r="17" spans="3:9" x14ac:dyDescent="0.25">
      <c r="C17" s="14">
        <v>9</v>
      </c>
      <c r="D17" s="13">
        <v>13340000</v>
      </c>
      <c r="E17" s="9">
        <f t="shared" si="0"/>
        <v>6673321.2215336636</v>
      </c>
      <c r="H17" s="7"/>
    </row>
    <row r="18" spans="3:9" x14ac:dyDescent="0.25">
      <c r="C18" s="14">
        <v>10</v>
      </c>
      <c r="D18" s="13">
        <v>15353000</v>
      </c>
      <c r="E18" s="9">
        <f t="shared" si="0"/>
        <v>7111409.6225641575</v>
      </c>
      <c r="H18" s="7"/>
    </row>
    <row r="19" spans="3:9" x14ac:dyDescent="0.25">
      <c r="C19" s="14">
        <v>11</v>
      </c>
      <c r="D19" s="13">
        <v>14846000</v>
      </c>
      <c r="E19" s="9">
        <f t="shared" si="0"/>
        <v>6367194.9297270579</v>
      </c>
      <c r="H19" s="7"/>
    </row>
    <row r="20" spans="3:9" x14ac:dyDescent="0.25">
      <c r="C20" s="14">
        <v>12</v>
      </c>
      <c r="D20" s="13">
        <v>16879000</v>
      </c>
      <c r="E20" s="9">
        <f t="shared" si="0"/>
        <v>6702883.1321856864</v>
      </c>
      <c r="H20" s="7"/>
    </row>
    <row r="23" spans="3:9" ht="15.75" thickBot="1" x14ac:dyDescent="0.3"/>
    <row r="24" spans="3:9" x14ac:dyDescent="0.25">
      <c r="C24" s="109" t="s">
        <v>13</v>
      </c>
      <c r="D24" s="110"/>
      <c r="E24" s="108">
        <f>NPV(D3,D9:D20)+D8</f>
        <v>51873009.906637989</v>
      </c>
      <c r="G24" s="109" t="s">
        <v>14</v>
      </c>
      <c r="H24" s="110"/>
      <c r="I24" s="103">
        <f>IRR(Tabla13[FLUJO DE CAJA])</f>
        <v>0.58239042602029567</v>
      </c>
    </row>
    <row r="25" spans="3:9" ht="15.75" thickBot="1" x14ac:dyDescent="0.3">
      <c r="C25" s="111"/>
      <c r="D25" s="112"/>
      <c r="E25" s="104"/>
      <c r="G25" s="111"/>
      <c r="H25" s="112"/>
      <c r="I25" s="104"/>
    </row>
    <row r="27" spans="3:9" x14ac:dyDescent="0.25">
      <c r="E27" s="49"/>
    </row>
  </sheetData>
  <mergeCells count="6">
    <mergeCell ref="I24:I25"/>
    <mergeCell ref="C3:C4"/>
    <mergeCell ref="D3:D4"/>
    <mergeCell ref="E24:E25"/>
    <mergeCell ref="C24:D25"/>
    <mergeCell ref="G24:H25"/>
  </mergeCells>
  <phoneticPr fontId="3" type="noConversion"/>
  <pageMargins left="0.7" right="0.7" top="0.75" bottom="0.75" header="0.3" footer="0.3"/>
  <pageSetup orientation="portrait" r:id="rId1"/>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K1"/>
  <sheetViews>
    <sheetView zoomScaleNormal="100" workbookViewId="0"/>
  </sheetViews>
  <sheetFormatPr baseColWidth="10" defaultRowHeight="15" x14ac:dyDescent="0.25"/>
  <cols>
    <col min="1" max="1" width="163.7109375" style="23" customWidth="1"/>
    <col min="2" max="11" width="11.42578125" style="23"/>
  </cols>
  <sheetData>
    <row r="1" spans="1:1" ht="291" customHeight="1" x14ac:dyDescent="0.25">
      <c r="A1" s="23"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Balance inicial</vt:lpstr>
      <vt:lpstr>Estado resultado</vt:lpstr>
      <vt:lpstr>Flujo de caja mensual</vt:lpstr>
      <vt:lpstr>Flujo de caja Anual</vt:lpstr>
      <vt:lpstr>Proyección de ventas</vt:lpstr>
      <vt:lpstr>Hoja1</vt:lpstr>
      <vt:lpstr>Punto de equilibrio</vt:lpstr>
      <vt:lpstr>VAN-TIR</vt:lpstr>
      <vt:lpstr>ANÁLISIS</vt:lpstr>
      <vt:lpstr>'Estado resultado'!Área_de_impresión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Quick</dc:creator>
  <cp:lastModifiedBy>miguel angel castelblanco dueñas</cp:lastModifiedBy>
  <dcterms:created xsi:type="dcterms:W3CDTF">2022-08-20T04:04:22Z</dcterms:created>
  <dcterms:modified xsi:type="dcterms:W3CDTF">2022-12-08T20:13:00Z</dcterms:modified>
</cp:coreProperties>
</file>