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cuments\PILAR LADINO\"/>
    </mc:Choice>
  </mc:AlternateContent>
  <xr:revisionPtr revIDLastSave="0" documentId="13_ncr:1_{7C51CFE7-282A-4209-B8CC-9B6940C7D51D}" xr6:coauthVersionLast="47" xr6:coauthVersionMax="47" xr10:uidLastSave="{00000000-0000-0000-0000-000000000000}"/>
  <bookViews>
    <workbookView xWindow="-110" yWindow="-110" windowWidth="19420" windowHeight="10420" firstSheet="6" activeTab="9" xr2:uid="{FE14EC84-9E9A-4C38-933F-CF07EFE48390}"/>
  </bookViews>
  <sheets>
    <sheet name="Hoja1" sheetId="11" r:id="rId1"/>
    <sheet name="Hoja2" sheetId="12" r:id="rId2"/>
    <sheet name="RESUMEN " sheetId="10" r:id="rId3"/>
    <sheet name="FULMER" sheetId="1" r:id="rId4"/>
    <sheet name="SPRINGATE" sheetId="3" r:id="rId5"/>
    <sheet name="VARIABLES SPRINGATE" sheetId="7" r:id="rId6"/>
    <sheet name="CA SCORE" sheetId="4" r:id="rId7"/>
    <sheet name="VARIABLES CA SCORE" sheetId="8" r:id="rId8"/>
    <sheet name="Z-SCORE ALTMAN" sheetId="5" r:id="rId9"/>
    <sheet name="VARIABLES Z-SCORE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8" l="1"/>
  <c r="E52" i="8"/>
  <c r="F52" i="8"/>
  <c r="G52" i="8"/>
  <c r="H25" i="8"/>
  <c r="H16" i="3" l="1"/>
  <c r="D77" i="8" l="1"/>
  <c r="E77" i="8"/>
  <c r="F77" i="8"/>
  <c r="G77" i="8"/>
  <c r="D25" i="8"/>
  <c r="E25" i="8"/>
  <c r="F25" i="8"/>
  <c r="G25" i="8"/>
  <c r="D25" i="7"/>
  <c r="E25" i="7"/>
  <c r="F25" i="7"/>
  <c r="G25" i="7"/>
  <c r="D52" i="7"/>
  <c r="E52" i="7"/>
  <c r="F52" i="7"/>
  <c r="G52" i="7"/>
  <c r="D77" i="7"/>
  <c r="E77" i="7"/>
  <c r="F77" i="7"/>
  <c r="G77" i="7"/>
  <c r="D102" i="7"/>
  <c r="E102" i="7"/>
  <c r="F102" i="7"/>
  <c r="G102" i="7"/>
  <c r="H76" i="9"/>
  <c r="D127" i="9" l="1"/>
  <c r="D25" i="9" l="1"/>
  <c r="E25" i="9"/>
  <c r="F25" i="9"/>
  <c r="G25" i="9"/>
  <c r="D52" i="9"/>
  <c r="E52" i="9"/>
  <c r="F52" i="9"/>
  <c r="G52" i="9"/>
  <c r="D77" i="9"/>
  <c r="E77" i="9"/>
  <c r="F77" i="9"/>
  <c r="G77" i="9"/>
  <c r="D102" i="9"/>
  <c r="E102" i="9"/>
  <c r="F102" i="9"/>
  <c r="G102" i="9"/>
  <c r="E127" i="9"/>
  <c r="F127" i="9"/>
  <c r="G127" i="9"/>
  <c r="H35" i="8" l="1"/>
  <c r="H110" i="9" l="1"/>
  <c r="H85" i="9"/>
  <c r="H35" i="9"/>
  <c r="H85" i="7"/>
  <c r="H35" i="7"/>
  <c r="H12" i="7" l="1"/>
  <c r="H10" i="7"/>
  <c r="H11" i="7"/>
  <c r="H13" i="7"/>
  <c r="H14" i="7"/>
  <c r="H15" i="7"/>
  <c r="H16" i="7"/>
  <c r="H126" i="9" l="1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09" i="9"/>
  <c r="H108" i="9"/>
  <c r="H107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4" i="9"/>
  <c r="H83" i="9"/>
  <c r="H82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4" i="9"/>
  <c r="H33" i="9"/>
  <c r="H32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5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4" i="8"/>
  <c r="H33" i="8"/>
  <c r="H32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127" i="9" l="1"/>
  <c r="H102" i="9"/>
  <c r="H77" i="9"/>
  <c r="H52" i="9"/>
  <c r="H25" i="9"/>
  <c r="H77" i="8"/>
  <c r="H52" i="8"/>
  <c r="H5" i="8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4" i="7"/>
  <c r="H83" i="7"/>
  <c r="H82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4" i="7"/>
  <c r="H33" i="7"/>
  <c r="H32" i="7"/>
  <c r="H24" i="7"/>
  <c r="H23" i="7"/>
  <c r="H22" i="7"/>
  <c r="H20" i="7"/>
  <c r="H8" i="7"/>
  <c r="G24" i="1"/>
  <c r="F24" i="1"/>
  <c r="E24" i="1"/>
  <c r="D24" i="1"/>
  <c r="H102" i="7" l="1"/>
  <c r="H77" i="7"/>
  <c r="H52" i="7"/>
  <c r="H5" i="7"/>
  <c r="H18" i="7"/>
  <c r="H9" i="7"/>
  <c r="H21" i="7"/>
  <c r="H17" i="7"/>
  <c r="H19" i="7"/>
  <c r="H6" i="7"/>
  <c r="H7" i="7"/>
  <c r="G23" i="1"/>
  <c r="F23" i="1"/>
  <c r="E23" i="1"/>
  <c r="D23" i="1"/>
  <c r="H25" i="7" l="1"/>
  <c r="G22" i="1"/>
  <c r="F22" i="1"/>
  <c r="E22" i="1"/>
  <c r="D22" i="1"/>
  <c r="G21" i="1" l="1"/>
  <c r="F21" i="1"/>
  <c r="E21" i="1"/>
  <c r="D21" i="1"/>
  <c r="D25" i="3" l="1"/>
  <c r="D20" i="1"/>
  <c r="G20" i="1" l="1"/>
  <c r="F20" i="1"/>
  <c r="E20" i="1" l="1"/>
  <c r="H24" i="5" l="1"/>
  <c r="H20" i="5"/>
  <c r="H21" i="5"/>
  <c r="H22" i="5"/>
  <c r="H23" i="5"/>
  <c r="H19" i="5"/>
  <c r="H19" i="4"/>
  <c r="H20" i="4"/>
  <c r="H21" i="4"/>
  <c r="H22" i="4"/>
  <c r="H23" i="4"/>
  <c r="G25" i="3"/>
  <c r="F25" i="3"/>
  <c r="E25" i="3"/>
  <c r="H20" i="1"/>
  <c r="H21" i="1"/>
  <c r="H22" i="1"/>
  <c r="H23" i="1"/>
  <c r="H24" i="1"/>
  <c r="G19" i="1"/>
  <c r="F19" i="1"/>
  <c r="E19" i="1"/>
  <c r="D19" i="1"/>
  <c r="H19" i="1" s="1"/>
  <c r="H25" i="3" l="1"/>
  <c r="H18" i="5"/>
  <c r="G18" i="4"/>
  <c r="G25" i="4" s="1"/>
  <c r="F18" i="4"/>
  <c r="F25" i="4" s="1"/>
  <c r="E18" i="4"/>
  <c r="E25" i="4" s="1"/>
  <c r="D18" i="4"/>
  <c r="D25" i="4" s="1"/>
  <c r="D18" i="1"/>
  <c r="H18" i="1" s="1"/>
  <c r="H18" i="4" l="1"/>
  <c r="F18" i="1"/>
  <c r="G18" i="1"/>
  <c r="E18" i="1" l="1"/>
  <c r="H17" i="5" l="1"/>
  <c r="H17" i="4"/>
  <c r="G17" i="1"/>
  <c r="F17" i="1"/>
  <c r="E17" i="1"/>
  <c r="D17" i="1"/>
  <c r="H17" i="1" s="1"/>
  <c r="G25" i="5" l="1"/>
  <c r="F25" i="5"/>
  <c r="E25" i="5"/>
  <c r="D25" i="5"/>
  <c r="G16" i="1"/>
  <c r="F16" i="1"/>
  <c r="D16" i="1"/>
  <c r="H16" i="4" l="1"/>
  <c r="H24" i="4"/>
  <c r="H25" i="5"/>
  <c r="E16" i="1"/>
  <c r="G15" i="1" l="1"/>
  <c r="F15" i="1"/>
  <c r="E15" i="1"/>
  <c r="D15" i="1"/>
  <c r="H15" i="5" l="1"/>
  <c r="H16" i="5"/>
  <c r="H15" i="1"/>
  <c r="H16" i="1"/>
  <c r="G14" i="1"/>
  <c r="F14" i="1"/>
  <c r="E14" i="1"/>
  <c r="D14" i="1" l="1"/>
  <c r="H14" i="1" s="1"/>
  <c r="H14" i="5" l="1"/>
  <c r="G13" i="1" l="1"/>
  <c r="F13" i="1"/>
  <c r="E13" i="1"/>
  <c r="D13" i="1"/>
  <c r="D12" i="1" l="1"/>
  <c r="G12" i="1"/>
  <c r="F12" i="1"/>
  <c r="E12" i="1"/>
  <c r="G11" i="1" l="1"/>
  <c r="F11" i="1"/>
  <c r="E11" i="1"/>
  <c r="D11" i="1"/>
  <c r="D10" i="1" l="1"/>
  <c r="G10" i="1" l="1"/>
  <c r="F10" i="1"/>
  <c r="E10" i="1"/>
  <c r="G9" i="1" l="1"/>
  <c r="F9" i="1"/>
  <c r="E9" i="1"/>
  <c r="D9" i="1"/>
  <c r="H9" i="5"/>
  <c r="H8" i="5"/>
  <c r="H10" i="5"/>
  <c r="H11" i="5"/>
  <c r="H12" i="5"/>
  <c r="H13" i="5"/>
  <c r="H8" i="4" l="1"/>
  <c r="H9" i="4"/>
  <c r="H25" i="4" s="1"/>
  <c r="H10" i="4"/>
  <c r="H11" i="4"/>
  <c r="H12" i="4"/>
  <c r="H13" i="4"/>
  <c r="H14" i="4"/>
  <c r="H15" i="4"/>
  <c r="H7" i="4"/>
  <c r="H8" i="1"/>
  <c r="H9" i="1"/>
  <c r="H10" i="1"/>
  <c r="H11" i="1"/>
  <c r="H12" i="1"/>
  <c r="H13" i="1"/>
  <c r="H7" i="1"/>
  <c r="H5" i="1" l="1"/>
  <c r="H6" i="1" l="1"/>
  <c r="H7" i="5"/>
  <c r="H6" i="5"/>
  <c r="H6" i="4"/>
  <c r="H5" i="5" l="1"/>
  <c r="H6" i="3"/>
  <c r="H7" i="3"/>
  <c r="H8" i="3"/>
  <c r="H9" i="3"/>
  <c r="H10" i="3"/>
  <c r="H11" i="3"/>
  <c r="H12" i="3"/>
  <c r="H13" i="3"/>
  <c r="H14" i="3"/>
  <c r="H15" i="3"/>
  <c r="H17" i="3"/>
  <c r="H18" i="3"/>
  <c r="H19" i="3"/>
  <c r="H20" i="3"/>
  <c r="H21" i="3"/>
  <c r="H22" i="3"/>
  <c r="H23" i="3"/>
  <c r="H24" i="3"/>
  <c r="H5" i="3" l="1"/>
  <c r="H5" i="4" l="1"/>
</calcChain>
</file>

<file path=xl/sharedStrings.xml><?xml version="1.0" encoding="utf-8"?>
<sst xmlns="http://schemas.openxmlformats.org/spreadsheetml/2006/main" count="565" uniqueCount="105">
  <si>
    <t>MODELO FULMER</t>
  </si>
  <si>
    <t>EMPRESA</t>
  </si>
  <si>
    <t>AÑOS</t>
  </si>
  <si>
    <t>PROMEDIO</t>
  </si>
  <si>
    <t>AGROINTEGRADOS S.A.</t>
  </si>
  <si>
    <t>NIT</t>
  </si>
  <si>
    <t>INVERSIONES EL BORREGO SAS</t>
  </si>
  <si>
    <t>INDUSTRIAS VERACRUZ S.A.S.</t>
  </si>
  <si>
    <t>SALES DEL LLANO SA</t>
  </si>
  <si>
    <t>AGROPECUARIA DE COMERCIO SAS EN REORGANIZACION</t>
  </si>
  <si>
    <t>SOCIEDAD ARROCERA LTDA</t>
  </si>
  <si>
    <t>PROTEINAS DEL ORIENTE SAS</t>
  </si>
  <si>
    <t>LA CATIRA INDUSTRIA LACTEA SAS</t>
  </si>
  <si>
    <t>COPROARROZ DEL LLANO SAS</t>
  </si>
  <si>
    <t>INDUSTRIA MOLINERA PADDY S.A.S.</t>
  </si>
  <si>
    <t>COMERCIALIZADORA INTERNACIONAL DE FRUTAS DEL ARIARI S.A.</t>
  </si>
  <si>
    <t>COMERCIALIZADORA DEL LLANO S.A</t>
  </si>
  <si>
    <t>INDUSTRIA PRODUCTORA DE ARROZ S.A. EN REORGANIZACIÓN</t>
  </si>
  <si>
    <t>RAFAEL AYALA CELY INVERSIONES GUANAYAS Y CIA S EN C</t>
  </si>
  <si>
    <t>LLANOBOSQUES SAS</t>
  </si>
  <si>
    <t>ACEITES MORICHAL SAS</t>
  </si>
  <si>
    <t>EXTRACTORA SAN SEBASTIANO S.A.S.</t>
  </si>
  <si>
    <t>INVERSIONES LUKARO S.A.S.</t>
  </si>
  <si>
    <t>BRAGANZA SAS</t>
  </si>
  <si>
    <t>FRIGORIFICO DE RESTREPO SA</t>
  </si>
  <si>
    <t>RAZON SOCIAL DE LA SOCIEDAD</t>
  </si>
  <si>
    <t>MODELO SPRINGATE</t>
  </si>
  <si>
    <t>MODELO CA SCORE</t>
  </si>
  <si>
    <t>MODELO Z-SCORE ALTMAN</t>
  </si>
  <si>
    <t>#</t>
  </si>
  <si>
    <t>MAYOR A 0,862 RIESGO DE QUIEBRA MINIMO</t>
  </si>
  <si>
    <t>MENOR A 0,862 RIESGO DE QUIEBRA MAXIMO</t>
  </si>
  <si>
    <t>H MENOR A 0 INSOLVENTE</t>
  </si>
  <si>
    <t>CUANDO CA SCORE &lt; -0,3 LA EMPRESA PUEDE CONSIDERARSE COMO INSOLVENTE</t>
  </si>
  <si>
    <t>Z SCORE ARRIBA DE 3,0 LA COMPAÑÍA ESTA SALUDABLE FINANCIERAMENTE</t>
  </si>
  <si>
    <t>Z SCORE ENTRE 2,7 Y 2,99 EN ALERTA.  ESTA ZONA ES UN AREA DONDE SE DEBE ACTUAR CON CAUTELA EN CUANTO A SUS MOVIMIENTOS FINANCIEROS PARA NO CAER EN LA ZONA GRIS.</t>
  </si>
  <si>
    <t xml:space="preserve">Z SCORE ENTRE 1,8 Y 2,7. POSIBILIDAD DE QUE LA EMPRESA QUIEBRE DENTRO DE LOS 2 AÑOS DE OPERACIONES SIGUIENTES, A PARTIR DE LAS CIFRAS FINANCIERAS DADAS. </t>
  </si>
  <si>
    <t>Z SCORE DEBAJO DE 1,8.  PROBABILIDAD DE QUIEBRA FINANCIERA MUY ALTA</t>
  </si>
  <si>
    <r>
      <t>VARIABLE X</t>
    </r>
    <r>
      <rPr>
        <b/>
        <vertAlign val="subscript"/>
        <sz val="10"/>
        <color theme="1"/>
        <rFont val="Calibri"/>
        <family val="2"/>
        <scheme val="minor"/>
      </rPr>
      <t xml:space="preserve">1 </t>
    </r>
    <r>
      <rPr>
        <b/>
        <sz val="10"/>
        <color theme="1"/>
        <rFont val="Calibri"/>
        <family val="2"/>
        <scheme val="minor"/>
      </rPr>
      <t>- INDICE DE LIQUIDEZ</t>
    </r>
  </si>
  <si>
    <r>
      <t>VARIABLE X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- RENTABILIDAD DE ACTIVOS</t>
    </r>
  </si>
  <si>
    <t>MODELO DE SPRINGATE</t>
  </si>
  <si>
    <r>
      <t>VARIABLE X</t>
    </r>
    <r>
      <rPr>
        <b/>
        <vertAlign val="subscript"/>
        <sz val="8"/>
        <color theme="1"/>
        <rFont val="Calibri"/>
        <family val="2"/>
        <scheme val="minor"/>
      </rPr>
      <t xml:space="preserve">3 </t>
    </r>
    <r>
      <rPr>
        <b/>
        <sz val="8"/>
        <color theme="1"/>
        <rFont val="Calibri"/>
        <family val="2"/>
        <scheme val="minor"/>
      </rPr>
      <t>- BENEFICIO DE LOS PASIVOS RESPECTO DE LA UTILIDAD</t>
    </r>
  </si>
  <si>
    <r>
      <t>VARIABLE X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- RENTABILIDAD </t>
    </r>
  </si>
  <si>
    <r>
      <t>VARIABLE X</t>
    </r>
    <r>
      <rPr>
        <b/>
        <vertAlign val="subscript"/>
        <sz val="10"/>
        <color theme="1"/>
        <rFont val="Calibri"/>
        <family val="2"/>
        <scheme val="minor"/>
      </rPr>
      <t xml:space="preserve">1 </t>
    </r>
    <r>
      <rPr>
        <b/>
        <sz val="10"/>
        <color theme="1"/>
        <rFont val="Calibri"/>
        <family val="2"/>
        <scheme val="minor"/>
      </rPr>
      <t>- LIQUIDEZ</t>
    </r>
  </si>
  <si>
    <t>MODELO Z - SCORE DE ALTMAN</t>
  </si>
  <si>
    <r>
      <t>VARIABLE X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- RENTABILIDAD Y APALANCAMIENTO</t>
    </r>
  </si>
  <si>
    <r>
      <t>VARIABLE X</t>
    </r>
    <r>
      <rPr>
        <b/>
        <vertAlign val="subscript"/>
        <sz val="10"/>
        <color theme="1"/>
        <rFont val="Calibri"/>
        <family val="2"/>
        <scheme val="minor"/>
      </rPr>
      <t xml:space="preserve">3 </t>
    </r>
    <r>
      <rPr>
        <b/>
        <sz val="10"/>
        <color theme="1"/>
        <rFont val="Calibri"/>
        <family val="2"/>
        <scheme val="minor"/>
      </rPr>
      <t>- PRODUCTIVIDAD</t>
    </r>
  </si>
  <si>
    <r>
      <t>VARIABLE X</t>
    </r>
    <r>
      <rPr>
        <b/>
        <vertAlign val="subscript"/>
        <sz val="10"/>
        <color theme="1"/>
        <rFont val="Calibri"/>
        <family val="2"/>
        <scheme val="minor"/>
      </rPr>
      <t>4</t>
    </r>
    <r>
      <rPr>
        <b/>
        <sz val="10"/>
        <color theme="1"/>
        <rFont val="Calibri"/>
        <family val="2"/>
        <scheme val="minor"/>
      </rPr>
      <t xml:space="preserve"> - SOLVENCIA</t>
    </r>
  </si>
  <si>
    <r>
      <t>VARIABLE X</t>
    </r>
    <r>
      <rPr>
        <b/>
        <vertAlign val="subscript"/>
        <sz val="10"/>
        <color theme="1"/>
        <rFont val="Calibri"/>
        <family val="2"/>
        <scheme val="minor"/>
      </rPr>
      <t>4</t>
    </r>
    <r>
      <rPr>
        <b/>
        <sz val="10"/>
        <color theme="1"/>
        <rFont val="Calibri"/>
        <family val="2"/>
        <scheme val="minor"/>
      </rPr>
      <t xml:space="preserve"> - ACTIVIDAD - ROTACION DE ACTIVOS</t>
    </r>
  </si>
  <si>
    <t>CALIFICACION</t>
  </si>
  <si>
    <r>
      <t>VARIABLE X</t>
    </r>
    <r>
      <rPr>
        <b/>
        <vertAlign val="subscript"/>
        <sz val="10"/>
        <color theme="1"/>
        <rFont val="Calibri"/>
        <family val="2"/>
        <scheme val="minor"/>
      </rPr>
      <t xml:space="preserve">1 </t>
    </r>
    <r>
      <rPr>
        <b/>
        <sz val="10"/>
        <color theme="1"/>
        <rFont val="Calibri"/>
        <family val="2"/>
        <scheme val="minor"/>
      </rPr>
      <t>- SOLVENCIA</t>
    </r>
  </si>
  <si>
    <t xml:space="preserve">PROMEDIO DEL SECTOR </t>
  </si>
  <si>
    <t>PROMEDIO DEL SECTOR</t>
  </si>
  <si>
    <r>
      <t>VARIABLE X</t>
    </r>
    <r>
      <rPr>
        <b/>
        <vertAlign val="subscript"/>
        <sz val="10"/>
        <color theme="1"/>
        <rFont val="Calibri"/>
        <family val="2"/>
        <scheme val="minor"/>
      </rPr>
      <t>5</t>
    </r>
    <r>
      <rPr>
        <b/>
        <sz val="10"/>
        <color theme="1"/>
        <rFont val="Calibri"/>
        <family val="2"/>
        <scheme val="minor"/>
      </rPr>
      <t xml:space="preserve"> - ACTIVIDAD </t>
    </r>
  </si>
  <si>
    <t>PROMEDIOS SECTOR  MANUFACTURERO</t>
  </si>
  <si>
    <t>SPRINGATE</t>
  </si>
  <si>
    <t>CA SCORE</t>
  </si>
  <si>
    <t>Z- SCORE DE ALTMAN</t>
  </si>
  <si>
    <t>MODELOS DE PREDICCION DE QUIEBRA</t>
  </si>
  <si>
    <t>MODELO UTILIZADO</t>
  </si>
  <si>
    <t>INDICADORES FINANCIEROS UTILIZADOS</t>
  </si>
  <si>
    <t>MODELO Z-SCORE DE ALTMAN</t>
  </si>
  <si>
    <t>ANALISIS ITERATIVO DE DISCRIMINACION MULTIPLE (ADM)</t>
  </si>
  <si>
    <t>Empresa manufactureras que no cotizan en bolsa</t>
  </si>
  <si>
    <r>
      <t>Liquidez - X</t>
    </r>
    <r>
      <rPr>
        <vertAlign val="sub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= Capital de trabajo /Activo Total</t>
    </r>
  </si>
  <si>
    <r>
      <t>Rendimiento - X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= U.A.I.I. /Activo Total</t>
    </r>
  </si>
  <si>
    <r>
      <t>Beneficio de los Pasivos X</t>
    </r>
    <r>
      <rPr>
        <vertAlign val="sub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 = Utilidad Antes de Impuestos /Pasivo Corriente</t>
    </r>
  </si>
  <si>
    <r>
      <t>Productividad - X</t>
    </r>
    <r>
      <rPr>
        <vertAlign val="subscript"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 xml:space="preserve"> = Ventas /Activo Total</t>
    </r>
  </si>
  <si>
    <t>FORMULA</t>
  </si>
  <si>
    <t>Z = 1.03A + 3.07B + 0.66C + 0.40D</t>
  </si>
  <si>
    <r>
      <t>CA-SCORE = 4.5913 X</t>
    </r>
    <r>
      <rPr>
        <vertAlign val="subscript"/>
        <sz val="8"/>
        <color theme="1"/>
        <rFont val="Calibri"/>
        <family val="2"/>
        <scheme val="minor"/>
      </rPr>
      <t>1 </t>
    </r>
    <r>
      <rPr>
        <sz val="8"/>
        <color theme="1"/>
        <rFont val="Calibri"/>
        <family val="2"/>
        <scheme val="minor"/>
      </rPr>
      <t>+ 4.5080 X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 + 0.3936 X</t>
    </r>
    <r>
      <rPr>
        <vertAlign val="sub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 – 2.7616</t>
    </r>
  </si>
  <si>
    <r>
      <t>Solvencia - X</t>
    </r>
    <r>
      <rPr>
        <vertAlign val="sub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= Capital Contable /Activo Total</t>
    </r>
  </si>
  <si>
    <r>
      <t>Rentabilidad - X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= Utilidad antes de impuestos + Rubros extraordinarios + Gastos Financieros /Activo Total</t>
    </r>
  </si>
  <si>
    <r>
      <t>Productividad - X</t>
    </r>
    <r>
      <rPr>
        <vertAlign val="sub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 = Ventas /Activo Total</t>
    </r>
  </si>
  <si>
    <r>
      <t>Z’= 0.717X</t>
    </r>
    <r>
      <rPr>
        <vertAlign val="sub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+ 0.847X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+ 3.107X</t>
    </r>
    <r>
      <rPr>
        <vertAlign val="sub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 + 0.42X</t>
    </r>
    <r>
      <rPr>
        <vertAlign val="subscript"/>
        <sz val="8"/>
        <color theme="1"/>
        <rFont val="Calibri"/>
        <family val="2"/>
        <scheme val="minor"/>
      </rPr>
      <t xml:space="preserve">4 </t>
    </r>
    <r>
      <rPr>
        <sz val="8"/>
        <color theme="1"/>
        <rFont val="Calibri"/>
        <family val="2"/>
        <scheme val="minor"/>
      </rPr>
      <t>+ 0.998X</t>
    </r>
    <r>
      <rPr>
        <vertAlign val="subscript"/>
        <sz val="8"/>
        <color theme="1"/>
        <rFont val="Calibri"/>
        <family val="2"/>
        <scheme val="minor"/>
      </rPr>
      <t>5</t>
    </r>
  </si>
  <si>
    <r>
      <t>H = 5.528X</t>
    </r>
    <r>
      <rPr>
        <vertAlign val="subscript"/>
        <sz val="8"/>
        <color theme="1"/>
        <rFont val="Calibri"/>
        <family val="2"/>
        <scheme val="minor"/>
      </rPr>
      <t xml:space="preserve">1 </t>
    </r>
    <r>
      <rPr>
        <sz val="8"/>
        <color theme="1"/>
        <rFont val="Calibri"/>
        <family val="2"/>
        <scheme val="minor"/>
      </rPr>
      <t>+ 0.212X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+ 0.073X</t>
    </r>
    <r>
      <rPr>
        <vertAlign val="sub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 + 1.270X</t>
    </r>
    <r>
      <rPr>
        <vertAlign val="subscript"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 xml:space="preserve"> + 0.120X</t>
    </r>
    <r>
      <rPr>
        <vertAlign val="subscript"/>
        <sz val="8"/>
        <color theme="1"/>
        <rFont val="Calibri"/>
        <family val="2"/>
        <scheme val="minor"/>
      </rPr>
      <t>5</t>
    </r>
    <r>
      <rPr>
        <sz val="8"/>
        <color theme="1"/>
        <rFont val="Calibri"/>
        <family val="2"/>
        <scheme val="minor"/>
      </rPr>
      <t xml:space="preserve"> + 2.335X</t>
    </r>
    <r>
      <rPr>
        <vertAlign val="subscript"/>
        <sz val="8"/>
        <color theme="1"/>
        <rFont val="Calibri"/>
        <family val="2"/>
        <scheme val="minor"/>
      </rPr>
      <t>6</t>
    </r>
    <r>
      <rPr>
        <sz val="8"/>
        <color theme="1"/>
        <rFont val="Calibri"/>
        <family val="2"/>
        <scheme val="minor"/>
      </rPr>
      <t xml:space="preserve"> + 0.575X</t>
    </r>
    <r>
      <rPr>
        <vertAlign val="subscript"/>
        <sz val="8"/>
        <color theme="1"/>
        <rFont val="Calibri"/>
        <family val="2"/>
        <scheme val="minor"/>
      </rPr>
      <t>7</t>
    </r>
    <r>
      <rPr>
        <sz val="8"/>
        <color theme="1"/>
        <rFont val="Calibri"/>
        <family val="2"/>
        <scheme val="minor"/>
      </rPr>
      <t xml:space="preserve"> + 1.083X</t>
    </r>
    <r>
      <rPr>
        <vertAlign val="subscript"/>
        <sz val="8"/>
        <color theme="1"/>
        <rFont val="Calibri"/>
        <family val="2"/>
        <scheme val="minor"/>
      </rPr>
      <t>8</t>
    </r>
    <r>
      <rPr>
        <sz val="8"/>
        <color theme="1"/>
        <rFont val="Calibri"/>
        <family val="2"/>
        <scheme val="minor"/>
      </rPr>
      <t xml:space="preserve"> + 0.894X</t>
    </r>
    <r>
      <rPr>
        <vertAlign val="subscript"/>
        <sz val="8"/>
        <color theme="1"/>
        <rFont val="Calibri"/>
        <family val="2"/>
        <scheme val="minor"/>
      </rPr>
      <t>9</t>
    </r>
    <r>
      <rPr>
        <sz val="8"/>
        <color theme="1"/>
        <rFont val="Calibri"/>
        <family val="2"/>
        <scheme val="minor"/>
      </rPr>
      <t xml:space="preserve"> - 6.075</t>
    </r>
  </si>
  <si>
    <r>
      <t>Liquidez -X</t>
    </r>
    <r>
      <rPr>
        <vertAlign val="sub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= Capital de trabajo /Activo Total</t>
    </r>
  </si>
  <si>
    <r>
      <t>Rentabilidad - X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= Utilidades Retenidas /Activo Total</t>
    </r>
  </si>
  <si>
    <r>
      <t>Productividad - X</t>
    </r>
    <r>
      <rPr>
        <vertAlign val="sub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 = U.A.I.I. /Activo Total</t>
    </r>
  </si>
  <si>
    <r>
      <t>Solvencia - X</t>
    </r>
    <r>
      <rPr>
        <vertAlign val="subscript"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 xml:space="preserve"> = Valor Contable Patrimonio /Pasivo Total</t>
    </r>
  </si>
  <si>
    <r>
      <t>Productividad - X</t>
    </r>
    <r>
      <rPr>
        <vertAlign val="subscript"/>
        <sz val="8"/>
        <color theme="1"/>
        <rFont val="Calibri"/>
        <family val="2"/>
        <scheme val="minor"/>
      </rPr>
      <t>5</t>
    </r>
    <r>
      <rPr>
        <sz val="8"/>
        <color theme="1"/>
        <rFont val="Calibri"/>
        <family val="2"/>
        <scheme val="minor"/>
      </rPr>
      <t xml:space="preserve"> = Ventas /Activo Total</t>
    </r>
  </si>
  <si>
    <r>
      <t>Productividad -X</t>
    </r>
    <r>
      <rPr>
        <vertAlign val="sub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= Utilidades Retenidas /Activo Total</t>
    </r>
  </si>
  <si>
    <r>
      <t>Productividad - X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= Ventas /Activo Total</t>
    </r>
  </si>
  <si>
    <r>
      <t>Rentabilidad - X</t>
    </r>
    <r>
      <rPr>
        <vertAlign val="sub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 = Utilidad Antes de Impuestos /Capital Contable</t>
    </r>
  </si>
  <si>
    <r>
      <t>Solvencia - X</t>
    </r>
    <r>
      <rPr>
        <vertAlign val="subscript"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 xml:space="preserve"> = Flujo de Caja /Pasivo Total</t>
    </r>
  </si>
  <si>
    <r>
      <t>Endeudamiento - X</t>
    </r>
    <r>
      <rPr>
        <vertAlign val="subscript"/>
        <sz val="8"/>
        <color theme="1"/>
        <rFont val="Calibri"/>
        <family val="2"/>
        <scheme val="minor"/>
      </rPr>
      <t>5</t>
    </r>
    <r>
      <rPr>
        <sz val="8"/>
        <color theme="1"/>
        <rFont val="Calibri"/>
        <family val="2"/>
        <scheme val="minor"/>
      </rPr>
      <t xml:space="preserve"> = Pasivo Total /Activo Total</t>
    </r>
  </si>
  <si>
    <r>
      <t>Endeudamiento a Corto Plazo - X</t>
    </r>
    <r>
      <rPr>
        <vertAlign val="subscript"/>
        <sz val="8"/>
        <color theme="1"/>
        <rFont val="Calibri"/>
        <family val="2"/>
        <scheme val="minor"/>
      </rPr>
      <t>6</t>
    </r>
    <r>
      <rPr>
        <sz val="8"/>
        <color theme="1"/>
        <rFont val="Calibri"/>
        <family val="2"/>
        <scheme val="minor"/>
      </rPr>
      <t xml:space="preserve"> = Pasivo Corriente / Activo Total</t>
    </r>
  </si>
  <si>
    <r>
      <t>Estructura del Activo - X</t>
    </r>
    <r>
      <rPr>
        <vertAlign val="subscript"/>
        <sz val="8"/>
        <color theme="1"/>
        <rFont val="Calibri"/>
        <family val="2"/>
        <scheme val="minor"/>
      </rPr>
      <t>7</t>
    </r>
    <r>
      <rPr>
        <sz val="8"/>
        <color theme="1"/>
        <rFont val="Calibri"/>
        <family val="2"/>
        <scheme val="minor"/>
      </rPr>
      <t xml:space="preserve"> = Activo Total Tangible</t>
    </r>
  </si>
  <si>
    <r>
      <t>Endeudamiento - X</t>
    </r>
    <r>
      <rPr>
        <vertAlign val="subscript"/>
        <sz val="8"/>
        <color theme="1"/>
        <rFont val="Calibri"/>
        <family val="2"/>
        <scheme val="minor"/>
      </rPr>
      <t>8</t>
    </r>
    <r>
      <rPr>
        <sz val="8"/>
        <color theme="1"/>
        <rFont val="Calibri"/>
        <family val="2"/>
        <scheme val="minor"/>
      </rPr>
      <t xml:space="preserve"> = Capital de Trabajo /Pasivo Total</t>
    </r>
  </si>
  <si>
    <r>
      <t>Endeudamiento - X</t>
    </r>
    <r>
      <rPr>
        <vertAlign val="subscript"/>
        <sz val="8"/>
        <color theme="1"/>
        <rFont val="Calibri"/>
        <family val="2"/>
        <scheme val="minor"/>
      </rPr>
      <t>9</t>
    </r>
    <r>
      <rPr>
        <sz val="8"/>
        <color theme="1"/>
        <rFont val="Calibri"/>
        <family val="2"/>
        <scheme val="minor"/>
      </rPr>
      <t xml:space="preserve"> = Log(Utilidad Operacional) /Gastos Financieros</t>
    </r>
  </si>
  <si>
    <t>EN REORGANIZACION</t>
  </si>
  <si>
    <t>ACTIVO</t>
  </si>
  <si>
    <t xml:space="preserve">EN EJECUCION DEL ACUERDO DE RESTRUCTURACION </t>
  </si>
  <si>
    <t>ESTADO ACTUAL</t>
  </si>
  <si>
    <t>VALORACION</t>
  </si>
  <si>
    <t>CAMBIA LA RAZON SOCIAL A VERACRUZ MR S.A.S</t>
  </si>
  <si>
    <t>H &lt; 0 La empresa es Insolvente</t>
  </si>
  <si>
    <t>CA Score &lt; -0,3 La empresa puede considerarse como Insolvente</t>
  </si>
  <si>
    <t>Debajo de 1,8.  Probabilidad de quiebra Financiera Muy Alta</t>
  </si>
  <si>
    <t>Entre 1,8 y 2,7. Posibilidad de que la empresa quiebre dentro de los 2 años de operaciones siguientes, a partir de las cifras financieras dadas.</t>
  </si>
  <si>
    <t>Entre 2,7 y 2,99 en Alerta.  Esta zona es un área donde se debe actuar con cautela en cuanto a sus movimientos financieros para no caer en la Zona Gris.</t>
  </si>
  <si>
    <t>Superior a 3,0.  Empresa saludable.</t>
  </si>
  <si>
    <t>ESTADO DEL RUES - CAMARA DE COMERCIO DE VILLAVICENCIO</t>
  </si>
  <si>
    <t>VARIABLE MAS REPRESENTATIVA</t>
  </si>
  <si>
    <t>VARIABLE MENOS REPRESENTATIVA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</si>
</sst>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0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vertAlign val="subscript"/>
      <sz val="8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231">
    <xf numFmtId="0" fontId="0" fillId="0" borderId="0" xfId="0"/>
    <xf numFmtId="0" fontId="0" fillId="2" borderId="0" xfId="0" applyFill="1" applyBorder="1"/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" fillId="2" borderId="0" xfId="0" applyFont="1" applyFill="1" applyBorder="1"/>
    <xf numFmtId="0" fontId="1" fillId="2" borderId="1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 vertical="center"/>
    </xf>
    <xf numFmtId="164" fontId="1" fillId="2" borderId="1" xfId="0" applyNumberFormat="1" applyFont="1" applyFill="1" applyBorder="1"/>
    <xf numFmtId="164" fontId="1" fillId="2" borderId="6" xfId="0" applyNumberFormat="1" applyFont="1" applyFill="1" applyBorder="1"/>
    <xf numFmtId="4" fontId="1" fillId="2" borderId="1" xfId="0" applyNumberFormat="1" applyFont="1" applyFill="1" applyBorder="1"/>
    <xf numFmtId="4" fontId="1" fillId="2" borderId="6" xfId="0" applyNumberFormat="1" applyFont="1" applyFill="1" applyBorder="1"/>
    <xf numFmtId="165" fontId="1" fillId="2" borderId="1" xfId="0" applyNumberFormat="1" applyFont="1" applyFill="1" applyBorder="1"/>
    <xf numFmtId="165" fontId="1" fillId="2" borderId="6" xfId="0" applyNumberFormat="1" applyFont="1" applyFill="1" applyBorder="1"/>
    <xf numFmtId="3" fontId="3" fillId="2" borderId="1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/>
    <xf numFmtId="0" fontId="1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64" fontId="1" fillId="3" borderId="6" xfId="0" applyNumberFormat="1" applyFont="1" applyFill="1" applyBorder="1"/>
    <xf numFmtId="0" fontId="1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164" fontId="1" fillId="5" borderId="1" xfId="0" applyNumberFormat="1" applyFont="1" applyFill="1" applyBorder="1"/>
    <xf numFmtId="164" fontId="1" fillId="5" borderId="6" xfId="0" applyNumberFormat="1" applyFont="1" applyFill="1" applyBorder="1"/>
    <xf numFmtId="164" fontId="1" fillId="0" borderId="6" xfId="0" applyNumberFormat="1" applyFont="1" applyFill="1" applyBorder="1"/>
    <xf numFmtId="165" fontId="1" fillId="5" borderId="1" xfId="0" applyNumberFormat="1" applyFont="1" applyFill="1" applyBorder="1"/>
    <xf numFmtId="165" fontId="1" fillId="5" borderId="6" xfId="0" applyNumberFormat="1" applyFont="1" applyFill="1" applyBorder="1"/>
    <xf numFmtId="0" fontId="0" fillId="5" borderId="0" xfId="0" applyFill="1" applyBorder="1"/>
    <xf numFmtId="165" fontId="1" fillId="5" borderId="3" xfId="0" applyNumberFormat="1" applyFont="1" applyFill="1" applyBorder="1"/>
    <xf numFmtId="0" fontId="6" fillId="2" borderId="0" xfId="0" applyFont="1" applyFill="1" applyBorder="1"/>
    <xf numFmtId="164" fontId="1" fillId="5" borderId="3" xfId="0" applyNumberFormat="1" applyFont="1" applyFill="1" applyBorder="1"/>
    <xf numFmtId="164" fontId="1" fillId="5" borderId="4" xfId="0" applyNumberFormat="1" applyFont="1" applyFill="1" applyBorder="1"/>
    <xf numFmtId="164" fontId="1" fillId="6" borderId="1" xfId="0" applyNumberFormat="1" applyFont="1" applyFill="1" applyBorder="1"/>
    <xf numFmtId="164" fontId="1" fillId="6" borderId="6" xfId="0" applyNumberFormat="1" applyFont="1" applyFill="1" applyBorder="1"/>
    <xf numFmtId="165" fontId="1" fillId="6" borderId="1" xfId="0" applyNumberFormat="1" applyFont="1" applyFill="1" applyBorder="1"/>
    <xf numFmtId="4" fontId="1" fillId="2" borderId="8" xfId="0" applyNumberFormat="1" applyFont="1" applyFill="1" applyBorder="1"/>
    <xf numFmtId="164" fontId="5" fillId="0" borderId="17" xfId="0" applyNumberFormat="1" applyFont="1" applyFill="1" applyBorder="1"/>
    <xf numFmtId="164" fontId="5" fillId="0" borderId="18" xfId="0" applyNumberFormat="1" applyFont="1" applyFill="1" applyBorder="1"/>
    <xf numFmtId="0" fontId="1" fillId="0" borderId="1" xfId="0" applyFont="1" applyFill="1" applyBorder="1"/>
    <xf numFmtId="164" fontId="1" fillId="0" borderId="1" xfId="0" applyNumberFormat="1" applyFont="1" applyFill="1" applyBorder="1"/>
    <xf numFmtId="165" fontId="1" fillId="0" borderId="1" xfId="0" applyNumberFormat="1" applyFont="1" applyFill="1" applyBorder="1"/>
    <xf numFmtId="165" fontId="1" fillId="0" borderId="6" xfId="0" applyNumberFormat="1" applyFont="1" applyFill="1" applyBorder="1"/>
    <xf numFmtId="0" fontId="1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 vertical="center"/>
    </xf>
    <xf numFmtId="0" fontId="1" fillId="0" borderId="22" xfId="0" applyFont="1" applyFill="1" applyBorder="1"/>
    <xf numFmtId="164" fontId="1" fillId="0" borderId="22" xfId="0" applyNumberFormat="1" applyFont="1" applyFill="1" applyBorder="1"/>
    <xf numFmtId="164" fontId="1" fillId="0" borderId="23" xfId="0" applyNumberFormat="1" applyFont="1" applyFill="1" applyBorder="1"/>
    <xf numFmtId="0" fontId="0" fillId="2" borderId="24" xfId="0" applyFill="1" applyBorder="1"/>
    <xf numFmtId="0" fontId="0" fillId="2" borderId="25" xfId="0" applyFill="1" applyBorder="1"/>
    <xf numFmtId="165" fontId="0" fillId="2" borderId="26" xfId="0" applyNumberFormat="1" applyFill="1" applyBorder="1"/>
    <xf numFmtId="165" fontId="1" fillId="5" borderId="4" xfId="0" applyNumberFormat="1" applyFont="1" applyFill="1" applyBorder="1"/>
    <xf numFmtId="0" fontId="2" fillId="2" borderId="22" xfId="0" applyFont="1" applyFill="1" applyBorder="1" applyAlignment="1">
      <alignment horizontal="left" vertical="center"/>
    </xf>
    <xf numFmtId="0" fontId="1" fillId="2" borderId="22" xfId="0" applyFont="1" applyFill="1" applyBorder="1"/>
    <xf numFmtId="164" fontId="1" fillId="6" borderId="22" xfId="0" applyNumberFormat="1" applyFont="1" applyFill="1" applyBorder="1"/>
    <xf numFmtId="164" fontId="1" fillId="5" borderId="22" xfId="0" applyNumberFormat="1" applyFont="1" applyFill="1" applyBorder="1"/>
    <xf numFmtId="164" fontId="1" fillId="5" borderId="23" xfId="0" applyNumberFormat="1" applyFont="1" applyFill="1" applyBorder="1"/>
    <xf numFmtId="0" fontId="1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 vertical="center"/>
    </xf>
    <xf numFmtId="165" fontId="0" fillId="4" borderId="26" xfId="0" applyNumberFormat="1" applyFill="1" applyBorder="1"/>
    <xf numFmtId="164" fontId="1" fillId="3" borderId="1" xfId="0" applyNumberFormat="1" applyFont="1" applyFill="1" applyBorder="1"/>
    <xf numFmtId="165" fontId="1" fillId="3" borderId="1" xfId="0" applyNumberFormat="1" applyFont="1" applyFill="1" applyBorder="1"/>
    <xf numFmtId="164" fontId="1" fillId="3" borderId="22" xfId="0" applyNumberFormat="1" applyFont="1" applyFill="1" applyBorder="1"/>
    <xf numFmtId="164" fontId="1" fillId="3" borderId="23" xfId="0" applyNumberFormat="1" applyFont="1" applyFill="1" applyBorder="1"/>
    <xf numFmtId="4" fontId="1" fillId="2" borderId="22" xfId="0" applyNumberFormat="1" applyFont="1" applyFill="1" applyBorder="1"/>
    <xf numFmtId="165" fontId="1" fillId="2" borderId="23" xfId="0" applyNumberFormat="1" applyFont="1" applyFill="1" applyBorder="1"/>
    <xf numFmtId="0" fontId="6" fillId="4" borderId="7" xfId="0" applyFont="1" applyFill="1" applyBorder="1" applyAlignment="1">
      <alignment horizontal="left"/>
    </xf>
    <xf numFmtId="0" fontId="12" fillId="4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/>
    </xf>
    <xf numFmtId="0" fontId="13" fillId="2" borderId="17" xfId="0" applyFont="1" applyFill="1" applyBorder="1" applyAlignment="1">
      <alignment horizontal="left" vertical="center"/>
    </xf>
    <xf numFmtId="164" fontId="14" fillId="5" borderId="17" xfId="0" applyNumberFormat="1" applyFont="1" applyFill="1" applyBorder="1"/>
    <xf numFmtId="164" fontId="14" fillId="5" borderId="18" xfId="0" applyNumberFormat="1" applyFont="1" applyFill="1" applyBorder="1"/>
    <xf numFmtId="0" fontId="6" fillId="2" borderId="5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 vertical="center"/>
    </xf>
    <xf numFmtId="0" fontId="6" fillId="2" borderId="1" xfId="0" applyFont="1" applyFill="1" applyBorder="1"/>
    <xf numFmtId="164" fontId="6" fillId="2" borderId="1" xfId="0" applyNumberFormat="1" applyFont="1" applyFill="1" applyBorder="1"/>
    <xf numFmtId="164" fontId="6" fillId="5" borderId="1" xfId="0" applyNumberFormat="1" applyFont="1" applyFill="1" applyBorder="1"/>
    <xf numFmtId="164" fontId="6" fillId="5" borderId="6" xfId="0" applyNumberFormat="1" applyFont="1" applyFill="1" applyBorder="1"/>
    <xf numFmtId="165" fontId="6" fillId="5" borderId="1" xfId="0" applyNumberFormat="1" applyFont="1" applyFill="1" applyBorder="1"/>
    <xf numFmtId="165" fontId="6" fillId="0" borderId="1" xfId="0" applyNumberFormat="1" applyFont="1" applyFill="1" applyBorder="1"/>
    <xf numFmtId="165" fontId="6" fillId="5" borderId="6" xfId="0" applyNumberFormat="1" applyFont="1" applyFill="1" applyBorder="1"/>
    <xf numFmtId="0" fontId="6" fillId="2" borderId="21" xfId="0" applyFont="1" applyFill="1" applyBorder="1" applyAlignment="1">
      <alignment horizontal="left"/>
    </xf>
    <xf numFmtId="0" fontId="13" fillId="2" borderId="22" xfId="0" applyFont="1" applyFill="1" applyBorder="1" applyAlignment="1">
      <alignment horizontal="left" vertical="center"/>
    </xf>
    <xf numFmtId="164" fontId="6" fillId="0" borderId="22" xfId="0" applyNumberFormat="1" applyFont="1" applyFill="1" applyBorder="1"/>
    <xf numFmtId="164" fontId="6" fillId="5" borderId="22" xfId="0" applyNumberFormat="1" applyFont="1" applyFill="1" applyBorder="1"/>
    <xf numFmtId="164" fontId="6" fillId="5" borderId="23" xfId="0" applyNumberFormat="1" applyFont="1" applyFill="1" applyBorder="1"/>
    <xf numFmtId="0" fontId="6" fillId="2" borderId="24" xfId="0" applyFont="1" applyFill="1" applyBorder="1"/>
    <xf numFmtId="0" fontId="6" fillId="2" borderId="25" xfId="0" applyFont="1" applyFill="1" applyBorder="1"/>
    <xf numFmtId="164" fontId="6" fillId="3" borderId="25" xfId="0" applyNumberFormat="1" applyFont="1" applyFill="1" applyBorder="1"/>
    <xf numFmtId="0" fontId="0" fillId="5" borderId="32" xfId="0" applyFill="1" applyBorder="1"/>
    <xf numFmtId="0" fontId="0" fillId="3" borderId="31" xfId="0" applyFill="1" applyBorder="1"/>
    <xf numFmtId="165" fontId="0" fillId="3" borderId="26" xfId="0" applyNumberFormat="1" applyFill="1" applyBorder="1"/>
    <xf numFmtId="165" fontId="1" fillId="3" borderId="6" xfId="0" applyNumberFormat="1" applyFont="1" applyFill="1" applyBorder="1"/>
    <xf numFmtId="164" fontId="5" fillId="3" borderId="18" xfId="0" applyNumberFormat="1" applyFont="1" applyFill="1" applyBorder="1"/>
    <xf numFmtId="0" fontId="0" fillId="0" borderId="0" xfId="0" applyFill="1" applyBorder="1"/>
    <xf numFmtId="164" fontId="5" fillId="3" borderId="17" xfId="0" applyNumberFormat="1" applyFont="1" applyFill="1" applyBorder="1"/>
    <xf numFmtId="165" fontId="16" fillId="5" borderId="26" xfId="0" applyNumberFormat="1" applyFont="1" applyFill="1" applyBorder="1"/>
    <xf numFmtId="165" fontId="0" fillId="5" borderId="26" xfId="0" applyNumberFormat="1" applyFill="1" applyBorder="1"/>
    <xf numFmtId="164" fontId="5" fillId="5" borderId="17" xfId="0" applyNumberFormat="1" applyFont="1" applyFill="1" applyBorder="1"/>
    <xf numFmtId="164" fontId="5" fillId="5" borderId="18" xfId="0" applyNumberFormat="1" applyFont="1" applyFill="1" applyBorder="1"/>
    <xf numFmtId="165" fontId="1" fillId="2" borderId="22" xfId="0" applyNumberFormat="1" applyFont="1" applyFill="1" applyBorder="1"/>
    <xf numFmtId="165" fontId="0" fillId="0" borderId="26" xfId="0" applyNumberFormat="1" applyFill="1" applyBorder="1"/>
    <xf numFmtId="0" fontId="15" fillId="2" borderId="25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164" fontId="4" fillId="4" borderId="26" xfId="0" applyNumberFormat="1" applyFont="1" applyFill="1" applyBorder="1"/>
    <xf numFmtId="164" fontId="4" fillId="5" borderId="26" xfId="0" applyNumberFormat="1" applyFont="1" applyFill="1" applyBorder="1"/>
    <xf numFmtId="164" fontId="4" fillId="6" borderId="26" xfId="0" applyNumberFormat="1" applyFont="1" applyFill="1" applyBorder="1"/>
    <xf numFmtId="164" fontId="6" fillId="4" borderId="26" xfId="0" applyNumberFormat="1" applyFont="1" applyFill="1" applyBorder="1"/>
    <xf numFmtId="164" fontId="6" fillId="5" borderId="25" xfId="0" applyNumberFormat="1" applyFont="1" applyFill="1" applyBorder="1"/>
    <xf numFmtId="164" fontId="6" fillId="0" borderId="1" xfId="0" applyNumberFormat="1" applyFont="1" applyFill="1" applyBorder="1"/>
    <xf numFmtId="164" fontId="6" fillId="0" borderId="6" xfId="0" applyNumberFormat="1" applyFont="1" applyFill="1" applyBorder="1"/>
    <xf numFmtId="0" fontId="1" fillId="2" borderId="0" xfId="0" applyFont="1" applyFill="1"/>
    <xf numFmtId="0" fontId="1" fillId="0" borderId="0" xfId="0" applyFont="1"/>
    <xf numFmtId="0" fontId="11" fillId="2" borderId="16" xfId="0" applyFont="1" applyFill="1" applyBorder="1" applyAlignment="1">
      <alignment horizontal="left"/>
    </xf>
    <xf numFmtId="164" fontId="6" fillId="5" borderId="17" xfId="0" applyNumberFormat="1" applyFont="1" applyFill="1" applyBorder="1"/>
    <xf numFmtId="0" fontId="11" fillId="2" borderId="5" xfId="0" applyFont="1" applyFill="1" applyBorder="1" applyAlignment="1">
      <alignment horizontal="left"/>
    </xf>
    <xf numFmtId="164" fontId="6" fillId="0" borderId="1" xfId="0" applyNumberFormat="1" applyFont="1" applyBorder="1"/>
    <xf numFmtId="0" fontId="11" fillId="2" borderId="21" xfId="0" applyFont="1" applyFill="1" applyBorder="1" applyAlignment="1">
      <alignment horizontal="left"/>
    </xf>
    <xf numFmtId="164" fontId="6" fillId="0" borderId="22" xfId="0" applyNumberFormat="1" applyFont="1" applyBorder="1"/>
    <xf numFmtId="164" fontId="11" fillId="4" borderId="25" xfId="0" applyNumberFormat="1" applyFont="1" applyFill="1" applyBorder="1"/>
    <xf numFmtId="164" fontId="11" fillId="4" borderId="26" xfId="0" applyNumberFormat="1" applyFont="1" applyFill="1" applyBorder="1"/>
    <xf numFmtId="0" fontId="17" fillId="0" borderId="0" xfId="0" applyFont="1"/>
    <xf numFmtId="0" fontId="17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8" fillId="4" borderId="1" xfId="0" applyFont="1" applyFill="1" applyBorder="1" applyAlignment="1">
      <alignment horizontal="center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0" fontId="17" fillId="0" borderId="22" xfId="0" applyFont="1" applyFill="1" applyBorder="1" applyAlignment="1">
      <alignment horizontal="left" vertical="center"/>
    </xf>
    <xf numFmtId="0" fontId="17" fillId="0" borderId="34" xfId="0" applyFont="1" applyFill="1" applyBorder="1" applyAlignment="1">
      <alignment horizontal="left" vertical="center"/>
    </xf>
    <xf numFmtId="0" fontId="0" fillId="0" borderId="34" xfId="0" applyBorder="1"/>
    <xf numFmtId="0" fontId="17" fillId="0" borderId="22" xfId="0" applyFont="1" applyFill="1" applyBorder="1" applyAlignment="1">
      <alignment vertical="center" wrapText="1"/>
    </xf>
    <xf numFmtId="0" fontId="17" fillId="0" borderId="34" xfId="0" applyFont="1" applyFill="1" applyBorder="1" applyAlignment="1">
      <alignment vertical="top" wrapText="1"/>
    </xf>
    <xf numFmtId="0" fontId="21" fillId="0" borderId="22" xfId="0" applyFont="1" applyBorder="1" applyAlignment="1">
      <alignment horizontal="center" vertical="center"/>
    </xf>
    <xf numFmtId="0" fontId="17" fillId="0" borderId="34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19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8" fillId="4" borderId="5" xfId="0" applyFont="1" applyFill="1" applyBorder="1"/>
    <xf numFmtId="0" fontId="8" fillId="4" borderId="6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wrapText="1"/>
    </xf>
    <xf numFmtId="0" fontId="8" fillId="7" borderId="5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17" fillId="0" borderId="23" xfId="0" applyFont="1" applyBorder="1" applyAlignment="1">
      <alignment wrapText="1"/>
    </xf>
    <xf numFmtId="0" fontId="17" fillId="0" borderId="36" xfId="0" applyFont="1" applyBorder="1" applyAlignment="1">
      <alignment wrapText="1"/>
    </xf>
    <xf numFmtId="0" fontId="19" fillId="0" borderId="36" xfId="0" applyFont="1" applyBorder="1" applyAlignment="1">
      <alignment vertical="center"/>
    </xf>
    <xf numFmtId="0" fontId="0" fillId="0" borderId="36" xfId="0" applyBorder="1"/>
    <xf numFmtId="0" fontId="0" fillId="0" borderId="18" xfId="0" applyBorder="1"/>
    <xf numFmtId="0" fontId="17" fillId="2" borderId="23" xfId="0" applyFont="1" applyFill="1" applyBorder="1" applyAlignment="1">
      <alignment vertical="center" wrapText="1"/>
    </xf>
    <xf numFmtId="0" fontId="17" fillId="2" borderId="36" xfId="0" applyFont="1" applyFill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0" fontId="0" fillId="0" borderId="38" xfId="0" applyBorder="1"/>
    <xf numFmtId="0" fontId="17" fillId="2" borderId="20" xfId="0" applyFont="1" applyFill="1" applyBorder="1" applyAlignment="1">
      <alignment vertical="center" wrapText="1"/>
    </xf>
    <xf numFmtId="0" fontId="17" fillId="4" borderId="7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/>
    </xf>
    <xf numFmtId="0" fontId="23" fillId="2" borderId="17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21" xfId="0" applyFont="1" applyFill="1" applyBorder="1"/>
    <xf numFmtId="0" fontId="8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17" fillId="0" borderId="25" xfId="0" applyFont="1" applyBorder="1" applyAlignment="1">
      <alignment wrapText="1"/>
    </xf>
    <xf numFmtId="0" fontId="17" fillId="0" borderId="26" xfId="0" applyFont="1" applyBorder="1" applyAlignment="1">
      <alignment wrapText="1"/>
    </xf>
    <xf numFmtId="0" fontId="8" fillId="10" borderId="10" xfId="0" applyFont="1" applyFill="1" applyBorder="1" applyAlignment="1">
      <alignment wrapText="1"/>
    </xf>
    <xf numFmtId="0" fontId="8" fillId="7" borderId="2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8" fillId="9" borderId="21" xfId="0" applyFont="1" applyFill="1" applyBorder="1" applyAlignment="1">
      <alignment horizontal="center" vertical="center" wrapText="1"/>
    </xf>
    <xf numFmtId="0" fontId="8" fillId="9" borderId="35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8" fillId="7" borderId="35" xfId="0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389F819-8A87-48EA-A3EA-1A7F27F5DF28}"/>
    <cellStyle name="Normal 2 2" xfId="2" xr:uid="{28BEC87A-BA14-41C9-BD30-CBC2600A5E19}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/Downloads/PILAR%20LADINO/TRABAJO%20DE%20GRADO/5%20AGROPECUARIA%20DE%20COMERCIO%20S.A.S%20EN%20REORGANIZACION/AGROPECURARIA%20DE%20COMERCIO%20S.A.S%20EN%20REORGANIZACION%20O.G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/Downloads/PILAR%20LADINO/TRABAJO%20DE%20GRADO/14%20RAFAEL%20AYALA%20CELY%20INVERSIONES%20GUANAYAS%20Y%20CIA%20S%20EN%20C/RAFAEL%20AYALA%20CELY%20INVERSIONES%20GUANAYAS%20Y%20CIA%20S%20EN%20C%20%20OB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/Downloads/PILAR%20LADINO/TRABAJO%20DE%20GRADO/15%20LLANOBOSQUES%20S.A.S/LLANOBOSQUES%20SAS%20OG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/Downloads/PILAR%20LADINO/TRABAJO%20DE%20GRADO/16%20ACEITES%20MORICHAL%20S.A.S/ACEITES%20MORICHAL%20S.A.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/Downloads/PILAR%20LADINO/TRABAJO%20DE%20GRADO/17%20EXTRACTORA%20SAN%20SEBASTIAN/EXTRACTORA%20SAN%20SEBASTIANO%20OG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/Downloads/PILAR%20LADINO/TRABAJO%20DE%20GRADO/18%20INVERSIONES%20LUKARO%20S.A.S/INVERSIONES%20LUKARO%20S.A.S%20OG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/Downloads/PILAR%20LADINO/TRABAJO%20DE%20GRADO/19%20%20BRAGANZA%20SAS%20IMCOMPLETO/BRAGANZA%20S.A.S.%20OB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/Downloads/PILAR%20LADINO/TRABAJO%20DE%20GRADO/20%20FRIGORIFICO%20DE%20RESTREPO%20S.A%20IMCOMPLETO/FRIGORIFICO%20DE%20RESTREPO%20SA%20O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/Downloads/PILAR%20LADINO/TRABAJO%20DE%20GRADO/6%20SOCIEDAD%20ARROCERA/SOCIEDAD%20ARROCERA%20LTDA%20O.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/Downloads/PILAR%20LADINO/TRABAJO%20DE%20GRADO/7%20PROTEINAS%20DEL%20ORIENTE%20S.A.S/PROTEINAS%20DEL%20ORIENTE%20S.A.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/Downloads/PILAR%20LADINO/TRABAJO%20DE%20GRADO/8%20%20LA%20CATIRA%20INDUSTRIA%20LACTEA%20S.A.S/LA%20CATIRA%20INDUSTRIA%20LACTEA%20S.A.S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/Downloads/PILAR%20LADINO/TRABAJO%20DE%20GRADO/9%20COPROARROZ%20DEL%20LLANO%20S.A.S/COPROARROZ%20DEL%20LLANO%20SA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/Downloads/PILAR%20LADINO/TRABAJO%20DE%20GRADO/10%20INDUSTRIA%20MOLINERA%20PADDY%20S.A.S/INDUSTRIA%20MOLINERA%20PADDY%20S.A.S.%20OB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/Downloads/PILAR%20LADINO/TRABAJO%20DE%20GRADO/11%20%20COMERCIALIZADORA%20INTERNACIONAL%20DE%20FRUTAS%20DEL%20ARIARI%20S.A/COMERCIALIZADORA%20INTERNACIONAL%20DE%20FRUTAS%20DEL%20ARIARI%20S.A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/Downloads/PILAR%20LADINO/TRABAJO%20DE%20GRADO/12%20%20COMERCIALIZADORA%20DEL%20LLANO/COMERCIALIZADORA%20DEL%20LLANO%20S.A%20OB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/Downloads/PILAR%20LADINO/TRABAJO%20DE%20GRADO/13%20INDUSTRIA%20PRODUCTORA%20DE%20ARROZ%20S.A%20EN%20REORGANIZACION/INDUSTRIA%20PRODUCTORA%20DE%20ARROZ%20S.A.%20EN%20REORGANIZACI&#211;N%20%20O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RAL"/>
      <sheetName val="ANALISIS VERTICAL"/>
      <sheetName val="ESTADO DE RESULTADOS"/>
      <sheetName val="FLUJO DE CAJA "/>
      <sheetName val="FULMER"/>
      <sheetName val="SPRINGATE"/>
      <sheetName val="CA SCORE"/>
      <sheetName val="Z-Score"/>
      <sheetName val="Liquidez"/>
      <sheetName val="Endeudamiento"/>
      <sheetName val="Actividad"/>
      <sheetName val="Rentabilidad"/>
      <sheetName val="EV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0">
          <cell r="G30" t="e">
            <v>#NUM!</v>
          </cell>
          <cell r="H30" t="e">
            <v>#NUM!</v>
          </cell>
          <cell r="I30" t="e">
            <v>#DIV/0!</v>
          </cell>
          <cell r="J30" t="e">
            <v>#DIV/0!</v>
          </cell>
        </row>
      </sheetData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RAL"/>
      <sheetName val="ANALISIS VERTICAL"/>
      <sheetName val="ESTADO DE RESULTADOS"/>
      <sheetName val="FULMER"/>
      <sheetName val="SPRINGATE"/>
      <sheetName val="CA SCORE"/>
      <sheetName val="Z-Score"/>
      <sheetName val="FLUJO DE CAJA "/>
      <sheetName val="Liquidez"/>
      <sheetName val="Endeudamiento"/>
      <sheetName val="Actividad"/>
      <sheetName val="Rentabilidad"/>
      <sheetName val="EVA"/>
    </sheetNames>
    <sheetDataSet>
      <sheetData sheetId="0" refreshError="1"/>
      <sheetData sheetId="1" refreshError="1"/>
      <sheetData sheetId="2" refreshError="1"/>
      <sheetData sheetId="3">
        <row r="30">
          <cell r="G30" t="e">
            <v>#NUM!</v>
          </cell>
          <cell r="H30" t="e">
            <v>#NUM!</v>
          </cell>
          <cell r="I30" t="e">
            <v>#NUM!</v>
          </cell>
          <cell r="J30" t="e">
            <v>#NUM!</v>
          </cell>
        </row>
      </sheetData>
      <sheetData sheetId="4">
        <row r="18">
          <cell r="G18">
            <v>-9.3010173384162523E-2</v>
          </cell>
        </row>
      </sheetData>
      <sheetData sheetId="5">
        <row r="18">
          <cell r="G18">
            <v>-0.22304364460585502</v>
          </cell>
          <cell r="H18">
            <v>-0.19873600583447448</v>
          </cell>
          <cell r="I18">
            <v>-0.34759212143257434</v>
          </cell>
          <cell r="J18">
            <v>-0.17923233984586684</v>
          </cell>
        </row>
      </sheetData>
      <sheetData sheetId="6">
        <row r="9">
          <cell r="I9">
            <v>0.73961113483425833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RAL"/>
      <sheetName val="ANALISIS VERTICAL"/>
      <sheetName val="ESTADO DE RESULTADOS"/>
      <sheetName val="FULMER"/>
      <sheetName val="SPRINGATE"/>
      <sheetName val="CA SCORE"/>
      <sheetName val="Z-Score"/>
      <sheetName val="FLUJO DE CAJA "/>
      <sheetName val="Liquidez"/>
      <sheetName val="Endeudamiento"/>
      <sheetName val="Actividad"/>
      <sheetName val="Rentabilidad"/>
      <sheetName val="EVA"/>
    </sheetNames>
    <sheetDataSet>
      <sheetData sheetId="0" refreshError="1"/>
      <sheetData sheetId="1" refreshError="1"/>
      <sheetData sheetId="2" refreshError="1"/>
      <sheetData sheetId="3">
        <row r="30">
          <cell r="G30" t="e">
            <v>#DIV/0!</v>
          </cell>
          <cell r="H30">
            <v>-5.4887466975699688</v>
          </cell>
          <cell r="I30" t="e">
            <v>#DIV/0!</v>
          </cell>
          <cell r="J30" t="e">
            <v>#DIV/0!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RAL"/>
      <sheetName val="ANALISIS VERTICAL"/>
      <sheetName val="ESTADO DE RESULTADOS"/>
      <sheetName val="FULMER"/>
      <sheetName val="SPRINGATE"/>
      <sheetName val="CA SCORE"/>
      <sheetName val="Z-Score"/>
      <sheetName val="FLUJO DE CAJA "/>
      <sheetName val="Liquidez"/>
      <sheetName val="Endeudamiento"/>
      <sheetName val="Actividad"/>
      <sheetName val="Rentabilidad"/>
      <sheetName val="EVA"/>
    </sheetNames>
    <sheetDataSet>
      <sheetData sheetId="0" refreshError="1"/>
      <sheetData sheetId="1" refreshError="1"/>
      <sheetData sheetId="2" refreshError="1"/>
      <sheetData sheetId="3">
        <row r="30">
          <cell r="G30">
            <v>-2.975141138731253</v>
          </cell>
          <cell r="H30">
            <v>-2.976602997440255</v>
          </cell>
          <cell r="I30">
            <v>-2.9076780371761308</v>
          </cell>
          <cell r="J30">
            <v>-2.9881648289897034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RAL"/>
      <sheetName val="ANALISIS VERTICAL"/>
      <sheetName val="ESTADO DE RESULTADOS"/>
      <sheetName val="FULMER"/>
      <sheetName val="SPRINGATE"/>
      <sheetName val="CA SCORE"/>
      <sheetName val="Z-Score"/>
      <sheetName val="FLUJO DE CAJA "/>
      <sheetName val="Liquidez"/>
      <sheetName val="Endeudamiento"/>
      <sheetName val="Actividad"/>
      <sheetName val="Rentabilidad"/>
      <sheetName val="EVA"/>
    </sheetNames>
    <sheetDataSet>
      <sheetData sheetId="0" refreshError="1"/>
      <sheetData sheetId="1" refreshError="1"/>
      <sheetData sheetId="2" refreshError="1"/>
      <sheetData sheetId="3">
        <row r="30">
          <cell r="G30">
            <v>-3.5966244426907736</v>
          </cell>
          <cell r="H30">
            <v>-3.6039778286929143</v>
          </cell>
          <cell r="I30">
            <v>-3.4167547178604809</v>
          </cell>
          <cell r="J30">
            <v>-3.0819696313375204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RAL"/>
      <sheetName val="ANALISIS VERTICAL"/>
      <sheetName val="ESTADO DE RESULTADOS"/>
      <sheetName val="FULMER"/>
      <sheetName val="SPRINGATE"/>
      <sheetName val="CA SCORE"/>
      <sheetName val="Z-Score"/>
      <sheetName val="FLUJO DE CAJA "/>
      <sheetName val="Liquidez"/>
      <sheetName val="Endeudamiento"/>
      <sheetName val="Actividad"/>
      <sheetName val="Rentabilidad"/>
      <sheetName val="EVA"/>
    </sheetNames>
    <sheetDataSet>
      <sheetData sheetId="0" refreshError="1"/>
      <sheetData sheetId="1" refreshError="1"/>
      <sheetData sheetId="2" refreshError="1"/>
      <sheetData sheetId="3">
        <row r="30">
          <cell r="G30" t="e">
            <v>#DIV/0!</v>
          </cell>
          <cell r="H30" t="e">
            <v>#DIV/0!</v>
          </cell>
          <cell r="I30" t="e">
            <v>#DIV/0!</v>
          </cell>
          <cell r="J30" t="e">
            <v>#DIV/0!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RAL"/>
      <sheetName val="ANALISIS VERTICAL"/>
      <sheetName val="ESTADO DE RESULTADOS"/>
      <sheetName val="FULMER"/>
      <sheetName val="SPRINGATE"/>
      <sheetName val="CA SCORE"/>
      <sheetName val="Z-Score"/>
      <sheetName val="FLUJO DE CAJA "/>
      <sheetName val="Liquidez"/>
      <sheetName val="Endeudamiento"/>
      <sheetName val="Actividad"/>
      <sheetName val="Rentabilidad"/>
      <sheetName val="EVA"/>
    </sheetNames>
    <sheetDataSet>
      <sheetData sheetId="0" refreshError="1"/>
      <sheetData sheetId="1" refreshError="1"/>
      <sheetData sheetId="2" refreshError="1"/>
      <sheetData sheetId="3" refreshError="1">
        <row r="30">
          <cell r="G30" t="e">
            <v>#DIV/0!</v>
          </cell>
          <cell r="H30">
            <v>-3.5029383079388885</v>
          </cell>
          <cell r="I30">
            <v>-3.5314576757489013</v>
          </cell>
          <cell r="J30" t="e">
            <v>#NUM!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RAL"/>
      <sheetName val="ANALISIS VERTICAL"/>
      <sheetName val="ESTADO DE RESULTADOS"/>
      <sheetName val="FULMER"/>
      <sheetName val="SPRINGATE"/>
      <sheetName val="CA SCORE"/>
      <sheetName val="Z-Score"/>
      <sheetName val="FLUJO DE CAJA "/>
      <sheetName val="Liquidez"/>
      <sheetName val="Endeudamiento"/>
      <sheetName val="Actividad"/>
      <sheetName val="Rentabilidad"/>
      <sheetName val="EVA"/>
    </sheetNames>
    <sheetDataSet>
      <sheetData sheetId="0"/>
      <sheetData sheetId="1"/>
      <sheetData sheetId="2"/>
      <sheetData sheetId="3">
        <row r="30">
          <cell r="G30" t="e">
            <v>#DIV/0!</v>
          </cell>
          <cell r="H30" t="e">
            <v>#DIV/0!</v>
          </cell>
          <cell r="I30" t="e">
            <v>#DIV/0!</v>
          </cell>
          <cell r="J30" t="e">
            <v>#DIV/0!</v>
          </cell>
        </row>
      </sheetData>
      <sheetData sheetId="4">
        <row r="18">
          <cell r="H18">
            <v>0.13132264699368457</v>
          </cell>
        </row>
      </sheetData>
      <sheetData sheetId="5">
        <row r="18">
          <cell r="H18">
            <v>1.0150786408852186</v>
          </cell>
        </row>
      </sheetData>
      <sheetData sheetId="6">
        <row r="9">
          <cell r="J9">
            <v>1.8999338257152096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RAL"/>
      <sheetName val="ANALISIS VERTICAL"/>
      <sheetName val="ESTADO DE RESULTADOS"/>
      <sheetName val="FLUJO DE CAJA "/>
      <sheetName val="FULMER"/>
      <sheetName val="SPRINGATE"/>
      <sheetName val="CA SCORE"/>
      <sheetName val="Z-Score"/>
      <sheetName val="Liquidez"/>
      <sheetName val="Endeudamiento"/>
      <sheetName val="Actividad"/>
      <sheetName val="Rentabilidad"/>
      <sheetName val="EVA"/>
    </sheetNames>
    <sheetDataSet>
      <sheetData sheetId="0"/>
      <sheetData sheetId="1" refreshError="1"/>
      <sheetData sheetId="2"/>
      <sheetData sheetId="3" refreshError="1"/>
      <sheetData sheetId="4">
        <row r="30">
          <cell r="G30">
            <v>-0.92090402193696352</v>
          </cell>
          <cell r="H30">
            <v>-1.5001700457182103</v>
          </cell>
          <cell r="I30">
            <v>-1.5719597113810622</v>
          </cell>
          <cell r="J30">
            <v>-0.98863091352567345</v>
          </cell>
        </row>
      </sheetData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RAL"/>
      <sheetName val="ANALISIS VERTICAL"/>
      <sheetName val="ESTADO DE RESULTADOS"/>
      <sheetName val="FLUJO DE CAJA "/>
      <sheetName val="FULMER"/>
      <sheetName val="SPRINGATE"/>
      <sheetName val="CA SCORE"/>
      <sheetName val="Z-Score"/>
      <sheetName val="Liquidez"/>
      <sheetName val="Endeudamiento"/>
      <sheetName val="Actividad"/>
      <sheetName val="Rentabilidad"/>
      <sheetName val="EVA"/>
    </sheetNames>
    <sheetDataSet>
      <sheetData sheetId="0"/>
      <sheetData sheetId="1" refreshError="1"/>
      <sheetData sheetId="2"/>
      <sheetData sheetId="3" refreshError="1"/>
      <sheetData sheetId="4">
        <row r="30">
          <cell r="G30">
            <v>-4.6474492958821481</v>
          </cell>
          <cell r="H30">
            <v>-1.9923729389284013</v>
          </cell>
          <cell r="I30">
            <v>-2.3949352813483427</v>
          </cell>
          <cell r="J30">
            <v>-1.9494327567194807</v>
          </cell>
        </row>
      </sheetData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RAL"/>
      <sheetName val="ANALISIS VERTICAL"/>
      <sheetName val="ESTADO DE RESULTADOS"/>
      <sheetName val="FLUJO DE CAJA"/>
      <sheetName val="FULMER"/>
      <sheetName val="SPRINGATE"/>
      <sheetName val="CA SCORE"/>
      <sheetName val="Z-Score"/>
      <sheetName val="Liquidez"/>
      <sheetName val="Endeudamiento"/>
      <sheetName val="Actividad"/>
      <sheetName val="Rentabilidad"/>
      <sheetName val="EVA"/>
      <sheetName val="FLUJO DE CAJA 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0">
          <cell r="G30" t="e">
            <v>#DIV/0!</v>
          </cell>
          <cell r="H30" t="e">
            <v>#DIV/0!</v>
          </cell>
          <cell r="I30" t="e">
            <v>#DIV/0!</v>
          </cell>
          <cell r="J30" t="e">
            <v>#DIV/0!</v>
          </cell>
        </row>
      </sheetData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RAL"/>
      <sheetName val="ANALISIS VERTICAL"/>
      <sheetName val="ESTADO DE RESULTADOS"/>
      <sheetName val="FULMER"/>
      <sheetName val="SPRINGATE"/>
      <sheetName val="CA SCORE"/>
      <sheetName val="Z-Score"/>
      <sheetName val="Liquidez"/>
      <sheetName val="Endeudamiento"/>
      <sheetName val="Actividad"/>
      <sheetName val="Rentabilidad"/>
      <sheetName val="EVA"/>
    </sheetNames>
    <sheetDataSet>
      <sheetData sheetId="0"/>
      <sheetData sheetId="1" refreshError="1"/>
      <sheetData sheetId="2"/>
      <sheetData sheetId="3">
        <row r="30">
          <cell r="G30">
            <v>-1.795148074902067</v>
          </cell>
          <cell r="H30">
            <v>-1.516470736052919</v>
          </cell>
          <cell r="I30">
            <v>-1.7231631347498384</v>
          </cell>
          <cell r="J30">
            <v>-1.4798839769443948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RAL"/>
      <sheetName val="ANALISIS VERTICAL"/>
      <sheetName val="ESTADO DE RESULTADOS"/>
      <sheetName val="FULMER"/>
      <sheetName val="SPRINGATE"/>
      <sheetName val="CA SCORE"/>
      <sheetName val="Z-Score"/>
      <sheetName val="FLUJO DE CAJA "/>
      <sheetName val="Liquidez"/>
      <sheetName val="Endeudamiento"/>
      <sheetName val="Actividad"/>
      <sheetName val="Rentabilidad"/>
      <sheetName val="EVA"/>
    </sheetNames>
    <sheetDataSet>
      <sheetData sheetId="0" refreshError="1"/>
      <sheetData sheetId="1" refreshError="1"/>
      <sheetData sheetId="2" refreshError="1"/>
      <sheetData sheetId="3">
        <row r="30">
          <cell r="G30">
            <v>-1.8443820141278264</v>
          </cell>
          <cell r="H30">
            <v>-2.861822161285779</v>
          </cell>
          <cell r="I30">
            <v>-2.4253665233196839</v>
          </cell>
          <cell r="J30">
            <v>-1.2163357468929075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RAL"/>
      <sheetName val="ANALISIS VERTICAL"/>
      <sheetName val="ESTADO DE RESULTADOS"/>
      <sheetName val="FULMER"/>
      <sheetName val="SPRINGATE"/>
      <sheetName val="CA SCORE"/>
      <sheetName val="Z-Score"/>
      <sheetName val="FLUJO DE CAJA "/>
      <sheetName val="Liquidez"/>
      <sheetName val="Endeudamiento"/>
      <sheetName val="Actividad"/>
      <sheetName val="Rentabilidad"/>
      <sheetName val="EVA"/>
    </sheetNames>
    <sheetDataSet>
      <sheetData sheetId="0"/>
      <sheetData sheetId="1"/>
      <sheetData sheetId="2"/>
      <sheetData sheetId="3">
        <row r="30">
          <cell r="G30" t="e">
            <v>#DIV/0!</v>
          </cell>
          <cell r="H30" t="e">
            <v>#DIV/0!</v>
          </cell>
          <cell r="I30" t="e">
            <v>#DIV/0!</v>
          </cell>
          <cell r="J30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RAL"/>
      <sheetName val="ANALISIS VERTICAL"/>
      <sheetName val="ESTADO DE RESULTADOS"/>
      <sheetName val="FULMER"/>
      <sheetName val="SPRINGATE"/>
      <sheetName val="CA SCORE"/>
      <sheetName val="Z-Score"/>
      <sheetName val="FLUJO DE CAJA "/>
      <sheetName val="Liquidez"/>
      <sheetName val="Endeudamiento"/>
      <sheetName val="Actividad"/>
      <sheetName val="Rentabilidad"/>
      <sheetName val="EVA"/>
    </sheetNames>
    <sheetDataSet>
      <sheetData sheetId="0" refreshError="1"/>
      <sheetData sheetId="1" refreshError="1"/>
      <sheetData sheetId="2" refreshError="1"/>
      <sheetData sheetId="3">
        <row r="30">
          <cell r="G30">
            <v>-2.769733971122696</v>
          </cell>
          <cell r="H30">
            <v>-2.885980587974911</v>
          </cell>
          <cell r="I30">
            <v>-2.415164329998813</v>
          </cell>
          <cell r="J30">
            <v>-2.4683403514240161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RAL"/>
      <sheetName val="ANALISIS VERTICAL"/>
      <sheetName val="ESTADO DE RESULTADOS"/>
      <sheetName val="FULMER"/>
      <sheetName val="SPRINGATE"/>
      <sheetName val="CA SCORE"/>
      <sheetName val="Z-Score"/>
      <sheetName val="FLUJO DE CAJA "/>
      <sheetName val="Liquidez"/>
      <sheetName val="Endeudamiento"/>
      <sheetName val="Actividad"/>
      <sheetName val="Rentabilidad"/>
      <sheetName val="EVA"/>
    </sheetNames>
    <sheetDataSet>
      <sheetData sheetId="0" refreshError="1"/>
      <sheetData sheetId="1" refreshError="1"/>
      <sheetData sheetId="2" refreshError="1"/>
      <sheetData sheetId="3">
        <row r="30">
          <cell r="G30" t="e">
            <v>#NUM!</v>
          </cell>
          <cell r="H30" t="e">
            <v>#NUM!</v>
          </cell>
          <cell r="I30" t="e">
            <v>#VALUE!</v>
          </cell>
          <cell r="J30" t="e">
            <v>#VALUE!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56314-1BFC-4E52-A0B0-E0A6E5B177B6}">
  <dimension ref="A1:L24"/>
  <sheetViews>
    <sheetView workbookViewId="0">
      <selection activeCell="A22" sqref="A22:E24"/>
    </sheetView>
  </sheetViews>
  <sheetFormatPr baseColWidth="10" defaultRowHeight="14.5" x14ac:dyDescent="0.35"/>
  <cols>
    <col min="1" max="1" width="15.1796875" customWidth="1"/>
    <col min="2" max="2" width="25.453125" customWidth="1"/>
    <col min="3" max="3" width="21.90625" customWidth="1"/>
    <col min="4" max="4" width="24.81640625" customWidth="1"/>
    <col min="5" max="5" width="30.6328125" customWidth="1"/>
  </cols>
  <sheetData>
    <row r="1" spans="1:12" ht="15" thickBot="1" x14ac:dyDescent="0.4">
      <c r="A1" s="126"/>
      <c r="B1" s="126"/>
      <c r="C1" s="126"/>
      <c r="D1" s="126"/>
      <c r="E1" s="126"/>
      <c r="F1" s="126"/>
    </row>
    <row r="2" spans="1:12" x14ac:dyDescent="0.35">
      <c r="A2" s="187" t="s">
        <v>58</v>
      </c>
      <c r="B2" s="188"/>
      <c r="C2" s="188"/>
      <c r="D2" s="188"/>
      <c r="E2" s="189"/>
      <c r="F2" s="126"/>
    </row>
    <row r="3" spans="1:12" x14ac:dyDescent="0.35">
      <c r="A3" s="148"/>
      <c r="B3" s="133" t="s">
        <v>0</v>
      </c>
      <c r="C3" s="133" t="s">
        <v>26</v>
      </c>
      <c r="D3" s="133" t="s">
        <v>27</v>
      </c>
      <c r="E3" s="149" t="s">
        <v>61</v>
      </c>
      <c r="F3" s="126"/>
    </row>
    <row r="4" spans="1:12" ht="22" x14ac:dyDescent="0.35">
      <c r="A4" s="150" t="s">
        <v>59</v>
      </c>
      <c r="B4" s="134" t="s">
        <v>62</v>
      </c>
      <c r="C4" s="134" t="s">
        <v>62</v>
      </c>
      <c r="D4" s="134" t="s">
        <v>62</v>
      </c>
      <c r="E4" s="151" t="s">
        <v>62</v>
      </c>
      <c r="F4" s="126"/>
    </row>
    <row r="5" spans="1:12" ht="36.5" x14ac:dyDescent="0.35">
      <c r="A5" s="152" t="s">
        <v>68</v>
      </c>
      <c r="B5" s="134" t="s">
        <v>75</v>
      </c>
      <c r="C5" s="135" t="s">
        <v>69</v>
      </c>
      <c r="D5" s="135" t="s">
        <v>70</v>
      </c>
      <c r="E5" s="153" t="s">
        <v>74</v>
      </c>
      <c r="F5" s="126"/>
    </row>
    <row r="6" spans="1:12" ht="21" customHeight="1" x14ac:dyDescent="0.35">
      <c r="A6" s="190" t="s">
        <v>60</v>
      </c>
      <c r="B6" s="143"/>
      <c r="C6" s="146"/>
      <c r="D6" s="147"/>
      <c r="E6" s="154" t="s">
        <v>63</v>
      </c>
      <c r="F6" s="126"/>
    </row>
    <row r="7" spans="1:12" ht="24" x14ac:dyDescent="0.35">
      <c r="A7" s="191"/>
      <c r="B7" s="144" t="s">
        <v>81</v>
      </c>
      <c r="C7" s="144" t="s">
        <v>64</v>
      </c>
      <c r="D7" s="144" t="s">
        <v>71</v>
      </c>
      <c r="E7" s="155" t="s">
        <v>76</v>
      </c>
      <c r="F7" s="126"/>
    </row>
    <row r="8" spans="1:12" ht="34.5" x14ac:dyDescent="0.35">
      <c r="A8" s="191"/>
      <c r="B8" s="144" t="s">
        <v>82</v>
      </c>
      <c r="C8" s="144" t="s">
        <v>65</v>
      </c>
      <c r="D8" s="144" t="s">
        <v>72</v>
      </c>
      <c r="E8" s="155" t="s">
        <v>77</v>
      </c>
      <c r="F8" s="126"/>
    </row>
    <row r="9" spans="1:12" ht="24" x14ac:dyDescent="0.35">
      <c r="A9" s="191"/>
      <c r="B9" s="144" t="s">
        <v>83</v>
      </c>
      <c r="C9" s="144" t="s">
        <v>66</v>
      </c>
      <c r="D9" s="144" t="s">
        <v>73</v>
      </c>
      <c r="E9" s="155" t="s">
        <v>78</v>
      </c>
      <c r="F9" s="126"/>
    </row>
    <row r="10" spans="1:12" ht="24" x14ac:dyDescent="0.35">
      <c r="A10" s="191"/>
      <c r="B10" s="144" t="s">
        <v>84</v>
      </c>
      <c r="C10" s="144" t="s">
        <v>67</v>
      </c>
      <c r="D10" s="144"/>
      <c r="E10" s="155" t="s">
        <v>79</v>
      </c>
      <c r="F10" s="126"/>
    </row>
    <row r="11" spans="1:12" x14ac:dyDescent="0.35">
      <c r="A11" s="191"/>
      <c r="B11" s="144" t="s">
        <v>85</v>
      </c>
      <c r="C11" s="144"/>
      <c r="D11" s="144"/>
      <c r="E11" s="155" t="s">
        <v>80</v>
      </c>
      <c r="F11" s="126"/>
    </row>
    <row r="12" spans="1:12" ht="24" x14ac:dyDescent="0.35">
      <c r="A12" s="191"/>
      <c r="B12" s="144" t="s">
        <v>86</v>
      </c>
      <c r="C12" s="144"/>
      <c r="D12" s="144"/>
      <c r="E12" s="155"/>
      <c r="F12" s="126"/>
    </row>
    <row r="13" spans="1:12" ht="15" x14ac:dyDescent="0.35">
      <c r="A13" s="191"/>
      <c r="B13" s="144" t="s">
        <v>87</v>
      </c>
      <c r="C13" s="144"/>
      <c r="D13" s="144"/>
      <c r="E13" s="156"/>
      <c r="F13" s="126"/>
    </row>
    <row r="14" spans="1:12" ht="24" x14ac:dyDescent="0.35">
      <c r="A14" s="191"/>
      <c r="B14" s="144" t="s">
        <v>88</v>
      </c>
      <c r="C14" s="144"/>
      <c r="D14" s="144"/>
      <c r="E14" s="157"/>
      <c r="F14" s="126"/>
    </row>
    <row r="15" spans="1:12" ht="24" x14ac:dyDescent="0.35">
      <c r="A15" s="192"/>
      <c r="B15" s="145" t="s">
        <v>89</v>
      </c>
      <c r="C15" s="145"/>
      <c r="D15" s="145"/>
      <c r="E15" s="158"/>
      <c r="F15" s="127"/>
      <c r="G15" s="126"/>
    </row>
    <row r="16" spans="1:12" ht="21" x14ac:dyDescent="0.35">
      <c r="A16" s="193" t="s">
        <v>94</v>
      </c>
      <c r="B16" s="136" t="s">
        <v>96</v>
      </c>
      <c r="C16" s="138" t="s">
        <v>30</v>
      </c>
      <c r="D16" s="141" t="s">
        <v>97</v>
      </c>
      <c r="E16" s="159" t="s">
        <v>101</v>
      </c>
      <c r="F16" s="1"/>
      <c r="G16" s="1"/>
      <c r="H16" s="1"/>
      <c r="I16" s="1"/>
      <c r="J16" s="1"/>
      <c r="K16" s="1"/>
      <c r="L16" s="1"/>
    </row>
    <row r="17" spans="1:12" ht="42" x14ac:dyDescent="0.35">
      <c r="A17" s="194"/>
      <c r="B17" s="137"/>
      <c r="C17" s="139" t="s">
        <v>31</v>
      </c>
      <c r="D17" s="142"/>
      <c r="E17" s="160" t="s">
        <v>100</v>
      </c>
      <c r="F17" s="1"/>
      <c r="G17" s="1"/>
      <c r="H17" s="1"/>
      <c r="I17" s="1"/>
      <c r="J17" s="1"/>
      <c r="K17" s="1"/>
      <c r="L17" s="1"/>
    </row>
    <row r="18" spans="1:12" ht="42" x14ac:dyDescent="0.35">
      <c r="A18" s="194"/>
      <c r="B18" s="137"/>
      <c r="C18" s="140"/>
      <c r="D18" s="140"/>
      <c r="E18" s="160" t="s">
        <v>99</v>
      </c>
      <c r="F18" s="1"/>
      <c r="G18" s="1"/>
      <c r="H18" s="1"/>
      <c r="I18" s="1"/>
      <c r="J18" s="1"/>
      <c r="K18" s="1"/>
      <c r="L18" s="1"/>
    </row>
    <row r="19" spans="1:12" ht="21.5" thickBot="1" x14ac:dyDescent="0.4">
      <c r="A19" s="195"/>
      <c r="B19" s="161"/>
      <c r="C19" s="162"/>
      <c r="D19" s="162"/>
      <c r="E19" s="163" t="s">
        <v>98</v>
      </c>
    </row>
    <row r="22" spans="1:12" ht="15" thickBot="1" x14ac:dyDescent="0.4">
      <c r="A22" s="177"/>
      <c r="B22" s="178" t="s">
        <v>0</v>
      </c>
      <c r="C22" s="178" t="s">
        <v>26</v>
      </c>
      <c r="D22" s="178" t="s">
        <v>27</v>
      </c>
      <c r="E22" s="179" t="s">
        <v>61</v>
      </c>
    </row>
    <row r="23" spans="1:12" ht="24.5" thickBot="1" x14ac:dyDescent="0.4">
      <c r="A23" s="183" t="s">
        <v>103</v>
      </c>
      <c r="B23" s="180" t="s">
        <v>81</v>
      </c>
      <c r="C23" s="180" t="s">
        <v>65</v>
      </c>
      <c r="D23" s="180" t="s">
        <v>71</v>
      </c>
      <c r="E23" s="181" t="s">
        <v>78</v>
      </c>
    </row>
    <row r="24" spans="1:12" ht="24.5" thickBot="1" x14ac:dyDescent="0.4">
      <c r="A24" s="182" t="s">
        <v>104</v>
      </c>
      <c r="B24" s="180" t="s">
        <v>83</v>
      </c>
      <c r="C24" s="180" t="s">
        <v>66</v>
      </c>
      <c r="D24" s="180" t="s">
        <v>73</v>
      </c>
      <c r="E24" s="181" t="s">
        <v>76</v>
      </c>
    </row>
  </sheetData>
  <mergeCells count="3">
    <mergeCell ref="A2:E2"/>
    <mergeCell ref="A6:A15"/>
    <mergeCell ref="A16:A19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03DDD-ECC8-468B-873E-FB3B7DBBFC6D}">
  <dimension ref="A1:H127"/>
  <sheetViews>
    <sheetView tabSelected="1" topLeftCell="A28" zoomScale="80" zoomScaleNormal="80" workbookViewId="0">
      <selection activeCell="E47" sqref="E47"/>
    </sheetView>
  </sheetViews>
  <sheetFormatPr baseColWidth="10" defaultRowHeight="14.5" x14ac:dyDescent="0.35"/>
  <cols>
    <col min="1" max="1" width="2.6328125" style="1" customWidth="1"/>
    <col min="2" max="2" width="10.90625" style="1"/>
    <col min="3" max="3" width="50.6328125" style="1" customWidth="1"/>
    <col min="4" max="4" width="11.81640625" style="1" bestFit="1" customWidth="1"/>
    <col min="5" max="6" width="11.90625" style="1" bestFit="1" customWidth="1"/>
    <col min="7" max="7" width="11.81640625" style="1" bestFit="1" customWidth="1"/>
    <col min="8" max="8" width="11.90625" style="1" bestFit="1" customWidth="1"/>
    <col min="9" max="16384" width="10.90625" style="1"/>
  </cols>
  <sheetData>
    <row r="1" spans="1:8" ht="15" thickBot="1" x14ac:dyDescent="0.4">
      <c r="A1" s="4"/>
      <c r="B1" s="4"/>
      <c r="C1" s="4"/>
      <c r="D1" s="4"/>
      <c r="E1" s="4"/>
      <c r="F1" s="4"/>
      <c r="G1" s="4"/>
      <c r="H1" s="4"/>
    </row>
    <row r="2" spans="1:8" ht="15" thickBot="1" x14ac:dyDescent="0.4">
      <c r="A2" s="211" t="s">
        <v>44</v>
      </c>
      <c r="B2" s="212"/>
      <c r="C2" s="212"/>
      <c r="D2" s="212"/>
      <c r="E2" s="212"/>
      <c r="F2" s="212"/>
      <c r="G2" s="212"/>
      <c r="H2" s="213"/>
    </row>
    <row r="3" spans="1:8" ht="15" x14ac:dyDescent="0.4">
      <c r="A3" s="199" t="s">
        <v>1</v>
      </c>
      <c r="B3" s="200"/>
      <c r="C3" s="201"/>
      <c r="D3" s="188" t="s">
        <v>43</v>
      </c>
      <c r="E3" s="188"/>
      <c r="F3" s="188"/>
      <c r="G3" s="188"/>
      <c r="H3" s="227" t="s">
        <v>3</v>
      </c>
    </row>
    <row r="4" spans="1:8" ht="15" thickBot="1" x14ac:dyDescent="0.4">
      <c r="A4" s="24"/>
      <c r="B4" s="25" t="s">
        <v>5</v>
      </c>
      <c r="C4" s="25" t="s">
        <v>25</v>
      </c>
      <c r="D4" s="26">
        <v>2017</v>
      </c>
      <c r="E4" s="26">
        <v>2018</v>
      </c>
      <c r="F4" s="26">
        <v>2019</v>
      </c>
      <c r="G4" s="26">
        <v>2020</v>
      </c>
      <c r="H4" s="228"/>
    </row>
    <row r="5" spans="1:8" x14ac:dyDescent="0.35">
      <c r="A5" s="18">
        <v>1</v>
      </c>
      <c r="B5" s="19">
        <v>800252087</v>
      </c>
      <c r="C5" s="19" t="s">
        <v>4</v>
      </c>
      <c r="D5" s="103">
        <v>1.1067062743470002E-3</v>
      </c>
      <c r="E5" s="103">
        <v>1.047256696563019E-3</v>
      </c>
      <c r="F5" s="103">
        <v>9.492927097009109E-4</v>
      </c>
      <c r="G5" s="103">
        <v>9.492927097009109E-4</v>
      </c>
      <c r="H5" s="104">
        <f>AVERAGE(D5:G5)</f>
        <v>1.0131370975779604E-3</v>
      </c>
    </row>
    <row r="6" spans="1:8" x14ac:dyDescent="0.35">
      <c r="A6" s="6">
        <v>2</v>
      </c>
      <c r="B6" s="3">
        <v>900619462</v>
      </c>
      <c r="C6" s="3" t="s">
        <v>6</v>
      </c>
      <c r="D6" s="43"/>
      <c r="E6" s="44">
        <v>0.74789664116793009</v>
      </c>
      <c r="F6" s="44">
        <v>0.89835065829864791</v>
      </c>
      <c r="G6" s="44">
        <v>0.88393968246542864</v>
      </c>
      <c r="H6" s="29">
        <f t="shared" ref="H6:H24" si="0">AVERAGE(D6:G6)</f>
        <v>0.84339566064400218</v>
      </c>
    </row>
    <row r="7" spans="1:8" x14ac:dyDescent="0.35">
      <c r="A7" s="6">
        <v>3</v>
      </c>
      <c r="B7" s="3">
        <v>800010724</v>
      </c>
      <c r="C7" s="3" t="s">
        <v>7</v>
      </c>
      <c r="D7" s="27">
        <v>0.17964676012998845</v>
      </c>
      <c r="E7" s="27">
        <v>0.22321804846975721</v>
      </c>
      <c r="F7" s="27">
        <v>0.14100789976409484</v>
      </c>
      <c r="G7" s="27">
        <v>0.1071320700095518</v>
      </c>
      <c r="H7" s="28">
        <f t="shared" si="0"/>
        <v>0.16275119459334808</v>
      </c>
    </row>
    <row r="8" spans="1:8" x14ac:dyDescent="0.35">
      <c r="A8" s="6">
        <v>4</v>
      </c>
      <c r="B8" s="3">
        <v>800183412</v>
      </c>
      <c r="C8" s="3" t="s">
        <v>8</v>
      </c>
      <c r="D8" s="27">
        <v>0.18657087585183108</v>
      </c>
      <c r="E8" s="27">
        <v>0.23772887729182834</v>
      </c>
      <c r="F8" s="27">
        <v>0.17492441544034354</v>
      </c>
      <c r="G8" s="27">
        <v>0.1449965943416858</v>
      </c>
      <c r="H8" s="28">
        <f t="shared" si="0"/>
        <v>0.18605519073142218</v>
      </c>
    </row>
    <row r="9" spans="1:8" x14ac:dyDescent="0.35">
      <c r="A9" s="6">
        <v>5</v>
      </c>
      <c r="B9" s="3">
        <v>800237815</v>
      </c>
      <c r="C9" s="3" t="s">
        <v>9</v>
      </c>
      <c r="D9" s="45">
        <v>0.71679160766018235</v>
      </c>
      <c r="E9" s="45">
        <v>0.74136997646334446</v>
      </c>
      <c r="F9" s="45">
        <v>0.80086811058888818</v>
      </c>
      <c r="G9" s="45">
        <v>0.65391858123727176</v>
      </c>
      <c r="H9" s="46">
        <f t="shared" si="0"/>
        <v>0.72823706898742169</v>
      </c>
    </row>
    <row r="10" spans="1:8" x14ac:dyDescent="0.35">
      <c r="A10" s="6">
        <v>6</v>
      </c>
      <c r="B10" s="3">
        <v>800251712</v>
      </c>
      <c r="C10" s="3" t="s">
        <v>10</v>
      </c>
      <c r="D10" s="44">
        <v>0.71679160766018235</v>
      </c>
      <c r="E10" s="44">
        <v>0.74136997646334446</v>
      </c>
      <c r="F10" s="44">
        <v>0.80086811058888818</v>
      </c>
      <c r="G10" s="44">
        <v>0.65391858123727176</v>
      </c>
      <c r="H10" s="29">
        <f t="shared" si="0"/>
        <v>0.72823706898742169</v>
      </c>
    </row>
    <row r="11" spans="1:8" x14ac:dyDescent="0.35">
      <c r="A11" s="6">
        <v>7</v>
      </c>
      <c r="B11" s="3">
        <v>822000422</v>
      </c>
      <c r="C11" s="3" t="s">
        <v>11</v>
      </c>
      <c r="D11" s="27">
        <v>0.34654630514836249</v>
      </c>
      <c r="E11" s="27">
        <v>0.30108819728935732</v>
      </c>
      <c r="F11" s="27">
        <v>0.19177740614641609</v>
      </c>
      <c r="G11" s="27">
        <v>0.27008889613340342</v>
      </c>
      <c r="H11" s="28">
        <f t="shared" si="0"/>
        <v>0.2773752011793848</v>
      </c>
    </row>
    <row r="12" spans="1:8" x14ac:dyDescent="0.35">
      <c r="A12" s="6">
        <v>8</v>
      </c>
      <c r="B12" s="3">
        <v>822003040</v>
      </c>
      <c r="C12" s="3" t="s">
        <v>12</v>
      </c>
      <c r="D12" s="43"/>
      <c r="E12" s="44">
        <v>0.8613674862861328</v>
      </c>
      <c r="F12" s="44">
        <v>0.8740134524603026</v>
      </c>
      <c r="G12" s="44">
        <v>0.79076806989715176</v>
      </c>
      <c r="H12" s="29">
        <f t="shared" si="0"/>
        <v>0.84204966954786242</v>
      </c>
    </row>
    <row r="13" spans="1:8" x14ac:dyDescent="0.35">
      <c r="A13" s="6">
        <v>9</v>
      </c>
      <c r="B13" s="3">
        <v>822003238</v>
      </c>
      <c r="C13" s="3" t="s">
        <v>13</v>
      </c>
      <c r="D13" s="44">
        <v>0.85264318445205434</v>
      </c>
      <c r="E13" s="44">
        <v>0.84765023645129467</v>
      </c>
      <c r="F13" s="44">
        <v>0.88557352870896533</v>
      </c>
      <c r="G13" s="44">
        <v>0.74953733035639425</v>
      </c>
      <c r="H13" s="29">
        <f t="shared" si="0"/>
        <v>0.83385106999217717</v>
      </c>
    </row>
    <row r="14" spans="1:8" x14ac:dyDescent="0.35">
      <c r="A14" s="6">
        <v>10</v>
      </c>
      <c r="B14" s="3">
        <v>830067878</v>
      </c>
      <c r="C14" s="3" t="s">
        <v>14</v>
      </c>
      <c r="D14" s="44">
        <v>0.88209921498949906</v>
      </c>
      <c r="E14" s="44">
        <v>0.7720756588499218</v>
      </c>
      <c r="F14" s="44">
        <v>0.84098277166052704</v>
      </c>
      <c r="G14" s="44">
        <v>0.7450883256145594</v>
      </c>
      <c r="H14" s="29">
        <f t="shared" si="0"/>
        <v>0.81006149277862682</v>
      </c>
    </row>
    <row r="15" spans="1:8" x14ac:dyDescent="0.35">
      <c r="A15" s="6">
        <v>11</v>
      </c>
      <c r="B15" s="3">
        <v>830086665</v>
      </c>
      <c r="C15" s="3" t="s">
        <v>15</v>
      </c>
      <c r="D15" s="44">
        <v>0.8989302597435963</v>
      </c>
      <c r="E15" s="44">
        <v>0.9030178692823152</v>
      </c>
      <c r="F15" s="44">
        <v>0.80930530015131819</v>
      </c>
      <c r="G15" s="44">
        <v>0.81891241985079388</v>
      </c>
      <c r="H15" s="29">
        <f t="shared" si="0"/>
        <v>0.85754146225700589</v>
      </c>
    </row>
    <row r="16" spans="1:8" x14ac:dyDescent="0.35">
      <c r="A16" s="6">
        <v>12</v>
      </c>
      <c r="B16" s="3">
        <v>860052649</v>
      </c>
      <c r="C16" s="3" t="s">
        <v>16</v>
      </c>
      <c r="D16" s="44">
        <v>0.5334160801091361</v>
      </c>
      <c r="E16" s="44">
        <v>0.51576719050975395</v>
      </c>
      <c r="F16" s="44">
        <v>0.52849636627745855</v>
      </c>
      <c r="G16" s="44">
        <v>0.54758360076595214</v>
      </c>
      <c r="H16" s="29">
        <f t="shared" si="0"/>
        <v>0.53131580941557521</v>
      </c>
    </row>
    <row r="17" spans="1:8" x14ac:dyDescent="0.35">
      <c r="A17" s="6">
        <v>13</v>
      </c>
      <c r="B17" s="3">
        <v>860353831</v>
      </c>
      <c r="C17" s="3" t="s">
        <v>17</v>
      </c>
      <c r="D17" s="27">
        <v>0.10787561463230129</v>
      </c>
      <c r="E17" s="27">
        <v>5.8277976592090226E-2</v>
      </c>
      <c r="F17" s="27">
        <v>5.1896423154450297E-2</v>
      </c>
      <c r="G17" s="27">
        <v>6.1329139983558184E-2</v>
      </c>
      <c r="H17" s="28">
        <f t="shared" si="0"/>
        <v>6.9844788590600004E-2</v>
      </c>
    </row>
    <row r="18" spans="1:8" x14ac:dyDescent="0.35">
      <c r="A18" s="6">
        <v>14</v>
      </c>
      <c r="B18" s="3">
        <v>860536303</v>
      </c>
      <c r="C18" s="3" t="s">
        <v>18</v>
      </c>
      <c r="D18" s="27">
        <v>9.7150676117134085E-2</v>
      </c>
      <c r="E18" s="27">
        <v>9.2194007838557385E-2</v>
      </c>
      <c r="F18" s="27">
        <v>9.5736377331538655E-2</v>
      </c>
      <c r="G18" s="27">
        <v>5.3977966336306547E-2</v>
      </c>
      <c r="H18" s="28">
        <f t="shared" si="0"/>
        <v>8.476475690588417E-2</v>
      </c>
    </row>
    <row r="19" spans="1:8" x14ac:dyDescent="0.35">
      <c r="A19" s="6">
        <v>15</v>
      </c>
      <c r="B19" s="3">
        <v>900147192</v>
      </c>
      <c r="C19" s="3" t="s">
        <v>19</v>
      </c>
      <c r="D19" s="43"/>
      <c r="E19" s="27">
        <v>1.9393356568745999E-2</v>
      </c>
      <c r="F19" s="27">
        <v>1.5080344945355192E-2</v>
      </c>
      <c r="G19" s="27">
        <v>5.3330519087356948E-2</v>
      </c>
      <c r="H19" s="28">
        <f t="shared" si="0"/>
        <v>2.926807353381938E-2</v>
      </c>
    </row>
    <row r="20" spans="1:8" x14ac:dyDescent="0.35">
      <c r="A20" s="6">
        <v>16</v>
      </c>
      <c r="B20" s="3">
        <v>900298862</v>
      </c>
      <c r="C20" s="3" t="s">
        <v>20</v>
      </c>
      <c r="D20" s="27">
        <v>0.39685363116083333</v>
      </c>
      <c r="E20" s="27">
        <v>0.37856191348402374</v>
      </c>
      <c r="F20" s="27">
        <v>0.40250809703327317</v>
      </c>
      <c r="G20" s="27">
        <v>0.40852700873972009</v>
      </c>
      <c r="H20" s="28">
        <f t="shared" si="0"/>
        <v>0.3966126626044626</v>
      </c>
    </row>
    <row r="21" spans="1:8" x14ac:dyDescent="0.35">
      <c r="A21" s="6">
        <v>17</v>
      </c>
      <c r="B21" s="3">
        <v>900452709</v>
      </c>
      <c r="C21" s="3" t="s">
        <v>21</v>
      </c>
      <c r="D21" s="27">
        <v>0.37270871242211517</v>
      </c>
      <c r="E21" s="27">
        <v>0.3416565602985287</v>
      </c>
      <c r="F21" s="27">
        <v>0.32076581357721684</v>
      </c>
      <c r="G21" s="27">
        <v>0.28936044010821793</v>
      </c>
      <c r="H21" s="28">
        <f t="shared" si="0"/>
        <v>0.33112288160151965</v>
      </c>
    </row>
    <row r="22" spans="1:8" x14ac:dyDescent="0.35">
      <c r="A22" s="6">
        <v>18</v>
      </c>
      <c r="B22" s="3">
        <v>900517327</v>
      </c>
      <c r="C22" s="3" t="s">
        <v>22</v>
      </c>
      <c r="D22" s="43"/>
      <c r="E22" s="44">
        <v>0.43375778405823706</v>
      </c>
      <c r="F22" s="27">
        <v>0.40560787149211941</v>
      </c>
      <c r="G22" s="27">
        <v>0.38584599658229085</v>
      </c>
      <c r="H22" s="28">
        <f t="shared" si="0"/>
        <v>0.40840388404421574</v>
      </c>
    </row>
    <row r="23" spans="1:8" x14ac:dyDescent="0.35">
      <c r="A23" s="6">
        <v>19</v>
      </c>
      <c r="B23" s="3">
        <v>900714844</v>
      </c>
      <c r="C23" s="3" t="s">
        <v>23</v>
      </c>
      <c r="D23" s="43"/>
      <c r="E23" s="44">
        <v>0.52454643483097119</v>
      </c>
      <c r="F23" s="44">
        <v>0.51783749957283054</v>
      </c>
      <c r="G23" s="44">
        <v>0.52360347781054772</v>
      </c>
      <c r="H23" s="29">
        <f t="shared" si="0"/>
        <v>0.52199580407144985</v>
      </c>
    </row>
    <row r="24" spans="1:8" ht="15" thickBot="1" x14ac:dyDescent="0.4">
      <c r="A24" s="47">
        <v>20</v>
      </c>
      <c r="B24" s="48">
        <v>901081396</v>
      </c>
      <c r="C24" s="48" t="s">
        <v>24</v>
      </c>
      <c r="D24" s="49"/>
      <c r="E24" s="59">
        <v>8.5281117748466501E-3</v>
      </c>
      <c r="F24" s="59">
        <v>9.3562603239886327E-3</v>
      </c>
      <c r="G24" s="59">
        <v>1.0846618945593018E-2</v>
      </c>
      <c r="H24" s="60">
        <f t="shared" si="0"/>
        <v>9.5769970148094335E-3</v>
      </c>
    </row>
    <row r="25" spans="1:8" ht="15" thickBot="1" x14ac:dyDescent="0.4">
      <c r="A25" s="52"/>
      <c r="B25" s="53"/>
      <c r="C25" s="107" t="s">
        <v>52</v>
      </c>
      <c r="D25" s="54">
        <f t="shared" ref="D25:G25" si="1">AVERAGE(D5:D24)</f>
        <v>0.44922365973939737</v>
      </c>
      <c r="E25" s="54">
        <f t="shared" si="1"/>
        <v>0.43752567803337727</v>
      </c>
      <c r="F25" s="54">
        <f t="shared" si="1"/>
        <v>0.43829530001131622</v>
      </c>
      <c r="G25" s="102">
        <f t="shared" si="1"/>
        <v>0.40768273061063781</v>
      </c>
      <c r="H25" s="63">
        <f>AVERAGE(H5:H24)</f>
        <v>0.43267369372892939</v>
      </c>
    </row>
    <row r="27" spans="1:8" x14ac:dyDescent="0.35">
      <c r="C27" s="32"/>
    </row>
    <row r="28" spans="1:8" ht="15" thickBot="1" x14ac:dyDescent="0.4"/>
    <row r="29" spans="1:8" ht="15" thickBot="1" x14ac:dyDescent="0.4">
      <c r="A29" s="211" t="s">
        <v>44</v>
      </c>
      <c r="B29" s="212"/>
      <c r="C29" s="212"/>
      <c r="D29" s="212"/>
      <c r="E29" s="212"/>
      <c r="F29" s="212"/>
      <c r="G29" s="212"/>
      <c r="H29" s="213"/>
    </row>
    <row r="30" spans="1:8" ht="15" x14ac:dyDescent="0.4">
      <c r="A30" s="199" t="s">
        <v>1</v>
      </c>
      <c r="B30" s="200"/>
      <c r="C30" s="201"/>
      <c r="D30" s="188" t="s">
        <v>45</v>
      </c>
      <c r="E30" s="188"/>
      <c r="F30" s="188"/>
      <c r="G30" s="188"/>
      <c r="H30" s="227" t="s">
        <v>3</v>
      </c>
    </row>
    <row r="31" spans="1:8" ht="15" thickBot="1" x14ac:dyDescent="0.4">
      <c r="A31" s="24"/>
      <c r="B31" s="25" t="s">
        <v>5</v>
      </c>
      <c r="C31" s="25" t="s">
        <v>25</v>
      </c>
      <c r="D31" s="26">
        <v>2017</v>
      </c>
      <c r="E31" s="26">
        <v>2018</v>
      </c>
      <c r="F31" s="26">
        <v>2019</v>
      </c>
      <c r="G31" s="26">
        <v>2020</v>
      </c>
      <c r="H31" s="228"/>
    </row>
    <row r="32" spans="1:8" x14ac:dyDescent="0.35">
      <c r="A32" s="18">
        <v>1</v>
      </c>
      <c r="B32" s="19">
        <v>800252087</v>
      </c>
      <c r="C32" s="19" t="s">
        <v>4</v>
      </c>
      <c r="D32" s="103">
        <v>2.0574268344185291E-2</v>
      </c>
      <c r="E32" s="103">
        <v>2.0575492830898698E-2</v>
      </c>
      <c r="F32" s="103">
        <v>2.0577689882296669E-2</v>
      </c>
      <c r="G32" s="103">
        <v>2.0577689882296669E-2</v>
      </c>
      <c r="H32" s="104">
        <f>AVERAGE(D32:G32)</f>
        <v>2.0576285234919334E-2</v>
      </c>
    </row>
    <row r="33" spans="1:8" x14ac:dyDescent="0.35">
      <c r="A33" s="6">
        <v>2</v>
      </c>
      <c r="B33" s="3">
        <v>900619462</v>
      </c>
      <c r="C33" s="3" t="s">
        <v>6</v>
      </c>
      <c r="D33" s="43"/>
      <c r="E33" s="27">
        <v>4.5606345799594848E-2</v>
      </c>
      <c r="F33" s="27">
        <v>-1.2123700828631137E-2</v>
      </c>
      <c r="G33" s="27">
        <v>6.6133742692680894E-2</v>
      </c>
      <c r="H33" s="28">
        <f t="shared" ref="H33:H51" si="2">AVERAGE(D33:G33)</f>
        <v>3.3205462554548204E-2</v>
      </c>
    </row>
    <row r="34" spans="1:8" x14ac:dyDescent="0.35">
      <c r="A34" s="6">
        <v>3</v>
      </c>
      <c r="B34" s="3">
        <v>800010724</v>
      </c>
      <c r="C34" s="3" t="s">
        <v>7</v>
      </c>
      <c r="D34" s="27">
        <v>-0.16076416087599443</v>
      </c>
      <c r="E34" s="27">
        <v>-0.17451191590422629</v>
      </c>
      <c r="F34" s="27">
        <v>-2.3132219072287602E-2</v>
      </c>
      <c r="G34" s="27">
        <v>2.5532000950498255E-3</v>
      </c>
      <c r="H34" s="28">
        <f t="shared" si="2"/>
        <v>-8.8963773939364624E-2</v>
      </c>
    </row>
    <row r="35" spans="1:8" x14ac:dyDescent="0.35">
      <c r="A35" s="6">
        <v>4</v>
      </c>
      <c r="B35" s="3">
        <v>800183412</v>
      </c>
      <c r="C35" s="3" t="s">
        <v>8</v>
      </c>
      <c r="D35" s="44">
        <v>0.58667753737536676</v>
      </c>
      <c r="E35" s="44">
        <v>0.6326917217881084</v>
      </c>
      <c r="F35" s="44">
        <v>0.47585382558130451</v>
      </c>
      <c r="G35" s="44">
        <v>0.51118450805491333</v>
      </c>
      <c r="H35" s="29">
        <f t="shared" si="2"/>
        <v>0.55160189819992322</v>
      </c>
    </row>
    <row r="36" spans="1:8" x14ac:dyDescent="0.35">
      <c r="A36" s="6">
        <v>5</v>
      </c>
      <c r="B36" s="3">
        <v>800237815</v>
      </c>
      <c r="C36" s="3" t="s">
        <v>9</v>
      </c>
      <c r="D36" s="30">
        <v>-2.9045409498525559E-2</v>
      </c>
      <c r="E36" s="30">
        <v>-9.982323120916671E-2</v>
      </c>
      <c r="F36" s="30">
        <v>-8.9768937344070515E-2</v>
      </c>
      <c r="G36" s="30">
        <v>-7.2908367808199259E-2</v>
      </c>
      <c r="H36" s="31">
        <f t="shared" si="2"/>
        <v>-7.2886486464990519E-2</v>
      </c>
    </row>
    <row r="37" spans="1:8" x14ac:dyDescent="0.35">
      <c r="A37" s="6">
        <v>6</v>
      </c>
      <c r="B37" s="3">
        <v>800251712</v>
      </c>
      <c r="C37" s="3" t="s">
        <v>10</v>
      </c>
      <c r="D37" s="44">
        <v>0.64743423341125439</v>
      </c>
      <c r="E37" s="44">
        <v>0.54680575591693903</v>
      </c>
      <c r="F37" s="44">
        <v>0.46444129137402318</v>
      </c>
      <c r="G37" s="44">
        <v>0.72861850874605905</v>
      </c>
      <c r="H37" s="29">
        <f t="shared" si="2"/>
        <v>0.59682494736206892</v>
      </c>
    </row>
    <row r="38" spans="1:8" x14ac:dyDescent="0.35">
      <c r="A38" s="6">
        <v>7</v>
      </c>
      <c r="B38" s="3">
        <v>822000422</v>
      </c>
      <c r="C38" s="3" t="s">
        <v>11</v>
      </c>
      <c r="D38" s="27">
        <v>-1.4926547648990212E-3</v>
      </c>
      <c r="E38" s="44">
        <v>0.50146908145658309</v>
      </c>
      <c r="F38" s="44">
        <v>0.4826383025870607</v>
      </c>
      <c r="G38" s="44">
        <v>0.51267000950929886</v>
      </c>
      <c r="H38" s="29">
        <f t="shared" si="2"/>
        <v>0.37382118469701092</v>
      </c>
    </row>
    <row r="39" spans="1:8" x14ac:dyDescent="0.35">
      <c r="A39" s="6">
        <v>8</v>
      </c>
      <c r="B39" s="3">
        <v>822003040</v>
      </c>
      <c r="C39" s="3" t="s">
        <v>12</v>
      </c>
      <c r="D39" s="43"/>
      <c r="E39" s="44">
        <v>0.33330479820943043</v>
      </c>
      <c r="F39" s="27">
        <v>8.5022243897087846E-2</v>
      </c>
      <c r="G39" s="44">
        <v>0.2325273826039444</v>
      </c>
      <c r="H39" s="29">
        <f t="shared" si="2"/>
        <v>0.21695147490348754</v>
      </c>
    </row>
    <row r="40" spans="1:8" x14ac:dyDescent="0.35">
      <c r="A40" s="6">
        <v>9</v>
      </c>
      <c r="B40" s="3">
        <v>822003238</v>
      </c>
      <c r="C40" s="3" t="s">
        <v>13</v>
      </c>
      <c r="D40" s="44">
        <v>0.29732950171944761</v>
      </c>
      <c r="E40" s="44">
        <v>0.35740469442153638</v>
      </c>
      <c r="F40" s="44">
        <v>0.32860382652748349</v>
      </c>
      <c r="G40" s="44">
        <v>0.37749133223069847</v>
      </c>
      <c r="H40" s="29">
        <f t="shared" si="2"/>
        <v>0.34020733872479153</v>
      </c>
    </row>
    <row r="41" spans="1:8" x14ac:dyDescent="0.35">
      <c r="A41" s="6">
        <v>10</v>
      </c>
      <c r="B41" s="3">
        <v>830067878</v>
      </c>
      <c r="C41" s="3" t="s">
        <v>14</v>
      </c>
      <c r="D41" s="44">
        <v>0.26273457700804914</v>
      </c>
      <c r="E41" s="27">
        <v>0.15383836238094789</v>
      </c>
      <c r="F41" s="44">
        <v>0.1858666722937781</v>
      </c>
      <c r="G41" s="44">
        <v>0.36300749386529302</v>
      </c>
      <c r="H41" s="29">
        <f t="shared" si="2"/>
        <v>0.24136177638701706</v>
      </c>
    </row>
    <row r="42" spans="1:8" x14ac:dyDescent="0.35">
      <c r="A42" s="6">
        <v>11</v>
      </c>
      <c r="B42" s="3">
        <v>830086665</v>
      </c>
      <c r="C42" s="3" t="s">
        <v>15</v>
      </c>
      <c r="D42" s="44">
        <v>0.38071962592811448</v>
      </c>
      <c r="E42" s="44">
        <v>0.5110378022725065</v>
      </c>
      <c r="F42" s="44">
        <v>0.47291176923083633</v>
      </c>
      <c r="G42" s="44">
        <v>0.57062768805076847</v>
      </c>
      <c r="H42" s="29">
        <f t="shared" si="2"/>
        <v>0.48382422137055647</v>
      </c>
    </row>
    <row r="43" spans="1:8" x14ac:dyDescent="0.35">
      <c r="A43" s="6">
        <v>12</v>
      </c>
      <c r="B43" s="3">
        <v>860052649</v>
      </c>
      <c r="C43" s="3" t="s">
        <v>16</v>
      </c>
      <c r="D43" s="27">
        <v>0.11818175530685664</v>
      </c>
      <c r="E43" s="27">
        <v>0.11259475913465118</v>
      </c>
      <c r="F43" s="44">
        <v>0.19898095813508362</v>
      </c>
      <c r="G43" s="44">
        <v>0.17743400332147724</v>
      </c>
      <c r="H43" s="28">
        <f t="shared" si="2"/>
        <v>0.15179786897451719</v>
      </c>
    </row>
    <row r="44" spans="1:8" x14ac:dyDescent="0.35">
      <c r="A44" s="6">
        <v>13</v>
      </c>
      <c r="B44" s="3">
        <v>860353831</v>
      </c>
      <c r="C44" s="3" t="s">
        <v>17</v>
      </c>
      <c r="D44" s="44">
        <v>0.38905075421347224</v>
      </c>
      <c r="E44" s="44">
        <v>0.42046460474476455</v>
      </c>
      <c r="F44" s="44">
        <v>0.38481664326748249</v>
      </c>
      <c r="G44" s="44">
        <v>0.38048587662899519</v>
      </c>
      <c r="H44" s="29">
        <f t="shared" si="2"/>
        <v>0.39370446971367862</v>
      </c>
    </row>
    <row r="45" spans="1:8" x14ac:dyDescent="0.35">
      <c r="A45" s="6">
        <v>14</v>
      </c>
      <c r="B45" s="3">
        <v>860536303</v>
      </c>
      <c r="C45" s="3" t="s">
        <v>18</v>
      </c>
      <c r="D45" s="27">
        <v>-0.48740906145989565</v>
      </c>
      <c r="E45" s="27">
        <v>-0.52403518529729554</v>
      </c>
      <c r="F45" s="27">
        <v>-0.54632560513802797</v>
      </c>
      <c r="G45" s="27">
        <v>-0.60618063264195499</v>
      </c>
      <c r="H45" s="28">
        <f t="shared" si="2"/>
        <v>-0.54098762113429355</v>
      </c>
    </row>
    <row r="46" spans="1:8" x14ac:dyDescent="0.35">
      <c r="A46" s="6">
        <v>15</v>
      </c>
      <c r="B46" s="3">
        <v>900147192</v>
      </c>
      <c r="C46" s="3" t="s">
        <v>19</v>
      </c>
      <c r="D46" s="43"/>
      <c r="E46" s="44">
        <v>0.18187163619982455</v>
      </c>
      <c r="F46" s="44">
        <v>0.1850516903027149</v>
      </c>
      <c r="G46" s="44">
        <v>0.24120469784775994</v>
      </c>
      <c r="H46" s="29">
        <f t="shared" si="2"/>
        <v>0.20270934145009978</v>
      </c>
    </row>
    <row r="47" spans="1:8" x14ac:dyDescent="0.35">
      <c r="A47" s="6">
        <v>16</v>
      </c>
      <c r="B47" s="3">
        <v>900298862</v>
      </c>
      <c r="C47" s="3" t="s">
        <v>20</v>
      </c>
      <c r="D47" s="44">
        <v>0.17682582359356319</v>
      </c>
      <c r="E47" s="44">
        <v>0.18316048271301111</v>
      </c>
      <c r="F47" s="27">
        <v>0.16681866406426274</v>
      </c>
      <c r="G47" s="27">
        <v>0.16825027549027935</v>
      </c>
      <c r="H47" s="28">
        <f t="shared" si="2"/>
        <v>0.17376381146527911</v>
      </c>
    </row>
    <row r="48" spans="1:8" x14ac:dyDescent="0.35">
      <c r="A48" s="6">
        <v>17</v>
      </c>
      <c r="B48" s="3">
        <v>900452709</v>
      </c>
      <c r="C48" s="3" t="s">
        <v>21</v>
      </c>
      <c r="D48" s="27">
        <v>6.3509065526444794E-2</v>
      </c>
      <c r="E48" s="27">
        <v>5.6668499791434922E-2</v>
      </c>
      <c r="F48" s="27">
        <v>9.6673808492301727E-2</v>
      </c>
      <c r="G48" s="27">
        <v>0.15095731879517554</v>
      </c>
      <c r="H48" s="28">
        <f t="shared" si="2"/>
        <v>9.1952173151339245E-2</v>
      </c>
    </row>
    <row r="49" spans="1:8" x14ac:dyDescent="0.35">
      <c r="A49" s="6">
        <v>18</v>
      </c>
      <c r="B49" s="3">
        <v>900517327</v>
      </c>
      <c r="C49" s="3" t="s">
        <v>22</v>
      </c>
      <c r="D49" s="43"/>
      <c r="E49" s="44">
        <v>0.25520346120699472</v>
      </c>
      <c r="F49" s="44">
        <v>0.32594292599464009</v>
      </c>
      <c r="G49" s="44">
        <v>0.4255776347135532</v>
      </c>
      <c r="H49" s="28">
        <f t="shared" si="2"/>
        <v>0.33557467397172935</v>
      </c>
    </row>
    <row r="50" spans="1:8" x14ac:dyDescent="0.35">
      <c r="A50" s="6">
        <v>19</v>
      </c>
      <c r="B50" s="3">
        <v>900714844</v>
      </c>
      <c r="C50" s="3" t="s">
        <v>23</v>
      </c>
      <c r="D50" s="43"/>
      <c r="E50" s="27">
        <v>1.8129133985092753E-2</v>
      </c>
      <c r="F50" s="27">
        <v>5.4587074733420393E-3</v>
      </c>
      <c r="G50" s="27">
        <v>-1.3743944590500847E-2</v>
      </c>
      <c r="H50" s="28">
        <f t="shared" si="2"/>
        <v>3.2812989559779814E-3</v>
      </c>
    </row>
    <row r="51" spans="1:8" ht="15" thickBot="1" x14ac:dyDescent="0.4">
      <c r="A51" s="47">
        <v>20</v>
      </c>
      <c r="B51" s="48">
        <v>901081396</v>
      </c>
      <c r="C51" s="48" t="s">
        <v>24</v>
      </c>
      <c r="D51" s="49"/>
      <c r="E51" s="59">
        <v>-2.2534418474120996E-2</v>
      </c>
      <c r="F51" s="59">
        <v>-6.4514456037058875E-3</v>
      </c>
      <c r="G51" s="59">
        <v>1.0809505127432098E-2</v>
      </c>
      <c r="H51" s="60">
        <f t="shared" si="2"/>
        <v>-6.0587863167982621E-3</v>
      </c>
    </row>
    <row r="52" spans="1:8" ht="15" thickBot="1" x14ac:dyDescent="0.4">
      <c r="A52" s="52"/>
      <c r="B52" s="53"/>
      <c r="C52" s="107" t="s">
        <v>51</v>
      </c>
      <c r="D52" s="102">
        <f t="shared" ref="D52:G52" si="3">AVERAGE(D32:D51)</f>
        <v>0.16173756113053139</v>
      </c>
      <c r="E52" s="106">
        <f t="shared" si="3"/>
        <v>0.17549609409837547</v>
      </c>
      <c r="F52" s="102">
        <f t="shared" si="3"/>
        <v>0.16009285555584879</v>
      </c>
      <c r="G52" s="54">
        <f t="shared" si="3"/>
        <v>0.21236389613075107</v>
      </c>
      <c r="H52" s="63">
        <f>AVERAGE(H32:H51)</f>
        <v>0.17511307796307488</v>
      </c>
    </row>
    <row r="53" spans="1:8" ht="15" thickBot="1" x14ac:dyDescent="0.4"/>
    <row r="54" spans="1:8" ht="15" thickBot="1" x14ac:dyDescent="0.4">
      <c r="A54" s="211" t="s">
        <v>44</v>
      </c>
      <c r="B54" s="212"/>
      <c r="C54" s="212"/>
      <c r="D54" s="212"/>
      <c r="E54" s="212"/>
      <c r="F54" s="212"/>
      <c r="G54" s="212"/>
      <c r="H54" s="213"/>
    </row>
    <row r="55" spans="1:8" ht="15" x14ac:dyDescent="0.4">
      <c r="A55" s="199" t="s">
        <v>1</v>
      </c>
      <c r="B55" s="200"/>
      <c r="C55" s="201"/>
      <c r="D55" s="188" t="s">
        <v>46</v>
      </c>
      <c r="E55" s="188"/>
      <c r="F55" s="188"/>
      <c r="G55" s="188"/>
      <c r="H55" s="227" t="s">
        <v>3</v>
      </c>
    </row>
    <row r="56" spans="1:8" ht="15" thickBot="1" x14ac:dyDescent="0.4">
      <c r="A56" s="24"/>
      <c r="B56" s="25" t="s">
        <v>5</v>
      </c>
      <c r="C56" s="25" t="s">
        <v>25</v>
      </c>
      <c r="D56" s="26">
        <v>2017</v>
      </c>
      <c r="E56" s="26">
        <v>2018</v>
      </c>
      <c r="F56" s="26">
        <v>2019</v>
      </c>
      <c r="G56" s="26">
        <v>2020</v>
      </c>
      <c r="H56" s="228"/>
    </row>
    <row r="57" spans="1:8" x14ac:dyDescent="0.35">
      <c r="A57" s="18">
        <v>1</v>
      </c>
      <c r="B57" s="19">
        <v>800252087</v>
      </c>
      <c r="C57" s="19" t="s">
        <v>4</v>
      </c>
      <c r="D57" s="103">
        <v>-1.9866578617732107E-3</v>
      </c>
      <c r="E57" s="103">
        <v>-2.7072356438710564E-3</v>
      </c>
      <c r="F57" s="103">
        <v>-3.3536297313815373E-3</v>
      </c>
      <c r="G57" s="103">
        <v>-1.8720518365810976E-3</v>
      </c>
      <c r="H57" s="104">
        <f>AVERAGE(D57:G57)</f>
        <v>-2.4798937684017254E-3</v>
      </c>
    </row>
    <row r="58" spans="1:8" x14ac:dyDescent="0.35">
      <c r="A58" s="6">
        <v>2</v>
      </c>
      <c r="B58" s="3">
        <v>900619462</v>
      </c>
      <c r="C58" s="3" t="s">
        <v>6</v>
      </c>
      <c r="D58" s="43"/>
      <c r="E58" s="27">
        <v>5.3157979306426711E-2</v>
      </c>
      <c r="F58" s="27">
        <v>-1.1355901287970663E-2</v>
      </c>
      <c r="G58" s="44">
        <v>0.16838250268872992</v>
      </c>
      <c r="H58" s="28">
        <f t="shared" ref="H58:H76" si="4">AVERAGE(D58:G58)</f>
        <v>7.0061526902395324E-2</v>
      </c>
    </row>
    <row r="59" spans="1:8" x14ac:dyDescent="0.35">
      <c r="A59" s="6">
        <v>3</v>
      </c>
      <c r="B59" s="3">
        <v>800010724</v>
      </c>
      <c r="C59" s="3" t="s">
        <v>7</v>
      </c>
      <c r="D59" s="27">
        <v>1.7589975028717123E-2</v>
      </c>
      <c r="E59" s="27">
        <v>-5.2219615139804552E-4</v>
      </c>
      <c r="F59" s="27">
        <v>6.6075544043564275E-3</v>
      </c>
      <c r="G59" s="27">
        <v>1.3312312266764189E-2</v>
      </c>
      <c r="H59" s="28">
        <f t="shared" si="4"/>
        <v>9.246911387109924E-3</v>
      </c>
    </row>
    <row r="60" spans="1:8" x14ac:dyDescent="0.35">
      <c r="A60" s="6">
        <v>4</v>
      </c>
      <c r="B60" s="3">
        <v>800183412</v>
      </c>
      <c r="C60" s="3" t="s">
        <v>8</v>
      </c>
      <c r="D60" s="27">
        <v>7.2372327617444568E-2</v>
      </c>
      <c r="E60" s="27">
        <v>8.4047940595425058E-2</v>
      </c>
      <c r="F60" s="27">
        <v>4.8325421151176932E-2</v>
      </c>
      <c r="G60" s="27">
        <v>2.3533550320894842E-2</v>
      </c>
      <c r="H60" s="28">
        <f t="shared" si="4"/>
        <v>5.7069809921235358E-2</v>
      </c>
    </row>
    <row r="61" spans="1:8" x14ac:dyDescent="0.35">
      <c r="A61" s="6">
        <v>5</v>
      </c>
      <c r="B61" s="3">
        <v>800237815</v>
      </c>
      <c r="C61" s="3" t="s">
        <v>9</v>
      </c>
      <c r="D61" s="30">
        <v>-0.19093807044392841</v>
      </c>
      <c r="E61" s="30">
        <v>-9.3747922520828267E-2</v>
      </c>
      <c r="F61" s="30">
        <v>3.1250900892959919E-2</v>
      </c>
      <c r="G61" s="30">
        <v>4.2933809260371984E-2</v>
      </c>
      <c r="H61" s="31">
        <f t="shared" si="4"/>
        <v>-5.2625320702856193E-2</v>
      </c>
    </row>
    <row r="62" spans="1:8" x14ac:dyDescent="0.35">
      <c r="A62" s="6">
        <v>6</v>
      </c>
      <c r="B62" s="3">
        <v>800251712</v>
      </c>
      <c r="C62" s="3" t="s">
        <v>10</v>
      </c>
      <c r="D62" s="44">
        <v>0.11453552525132733</v>
      </c>
      <c r="E62" s="27">
        <v>6.0383657708119418E-2</v>
      </c>
      <c r="F62" s="27">
        <v>8.8438643757666566E-2</v>
      </c>
      <c r="G62" s="27">
        <v>8.5544816808739071E-2</v>
      </c>
      <c r="H62" s="28">
        <f t="shared" si="4"/>
        <v>8.7225660881463107E-2</v>
      </c>
    </row>
    <row r="63" spans="1:8" x14ac:dyDescent="0.35">
      <c r="A63" s="6">
        <v>7</v>
      </c>
      <c r="B63" s="3">
        <v>822000422</v>
      </c>
      <c r="C63" s="3" t="s">
        <v>11</v>
      </c>
      <c r="D63" s="27">
        <v>7.5454217480464783E-2</v>
      </c>
      <c r="E63" s="44">
        <v>0.15409111945455603</v>
      </c>
      <c r="F63" s="27">
        <v>7.863299357528776E-2</v>
      </c>
      <c r="G63" s="44">
        <v>0.11369252265352126</v>
      </c>
      <c r="H63" s="28">
        <f t="shared" si="4"/>
        <v>0.10546771329095746</v>
      </c>
    </row>
    <row r="64" spans="1:8" x14ac:dyDescent="0.35">
      <c r="A64" s="6">
        <v>8</v>
      </c>
      <c r="B64" s="3">
        <v>822003040</v>
      </c>
      <c r="C64" s="3" t="s">
        <v>12</v>
      </c>
      <c r="D64" s="43"/>
      <c r="E64" s="27">
        <v>4.5750685409896661E-3</v>
      </c>
      <c r="F64" s="27">
        <v>8.5022243897087846E-2</v>
      </c>
      <c r="G64" s="44">
        <v>0.21844504743542362</v>
      </c>
      <c r="H64" s="28">
        <f t="shared" si="4"/>
        <v>0.10268078662450038</v>
      </c>
    </row>
    <row r="65" spans="1:8" x14ac:dyDescent="0.35">
      <c r="A65" s="6">
        <v>9</v>
      </c>
      <c r="B65" s="3">
        <v>822003238</v>
      </c>
      <c r="C65" s="3" t="s">
        <v>13</v>
      </c>
      <c r="D65" s="44">
        <v>0.11470467202262939</v>
      </c>
      <c r="E65" s="27">
        <v>0.10819038353399843</v>
      </c>
      <c r="F65" s="27">
        <v>8.1210903363242951E-2</v>
      </c>
      <c r="G65" s="27">
        <v>7.8884768892170068E-2</v>
      </c>
      <c r="H65" s="28">
        <f t="shared" si="4"/>
        <v>9.57476819530102E-2</v>
      </c>
    </row>
    <row r="66" spans="1:8" x14ac:dyDescent="0.35">
      <c r="A66" s="6">
        <v>10</v>
      </c>
      <c r="B66" s="3">
        <v>830067878</v>
      </c>
      <c r="C66" s="3" t="s">
        <v>14</v>
      </c>
      <c r="D66" s="44">
        <v>0.22800545816661733</v>
      </c>
      <c r="E66" s="27">
        <v>0.10708457999522035</v>
      </c>
      <c r="F66" s="27">
        <v>0.10769453895535357</v>
      </c>
      <c r="G66" s="44">
        <v>0.21570338081774057</v>
      </c>
      <c r="H66" s="29">
        <f t="shared" si="4"/>
        <v>0.16462198948373297</v>
      </c>
    </row>
    <row r="67" spans="1:8" x14ac:dyDescent="0.35">
      <c r="A67" s="6">
        <v>11</v>
      </c>
      <c r="B67" s="3">
        <v>830086665</v>
      </c>
      <c r="C67" s="3" t="s">
        <v>15</v>
      </c>
      <c r="D67" s="27">
        <v>1.193446034478329E-2</v>
      </c>
      <c r="E67" s="27">
        <v>9.581539391192688E-2</v>
      </c>
      <c r="F67" s="27">
        <v>9.9660050214500778E-2</v>
      </c>
      <c r="G67" s="44">
        <v>0.16649723801217078</v>
      </c>
      <c r="H67" s="28">
        <f t="shared" si="4"/>
        <v>9.3476785620845437E-2</v>
      </c>
    </row>
    <row r="68" spans="1:8" x14ac:dyDescent="0.35">
      <c r="A68" s="6">
        <v>12</v>
      </c>
      <c r="B68" s="3">
        <v>860052649</v>
      </c>
      <c r="C68" s="3" t="s">
        <v>16</v>
      </c>
      <c r="D68" s="44">
        <v>0.50877473397278861</v>
      </c>
      <c r="E68" s="44">
        <v>0.26532881202995451</v>
      </c>
      <c r="F68" s="44">
        <v>0.36667806623600058</v>
      </c>
      <c r="G68" s="44">
        <v>0.4032699121361501</v>
      </c>
      <c r="H68" s="29">
        <f t="shared" si="4"/>
        <v>0.38601288109372345</v>
      </c>
    </row>
    <row r="69" spans="1:8" x14ac:dyDescent="0.35">
      <c r="A69" s="6">
        <v>13</v>
      </c>
      <c r="B69" s="3">
        <v>860353831</v>
      </c>
      <c r="C69" s="3" t="s">
        <v>17</v>
      </c>
      <c r="D69" s="27">
        <v>-0.11549578988130618</v>
      </c>
      <c r="E69" s="27">
        <v>-3.6922970425661762E-2</v>
      </c>
      <c r="F69" s="27">
        <v>-2.1586740447036363E-2</v>
      </c>
      <c r="G69" s="27">
        <v>4.4852699404894702E-3</v>
      </c>
      <c r="H69" s="28">
        <f t="shared" si="4"/>
        <v>-4.2380057703378708E-2</v>
      </c>
    </row>
    <row r="70" spans="1:8" x14ac:dyDescent="0.35">
      <c r="A70" s="6">
        <v>14</v>
      </c>
      <c r="B70" s="3">
        <v>860536303</v>
      </c>
      <c r="C70" s="3" t="s">
        <v>18</v>
      </c>
      <c r="D70" s="27">
        <v>-2.8998682330754283E-2</v>
      </c>
      <c r="E70" s="27">
        <v>-7.8333667751991892E-3</v>
      </c>
      <c r="F70" s="27">
        <v>-1.037641281761628E-2</v>
      </c>
      <c r="G70" s="27">
        <v>-8.338886979039551E-3</v>
      </c>
      <c r="H70" s="28">
        <f t="shared" si="4"/>
        <v>-1.3886837225652326E-2</v>
      </c>
    </row>
    <row r="71" spans="1:8" x14ac:dyDescent="0.35">
      <c r="A71" s="6">
        <v>15</v>
      </c>
      <c r="B71" s="3">
        <v>900147192</v>
      </c>
      <c r="C71" s="3" t="s">
        <v>19</v>
      </c>
      <c r="D71" s="43"/>
      <c r="E71" s="27">
        <v>1.8311198723745849E-2</v>
      </c>
      <c r="F71" s="27">
        <v>1.4746392249978316E-2</v>
      </c>
      <c r="G71" s="27">
        <v>0.222193418926525</v>
      </c>
      <c r="H71" s="28">
        <f t="shared" si="4"/>
        <v>8.5083669966749723E-2</v>
      </c>
    </row>
    <row r="72" spans="1:8" x14ac:dyDescent="0.35">
      <c r="A72" s="6">
        <v>16</v>
      </c>
      <c r="B72" s="3">
        <v>900298862</v>
      </c>
      <c r="C72" s="3" t="s">
        <v>20</v>
      </c>
      <c r="D72" s="44">
        <v>0.28428777408115791</v>
      </c>
      <c r="E72" s="44">
        <v>0.20625361879340576</v>
      </c>
      <c r="F72" s="44">
        <v>0.14109698410096708</v>
      </c>
      <c r="G72" s="44">
        <v>0.23594879714688125</v>
      </c>
      <c r="H72" s="29">
        <f t="shared" si="4"/>
        <v>0.21689679353060298</v>
      </c>
    </row>
    <row r="73" spans="1:8" x14ac:dyDescent="0.35">
      <c r="A73" s="6">
        <v>17</v>
      </c>
      <c r="B73" s="3">
        <v>900452709</v>
      </c>
      <c r="C73" s="3" t="s">
        <v>21</v>
      </c>
      <c r="D73" s="44">
        <v>0.43237758580320557</v>
      </c>
      <c r="E73" s="44">
        <v>0.36130739161470926</v>
      </c>
      <c r="F73" s="44">
        <v>0.46621583432687214</v>
      </c>
      <c r="G73" s="44">
        <v>0.48283154442298681</v>
      </c>
      <c r="H73" s="29">
        <f t="shared" si="4"/>
        <v>0.43568308904194342</v>
      </c>
    </row>
    <row r="74" spans="1:8" x14ac:dyDescent="0.35">
      <c r="A74" s="6">
        <v>18</v>
      </c>
      <c r="B74" s="3">
        <v>900517327</v>
      </c>
      <c r="C74" s="3" t="s">
        <v>22</v>
      </c>
      <c r="D74" s="43"/>
      <c r="E74" s="44">
        <v>0.21074307581781482</v>
      </c>
      <c r="F74" s="44">
        <v>0.2524128768030805</v>
      </c>
      <c r="G74" s="44">
        <v>0.35805196231456576</v>
      </c>
      <c r="H74" s="29">
        <f t="shared" si="4"/>
        <v>0.27373597164515368</v>
      </c>
    </row>
    <row r="75" spans="1:8" x14ac:dyDescent="0.35">
      <c r="A75" s="6">
        <v>19</v>
      </c>
      <c r="B75" s="3">
        <v>900714844</v>
      </c>
      <c r="C75" s="3" t="s">
        <v>23</v>
      </c>
      <c r="D75" s="43"/>
      <c r="E75" s="44">
        <v>0.14249608994304194</v>
      </c>
      <c r="F75" s="44">
        <v>0.16107287238559367</v>
      </c>
      <c r="G75" s="27">
        <v>-7.4422364102054619E-2</v>
      </c>
      <c r="H75" s="28">
        <f t="shared" si="4"/>
        <v>7.6382199408860332E-2</v>
      </c>
    </row>
    <row r="76" spans="1:8" ht="15" thickBot="1" x14ac:dyDescent="0.4">
      <c r="A76" s="47">
        <v>20</v>
      </c>
      <c r="B76" s="48">
        <v>901081396</v>
      </c>
      <c r="C76" s="48" t="s">
        <v>24</v>
      </c>
      <c r="D76" s="49"/>
      <c r="E76" s="59">
        <v>2.0241900092210243E-2</v>
      </c>
      <c r="F76" s="59">
        <v>4.4426544554075693E-2</v>
      </c>
      <c r="G76" s="59">
        <v>8.286726531550534E-2</v>
      </c>
      <c r="H76" s="60">
        <f t="shared" si="4"/>
        <v>4.9178569987263755E-2</v>
      </c>
    </row>
    <row r="77" spans="1:8" ht="15" thickBot="1" x14ac:dyDescent="0.4">
      <c r="A77" s="52"/>
      <c r="B77" s="53"/>
      <c r="C77" s="107" t="s">
        <v>52</v>
      </c>
      <c r="D77" s="102">
        <f t="shared" ref="D77:G77" si="5">AVERAGE(D57:D76)</f>
        <v>0.1087583949465267</v>
      </c>
      <c r="E77" s="102">
        <f t="shared" si="5"/>
        <v>8.7514725927229337E-2</v>
      </c>
      <c r="F77" s="102">
        <f t="shared" si="5"/>
        <v>0.1013410068292098</v>
      </c>
      <c r="G77" s="54">
        <f t="shared" si="5"/>
        <v>0.14159724082209774</v>
      </c>
      <c r="H77" s="63">
        <f>AVERAGE(H57:H76)</f>
        <v>0.10985999656696291</v>
      </c>
    </row>
    <row r="78" spans="1:8" ht="15" thickBot="1" x14ac:dyDescent="0.4"/>
    <row r="79" spans="1:8" ht="15" thickBot="1" x14ac:dyDescent="0.4">
      <c r="A79" s="211" t="s">
        <v>44</v>
      </c>
      <c r="B79" s="212"/>
      <c r="C79" s="212"/>
      <c r="D79" s="212"/>
      <c r="E79" s="212"/>
      <c r="F79" s="212"/>
      <c r="G79" s="212"/>
      <c r="H79" s="213"/>
    </row>
    <row r="80" spans="1:8" ht="15" x14ac:dyDescent="0.4">
      <c r="A80" s="199" t="s">
        <v>1</v>
      </c>
      <c r="B80" s="200"/>
      <c r="C80" s="201"/>
      <c r="D80" s="188" t="s">
        <v>47</v>
      </c>
      <c r="E80" s="188"/>
      <c r="F80" s="188"/>
      <c r="G80" s="188"/>
      <c r="H80" s="227" t="s">
        <v>3</v>
      </c>
    </row>
    <row r="81" spans="1:8" ht="15" thickBot="1" x14ac:dyDescent="0.4">
      <c r="A81" s="24"/>
      <c r="B81" s="25" t="s">
        <v>5</v>
      </c>
      <c r="C81" s="25" t="s">
        <v>25</v>
      </c>
      <c r="D81" s="26">
        <v>2017</v>
      </c>
      <c r="E81" s="26">
        <v>2018</v>
      </c>
      <c r="F81" s="26">
        <v>2019</v>
      </c>
      <c r="G81" s="26">
        <v>2020</v>
      </c>
      <c r="H81" s="228"/>
    </row>
    <row r="82" spans="1:8" x14ac:dyDescent="0.35">
      <c r="A82" s="18">
        <v>1</v>
      </c>
      <c r="B82" s="19">
        <v>800252087</v>
      </c>
      <c r="C82" s="19" t="s">
        <v>4</v>
      </c>
      <c r="D82" s="41">
        <v>0.95629651656992809</v>
      </c>
      <c r="E82" s="41">
        <v>0.94609974801522301</v>
      </c>
      <c r="F82" s="41">
        <v>0.93365980251688185</v>
      </c>
      <c r="G82" s="41">
        <v>0.92668470669184988</v>
      </c>
      <c r="H82" s="42">
        <f>AVERAGE(D82:G82)</f>
        <v>0.94068519344847068</v>
      </c>
    </row>
    <row r="83" spans="1:8" x14ac:dyDescent="0.35">
      <c r="A83" s="6">
        <v>2</v>
      </c>
      <c r="B83" s="3">
        <v>900619462</v>
      </c>
      <c r="C83" s="3" t="s">
        <v>6</v>
      </c>
      <c r="D83" s="43"/>
      <c r="E83" s="44">
        <v>0.90841561048639097</v>
      </c>
      <c r="F83" s="27">
        <v>0.63917162506082426</v>
      </c>
      <c r="G83" s="44">
        <v>1.0537084398976981</v>
      </c>
      <c r="H83" s="28">
        <f t="shared" ref="H83:H101" si="6">AVERAGE(D83:G83)</f>
        <v>0.86709855848163775</v>
      </c>
    </row>
    <row r="84" spans="1:8" x14ac:dyDescent="0.35">
      <c r="A84" s="6">
        <v>3</v>
      </c>
      <c r="B84" s="3">
        <v>800010724</v>
      </c>
      <c r="C84" s="3" t="s">
        <v>7</v>
      </c>
      <c r="D84" s="27">
        <v>0.49655361161378192</v>
      </c>
      <c r="E84" s="27">
        <v>0.31355265799241167</v>
      </c>
      <c r="F84" s="27">
        <v>0.29112700738768699</v>
      </c>
      <c r="G84" s="27">
        <v>0.64240043843624406</v>
      </c>
      <c r="H84" s="28">
        <f t="shared" si="6"/>
        <v>0.43590842885753117</v>
      </c>
    </row>
    <row r="85" spans="1:8" x14ac:dyDescent="0.35">
      <c r="A85" s="6">
        <v>4</v>
      </c>
      <c r="B85" s="3">
        <v>800183412</v>
      </c>
      <c r="C85" s="3" t="s">
        <v>8</v>
      </c>
      <c r="D85" s="44">
        <v>1.823218431391314</v>
      </c>
      <c r="E85" s="44">
        <v>2.2982724035665267</v>
      </c>
      <c r="F85" s="44">
        <v>1.4269847981246828</v>
      </c>
      <c r="G85" s="44">
        <v>1.8362300011810773</v>
      </c>
      <c r="H85" s="29">
        <f t="shared" si="6"/>
        <v>1.8461764085659003</v>
      </c>
    </row>
    <row r="86" spans="1:8" x14ac:dyDescent="0.35">
      <c r="A86" s="6">
        <v>5</v>
      </c>
      <c r="B86" s="3">
        <v>800237815</v>
      </c>
      <c r="C86" s="3" t="s">
        <v>9</v>
      </c>
      <c r="D86" s="30">
        <v>0.19470928695131104</v>
      </c>
      <c r="E86" s="30">
        <v>8.9892614935379062E-2</v>
      </c>
      <c r="F86" s="30">
        <v>9.6494035818631585E-2</v>
      </c>
      <c r="G86" s="30">
        <v>9.8576716990621371E-2</v>
      </c>
      <c r="H86" s="31">
        <f t="shared" si="6"/>
        <v>0.11991816367398576</v>
      </c>
    </row>
    <row r="87" spans="1:8" x14ac:dyDescent="0.35">
      <c r="A87" s="6">
        <v>6</v>
      </c>
      <c r="B87" s="3">
        <v>800251712</v>
      </c>
      <c r="C87" s="3" t="s">
        <v>10</v>
      </c>
      <c r="D87" s="44">
        <v>1.5778298259713457</v>
      </c>
      <c r="E87" s="44">
        <v>1.1397357645125377</v>
      </c>
      <c r="F87" s="44">
        <v>0.91387656568349651</v>
      </c>
      <c r="G87" s="44">
        <v>1.4995111445901792</v>
      </c>
      <c r="H87" s="29">
        <f t="shared" si="6"/>
        <v>1.2827383251893898</v>
      </c>
    </row>
    <row r="88" spans="1:8" x14ac:dyDescent="0.35">
      <c r="A88" s="6">
        <v>7</v>
      </c>
      <c r="B88" s="3">
        <v>822000422</v>
      </c>
      <c r="C88" s="3" t="s">
        <v>11</v>
      </c>
      <c r="D88" s="44">
        <v>1.0206489066188131</v>
      </c>
      <c r="E88" s="44">
        <v>2.1747538842439127</v>
      </c>
      <c r="F88" s="44">
        <v>1.9315547578071381</v>
      </c>
      <c r="G88" s="44">
        <v>2.0691534900879409</v>
      </c>
      <c r="H88" s="29">
        <f t="shared" si="6"/>
        <v>1.7990277596894513</v>
      </c>
    </row>
    <row r="89" spans="1:8" x14ac:dyDescent="0.35">
      <c r="A89" s="6">
        <v>8</v>
      </c>
      <c r="B89" s="3">
        <v>822003040</v>
      </c>
      <c r="C89" s="3" t="s">
        <v>12</v>
      </c>
      <c r="D89" s="43"/>
      <c r="E89" s="27">
        <v>0.8108655546988971</v>
      </c>
      <c r="F89" s="27">
        <v>0.41690763103097267</v>
      </c>
      <c r="G89" s="27">
        <v>0.70329840621683992</v>
      </c>
      <c r="H89" s="28">
        <f t="shared" si="6"/>
        <v>0.64369053064890325</v>
      </c>
    </row>
    <row r="90" spans="1:8" x14ac:dyDescent="0.35">
      <c r="A90" s="6">
        <v>9</v>
      </c>
      <c r="B90" s="3">
        <v>822003238</v>
      </c>
      <c r="C90" s="3" t="s">
        <v>13</v>
      </c>
      <c r="D90" s="27">
        <v>0.53812063488034656</v>
      </c>
      <c r="E90" s="27">
        <v>0.69945514717955437</v>
      </c>
      <c r="F90" s="27">
        <v>0.59155141621194718</v>
      </c>
      <c r="G90" s="44">
        <v>1.1988606403109099</v>
      </c>
      <c r="H90" s="28">
        <f t="shared" si="6"/>
        <v>0.75699695964568947</v>
      </c>
    </row>
    <row r="91" spans="1:8" x14ac:dyDescent="0.35">
      <c r="A91" s="6">
        <v>10</v>
      </c>
      <c r="B91" s="3">
        <v>830067878</v>
      </c>
      <c r="C91" s="3" t="s">
        <v>14</v>
      </c>
      <c r="D91" s="44">
        <v>0.94976008963148795</v>
      </c>
      <c r="E91" s="27">
        <v>0.60274049238117167</v>
      </c>
      <c r="F91" s="27">
        <v>0.5616848832095569</v>
      </c>
      <c r="G91" s="44">
        <v>1.3855111499387338</v>
      </c>
      <c r="H91" s="28">
        <f t="shared" si="6"/>
        <v>0.87492415379023747</v>
      </c>
    </row>
    <row r="92" spans="1:8" x14ac:dyDescent="0.35">
      <c r="A92" s="6">
        <v>11</v>
      </c>
      <c r="B92" s="3">
        <v>830086665</v>
      </c>
      <c r="C92" s="3" t="s">
        <v>15</v>
      </c>
      <c r="D92" s="44">
        <v>0.91227876242062467</v>
      </c>
      <c r="E92" s="44">
        <v>1.5786484759159505</v>
      </c>
      <c r="F92" s="44">
        <v>1.2735561365436674</v>
      </c>
      <c r="G92" s="44">
        <v>1.9117114998236031</v>
      </c>
      <c r="H92" s="29">
        <f t="shared" si="6"/>
        <v>1.4190487186759615</v>
      </c>
    </row>
    <row r="93" spans="1:8" x14ac:dyDescent="0.35">
      <c r="A93" s="6">
        <v>12</v>
      </c>
      <c r="B93" s="3">
        <v>860052649</v>
      </c>
      <c r="C93" s="3" t="s">
        <v>16</v>
      </c>
      <c r="D93" s="27">
        <v>0.44421018654197508</v>
      </c>
      <c r="E93" s="27">
        <v>0.33640597899222113</v>
      </c>
      <c r="F93" s="27">
        <v>0.31872099608657162</v>
      </c>
      <c r="G93" s="27">
        <v>0.30277382694762539</v>
      </c>
      <c r="H93" s="28">
        <f t="shared" si="6"/>
        <v>0.35052774714209833</v>
      </c>
    </row>
    <row r="94" spans="1:8" x14ac:dyDescent="0.35">
      <c r="A94" s="6">
        <v>13</v>
      </c>
      <c r="B94" s="3">
        <v>860353831</v>
      </c>
      <c r="C94" s="3" t="s">
        <v>17</v>
      </c>
      <c r="D94" s="27">
        <v>0.30927863061177341</v>
      </c>
      <c r="E94" s="27">
        <v>0.3559007743267274</v>
      </c>
      <c r="F94" s="27">
        <v>0.40822327323180357</v>
      </c>
      <c r="G94" s="27">
        <v>0.39968101664731864</v>
      </c>
      <c r="H94" s="28">
        <f t="shared" si="6"/>
        <v>0.36827092370440573</v>
      </c>
    </row>
    <row r="95" spans="1:8" x14ac:dyDescent="0.35">
      <c r="A95" s="6">
        <v>14</v>
      </c>
      <c r="B95" s="3">
        <v>860536303</v>
      </c>
      <c r="C95" s="3" t="s">
        <v>18</v>
      </c>
      <c r="D95" s="27">
        <v>0.50383733839394718</v>
      </c>
      <c r="E95" s="27">
        <v>0.50341187850923674</v>
      </c>
      <c r="F95" s="27">
        <v>0.44687418785725463</v>
      </c>
      <c r="G95" s="27">
        <v>0.4932830533523842</v>
      </c>
      <c r="H95" s="28">
        <f t="shared" si="6"/>
        <v>0.48685161452820569</v>
      </c>
    </row>
    <row r="96" spans="1:8" x14ac:dyDescent="0.35">
      <c r="A96" s="6">
        <v>15</v>
      </c>
      <c r="B96" s="3">
        <v>900147192</v>
      </c>
      <c r="C96" s="3" t="s">
        <v>19</v>
      </c>
      <c r="D96" s="43"/>
      <c r="E96" s="44">
        <v>3.1817514915271961</v>
      </c>
      <c r="F96" s="44">
        <v>3.2902384301800045</v>
      </c>
      <c r="G96" s="44">
        <v>3.4081052300836925</v>
      </c>
      <c r="H96" s="29">
        <f t="shared" si="6"/>
        <v>3.2933650505969645</v>
      </c>
    </row>
    <row r="97" spans="1:8" x14ac:dyDescent="0.35">
      <c r="A97" s="6">
        <v>16</v>
      </c>
      <c r="B97" s="3">
        <v>900298862</v>
      </c>
      <c r="C97" s="3" t="s">
        <v>20</v>
      </c>
      <c r="D97" s="27">
        <v>0.5134551589988906</v>
      </c>
      <c r="E97" s="27">
        <v>0.6804120744929284</v>
      </c>
      <c r="F97" s="27">
        <v>0.71076648674158838</v>
      </c>
      <c r="G97" s="27">
        <v>0.5795292972454098</v>
      </c>
      <c r="H97" s="28">
        <f t="shared" si="6"/>
        <v>0.6210407543697043</v>
      </c>
    </row>
    <row r="98" spans="1:8" x14ac:dyDescent="0.35">
      <c r="A98" s="6">
        <v>17</v>
      </c>
      <c r="B98" s="3">
        <v>900452709</v>
      </c>
      <c r="C98" s="3" t="s">
        <v>21</v>
      </c>
      <c r="D98" s="27">
        <v>0.12284434984721958</v>
      </c>
      <c r="E98" s="27">
        <v>0.13429621422784047</v>
      </c>
      <c r="F98" s="27">
        <v>0.15519464733782229</v>
      </c>
      <c r="G98" s="27">
        <v>0.19172101812946965</v>
      </c>
      <c r="H98" s="28">
        <f t="shared" si="6"/>
        <v>0.15101405738558799</v>
      </c>
    </row>
    <row r="99" spans="1:8" x14ac:dyDescent="0.35">
      <c r="A99" s="6">
        <v>18</v>
      </c>
      <c r="B99" s="3">
        <v>900517327</v>
      </c>
      <c r="C99" s="3" t="s">
        <v>22</v>
      </c>
      <c r="D99" s="43"/>
      <c r="E99" s="27">
        <v>0.22585427956425336</v>
      </c>
      <c r="F99" s="27">
        <v>0.32153380693083805</v>
      </c>
      <c r="G99" s="27">
        <v>0.51059465683928773</v>
      </c>
      <c r="H99" s="28">
        <f t="shared" si="6"/>
        <v>0.35266091444479303</v>
      </c>
    </row>
    <row r="100" spans="1:8" x14ac:dyDescent="0.35">
      <c r="A100" s="6">
        <v>19</v>
      </c>
      <c r="B100" s="3">
        <v>900714844</v>
      </c>
      <c r="C100" s="3" t="s">
        <v>23</v>
      </c>
      <c r="D100" s="43"/>
      <c r="E100" s="27">
        <v>2.3356698715999897E-2</v>
      </c>
      <c r="F100" s="27">
        <v>1.5235232034116841E-2</v>
      </c>
      <c r="G100" s="27">
        <v>6.1624209062468866E-3</v>
      </c>
      <c r="H100" s="28">
        <f t="shared" si="6"/>
        <v>1.4918117218787873E-2</v>
      </c>
    </row>
    <row r="101" spans="1:8" ht="15" thickBot="1" x14ac:dyDescent="0.4">
      <c r="A101" s="47">
        <v>20</v>
      </c>
      <c r="B101" s="48">
        <v>901081396</v>
      </c>
      <c r="C101" s="48" t="s">
        <v>24</v>
      </c>
      <c r="D101" s="49"/>
      <c r="E101" s="50">
        <v>1.7123715597488063</v>
      </c>
      <c r="F101" s="59">
        <v>0.77845968153196266</v>
      </c>
      <c r="G101" s="59">
        <v>0.81651765038880109</v>
      </c>
      <c r="H101" s="51">
        <f t="shared" si="6"/>
        <v>1.1024496305565232</v>
      </c>
    </row>
    <row r="102" spans="1:8" ht="15" thickBot="1" x14ac:dyDescent="0.4">
      <c r="A102" s="52"/>
      <c r="B102" s="53"/>
      <c r="C102" s="107" t="s">
        <v>52</v>
      </c>
      <c r="D102" s="102">
        <f t="shared" ref="D102:G102" si="7">AVERAGE(D82:D101)</f>
        <v>0.74021726646019714</v>
      </c>
      <c r="E102" s="54">
        <f t="shared" si="7"/>
        <v>0.93580966520165831</v>
      </c>
      <c r="F102" s="102">
        <f t="shared" si="7"/>
        <v>0.77609077006637239</v>
      </c>
      <c r="G102" s="54">
        <f t="shared" si="7"/>
        <v>1.0017007402352969</v>
      </c>
      <c r="H102" s="63">
        <f>AVERAGE(H82:H101)</f>
        <v>0.88636560053071156</v>
      </c>
    </row>
    <row r="103" spans="1:8" ht="15" thickBot="1" x14ac:dyDescent="0.4"/>
    <row r="104" spans="1:8" ht="15" thickBot="1" x14ac:dyDescent="0.4">
      <c r="A104" s="211" t="s">
        <v>44</v>
      </c>
      <c r="B104" s="212"/>
      <c r="C104" s="212"/>
      <c r="D104" s="212"/>
      <c r="E104" s="212"/>
      <c r="F104" s="212"/>
      <c r="G104" s="212"/>
      <c r="H104" s="213"/>
    </row>
    <row r="105" spans="1:8" ht="15" x14ac:dyDescent="0.4">
      <c r="A105" s="199" t="s">
        <v>1</v>
      </c>
      <c r="B105" s="200"/>
      <c r="C105" s="201"/>
      <c r="D105" s="188" t="s">
        <v>53</v>
      </c>
      <c r="E105" s="188"/>
      <c r="F105" s="188"/>
      <c r="G105" s="188"/>
      <c r="H105" s="227" t="s">
        <v>3</v>
      </c>
    </row>
    <row r="106" spans="1:8" ht="15" thickBot="1" x14ac:dyDescent="0.4">
      <c r="A106" s="24"/>
      <c r="B106" s="25" t="s">
        <v>5</v>
      </c>
      <c r="C106" s="25" t="s">
        <v>25</v>
      </c>
      <c r="D106" s="26">
        <v>2017</v>
      </c>
      <c r="E106" s="26">
        <v>2018</v>
      </c>
      <c r="F106" s="26">
        <v>2019</v>
      </c>
      <c r="G106" s="26">
        <v>2020</v>
      </c>
      <c r="H106" s="228"/>
    </row>
    <row r="107" spans="1:8" x14ac:dyDescent="0.35">
      <c r="A107" s="18">
        <v>1</v>
      </c>
      <c r="B107" s="19">
        <v>800252087</v>
      </c>
      <c r="C107" s="19" t="s">
        <v>4</v>
      </c>
      <c r="D107" s="103">
        <v>0</v>
      </c>
      <c r="E107" s="103">
        <v>0</v>
      </c>
      <c r="F107" s="103">
        <v>0</v>
      </c>
      <c r="G107" s="103">
        <v>0</v>
      </c>
      <c r="H107" s="104">
        <f>AVERAGE(D107:G107)</f>
        <v>0</v>
      </c>
    </row>
    <row r="108" spans="1:8" x14ac:dyDescent="0.35">
      <c r="A108" s="6">
        <v>2</v>
      </c>
      <c r="B108" s="3">
        <v>900619462</v>
      </c>
      <c r="C108" s="3" t="s">
        <v>6</v>
      </c>
      <c r="D108" s="43"/>
      <c r="E108" s="44">
        <v>1.5978078355532346</v>
      </c>
      <c r="F108" s="27">
        <v>1.0628424290127176</v>
      </c>
      <c r="G108" s="44">
        <v>1.3798143312619549</v>
      </c>
      <c r="H108" s="29">
        <f t="shared" ref="H108:H110" si="8">AVERAGE(D108:G108)</f>
        <v>1.3468215319426358</v>
      </c>
    </row>
    <row r="109" spans="1:8" x14ac:dyDescent="0.35">
      <c r="A109" s="6">
        <v>3</v>
      </c>
      <c r="B109" s="3">
        <v>800010724</v>
      </c>
      <c r="C109" s="3" t="s">
        <v>7</v>
      </c>
      <c r="D109" s="44">
        <v>1.4932949143736476</v>
      </c>
      <c r="E109" s="44">
        <v>1.4316567219577199</v>
      </c>
      <c r="F109" s="44">
        <v>1.819874926067182</v>
      </c>
      <c r="G109" s="27">
        <v>0.4141879466110599</v>
      </c>
      <c r="H109" s="29">
        <f t="shared" si="8"/>
        <v>1.2897536272524022</v>
      </c>
    </row>
    <row r="110" spans="1:8" x14ac:dyDescent="0.35">
      <c r="A110" s="6">
        <v>4</v>
      </c>
      <c r="B110" s="3">
        <v>800183412</v>
      </c>
      <c r="C110" s="3" t="s">
        <v>8</v>
      </c>
      <c r="D110" s="27">
        <v>1.0280473051162464</v>
      </c>
      <c r="E110" s="27">
        <v>1.0646695201488257</v>
      </c>
      <c r="F110" s="27">
        <v>0.95863226451601147</v>
      </c>
      <c r="G110" s="27">
        <v>0.94239996552116767</v>
      </c>
      <c r="H110" s="28">
        <f t="shared" si="8"/>
        <v>0.99843726382556275</v>
      </c>
    </row>
    <row r="111" spans="1:8" x14ac:dyDescent="0.35">
      <c r="A111" s="6">
        <v>5</v>
      </c>
      <c r="B111" s="3">
        <v>800237815</v>
      </c>
      <c r="C111" s="3" t="s">
        <v>9</v>
      </c>
      <c r="D111" s="30">
        <v>1.0225490289914985</v>
      </c>
      <c r="E111" s="30">
        <v>0.81480487768714149</v>
      </c>
      <c r="F111" s="30">
        <v>0.87860767168964338</v>
      </c>
      <c r="G111" s="30">
        <v>1.2629854018158013</v>
      </c>
      <c r="H111" s="31">
        <f t="shared" ref="H111:H126" si="9">AVERAGE(D111:G111)</f>
        <v>0.99473674504602116</v>
      </c>
    </row>
    <row r="112" spans="1:8" x14ac:dyDescent="0.35">
      <c r="A112" s="6">
        <v>6</v>
      </c>
      <c r="B112" s="3">
        <v>800251712</v>
      </c>
      <c r="C112" s="3" t="s">
        <v>10</v>
      </c>
      <c r="D112" s="44">
        <v>2.5260620024541565</v>
      </c>
      <c r="E112" s="44">
        <v>1.5940267644023467</v>
      </c>
      <c r="F112" s="44">
        <v>1.5461106584598239</v>
      </c>
      <c r="G112" s="44">
        <v>2.239836123199896</v>
      </c>
      <c r="H112" s="29">
        <f t="shared" si="9"/>
        <v>1.9765088871290557</v>
      </c>
    </row>
    <row r="113" spans="1:8" x14ac:dyDescent="0.35">
      <c r="A113" s="6">
        <v>7</v>
      </c>
      <c r="B113" s="3">
        <v>822000422</v>
      </c>
      <c r="C113" s="3" t="s">
        <v>11</v>
      </c>
      <c r="D113" s="27">
        <v>0.69239161894182355</v>
      </c>
      <c r="E113" s="27">
        <v>1.0039733536021436</v>
      </c>
      <c r="F113" s="27">
        <v>1.0682849443818967</v>
      </c>
      <c r="G113" s="27">
        <v>1.1390644548068956</v>
      </c>
      <c r="H113" s="28">
        <f t="shared" si="9"/>
        <v>0.97592859293318979</v>
      </c>
    </row>
    <row r="114" spans="1:8" x14ac:dyDescent="0.35">
      <c r="A114" s="6">
        <v>8</v>
      </c>
      <c r="B114" s="3">
        <v>822003040</v>
      </c>
      <c r="C114" s="3" t="s">
        <v>12</v>
      </c>
      <c r="D114" s="43"/>
      <c r="E114" s="44">
        <v>2.9840331808688436</v>
      </c>
      <c r="F114" s="44">
        <v>3.2578670421876881</v>
      </c>
      <c r="G114" s="44">
        <v>3.071531703886996</v>
      </c>
      <c r="H114" s="29">
        <f t="shared" si="9"/>
        <v>3.1044773089811759</v>
      </c>
    </row>
    <row r="115" spans="1:8" x14ac:dyDescent="0.35">
      <c r="A115" s="6">
        <v>9</v>
      </c>
      <c r="B115" s="3">
        <v>822003238</v>
      </c>
      <c r="C115" s="3" t="s">
        <v>13</v>
      </c>
      <c r="D115" s="44">
        <v>2.263292242838328</v>
      </c>
      <c r="E115" s="44">
        <v>1.9000235423091461</v>
      </c>
      <c r="F115" s="44">
        <v>1.5990995112272803</v>
      </c>
      <c r="G115" s="27">
        <v>1.2607291874324333</v>
      </c>
      <c r="H115" s="29">
        <f t="shared" si="9"/>
        <v>1.7557861209517971</v>
      </c>
    </row>
    <row r="116" spans="1:8" x14ac:dyDescent="0.35">
      <c r="A116" s="6">
        <v>10</v>
      </c>
      <c r="B116" s="3">
        <v>830067878</v>
      </c>
      <c r="C116" s="3" t="s">
        <v>14</v>
      </c>
      <c r="D116" s="44">
        <v>2.8222729952195933</v>
      </c>
      <c r="E116" s="44">
        <v>1.8740795116882849</v>
      </c>
      <c r="F116" s="44">
        <v>1.810462307397039</v>
      </c>
      <c r="G116" s="44">
        <v>2.9541124441816429</v>
      </c>
      <c r="H116" s="29">
        <f t="shared" si="9"/>
        <v>2.36523181462164</v>
      </c>
    </row>
    <row r="117" spans="1:8" x14ac:dyDescent="0.35">
      <c r="A117" s="6">
        <v>11</v>
      </c>
      <c r="B117" s="3">
        <v>830086665</v>
      </c>
      <c r="C117" s="3" t="s">
        <v>15</v>
      </c>
      <c r="D117" s="44">
        <v>1.6993072861804075</v>
      </c>
      <c r="E117" s="44">
        <v>1.4690663003247979</v>
      </c>
      <c r="F117" s="27">
        <v>1.2124283361480714</v>
      </c>
      <c r="G117" s="44">
        <v>1.5061560032596755</v>
      </c>
      <c r="H117" s="29">
        <f t="shared" si="9"/>
        <v>1.4717394814782381</v>
      </c>
    </row>
    <row r="118" spans="1:8" x14ac:dyDescent="0.35">
      <c r="A118" s="6">
        <v>12</v>
      </c>
      <c r="B118" s="3">
        <v>860052649</v>
      </c>
      <c r="C118" s="3" t="s">
        <v>16</v>
      </c>
      <c r="D118" s="44">
        <v>1.9722159419619565</v>
      </c>
      <c r="E118" s="44">
        <v>1.8877780418808201</v>
      </c>
      <c r="F118" s="44">
        <v>1.9733837821772369</v>
      </c>
      <c r="G118" s="44">
        <v>2.0726722634661185</v>
      </c>
      <c r="H118" s="29">
        <f t="shared" si="9"/>
        <v>1.9765125073715328</v>
      </c>
    </row>
    <row r="119" spans="1:8" x14ac:dyDescent="0.35">
      <c r="A119" s="6">
        <v>13</v>
      </c>
      <c r="B119" s="3">
        <v>860353831</v>
      </c>
      <c r="C119" s="3" t="s">
        <v>17</v>
      </c>
      <c r="D119" s="27">
        <v>8.5768005277734621E-2</v>
      </c>
      <c r="E119" s="27">
        <v>7.9969988014748694E-2</v>
      </c>
      <c r="F119" s="27">
        <v>5.3980918948252896E-2</v>
      </c>
      <c r="G119" s="27">
        <v>2.6612362346234288E-2</v>
      </c>
      <c r="H119" s="28">
        <f t="shared" si="9"/>
        <v>6.1582818646742622E-2</v>
      </c>
    </row>
    <row r="120" spans="1:8" x14ac:dyDescent="0.35">
      <c r="A120" s="6">
        <v>14</v>
      </c>
      <c r="B120" s="3">
        <v>860536303</v>
      </c>
      <c r="C120" s="3" t="s">
        <v>18</v>
      </c>
      <c r="D120" s="27">
        <v>0.18606532645822735</v>
      </c>
      <c r="E120" s="27">
        <v>0.17590649735296326</v>
      </c>
      <c r="F120" s="27">
        <v>0.14981598340015123</v>
      </c>
      <c r="G120" s="27">
        <v>0.26441776704499531</v>
      </c>
      <c r="H120" s="28">
        <f t="shared" si="9"/>
        <v>0.1940513935640843</v>
      </c>
    </row>
    <row r="121" spans="1:8" x14ac:dyDescent="0.35">
      <c r="A121" s="6">
        <v>15</v>
      </c>
      <c r="B121" s="3">
        <v>900147192</v>
      </c>
      <c r="C121" s="3" t="s">
        <v>19</v>
      </c>
      <c r="D121" s="43"/>
      <c r="E121" s="27">
        <v>1.4417707687669989E-2</v>
      </c>
      <c r="F121" s="27">
        <v>1.6413405867811606E-2</v>
      </c>
      <c r="G121" s="27">
        <v>4.0215148791503865E-3</v>
      </c>
      <c r="H121" s="28">
        <f t="shared" si="9"/>
        <v>1.1617542811543993E-2</v>
      </c>
    </row>
    <row r="122" spans="1:8" x14ac:dyDescent="0.35">
      <c r="A122" s="6">
        <v>16</v>
      </c>
      <c r="B122" s="3">
        <v>900298862</v>
      </c>
      <c r="C122" s="3" t="s">
        <v>20</v>
      </c>
      <c r="D122" s="44">
        <v>2.1181811446192658</v>
      </c>
      <c r="E122" s="44">
        <v>1.780004252008264</v>
      </c>
      <c r="F122" s="44">
        <v>1.6858465826646156</v>
      </c>
      <c r="G122" s="44">
        <v>1.8419727967896034</v>
      </c>
      <c r="H122" s="29">
        <f t="shared" si="9"/>
        <v>1.8565011940204372</v>
      </c>
    </row>
    <row r="123" spans="1:8" x14ac:dyDescent="0.35">
      <c r="A123" s="6">
        <v>17</v>
      </c>
      <c r="B123" s="3">
        <v>900452709</v>
      </c>
      <c r="C123" s="3" t="s">
        <v>21</v>
      </c>
      <c r="D123" s="44">
        <v>1.9831381368111589</v>
      </c>
      <c r="E123" s="44">
        <v>2.5332670253800087</v>
      </c>
      <c r="F123" s="44">
        <v>2.4042384879460097</v>
      </c>
      <c r="G123" s="44">
        <v>3.2958447604252195</v>
      </c>
      <c r="H123" s="29">
        <f t="shared" si="9"/>
        <v>2.5541221026405996</v>
      </c>
    </row>
    <row r="124" spans="1:8" x14ac:dyDescent="0.35">
      <c r="A124" s="6">
        <v>18</v>
      </c>
      <c r="B124" s="3">
        <v>900517327</v>
      </c>
      <c r="C124" s="3" t="s">
        <v>22</v>
      </c>
      <c r="D124" s="43"/>
      <c r="E124" s="27">
        <v>1.0693446974229395</v>
      </c>
      <c r="F124" s="44">
        <v>1.7269364401446519</v>
      </c>
      <c r="G124" s="44">
        <v>3.2307471509052226</v>
      </c>
      <c r="H124" s="29">
        <f t="shared" si="9"/>
        <v>2.0090094294909382</v>
      </c>
    </row>
    <row r="125" spans="1:8" x14ac:dyDescent="0.35">
      <c r="A125" s="6">
        <v>19</v>
      </c>
      <c r="B125" s="3">
        <v>900714844</v>
      </c>
      <c r="C125" s="3" t="s">
        <v>23</v>
      </c>
      <c r="D125" s="43"/>
      <c r="E125" s="27">
        <v>0.8287714570610516</v>
      </c>
      <c r="F125" s="27">
        <v>0.53271687262273737</v>
      </c>
      <c r="G125" s="27">
        <v>6.0706325675628253E-2</v>
      </c>
      <c r="H125" s="28">
        <f t="shared" si="9"/>
        <v>0.47406488511980571</v>
      </c>
    </row>
    <row r="126" spans="1:8" ht="15" thickBot="1" x14ac:dyDescent="0.4">
      <c r="A126" s="47">
        <v>20</v>
      </c>
      <c r="B126" s="48">
        <v>901081396</v>
      </c>
      <c r="C126" s="48" t="s">
        <v>24</v>
      </c>
      <c r="D126" s="49"/>
      <c r="E126" s="59">
        <v>0.1555044284969731</v>
      </c>
      <c r="F126" s="59">
        <v>0.1467651622064827</v>
      </c>
      <c r="G126" s="59">
        <v>0.14730879930394833</v>
      </c>
      <c r="H126" s="60">
        <f t="shared" si="9"/>
        <v>0.14985946333580139</v>
      </c>
    </row>
    <row r="127" spans="1:8" ht="15" thickBot="1" x14ac:dyDescent="0.4">
      <c r="A127" s="52"/>
      <c r="B127" s="53"/>
      <c r="C127" s="107" t="s">
        <v>52</v>
      </c>
      <c r="D127" s="54">
        <f>AVERAGE(D107:D126)</f>
        <v>1.4208989963745748</v>
      </c>
      <c r="E127" s="102">
        <f t="shared" ref="E127:G127" si="10">AVERAGE(E107:E126)</f>
        <v>1.2129552851923961</v>
      </c>
      <c r="F127" s="102">
        <f t="shared" si="10"/>
        <v>1.1952153863532653</v>
      </c>
      <c r="G127" s="54">
        <f t="shared" si="10"/>
        <v>1.3557560651406821</v>
      </c>
      <c r="H127" s="63">
        <f>AVERAGE(H107:H126)</f>
        <v>1.2783371355581603</v>
      </c>
    </row>
  </sheetData>
  <mergeCells count="20">
    <mergeCell ref="A104:H104"/>
    <mergeCell ref="A105:C105"/>
    <mergeCell ref="D105:G105"/>
    <mergeCell ref="H105:H106"/>
    <mergeCell ref="A54:H54"/>
    <mergeCell ref="A55:C55"/>
    <mergeCell ref="D55:G55"/>
    <mergeCell ref="H55:H56"/>
    <mergeCell ref="A79:H79"/>
    <mergeCell ref="A80:C80"/>
    <mergeCell ref="D80:G80"/>
    <mergeCell ref="H80:H81"/>
    <mergeCell ref="A30:C30"/>
    <mergeCell ref="D30:G30"/>
    <mergeCell ref="H30:H31"/>
    <mergeCell ref="A2:H2"/>
    <mergeCell ref="A3:C3"/>
    <mergeCell ref="D3:G3"/>
    <mergeCell ref="H3:H4"/>
    <mergeCell ref="A29:H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812D8-F414-4746-8AEA-F0DD1D18B1E4}">
  <dimension ref="A2:D24"/>
  <sheetViews>
    <sheetView workbookViewId="0"/>
  </sheetViews>
  <sheetFormatPr baseColWidth="10" defaultRowHeight="14.5" x14ac:dyDescent="0.35"/>
  <cols>
    <col min="1" max="1" width="2.6328125" style="130" customWidth="1"/>
    <col min="2" max="2" width="9.54296875" style="132" customWidth="1"/>
    <col min="3" max="3" width="49.7265625" style="132" customWidth="1"/>
    <col min="4" max="4" width="25.453125" style="129" customWidth="1"/>
    <col min="5" max="16384" width="10.90625" style="129"/>
  </cols>
  <sheetData>
    <row r="2" spans="1:4" ht="15" thickBot="1" x14ac:dyDescent="0.4">
      <c r="A2" s="128"/>
      <c r="B2" s="131"/>
      <c r="C2" s="131"/>
    </row>
    <row r="3" spans="1:4" ht="15" thickBot="1" x14ac:dyDescent="0.4">
      <c r="A3" s="196" t="s">
        <v>102</v>
      </c>
      <c r="B3" s="197"/>
      <c r="C3" s="197"/>
      <c r="D3" s="198"/>
    </row>
    <row r="4" spans="1:4" ht="15" thickBot="1" x14ac:dyDescent="0.4">
      <c r="A4" s="164"/>
      <c r="B4" s="165" t="s">
        <v>5</v>
      </c>
      <c r="C4" s="165" t="s">
        <v>25</v>
      </c>
      <c r="D4" s="176" t="s">
        <v>93</v>
      </c>
    </row>
    <row r="5" spans="1:4" x14ac:dyDescent="0.35">
      <c r="A5" s="166">
        <v>1</v>
      </c>
      <c r="B5" s="167">
        <v>800252087</v>
      </c>
      <c r="C5" s="167" t="s">
        <v>4</v>
      </c>
      <c r="D5" s="171" t="s">
        <v>90</v>
      </c>
    </row>
    <row r="6" spans="1:4" x14ac:dyDescent="0.35">
      <c r="A6" s="168">
        <v>2</v>
      </c>
      <c r="B6" s="169">
        <v>900619462</v>
      </c>
      <c r="C6" s="169" t="s">
        <v>6</v>
      </c>
      <c r="D6" s="172" t="s">
        <v>91</v>
      </c>
    </row>
    <row r="7" spans="1:4" ht="21" x14ac:dyDescent="0.35">
      <c r="A7" s="168">
        <v>3</v>
      </c>
      <c r="B7" s="169">
        <v>800010724</v>
      </c>
      <c r="C7" s="169" t="s">
        <v>7</v>
      </c>
      <c r="D7" s="172" t="s">
        <v>95</v>
      </c>
    </row>
    <row r="8" spans="1:4" x14ac:dyDescent="0.35">
      <c r="A8" s="168">
        <v>4</v>
      </c>
      <c r="B8" s="169">
        <v>800183412</v>
      </c>
      <c r="C8" s="169" t="s">
        <v>8</v>
      </c>
      <c r="D8" s="172" t="s">
        <v>91</v>
      </c>
    </row>
    <row r="9" spans="1:4" x14ac:dyDescent="0.35">
      <c r="A9" s="168">
        <v>5</v>
      </c>
      <c r="B9" s="169">
        <v>800237815</v>
      </c>
      <c r="C9" s="169" t="s">
        <v>9</v>
      </c>
      <c r="D9" s="172" t="s">
        <v>91</v>
      </c>
    </row>
    <row r="10" spans="1:4" x14ac:dyDescent="0.35">
      <c r="A10" s="168">
        <v>6</v>
      </c>
      <c r="B10" s="169">
        <v>800251712</v>
      </c>
      <c r="C10" s="169" t="s">
        <v>10</v>
      </c>
      <c r="D10" s="172" t="s">
        <v>91</v>
      </c>
    </row>
    <row r="11" spans="1:4" x14ac:dyDescent="0.35">
      <c r="A11" s="168">
        <v>7</v>
      </c>
      <c r="B11" s="169">
        <v>822000422</v>
      </c>
      <c r="C11" s="169" t="s">
        <v>11</v>
      </c>
      <c r="D11" s="172" t="s">
        <v>91</v>
      </c>
    </row>
    <row r="12" spans="1:4" x14ac:dyDescent="0.35">
      <c r="A12" s="168">
        <v>8</v>
      </c>
      <c r="B12" s="169">
        <v>822003040</v>
      </c>
      <c r="C12" s="169" t="s">
        <v>12</v>
      </c>
      <c r="D12" s="172" t="s">
        <v>91</v>
      </c>
    </row>
    <row r="13" spans="1:4" x14ac:dyDescent="0.35">
      <c r="A13" s="168">
        <v>9</v>
      </c>
      <c r="B13" s="169">
        <v>822003238</v>
      </c>
      <c r="C13" s="169" t="s">
        <v>13</v>
      </c>
      <c r="D13" s="172" t="s">
        <v>91</v>
      </c>
    </row>
    <row r="14" spans="1:4" x14ac:dyDescent="0.35">
      <c r="A14" s="168">
        <v>10</v>
      </c>
      <c r="B14" s="169">
        <v>830067878</v>
      </c>
      <c r="C14" s="169" t="s">
        <v>14</v>
      </c>
      <c r="D14" s="172" t="s">
        <v>91</v>
      </c>
    </row>
    <row r="15" spans="1:4" x14ac:dyDescent="0.35">
      <c r="A15" s="168">
        <v>11</v>
      </c>
      <c r="B15" s="169">
        <v>830086665</v>
      </c>
      <c r="C15" s="169" t="s">
        <v>15</v>
      </c>
      <c r="D15" s="172" t="s">
        <v>91</v>
      </c>
    </row>
    <row r="16" spans="1:4" x14ac:dyDescent="0.35">
      <c r="A16" s="168">
        <v>12</v>
      </c>
      <c r="B16" s="169">
        <v>860052649</v>
      </c>
      <c r="C16" s="169" t="s">
        <v>16</v>
      </c>
      <c r="D16" s="172" t="s">
        <v>91</v>
      </c>
    </row>
    <row r="17" spans="1:4" x14ac:dyDescent="0.35">
      <c r="A17" s="168">
        <v>13</v>
      </c>
      <c r="B17" s="169">
        <v>860353831</v>
      </c>
      <c r="C17" s="169" t="s">
        <v>17</v>
      </c>
      <c r="D17" s="172" t="s">
        <v>91</v>
      </c>
    </row>
    <row r="18" spans="1:4" ht="21" x14ac:dyDescent="0.35">
      <c r="A18" s="170">
        <v>14</v>
      </c>
      <c r="B18" s="169">
        <v>860536303</v>
      </c>
      <c r="C18" s="169" t="s">
        <v>18</v>
      </c>
      <c r="D18" s="172" t="s">
        <v>92</v>
      </c>
    </row>
    <row r="19" spans="1:4" x14ac:dyDescent="0.35">
      <c r="A19" s="168">
        <v>15</v>
      </c>
      <c r="B19" s="169">
        <v>900147192</v>
      </c>
      <c r="C19" s="169" t="s">
        <v>19</v>
      </c>
      <c r="D19" s="172" t="s">
        <v>91</v>
      </c>
    </row>
    <row r="20" spans="1:4" x14ac:dyDescent="0.35">
      <c r="A20" s="168">
        <v>16</v>
      </c>
      <c r="B20" s="169">
        <v>900298862</v>
      </c>
      <c r="C20" s="169" t="s">
        <v>20</v>
      </c>
      <c r="D20" s="172" t="s">
        <v>91</v>
      </c>
    </row>
    <row r="21" spans="1:4" x14ac:dyDescent="0.35">
      <c r="A21" s="168">
        <v>17</v>
      </c>
      <c r="B21" s="169">
        <v>900452709</v>
      </c>
      <c r="C21" s="169" t="s">
        <v>21</v>
      </c>
      <c r="D21" s="172" t="s">
        <v>91</v>
      </c>
    </row>
    <row r="22" spans="1:4" x14ac:dyDescent="0.35">
      <c r="A22" s="168">
        <v>18</v>
      </c>
      <c r="B22" s="169">
        <v>900517327</v>
      </c>
      <c r="C22" s="169" t="s">
        <v>22</v>
      </c>
      <c r="D22" s="172" t="s">
        <v>91</v>
      </c>
    </row>
    <row r="23" spans="1:4" x14ac:dyDescent="0.35">
      <c r="A23" s="168">
        <v>19</v>
      </c>
      <c r="B23" s="169">
        <v>900714844</v>
      </c>
      <c r="C23" s="169" t="s">
        <v>23</v>
      </c>
      <c r="D23" s="172" t="s">
        <v>91</v>
      </c>
    </row>
    <row r="24" spans="1:4" ht="15" thickBot="1" x14ac:dyDescent="0.4">
      <c r="A24" s="173">
        <v>20</v>
      </c>
      <c r="B24" s="174">
        <v>901081396</v>
      </c>
      <c r="C24" s="174" t="s">
        <v>24</v>
      </c>
      <c r="D24" s="175" t="s">
        <v>91</v>
      </c>
    </row>
  </sheetData>
  <mergeCells count="1">
    <mergeCell ref="A3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D1353-1E40-4518-9621-6A924F3DF261}">
  <dimension ref="A2:F25"/>
  <sheetViews>
    <sheetView topLeftCell="A2" zoomScale="90" zoomScaleNormal="90" workbookViewId="0">
      <selection activeCell="A3" sqref="A3:F25"/>
    </sheetView>
  </sheetViews>
  <sheetFormatPr baseColWidth="10" defaultRowHeight="13" x14ac:dyDescent="0.3"/>
  <cols>
    <col min="1" max="1" width="2.6328125" style="116" customWidth="1"/>
    <col min="2" max="2" width="9.54296875" style="116" customWidth="1"/>
    <col min="3" max="3" width="49.7265625" style="116" customWidth="1"/>
    <col min="4" max="5" width="10.90625" style="117"/>
    <col min="6" max="6" width="11.26953125" style="117" customWidth="1"/>
    <col min="7" max="16384" width="10.90625" style="117"/>
  </cols>
  <sheetData>
    <row r="2" spans="1:6" ht="13.5" thickBot="1" x14ac:dyDescent="0.35">
      <c r="A2" s="117"/>
      <c r="B2" s="117"/>
      <c r="C2" s="117"/>
    </row>
    <row r="3" spans="1:6" x14ac:dyDescent="0.3">
      <c r="A3" s="199" t="s">
        <v>1</v>
      </c>
      <c r="B3" s="200"/>
      <c r="C3" s="201"/>
      <c r="D3" s="202" t="s">
        <v>55</v>
      </c>
      <c r="E3" s="202" t="s">
        <v>56</v>
      </c>
      <c r="F3" s="204" t="s">
        <v>57</v>
      </c>
    </row>
    <row r="4" spans="1:6" ht="13.5" thickBot="1" x14ac:dyDescent="0.35">
      <c r="A4" s="24"/>
      <c r="B4" s="25" t="s">
        <v>5</v>
      </c>
      <c r="C4" s="25" t="s">
        <v>25</v>
      </c>
      <c r="D4" s="203"/>
      <c r="E4" s="203"/>
      <c r="F4" s="205"/>
    </row>
    <row r="5" spans="1:6" x14ac:dyDescent="0.3">
      <c r="A5" s="118">
        <v>1</v>
      </c>
      <c r="B5" s="74">
        <v>800252087</v>
      </c>
      <c r="C5" s="74" t="s">
        <v>4</v>
      </c>
      <c r="D5" s="119">
        <v>-9.7454440510987197E-3</v>
      </c>
      <c r="E5" s="119">
        <v>-0.54812460118039874</v>
      </c>
      <c r="F5" s="119">
        <v>0.4055372842028736</v>
      </c>
    </row>
    <row r="6" spans="1:6" x14ac:dyDescent="0.3">
      <c r="A6" s="120">
        <v>2</v>
      </c>
      <c r="B6" s="78">
        <v>900619462</v>
      </c>
      <c r="C6" s="78" t="s">
        <v>6</v>
      </c>
      <c r="D6" s="121">
        <v>1.116489786885303</v>
      </c>
      <c r="E6" s="121">
        <v>0.1946688810040397</v>
      </c>
      <c r="F6" s="121">
        <v>2.5588301629922321</v>
      </c>
    </row>
    <row r="7" spans="1:6" x14ac:dyDescent="0.3">
      <c r="A7" s="120">
        <v>3</v>
      </c>
      <c r="B7" s="78">
        <v>800010724</v>
      </c>
      <c r="C7" s="78" t="s">
        <v>7</v>
      </c>
      <c r="D7" s="81">
        <v>0.21846233238550081</v>
      </c>
      <c r="E7" s="81">
        <v>-0.85040977235494153</v>
      </c>
      <c r="F7" s="81">
        <v>1.5403261037945999</v>
      </c>
    </row>
    <row r="8" spans="1:6" x14ac:dyDescent="0.3">
      <c r="A8" s="120">
        <v>4</v>
      </c>
      <c r="B8" s="78">
        <v>800183412</v>
      </c>
      <c r="C8" s="78" t="s">
        <v>8</v>
      </c>
      <c r="D8" s="121">
        <v>0.89016305291799747</v>
      </c>
      <c r="E8" s="121">
        <v>0.87361986939484904</v>
      </c>
      <c r="F8" s="121">
        <v>2.5497587598506328</v>
      </c>
    </row>
    <row r="9" spans="1:6" x14ac:dyDescent="0.3">
      <c r="A9" s="120">
        <v>5</v>
      </c>
      <c r="B9" s="78">
        <v>800237815</v>
      </c>
      <c r="C9" s="78" t="s">
        <v>9</v>
      </c>
      <c r="D9" s="81">
        <v>0.42095396058324919</v>
      </c>
      <c r="E9" s="81">
        <v>-1.1940074562259233</v>
      </c>
      <c r="F9" s="81">
        <v>1.2699632496578934</v>
      </c>
    </row>
    <row r="10" spans="1:6" x14ac:dyDescent="0.3">
      <c r="A10" s="120">
        <v>6</v>
      </c>
      <c r="B10" s="78">
        <v>800251712</v>
      </c>
      <c r="C10" s="78" t="s">
        <v>10</v>
      </c>
      <c r="D10" s="121">
        <v>1.4481832649066868</v>
      </c>
      <c r="E10" s="121">
        <v>0.95945811365510736</v>
      </c>
      <c r="F10" s="121">
        <v>3.8099728031727009</v>
      </c>
    </row>
    <row r="11" spans="1:6" x14ac:dyDescent="0.3">
      <c r="A11" s="120">
        <v>7</v>
      </c>
      <c r="B11" s="78">
        <v>822000422</v>
      </c>
      <c r="C11" s="78" t="s">
        <v>11</v>
      </c>
      <c r="D11" s="81">
        <v>0.67954906636095269</v>
      </c>
      <c r="E11" s="121">
        <v>0.99339964853782936</v>
      </c>
      <c r="F11" s="121">
        <v>2.5727611426958852</v>
      </c>
    </row>
    <row r="12" spans="1:6" x14ac:dyDescent="0.3">
      <c r="A12" s="120">
        <v>8</v>
      </c>
      <c r="B12" s="78">
        <v>822003040</v>
      </c>
      <c r="C12" s="78" t="s">
        <v>12</v>
      </c>
      <c r="D12" s="121">
        <v>2.5509562019926744</v>
      </c>
      <c r="E12" s="121">
        <v>0.34387338642899712</v>
      </c>
      <c r="F12" s="121">
        <v>4.4751550935871469</v>
      </c>
    </row>
    <row r="13" spans="1:6" x14ac:dyDescent="0.3">
      <c r="A13" s="120">
        <v>9</v>
      </c>
      <c r="B13" s="78">
        <v>822003238</v>
      </c>
      <c r="C13" s="78" t="s">
        <v>13</v>
      </c>
      <c r="D13" s="121">
        <v>1.656430088716776</v>
      </c>
      <c r="E13" s="121">
        <v>0.2922879892803798</v>
      </c>
      <c r="F13" s="121">
        <v>3.2537281526733746</v>
      </c>
    </row>
    <row r="14" spans="1:6" x14ac:dyDescent="0.3">
      <c r="A14" s="120">
        <v>10</v>
      </c>
      <c r="B14" s="78">
        <v>830067878</v>
      </c>
      <c r="C14" s="78" t="s">
        <v>14</v>
      </c>
      <c r="D14" s="121">
        <v>1.9469821788641042</v>
      </c>
      <c r="E14" s="121">
        <v>1.0691472263810811</v>
      </c>
      <c r="F14" s="121">
        <v>4.0246975318323335</v>
      </c>
    </row>
    <row r="15" spans="1:6" x14ac:dyDescent="0.3">
      <c r="A15" s="120">
        <v>11</v>
      </c>
      <c r="B15" s="78">
        <v>830086665</v>
      </c>
      <c r="C15" s="78" t="s">
        <v>15</v>
      </c>
      <c r="D15" s="121">
        <v>1.4846376591906703</v>
      </c>
      <c r="E15" s="121">
        <v>0.88518544392122755</v>
      </c>
      <c r="F15" s="121">
        <v>3.3798851812222868</v>
      </c>
    </row>
    <row r="16" spans="1:6" x14ac:dyDescent="0.3">
      <c r="A16" s="120">
        <v>12</v>
      </c>
      <c r="B16" s="78">
        <v>860052649</v>
      </c>
      <c r="C16" s="78" t="s">
        <v>16</v>
      </c>
      <c r="D16" s="121">
        <v>1.5572300528890231</v>
      </c>
      <c r="E16" s="121">
        <v>0.66160862843840518</v>
      </c>
      <c r="F16" s="121">
        <v>3.3729417400443458</v>
      </c>
    </row>
    <row r="17" spans="1:6" x14ac:dyDescent="0.3">
      <c r="A17" s="120">
        <v>13</v>
      </c>
      <c r="B17" s="78">
        <v>860353831</v>
      </c>
      <c r="C17" s="78" t="s">
        <v>17</v>
      </c>
      <c r="D17" s="81">
        <v>-0.16942003104633863</v>
      </c>
      <c r="E17" s="81">
        <v>-0.65906873397920995</v>
      </c>
      <c r="F17" s="81">
        <v>0.79078615908585548</v>
      </c>
    </row>
    <row r="18" spans="1:6" x14ac:dyDescent="0.3">
      <c r="A18" s="120">
        <v>14</v>
      </c>
      <c r="B18" s="78">
        <v>860536303</v>
      </c>
      <c r="C18" s="78" t="s">
        <v>18</v>
      </c>
      <c r="D18" s="121">
        <v>1.5572300528890231</v>
      </c>
      <c r="E18" s="81">
        <v>-0.23715102792969267</v>
      </c>
      <c r="F18" s="81">
        <v>0.29356441267177524</v>
      </c>
    </row>
    <row r="19" spans="1:6" x14ac:dyDescent="0.3">
      <c r="A19" s="120">
        <v>15</v>
      </c>
      <c r="B19" s="78">
        <v>900147192</v>
      </c>
      <c r="C19" s="78" t="s">
        <v>19</v>
      </c>
      <c r="D19" s="81">
        <v>0.17713586089960565</v>
      </c>
      <c r="E19" s="121">
        <v>1.4371107304123223</v>
      </c>
      <c r="F19" s="121">
        <v>3.5910291491173125</v>
      </c>
    </row>
    <row r="20" spans="1:6" x14ac:dyDescent="0.3">
      <c r="A20" s="120">
        <v>16</v>
      </c>
      <c r="B20" s="78">
        <v>900298862</v>
      </c>
      <c r="C20" s="78" t="s">
        <v>20</v>
      </c>
      <c r="D20" s="121">
        <v>1.3319552739669804</v>
      </c>
      <c r="E20" s="121">
        <v>1.0126328055714928</v>
      </c>
      <c r="F20" s="121">
        <v>3.2382293528362984</v>
      </c>
    </row>
    <row r="21" spans="1:6" x14ac:dyDescent="0.3">
      <c r="A21" s="120">
        <v>17</v>
      </c>
      <c r="B21" s="78">
        <v>900452709</v>
      </c>
      <c r="C21" s="78" t="s">
        <v>21</v>
      </c>
      <c r="D21" s="121">
        <v>1.5061715244556446</v>
      </c>
      <c r="E21" s="121">
        <v>8.4395127789410829E-2</v>
      </c>
      <c r="F21" s="121">
        <v>3.5498256213288344</v>
      </c>
    </row>
    <row r="22" spans="1:6" x14ac:dyDescent="0.3">
      <c r="A22" s="120">
        <v>18</v>
      </c>
      <c r="B22" s="78">
        <v>900517327</v>
      </c>
      <c r="C22" s="78" t="s">
        <v>22</v>
      </c>
      <c r="D22" s="121">
        <v>1.2928893514401991</v>
      </c>
      <c r="E22" s="121">
        <v>0.46540652659383336</v>
      </c>
      <c r="F22" s="121">
        <v>3.328041948479155</v>
      </c>
    </row>
    <row r="23" spans="1:6" x14ac:dyDescent="0.3">
      <c r="A23" s="120">
        <v>19</v>
      </c>
      <c r="B23" s="78">
        <v>900714844</v>
      </c>
      <c r="C23" s="78" t="s">
        <v>23</v>
      </c>
      <c r="D23" s="81">
        <v>6.6356551906325556E-2</v>
      </c>
      <c r="E23" s="81">
        <v>-2.2947656388460622</v>
      </c>
      <c r="F23" s="81">
        <v>1.0901402660346171</v>
      </c>
    </row>
    <row r="24" spans="1:6" ht="13.5" thickBot="1" x14ac:dyDescent="0.35">
      <c r="A24" s="122">
        <v>20</v>
      </c>
      <c r="B24" s="87">
        <v>901081396</v>
      </c>
      <c r="C24" s="87" t="s">
        <v>24</v>
      </c>
      <c r="D24" s="89">
        <v>0.12917244422791896</v>
      </c>
      <c r="E24" s="123">
        <v>0.60154440421816691</v>
      </c>
      <c r="F24" s="89">
        <v>1.3059328688840699</v>
      </c>
    </row>
    <row r="25" spans="1:6" ht="13.5" thickBot="1" x14ac:dyDescent="0.35">
      <c r="A25" s="206" t="s">
        <v>54</v>
      </c>
      <c r="B25" s="207"/>
      <c r="C25" s="208"/>
      <c r="D25" s="124">
        <v>1.0650576516852981</v>
      </c>
      <c r="E25" s="124">
        <v>0.20454057755554569</v>
      </c>
      <c r="F25" s="125">
        <v>2.5008685948996159</v>
      </c>
    </row>
  </sheetData>
  <mergeCells count="5">
    <mergeCell ref="A3:C3"/>
    <mergeCell ref="D3:D4"/>
    <mergeCell ref="E3:E4"/>
    <mergeCell ref="F3:F4"/>
    <mergeCell ref="A25:C2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C09D5-F87C-47B9-B809-76F9FE1EFB22}">
  <dimension ref="A1:H25"/>
  <sheetViews>
    <sheetView workbookViewId="0">
      <selection activeCell="A2" sqref="A2:H25"/>
    </sheetView>
  </sheetViews>
  <sheetFormatPr baseColWidth="10" defaultRowHeight="14.5" x14ac:dyDescent="0.35"/>
  <cols>
    <col min="1" max="1" width="2.6328125" style="1" customWidth="1"/>
    <col min="2" max="2" width="10.90625" style="1"/>
    <col min="3" max="3" width="50.6328125" style="1" customWidth="1"/>
    <col min="4" max="16384" width="10.90625" style="1"/>
  </cols>
  <sheetData>
    <row r="1" spans="1:8" ht="15" thickBot="1" x14ac:dyDescent="0.4">
      <c r="A1" s="4"/>
      <c r="B1" s="4"/>
      <c r="C1" s="4"/>
      <c r="D1" s="4"/>
      <c r="E1" s="4"/>
      <c r="F1" s="4"/>
      <c r="G1" s="4"/>
      <c r="H1" s="4"/>
    </row>
    <row r="2" spans="1:8" ht="15" thickBot="1" x14ac:dyDescent="0.4">
      <c r="A2" s="211" t="s">
        <v>0</v>
      </c>
      <c r="B2" s="212"/>
      <c r="C2" s="212"/>
      <c r="D2" s="212"/>
      <c r="E2" s="212"/>
      <c r="F2" s="212"/>
      <c r="G2" s="212"/>
      <c r="H2" s="213"/>
    </row>
    <row r="3" spans="1:8" x14ac:dyDescent="0.35">
      <c r="A3" s="199" t="s">
        <v>1</v>
      </c>
      <c r="B3" s="200"/>
      <c r="C3" s="201"/>
      <c r="D3" s="188" t="s">
        <v>2</v>
      </c>
      <c r="E3" s="188"/>
      <c r="F3" s="188"/>
      <c r="G3" s="188"/>
      <c r="H3" s="209" t="s">
        <v>3</v>
      </c>
    </row>
    <row r="4" spans="1:8" x14ac:dyDescent="0.35">
      <c r="A4" s="184" t="s">
        <v>29</v>
      </c>
      <c r="B4" s="185" t="s">
        <v>5</v>
      </c>
      <c r="C4" s="185" t="s">
        <v>25</v>
      </c>
      <c r="D4" s="186">
        <v>2017</v>
      </c>
      <c r="E4" s="186">
        <v>2018</v>
      </c>
      <c r="F4" s="186">
        <v>2019</v>
      </c>
      <c r="G4" s="186">
        <v>2020</v>
      </c>
      <c r="H4" s="210"/>
    </row>
    <row r="5" spans="1:8" x14ac:dyDescent="0.35">
      <c r="A5" s="6">
        <v>1</v>
      </c>
      <c r="B5" s="15">
        <v>800252087</v>
      </c>
      <c r="C5" s="3" t="s">
        <v>4</v>
      </c>
      <c r="D5" s="13">
        <v>-4.1343026369001663</v>
      </c>
      <c r="E5" s="13">
        <v>-4.1298670559802542</v>
      </c>
      <c r="F5" s="13">
        <v>-4.1234522540886278</v>
      </c>
      <c r="G5" s="13">
        <v>-4.1154668931008658</v>
      </c>
      <c r="H5" s="14">
        <f>AVERAGE(D5:G5)</f>
        <v>-4.1257722100174785</v>
      </c>
    </row>
    <row r="6" spans="1:8" x14ac:dyDescent="0.35">
      <c r="A6" s="6">
        <v>2</v>
      </c>
      <c r="B6" s="15">
        <v>900619462</v>
      </c>
      <c r="C6" s="3" t="s">
        <v>6</v>
      </c>
      <c r="D6" s="11"/>
      <c r="E6" s="13">
        <v>-2.1219264885484419</v>
      </c>
      <c r="F6" s="13" t="e">
        <v>#NUM!</v>
      </c>
      <c r="G6" s="13">
        <v>-1.3026906961846221</v>
      </c>
      <c r="H6" s="12" t="e">
        <f>AVERAGE(D6:G6)</f>
        <v>#NUM!</v>
      </c>
    </row>
    <row r="7" spans="1:8" x14ac:dyDescent="0.35">
      <c r="A7" s="6">
        <v>3</v>
      </c>
      <c r="B7" s="15">
        <v>800010724</v>
      </c>
      <c r="C7" s="3" t="s">
        <v>7</v>
      </c>
      <c r="D7" s="11">
        <v>-4.7898664677371787</v>
      </c>
      <c r="E7" s="11" t="e">
        <v>#NUM!</v>
      </c>
      <c r="F7" s="11">
        <v>-3.0113705258672514</v>
      </c>
      <c r="G7" s="11">
        <v>-3.96236329394047</v>
      </c>
      <c r="H7" s="12" t="e">
        <f t="shared" ref="H7:H24" si="0">AVERAGE(D7:G7)</f>
        <v>#NUM!</v>
      </c>
    </row>
    <row r="8" spans="1:8" x14ac:dyDescent="0.35">
      <c r="A8" s="6">
        <v>4</v>
      </c>
      <c r="B8" s="15">
        <v>800183412</v>
      </c>
      <c r="C8" s="3" t="s">
        <v>8</v>
      </c>
      <c r="D8" s="9">
        <v>0.39643359089083408</v>
      </c>
      <c r="E8" s="9">
        <v>1.071504822921689</v>
      </c>
      <c r="F8" s="9">
        <v>-0.84599207626777329</v>
      </c>
      <c r="G8" s="9">
        <v>-0.76332744641783279</v>
      </c>
      <c r="H8" s="10">
        <f t="shared" si="0"/>
        <v>-3.5345277218270743E-2</v>
      </c>
    </row>
    <row r="9" spans="1:8" x14ac:dyDescent="0.35">
      <c r="A9" s="6">
        <v>5</v>
      </c>
      <c r="B9" s="15">
        <v>800237815</v>
      </c>
      <c r="C9" s="3" t="s">
        <v>9</v>
      </c>
      <c r="D9" s="11" t="e">
        <f>+[1]FULMER!$G$30</f>
        <v>#NUM!</v>
      </c>
      <c r="E9" s="11" t="e">
        <f>+[1]FULMER!$H$30</f>
        <v>#NUM!</v>
      </c>
      <c r="F9" s="11" t="e">
        <f>+[1]FULMER!$I$30</f>
        <v>#DIV/0!</v>
      </c>
      <c r="G9" s="11" t="e">
        <f>+[1]FULMER!$J$30</f>
        <v>#DIV/0!</v>
      </c>
      <c r="H9" s="12" t="e">
        <f t="shared" si="0"/>
        <v>#NUM!</v>
      </c>
    </row>
    <row r="10" spans="1:8" x14ac:dyDescent="0.35">
      <c r="A10" s="6">
        <v>6</v>
      </c>
      <c r="B10" s="15">
        <v>800251712</v>
      </c>
      <c r="C10" s="3" t="s">
        <v>10</v>
      </c>
      <c r="D10" s="13">
        <f>+[2]FULMER!$G$30</f>
        <v>-0.92090402193696352</v>
      </c>
      <c r="E10" s="13">
        <f>+[2]FULMER!$H$30</f>
        <v>-1.5001700457182103</v>
      </c>
      <c r="F10" s="13">
        <f>+[2]FULMER!$I$30</f>
        <v>-1.5719597113810622</v>
      </c>
      <c r="G10" s="13">
        <f>+[2]FULMER!$J$30</f>
        <v>-0.98863091352567345</v>
      </c>
      <c r="H10" s="14">
        <f t="shared" si="0"/>
        <v>-1.2454161731404774</v>
      </c>
    </row>
    <row r="11" spans="1:8" x14ac:dyDescent="0.35">
      <c r="A11" s="6">
        <v>7</v>
      </c>
      <c r="B11" s="15">
        <v>822000422</v>
      </c>
      <c r="C11" s="3" t="s">
        <v>11</v>
      </c>
      <c r="D11" s="13">
        <f>+[3]FULMER!$G$30</f>
        <v>-4.6474492958821481</v>
      </c>
      <c r="E11" s="13">
        <f>+[3]FULMER!$H$30</f>
        <v>-1.9923729389284013</v>
      </c>
      <c r="F11" s="13">
        <f>+[3]FULMER!$I$30</f>
        <v>-2.3949352813483427</v>
      </c>
      <c r="G11" s="13">
        <f>+[3]FULMER!$J$30</f>
        <v>-1.9494327567194807</v>
      </c>
      <c r="H11" s="14">
        <f t="shared" si="0"/>
        <v>-2.7460475682195931</v>
      </c>
    </row>
    <row r="12" spans="1:8" x14ac:dyDescent="0.35">
      <c r="A12" s="6">
        <v>8</v>
      </c>
      <c r="B12" s="15">
        <v>822003040</v>
      </c>
      <c r="C12" s="3" t="s">
        <v>12</v>
      </c>
      <c r="D12" s="11" t="e">
        <f>+[4]FULMER!$G$30</f>
        <v>#DIV/0!</v>
      </c>
      <c r="E12" s="11" t="e">
        <f>+[4]FULMER!$H$30</f>
        <v>#DIV/0!</v>
      </c>
      <c r="F12" s="11" t="e">
        <f>+[4]FULMER!$I$30</f>
        <v>#DIV/0!</v>
      </c>
      <c r="G12" s="11" t="e">
        <f>+[4]FULMER!$J$30</f>
        <v>#DIV/0!</v>
      </c>
      <c r="H12" s="12" t="e">
        <f t="shared" si="0"/>
        <v>#DIV/0!</v>
      </c>
    </row>
    <row r="13" spans="1:8" x14ac:dyDescent="0.35">
      <c r="A13" s="6">
        <v>9</v>
      </c>
      <c r="B13" s="15">
        <v>822003238</v>
      </c>
      <c r="C13" s="3" t="s">
        <v>13</v>
      </c>
      <c r="D13" s="13">
        <f>+[5]FULMER!$G$30</f>
        <v>-1.795148074902067</v>
      </c>
      <c r="E13" s="13">
        <f>+[5]FULMER!$H$30</f>
        <v>-1.516470736052919</v>
      </c>
      <c r="F13" s="13">
        <f>+[5]FULMER!$I$30</f>
        <v>-1.7231631347498384</v>
      </c>
      <c r="G13" s="13">
        <f>+[5]FULMER!$J$30</f>
        <v>-1.4798839769443948</v>
      </c>
      <c r="H13" s="14">
        <f t="shared" si="0"/>
        <v>-1.6286664806623048</v>
      </c>
    </row>
    <row r="14" spans="1:8" x14ac:dyDescent="0.35">
      <c r="A14" s="6">
        <v>10</v>
      </c>
      <c r="B14" s="15">
        <v>830067878</v>
      </c>
      <c r="C14" s="3" t="s">
        <v>14</v>
      </c>
      <c r="D14" s="13">
        <f>+[6]FULMER!$G$30</f>
        <v>-1.8443820141278264</v>
      </c>
      <c r="E14" s="13">
        <f>+[6]FULMER!$H$30</f>
        <v>-2.861822161285779</v>
      </c>
      <c r="F14" s="13">
        <f>+[6]FULMER!$I$30</f>
        <v>-2.4253665233196839</v>
      </c>
      <c r="G14" s="13">
        <f>+[6]FULMER!$J$30</f>
        <v>-1.2163357468929075</v>
      </c>
      <c r="H14" s="14">
        <f t="shared" si="0"/>
        <v>-2.0869766114065493</v>
      </c>
    </row>
    <row r="15" spans="1:8" x14ac:dyDescent="0.35">
      <c r="A15" s="6">
        <v>11</v>
      </c>
      <c r="B15" s="15">
        <v>830086665</v>
      </c>
      <c r="C15" s="3" t="s">
        <v>15</v>
      </c>
      <c r="D15" s="11" t="e">
        <f>+[7]FULMER!$G$30</f>
        <v>#DIV/0!</v>
      </c>
      <c r="E15" s="11" t="e">
        <f>+[7]FULMER!$H$30</f>
        <v>#DIV/0!</v>
      </c>
      <c r="F15" s="11" t="e">
        <f>+[7]FULMER!$I$30</f>
        <v>#DIV/0!</v>
      </c>
      <c r="G15" s="11" t="e">
        <f>+[7]FULMER!$J$30</f>
        <v>#DIV/0!</v>
      </c>
      <c r="H15" s="14" t="e">
        <f t="shared" si="0"/>
        <v>#DIV/0!</v>
      </c>
    </row>
    <row r="16" spans="1:8" x14ac:dyDescent="0.35">
      <c r="A16" s="6">
        <v>12</v>
      </c>
      <c r="B16" s="15">
        <v>860052649</v>
      </c>
      <c r="C16" s="3" t="s">
        <v>16</v>
      </c>
      <c r="D16" s="13">
        <f>+[8]FULMER!$G$30</f>
        <v>-2.769733971122696</v>
      </c>
      <c r="E16" s="13">
        <f>+[8]FULMER!$H$30</f>
        <v>-2.885980587974911</v>
      </c>
      <c r="F16" s="13">
        <f>+[8]FULMER!$I$30</f>
        <v>-2.415164329998813</v>
      </c>
      <c r="G16" s="13">
        <f>+[8]FULMER!$J$30</f>
        <v>-2.4683403514240161</v>
      </c>
      <c r="H16" s="14">
        <f t="shared" si="0"/>
        <v>-2.6348048101301091</v>
      </c>
    </row>
    <row r="17" spans="1:8" x14ac:dyDescent="0.35">
      <c r="A17" s="6">
        <v>13</v>
      </c>
      <c r="B17" s="15">
        <v>860353831</v>
      </c>
      <c r="C17" s="3" t="s">
        <v>17</v>
      </c>
      <c r="D17" s="11" t="e">
        <f>+[9]FULMER!$G$30</f>
        <v>#NUM!</v>
      </c>
      <c r="E17" s="11" t="e">
        <f>+[9]FULMER!$H$30</f>
        <v>#NUM!</v>
      </c>
      <c r="F17" s="11" t="e">
        <f>+[9]FULMER!$I$30</f>
        <v>#VALUE!</v>
      </c>
      <c r="G17" s="11" t="e">
        <f>+[9]FULMER!$J$30</f>
        <v>#VALUE!</v>
      </c>
      <c r="H17" s="14" t="e">
        <f t="shared" si="0"/>
        <v>#NUM!</v>
      </c>
    </row>
    <row r="18" spans="1:8" x14ac:dyDescent="0.35">
      <c r="A18" s="6">
        <v>14</v>
      </c>
      <c r="B18" s="15">
        <v>860536303</v>
      </c>
      <c r="C18" s="3" t="s">
        <v>18</v>
      </c>
      <c r="D18" s="11" t="e">
        <f>+[10]FULMER!$G$30</f>
        <v>#NUM!</v>
      </c>
      <c r="E18" s="11" t="e">
        <f>+[10]FULMER!$H$30</f>
        <v>#NUM!</v>
      </c>
      <c r="F18" s="11" t="e">
        <f>+[10]FULMER!$I$30</f>
        <v>#NUM!</v>
      </c>
      <c r="G18" s="11" t="e">
        <f>+[10]FULMER!$J$30</f>
        <v>#NUM!</v>
      </c>
      <c r="H18" s="14" t="e">
        <f t="shared" si="0"/>
        <v>#NUM!</v>
      </c>
    </row>
    <row r="19" spans="1:8" x14ac:dyDescent="0.35">
      <c r="A19" s="6">
        <v>15</v>
      </c>
      <c r="B19" s="15">
        <v>900147192</v>
      </c>
      <c r="C19" s="3" t="s">
        <v>19</v>
      </c>
      <c r="D19" s="11" t="e">
        <f>+[11]FULMER!$G$30</f>
        <v>#DIV/0!</v>
      </c>
      <c r="E19" s="11">
        <f>+[11]FULMER!$H$30</f>
        <v>-5.4887466975699688</v>
      </c>
      <c r="F19" s="11" t="e">
        <f>+[11]FULMER!$I$30</f>
        <v>#DIV/0!</v>
      </c>
      <c r="G19" s="11" t="e">
        <f>+[11]FULMER!$J$30</f>
        <v>#DIV/0!</v>
      </c>
      <c r="H19" s="14" t="e">
        <f t="shared" si="0"/>
        <v>#DIV/0!</v>
      </c>
    </row>
    <row r="20" spans="1:8" x14ac:dyDescent="0.35">
      <c r="A20" s="6">
        <v>16</v>
      </c>
      <c r="B20" s="15">
        <v>900298862</v>
      </c>
      <c r="C20" s="3" t="s">
        <v>20</v>
      </c>
      <c r="D20" s="13">
        <f>+[12]FULMER!$G$30</f>
        <v>-2.975141138731253</v>
      </c>
      <c r="E20" s="13">
        <f>+[12]FULMER!$H$30</f>
        <v>-2.976602997440255</v>
      </c>
      <c r="F20" s="13">
        <f>+[12]FULMER!$I$30</f>
        <v>-2.9076780371761308</v>
      </c>
      <c r="G20" s="13">
        <f>+[12]FULMER!$J$30</f>
        <v>-2.9881648289897034</v>
      </c>
      <c r="H20" s="14">
        <f t="shared" si="0"/>
        <v>-2.9618967505843354</v>
      </c>
    </row>
    <row r="21" spans="1:8" x14ac:dyDescent="0.35">
      <c r="A21" s="6">
        <v>17</v>
      </c>
      <c r="B21" s="15">
        <v>900452709</v>
      </c>
      <c r="C21" s="3" t="s">
        <v>21</v>
      </c>
      <c r="D21" s="11">
        <f>+[13]FULMER!$G$30</f>
        <v>-3.5966244426907736</v>
      </c>
      <c r="E21" s="11">
        <f>+[13]FULMER!$H$30</f>
        <v>-3.6039778286929143</v>
      </c>
      <c r="F21" s="11">
        <f>+[13]FULMER!$I$30</f>
        <v>-3.4167547178604809</v>
      </c>
      <c r="G21" s="11">
        <f>+[13]FULMER!$J$30</f>
        <v>-3.0819696313375204</v>
      </c>
      <c r="H21" s="14">
        <f t="shared" si="0"/>
        <v>-3.4248316551454221</v>
      </c>
    </row>
    <row r="22" spans="1:8" x14ac:dyDescent="0.35">
      <c r="A22" s="6">
        <v>18</v>
      </c>
      <c r="B22" s="15">
        <v>900517327</v>
      </c>
      <c r="C22" s="3" t="s">
        <v>22</v>
      </c>
      <c r="D22" s="11" t="e">
        <f>+[14]FULMER!$G$30</f>
        <v>#DIV/0!</v>
      </c>
      <c r="E22" s="11" t="e">
        <f>+[14]FULMER!$H$30</f>
        <v>#DIV/0!</v>
      </c>
      <c r="F22" s="11" t="e">
        <f>+[14]FULMER!$I$30</f>
        <v>#DIV/0!</v>
      </c>
      <c r="G22" s="11" t="e">
        <f>+[14]FULMER!$J$30</f>
        <v>#DIV/0!</v>
      </c>
      <c r="H22" s="14" t="e">
        <f t="shared" si="0"/>
        <v>#DIV/0!</v>
      </c>
    </row>
    <row r="23" spans="1:8" x14ac:dyDescent="0.35">
      <c r="A23" s="6">
        <v>19</v>
      </c>
      <c r="B23" s="15">
        <v>900714844</v>
      </c>
      <c r="C23" s="3" t="s">
        <v>23</v>
      </c>
      <c r="D23" s="11" t="e">
        <f>+[15]FULMER!$G$30</f>
        <v>#DIV/0!</v>
      </c>
      <c r="E23" s="11">
        <f>+[15]FULMER!$H$30</f>
        <v>-3.5029383079388885</v>
      </c>
      <c r="F23" s="11">
        <f>+[15]FULMER!$I$30</f>
        <v>-3.5314576757489013</v>
      </c>
      <c r="G23" s="11" t="e">
        <f>+[15]FULMER!$J$30</f>
        <v>#NUM!</v>
      </c>
      <c r="H23" s="14" t="e">
        <f t="shared" si="0"/>
        <v>#DIV/0!</v>
      </c>
    </row>
    <row r="24" spans="1:8" ht="15" thickBot="1" x14ac:dyDescent="0.4">
      <c r="A24" s="7">
        <v>20</v>
      </c>
      <c r="B24" s="16">
        <v>901081396</v>
      </c>
      <c r="C24" s="8" t="s">
        <v>24</v>
      </c>
      <c r="D24" s="40" t="e">
        <f>+[16]FULMER!$G$30</f>
        <v>#DIV/0!</v>
      </c>
      <c r="E24" s="40" t="e">
        <f>+[16]FULMER!$H$30</f>
        <v>#DIV/0!</v>
      </c>
      <c r="F24" s="40" t="e">
        <f>+[16]FULMER!$I$30</f>
        <v>#DIV/0!</v>
      </c>
      <c r="G24" s="40" t="e">
        <f>+[16]FULMER!$J$30</f>
        <v>#DIV/0!</v>
      </c>
      <c r="H24" s="17" t="e">
        <f t="shared" si="0"/>
        <v>#DIV/0!</v>
      </c>
    </row>
    <row r="25" spans="1:8" x14ac:dyDescent="0.35">
      <c r="C25" s="32" t="s">
        <v>32</v>
      </c>
    </row>
  </sheetData>
  <mergeCells count="4">
    <mergeCell ref="D3:G3"/>
    <mergeCell ref="H3:H4"/>
    <mergeCell ref="A2:H2"/>
    <mergeCell ref="A3:C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3A81D-30D6-4ABB-8B24-3EF4D81BDB9E}">
  <dimension ref="A1:H27"/>
  <sheetViews>
    <sheetView topLeftCell="A10" zoomScale="90" zoomScaleNormal="90" workbookViewId="0">
      <selection activeCell="C26" sqref="C26:C27"/>
    </sheetView>
  </sheetViews>
  <sheetFormatPr baseColWidth="10" defaultRowHeight="14.5" x14ac:dyDescent="0.35"/>
  <cols>
    <col min="1" max="1" width="2.6328125" style="1" customWidth="1"/>
    <col min="2" max="2" width="9.6328125" style="1" customWidth="1"/>
    <col min="3" max="3" width="45.6328125" style="1" customWidth="1"/>
    <col min="4" max="8" width="9.6328125" style="1" customWidth="1"/>
    <col min="9" max="16384" width="10.90625" style="1"/>
  </cols>
  <sheetData>
    <row r="1" spans="1:8" ht="15" thickBot="1" x14ac:dyDescent="0.4">
      <c r="A1" s="4"/>
      <c r="B1" s="4"/>
      <c r="C1" s="4"/>
      <c r="D1" s="4"/>
      <c r="E1" s="4"/>
      <c r="F1" s="4"/>
      <c r="G1" s="4"/>
      <c r="H1" s="4"/>
    </row>
    <row r="2" spans="1:8" ht="15" thickBot="1" x14ac:dyDescent="0.4">
      <c r="A2" s="214" t="s">
        <v>26</v>
      </c>
      <c r="B2" s="215"/>
      <c r="C2" s="215"/>
      <c r="D2" s="215"/>
      <c r="E2" s="215"/>
      <c r="F2" s="215"/>
      <c r="G2" s="215"/>
      <c r="H2" s="216"/>
    </row>
    <row r="3" spans="1:8" x14ac:dyDescent="0.35">
      <c r="A3" s="220" t="s">
        <v>1</v>
      </c>
      <c r="B3" s="221"/>
      <c r="C3" s="222"/>
      <c r="D3" s="217" t="s">
        <v>2</v>
      </c>
      <c r="E3" s="217"/>
      <c r="F3" s="217"/>
      <c r="G3" s="217"/>
      <c r="H3" s="218" t="s">
        <v>3</v>
      </c>
    </row>
    <row r="4" spans="1:8" ht="15" thickBot="1" x14ac:dyDescent="0.4">
      <c r="A4" s="70"/>
      <c r="B4" s="71" t="s">
        <v>5</v>
      </c>
      <c r="C4" s="71" t="s">
        <v>25</v>
      </c>
      <c r="D4" s="72">
        <v>2017</v>
      </c>
      <c r="E4" s="72">
        <v>2018</v>
      </c>
      <c r="F4" s="72">
        <v>2019</v>
      </c>
      <c r="G4" s="72">
        <v>2020</v>
      </c>
      <c r="H4" s="219"/>
    </row>
    <row r="5" spans="1:8" x14ac:dyDescent="0.35">
      <c r="A5" s="73">
        <v>1</v>
      </c>
      <c r="B5" s="74">
        <v>800252087</v>
      </c>
      <c r="C5" s="74" t="s">
        <v>4</v>
      </c>
      <c r="D5" s="75">
        <v>-7.5242167971044556E-3</v>
      </c>
      <c r="E5" s="75">
        <v>-1.0709782428098728E-2</v>
      </c>
      <c r="F5" s="75">
        <v>-1.3597825927054039E-2</v>
      </c>
      <c r="G5" s="75">
        <v>-7.1499510521376578E-3</v>
      </c>
      <c r="H5" s="76">
        <f>AVERAGE(D5:G5)</f>
        <v>-9.7454440510987197E-3</v>
      </c>
    </row>
    <row r="6" spans="1:8" x14ac:dyDescent="0.35">
      <c r="A6" s="77">
        <v>2</v>
      </c>
      <c r="B6" s="78">
        <v>900619462</v>
      </c>
      <c r="C6" s="78" t="s">
        <v>6</v>
      </c>
      <c r="D6" s="79"/>
      <c r="E6" s="80">
        <v>1.0518969074592961</v>
      </c>
      <c r="F6" s="81">
        <v>0.63826139579527519</v>
      </c>
      <c r="G6" s="80">
        <v>1.6593110574013379</v>
      </c>
      <c r="H6" s="115">
        <f t="shared" ref="H6:H24" si="0">AVERAGE(D6:G6)</f>
        <v>1.116489786885303</v>
      </c>
    </row>
    <row r="7" spans="1:8" x14ac:dyDescent="0.35">
      <c r="A7" s="77">
        <v>3</v>
      </c>
      <c r="B7" s="78">
        <v>800010724</v>
      </c>
      <c r="C7" s="78" t="s">
        <v>7</v>
      </c>
      <c r="D7" s="81">
        <v>0.50507107685176533</v>
      </c>
      <c r="E7" s="81">
        <v>0.35231119933200372</v>
      </c>
      <c r="F7" s="81">
        <v>0.127834225947979</v>
      </c>
      <c r="G7" s="81">
        <v>-0.11136717258974485</v>
      </c>
      <c r="H7" s="82">
        <f t="shared" si="0"/>
        <v>0.21846233238550081</v>
      </c>
    </row>
    <row r="8" spans="1:8" x14ac:dyDescent="0.35">
      <c r="A8" s="77">
        <v>4</v>
      </c>
      <c r="B8" s="78">
        <v>800183412</v>
      </c>
      <c r="C8" s="78" t="s">
        <v>8</v>
      </c>
      <c r="D8" s="81">
        <v>0.99288247328954449</v>
      </c>
      <c r="E8" s="80">
        <v>1.1643154039508654</v>
      </c>
      <c r="F8" s="81">
        <v>0.79285217913870665</v>
      </c>
      <c r="G8" s="81">
        <v>0.61060215529287332</v>
      </c>
      <c r="H8" s="115">
        <f t="shared" si="0"/>
        <v>0.89016305291799747</v>
      </c>
    </row>
    <row r="9" spans="1:8" x14ac:dyDescent="0.35">
      <c r="A9" s="77">
        <v>5</v>
      </c>
      <c r="B9" s="78">
        <v>800237815</v>
      </c>
      <c r="C9" s="78" t="s">
        <v>9</v>
      </c>
      <c r="D9" s="83">
        <v>-0.44430440161875073</v>
      </c>
      <c r="E9" s="83">
        <v>8.2647116224722317E-2</v>
      </c>
      <c r="F9" s="83">
        <v>0.92931591359930632</v>
      </c>
      <c r="G9" s="84">
        <v>1.116157214127719</v>
      </c>
      <c r="H9" s="85">
        <f t="shared" si="0"/>
        <v>0.42095396058324919</v>
      </c>
    </row>
    <row r="10" spans="1:8" x14ac:dyDescent="0.35">
      <c r="A10" s="77">
        <v>6</v>
      </c>
      <c r="B10" s="78">
        <v>800251712</v>
      </c>
      <c r="C10" s="78" t="s">
        <v>10</v>
      </c>
      <c r="D10" s="80">
        <v>1.8466075815958081</v>
      </c>
      <c r="E10" s="80">
        <v>1.1595285466530778</v>
      </c>
      <c r="F10" s="80">
        <v>1.2597056390220374</v>
      </c>
      <c r="G10" s="80">
        <v>1.526891292355824</v>
      </c>
      <c r="H10" s="115">
        <f t="shared" si="0"/>
        <v>1.4481832649066868</v>
      </c>
    </row>
    <row r="11" spans="1:8" x14ac:dyDescent="0.35">
      <c r="A11" s="77">
        <v>7</v>
      </c>
      <c r="B11" s="78">
        <v>822000422</v>
      </c>
      <c r="C11" s="78" t="s">
        <v>11</v>
      </c>
      <c r="D11" s="81">
        <v>0.54116309688238984</v>
      </c>
      <c r="E11" s="81">
        <v>0.68200879147944748</v>
      </c>
      <c r="F11" s="81">
        <v>0.88066103153598119</v>
      </c>
      <c r="G11" s="81">
        <v>0.61436334554599237</v>
      </c>
      <c r="H11" s="82">
        <f t="shared" si="0"/>
        <v>0.67954906636095269</v>
      </c>
    </row>
    <row r="12" spans="1:8" x14ac:dyDescent="0.35">
      <c r="A12" s="77">
        <v>8</v>
      </c>
      <c r="B12" s="78">
        <v>822003040</v>
      </c>
      <c r="C12" s="78" t="s">
        <v>12</v>
      </c>
      <c r="D12" s="79"/>
      <c r="E12" s="80">
        <v>2.1059980455072127</v>
      </c>
      <c r="F12" s="80">
        <v>2.5875695845410007</v>
      </c>
      <c r="G12" s="80">
        <v>2.9593009759298097</v>
      </c>
      <c r="H12" s="115">
        <f t="shared" si="0"/>
        <v>2.5509562019926744</v>
      </c>
    </row>
    <row r="13" spans="1:8" x14ac:dyDescent="0.35">
      <c r="A13" s="77">
        <v>9</v>
      </c>
      <c r="B13" s="78">
        <v>822003238</v>
      </c>
      <c r="C13" s="78" t="s">
        <v>13</v>
      </c>
      <c r="D13" s="80">
        <v>1.8952489445466789</v>
      </c>
      <c r="E13" s="80">
        <v>1.6747343921877738</v>
      </c>
      <c r="F13" s="80">
        <v>1.3911983829941936</v>
      </c>
      <c r="G13" s="80">
        <v>1.6645386351384581</v>
      </c>
      <c r="H13" s="115">
        <f t="shared" si="0"/>
        <v>1.656430088716776</v>
      </c>
    </row>
    <row r="14" spans="1:8" x14ac:dyDescent="0.35">
      <c r="A14" s="77">
        <v>10</v>
      </c>
      <c r="B14" s="78">
        <v>830067878</v>
      </c>
      <c r="C14" s="78" t="s">
        <v>14</v>
      </c>
      <c r="D14" s="80">
        <v>2.4521278907599662</v>
      </c>
      <c r="E14" s="80">
        <v>1.3818315269425985</v>
      </c>
      <c r="F14" s="80">
        <v>1.4497209091701175</v>
      </c>
      <c r="G14" s="80">
        <v>2.5042483885837346</v>
      </c>
      <c r="H14" s="115">
        <f t="shared" si="0"/>
        <v>1.9469821788641042</v>
      </c>
    </row>
    <row r="15" spans="1:8" x14ac:dyDescent="0.35">
      <c r="A15" s="77">
        <v>11</v>
      </c>
      <c r="B15" s="78">
        <v>830086665</v>
      </c>
      <c r="C15" s="78" t="s">
        <v>15</v>
      </c>
      <c r="D15" s="80">
        <v>1.118698005749682</v>
      </c>
      <c r="E15" s="80">
        <v>1.575523121309887</v>
      </c>
      <c r="F15" s="80">
        <v>1.3210219639571554</v>
      </c>
      <c r="G15" s="80">
        <v>1.9233075457459567</v>
      </c>
      <c r="H15" s="115">
        <f t="shared" si="0"/>
        <v>1.4846376591906703</v>
      </c>
    </row>
    <row r="16" spans="1:8" x14ac:dyDescent="0.35">
      <c r="A16" s="77">
        <v>12</v>
      </c>
      <c r="B16" s="78">
        <v>860052649</v>
      </c>
      <c r="C16" s="78" t="s">
        <v>16</v>
      </c>
      <c r="D16" s="80">
        <v>1.818688140872601</v>
      </c>
      <c r="E16" s="80">
        <v>1.3176368410053607</v>
      </c>
      <c r="F16" s="80">
        <v>1.5031708012240856</v>
      </c>
      <c r="G16" s="80">
        <v>1.5894244284540449</v>
      </c>
      <c r="H16" s="115">
        <f>AVERAGE(D16:G16)</f>
        <v>1.5572300528890231</v>
      </c>
    </row>
    <row r="17" spans="1:8" x14ac:dyDescent="0.35">
      <c r="A17" s="77">
        <v>13</v>
      </c>
      <c r="B17" s="78">
        <v>860353831</v>
      </c>
      <c r="C17" s="78" t="s">
        <v>17</v>
      </c>
      <c r="D17" s="81">
        <v>-0.39540422840122857</v>
      </c>
      <c r="E17" s="81">
        <v>-0.16691681292454327</v>
      </c>
      <c r="F17" s="81">
        <v>-0.1633225751144359</v>
      </c>
      <c r="G17" s="81">
        <v>4.7963492254853246E-2</v>
      </c>
      <c r="H17" s="82">
        <f t="shared" si="0"/>
        <v>-0.16942003104633863</v>
      </c>
    </row>
    <row r="18" spans="1:8" x14ac:dyDescent="0.35">
      <c r="A18" s="77">
        <v>14</v>
      </c>
      <c r="B18" s="78">
        <v>860536303</v>
      </c>
      <c r="C18" s="78" t="s">
        <v>18</v>
      </c>
      <c r="D18" s="114">
        <v>1.818688140872601</v>
      </c>
      <c r="E18" s="114">
        <v>1.3176368410053607</v>
      </c>
      <c r="F18" s="114">
        <v>1.5031708012240856</v>
      </c>
      <c r="G18" s="114">
        <v>1.5894244284540449</v>
      </c>
      <c r="H18" s="115">
        <f t="shared" si="0"/>
        <v>1.5572300528890231</v>
      </c>
    </row>
    <row r="19" spans="1:8" x14ac:dyDescent="0.35">
      <c r="A19" s="77">
        <v>15</v>
      </c>
      <c r="B19" s="78">
        <v>900147192</v>
      </c>
      <c r="C19" s="78" t="s">
        <v>19</v>
      </c>
      <c r="D19" s="79"/>
      <c r="E19" s="81">
        <v>-3.7443491895422669E-2</v>
      </c>
      <c r="F19" s="81">
        <v>-4.6111413181783405E-2</v>
      </c>
      <c r="G19" s="81">
        <v>0.61496248777602303</v>
      </c>
      <c r="H19" s="82">
        <f t="shared" si="0"/>
        <v>0.17713586089960565</v>
      </c>
    </row>
    <row r="20" spans="1:8" x14ac:dyDescent="0.35">
      <c r="A20" s="77">
        <v>16</v>
      </c>
      <c r="B20" s="78">
        <v>900298862</v>
      </c>
      <c r="C20" s="78" t="s">
        <v>20</v>
      </c>
      <c r="D20" s="80">
        <v>1.3800304239408092</v>
      </c>
      <c r="E20" s="80">
        <v>1.1856256103081328</v>
      </c>
      <c r="F20" s="80">
        <v>1.3085241471914197</v>
      </c>
      <c r="G20" s="80">
        <v>1.4536409144275595</v>
      </c>
      <c r="H20" s="115">
        <f t="shared" si="0"/>
        <v>1.3319552739669804</v>
      </c>
    </row>
    <row r="21" spans="1:8" x14ac:dyDescent="0.35">
      <c r="A21" s="77">
        <v>17</v>
      </c>
      <c r="B21" s="78">
        <v>900452709</v>
      </c>
      <c r="C21" s="78" t="s">
        <v>21</v>
      </c>
      <c r="D21" s="80">
        <v>1.2715814146866879</v>
      </c>
      <c r="E21" s="80">
        <v>1.3930705558582601</v>
      </c>
      <c r="F21" s="80">
        <v>1.4437629477885707</v>
      </c>
      <c r="G21" s="80">
        <v>1.916271179489059</v>
      </c>
      <c r="H21" s="115">
        <f t="shared" si="0"/>
        <v>1.5061715244556446</v>
      </c>
    </row>
    <row r="22" spans="1:8" x14ac:dyDescent="0.35">
      <c r="A22" s="77">
        <v>18</v>
      </c>
      <c r="B22" s="78">
        <v>900517327</v>
      </c>
      <c r="C22" s="78" t="s">
        <v>22</v>
      </c>
      <c r="D22" s="79"/>
      <c r="E22" s="81">
        <v>0.74960243474105792</v>
      </c>
      <c r="F22" s="80">
        <v>1.1247393912106172</v>
      </c>
      <c r="G22" s="80">
        <v>2.0043262283689218</v>
      </c>
      <c r="H22" s="115">
        <f t="shared" si="0"/>
        <v>1.2928893514401991</v>
      </c>
    </row>
    <row r="23" spans="1:8" x14ac:dyDescent="0.35">
      <c r="A23" s="77">
        <v>19</v>
      </c>
      <c r="B23" s="78">
        <v>900714844</v>
      </c>
      <c r="C23" s="78" t="s">
        <v>23</v>
      </c>
      <c r="D23" s="79"/>
      <c r="E23" s="81">
        <v>0.36497581525325506</v>
      </c>
      <c r="F23" s="81">
        <v>0.14260906583247762</v>
      </c>
      <c r="G23" s="81">
        <v>-0.30851522536675596</v>
      </c>
      <c r="H23" s="82">
        <f t="shared" si="0"/>
        <v>6.6356551906325556E-2</v>
      </c>
    </row>
    <row r="24" spans="1:8" ht="15" thickBot="1" x14ac:dyDescent="0.4">
      <c r="A24" s="86">
        <v>20</v>
      </c>
      <c r="B24" s="87">
        <v>901081396</v>
      </c>
      <c r="C24" s="87" t="s">
        <v>24</v>
      </c>
      <c r="D24" s="88"/>
      <c r="E24" s="89">
        <v>0.13132264699368457</v>
      </c>
      <c r="F24" s="89">
        <v>8.3478796435125069E-2</v>
      </c>
      <c r="G24" s="89">
        <v>0.17271588925494721</v>
      </c>
      <c r="H24" s="90">
        <f t="shared" si="0"/>
        <v>0.12917244422791896</v>
      </c>
    </row>
    <row r="25" spans="1:8" ht="15" thickBot="1" x14ac:dyDescent="0.4">
      <c r="A25" s="91"/>
      <c r="B25" s="92"/>
      <c r="C25" s="92"/>
      <c r="D25" s="93">
        <f>AVERAGE(D6:D24)</f>
        <v>1.1385445046175813</v>
      </c>
      <c r="E25" s="113">
        <f t="shared" ref="E25:G25" si="1">AVERAGE(E6:E24)</f>
        <v>0.92033186796800182</v>
      </c>
      <c r="F25" s="113">
        <f t="shared" si="1"/>
        <v>0.96200858885852181</v>
      </c>
      <c r="G25" s="93">
        <f t="shared" si="1"/>
        <v>1.2393456452970875</v>
      </c>
      <c r="H25" s="112">
        <f t="shared" ref="H25" si="2">AVERAGE(D25:G25)</f>
        <v>1.0650576516852981</v>
      </c>
    </row>
    <row r="26" spans="1:8" x14ac:dyDescent="0.35">
      <c r="A26" s="223" t="s">
        <v>49</v>
      </c>
      <c r="B26" s="224"/>
      <c r="C26" s="95" t="s">
        <v>30</v>
      </c>
    </row>
    <row r="27" spans="1:8" ht="15" thickBot="1" x14ac:dyDescent="0.4">
      <c r="A27" s="225"/>
      <c r="B27" s="226"/>
      <c r="C27" s="94" t="s">
        <v>31</v>
      </c>
    </row>
  </sheetData>
  <mergeCells count="5">
    <mergeCell ref="A2:H2"/>
    <mergeCell ref="D3:G3"/>
    <mergeCell ref="H3:H4"/>
    <mergeCell ref="A3:C3"/>
    <mergeCell ref="A26:B2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46059-6A84-41C5-91E8-CE8FDD0ADD5B}">
  <dimension ref="A1:H102"/>
  <sheetViews>
    <sheetView topLeftCell="A66" zoomScale="80" zoomScaleNormal="80" workbookViewId="0">
      <selection activeCell="E89" sqref="E89"/>
    </sheetView>
  </sheetViews>
  <sheetFormatPr baseColWidth="10" defaultRowHeight="14.5" x14ac:dyDescent="0.35"/>
  <cols>
    <col min="1" max="1" width="2.6328125" style="1" customWidth="1"/>
    <col min="2" max="2" width="10.90625" style="1"/>
    <col min="3" max="3" width="50.6328125" style="1" customWidth="1"/>
    <col min="4" max="4" width="11.81640625" style="1" bestFit="1" customWidth="1"/>
    <col min="5" max="6" width="11.90625" style="1" bestFit="1" customWidth="1"/>
    <col min="7" max="7" width="11.81640625" style="1" bestFit="1" customWidth="1"/>
    <col min="8" max="8" width="11.90625" style="1" bestFit="1" customWidth="1"/>
    <col min="9" max="16384" width="10.90625" style="1"/>
  </cols>
  <sheetData>
    <row r="1" spans="1:8" ht="15" thickBot="1" x14ac:dyDescent="0.4">
      <c r="A1" s="4"/>
      <c r="B1" s="4"/>
      <c r="C1" s="4"/>
      <c r="D1" s="4"/>
      <c r="E1" s="4"/>
      <c r="F1" s="4"/>
      <c r="G1" s="4"/>
      <c r="H1" s="4"/>
    </row>
    <row r="2" spans="1:8" ht="15" thickBot="1" x14ac:dyDescent="0.4">
      <c r="A2" s="211" t="s">
        <v>26</v>
      </c>
      <c r="B2" s="212"/>
      <c r="C2" s="212"/>
      <c r="D2" s="212"/>
      <c r="E2" s="212"/>
      <c r="F2" s="212"/>
      <c r="G2" s="212"/>
      <c r="H2" s="213"/>
    </row>
    <row r="3" spans="1:8" ht="15" x14ac:dyDescent="0.4">
      <c r="A3" s="199" t="s">
        <v>1</v>
      </c>
      <c r="B3" s="200"/>
      <c r="C3" s="201"/>
      <c r="D3" s="188" t="s">
        <v>38</v>
      </c>
      <c r="E3" s="188"/>
      <c r="F3" s="188"/>
      <c r="G3" s="188"/>
      <c r="H3" s="227" t="s">
        <v>3</v>
      </c>
    </row>
    <row r="4" spans="1:8" ht="15" thickBot="1" x14ac:dyDescent="0.4">
      <c r="A4" s="24"/>
      <c r="B4" s="25" t="s">
        <v>5</v>
      </c>
      <c r="C4" s="25" t="s">
        <v>25</v>
      </c>
      <c r="D4" s="26">
        <v>2017</v>
      </c>
      <c r="E4" s="26">
        <v>2018</v>
      </c>
      <c r="F4" s="26">
        <v>2019</v>
      </c>
      <c r="G4" s="26">
        <v>2020</v>
      </c>
      <c r="H4" s="228"/>
    </row>
    <row r="5" spans="1:8" x14ac:dyDescent="0.35">
      <c r="A5" s="18">
        <v>1</v>
      </c>
      <c r="B5" s="19">
        <v>800252087</v>
      </c>
      <c r="C5" s="19" t="s">
        <v>4</v>
      </c>
      <c r="D5" s="100">
        <v>1.1067062743470002E-3</v>
      </c>
      <c r="E5" s="100">
        <v>1.047256696563019E-3</v>
      </c>
      <c r="F5" s="100">
        <v>9.492927097009109E-4</v>
      </c>
      <c r="G5" s="100">
        <v>9.492927097009109E-4</v>
      </c>
      <c r="H5" s="98">
        <f>AVERAGE(D5:G5)</f>
        <v>1.0131370975779604E-3</v>
      </c>
    </row>
    <row r="6" spans="1:8" x14ac:dyDescent="0.35">
      <c r="A6" s="6">
        <v>2</v>
      </c>
      <c r="B6" s="3">
        <v>900619462</v>
      </c>
      <c r="C6" s="3" t="s">
        <v>6</v>
      </c>
      <c r="D6" s="43"/>
      <c r="E6" s="44">
        <v>0.22390176578272322</v>
      </c>
      <c r="F6" s="44">
        <v>0.29106370591870384</v>
      </c>
      <c r="G6" s="44">
        <v>0.40330963695330213</v>
      </c>
      <c r="H6" s="29">
        <f t="shared" ref="H6:H24" si="0">AVERAGE(D6:G6)</f>
        <v>0.30609170288490972</v>
      </c>
    </row>
    <row r="7" spans="1:8" x14ac:dyDescent="0.35">
      <c r="A7" s="6">
        <v>3</v>
      </c>
      <c r="B7" s="3">
        <v>800010724</v>
      </c>
      <c r="C7" s="3" t="s">
        <v>7</v>
      </c>
      <c r="D7" s="64">
        <v>-0.1738715227544704</v>
      </c>
      <c r="E7" s="64">
        <v>-0.21160750660231362</v>
      </c>
      <c r="F7" s="64">
        <v>-0.60798389454290824</v>
      </c>
      <c r="G7" s="64">
        <v>-0.32824434770933852</v>
      </c>
      <c r="H7" s="23">
        <f t="shared" si="0"/>
        <v>-0.3304268179022577</v>
      </c>
    </row>
    <row r="8" spans="1:8" x14ac:dyDescent="0.35">
      <c r="A8" s="6">
        <v>4</v>
      </c>
      <c r="B8" s="3">
        <v>800183412</v>
      </c>
      <c r="C8" s="3" t="s">
        <v>8</v>
      </c>
      <c r="D8" s="44">
        <v>0.18657087585183108</v>
      </c>
      <c r="E8" s="44">
        <v>0.23772887729182834</v>
      </c>
      <c r="F8" s="44">
        <v>0.17492441544034354</v>
      </c>
      <c r="G8" s="64">
        <v>0.1449965943416858</v>
      </c>
      <c r="H8" s="29">
        <f t="shared" si="0"/>
        <v>0.18605519073142218</v>
      </c>
    </row>
    <row r="9" spans="1:8" x14ac:dyDescent="0.35">
      <c r="A9" s="6">
        <v>5</v>
      </c>
      <c r="B9" s="3">
        <v>800237815</v>
      </c>
      <c r="C9" s="3" t="s">
        <v>9</v>
      </c>
      <c r="D9" s="65">
        <v>-6.0164901023224649E-3</v>
      </c>
      <c r="E9" s="45">
        <v>0.39935486182082153</v>
      </c>
      <c r="F9" s="45">
        <v>0.42233870849466693</v>
      </c>
      <c r="G9" s="45">
        <v>0.41277232081032289</v>
      </c>
      <c r="H9" s="46">
        <f t="shared" si="0"/>
        <v>0.30711235025587225</v>
      </c>
    </row>
    <row r="10" spans="1:8" x14ac:dyDescent="0.35">
      <c r="A10" s="6">
        <v>6</v>
      </c>
      <c r="B10" s="3">
        <v>800251712</v>
      </c>
      <c r="C10" s="3" t="s">
        <v>10</v>
      </c>
      <c r="D10" s="44">
        <v>0.33957400826407513</v>
      </c>
      <c r="E10" s="44">
        <v>0.28294244873817431</v>
      </c>
      <c r="F10" s="44">
        <v>0.28563640838433213</v>
      </c>
      <c r="G10" s="44">
        <v>0.26234243717546546</v>
      </c>
      <c r="H10" s="46">
        <f t="shared" si="0"/>
        <v>0.29262382564051176</v>
      </c>
    </row>
    <row r="11" spans="1:8" x14ac:dyDescent="0.35">
      <c r="A11" s="6">
        <v>7</v>
      </c>
      <c r="B11" s="3">
        <v>822000422</v>
      </c>
      <c r="C11" s="3" t="s">
        <v>11</v>
      </c>
      <c r="D11" s="64">
        <v>-4.369487932364078E-2</v>
      </c>
      <c r="E11" s="64">
        <v>-3.0731357561011126E-3</v>
      </c>
      <c r="F11" s="64">
        <v>-0.13894528810085621</v>
      </c>
      <c r="G11" s="64">
        <v>-4.5725989748313101E-2</v>
      </c>
      <c r="H11" s="97">
        <f t="shared" si="0"/>
        <v>-5.7859823232227797E-2</v>
      </c>
    </row>
    <row r="12" spans="1:8" x14ac:dyDescent="0.35">
      <c r="A12" s="6">
        <v>8</v>
      </c>
      <c r="B12" s="3">
        <v>822003040</v>
      </c>
      <c r="C12" s="3" t="s">
        <v>12</v>
      </c>
      <c r="D12" s="43"/>
      <c r="E12" s="44">
        <v>0.8613674862861328</v>
      </c>
      <c r="F12" s="44">
        <v>0.8740134524603026</v>
      </c>
      <c r="G12" s="44">
        <v>0.79076806989715176</v>
      </c>
      <c r="H12" s="46">
        <f>AVERAGE(D12:G12)</f>
        <v>0.84204966954786242</v>
      </c>
    </row>
    <row r="13" spans="1:8" x14ac:dyDescent="0.35">
      <c r="A13" s="6">
        <v>9</v>
      </c>
      <c r="B13" s="3">
        <v>822003238</v>
      </c>
      <c r="C13" s="3" t="s">
        <v>13</v>
      </c>
      <c r="D13" s="44">
        <v>0.48863356255863705</v>
      </c>
      <c r="E13" s="44">
        <v>0.43650277579425156</v>
      </c>
      <c r="F13" s="44">
        <v>0.39823029060062332</v>
      </c>
      <c r="G13" s="44">
        <v>0.62676947493693258</v>
      </c>
      <c r="H13" s="46">
        <f t="shared" si="0"/>
        <v>0.48753402597261114</v>
      </c>
    </row>
    <row r="14" spans="1:8" x14ac:dyDescent="0.35">
      <c r="A14" s="6">
        <v>10</v>
      </c>
      <c r="B14" s="3">
        <v>830067878</v>
      </c>
      <c r="C14" s="3" t="s">
        <v>14</v>
      </c>
      <c r="D14" s="44">
        <v>0.3692156016065809</v>
      </c>
      <c r="E14" s="44">
        <v>0.18561913947566108</v>
      </c>
      <c r="F14" s="44">
        <v>0.27508134190529976</v>
      </c>
      <c r="G14" s="44">
        <v>0.32589095568162801</v>
      </c>
      <c r="H14" s="46">
        <f t="shared" si="0"/>
        <v>0.28895175966729242</v>
      </c>
    </row>
    <row r="15" spans="1:8" x14ac:dyDescent="0.35">
      <c r="A15" s="6">
        <v>11</v>
      </c>
      <c r="B15" s="3">
        <v>830086665</v>
      </c>
      <c r="C15" s="3" t="s">
        <v>15</v>
      </c>
      <c r="D15" s="44">
        <v>0.37599394959278576</v>
      </c>
      <c r="E15" s="44">
        <v>0.51521782234307723</v>
      </c>
      <c r="F15" s="44">
        <v>0.36946570968480263</v>
      </c>
      <c r="G15" s="44">
        <v>0.4754718007988783</v>
      </c>
      <c r="H15" s="46">
        <f t="shared" si="0"/>
        <v>0.43403732060488598</v>
      </c>
    </row>
    <row r="16" spans="1:8" x14ac:dyDescent="0.35">
      <c r="A16" s="6">
        <v>12</v>
      </c>
      <c r="B16" s="3">
        <v>860052649</v>
      </c>
      <c r="C16" s="3" t="s">
        <v>16</v>
      </c>
      <c r="D16" s="44">
        <v>0.31720125150819556</v>
      </c>
      <c r="E16" s="44">
        <v>0.21807083464459451</v>
      </c>
      <c r="F16" s="44">
        <v>0.23888967506202738</v>
      </c>
      <c r="G16" s="44">
        <v>0.2410013700912155</v>
      </c>
      <c r="H16" s="46">
        <f t="shared" si="0"/>
        <v>0.25379078282650824</v>
      </c>
    </row>
    <row r="17" spans="1:8" x14ac:dyDescent="0.35">
      <c r="A17" s="6">
        <v>13</v>
      </c>
      <c r="B17" s="3">
        <v>860353831</v>
      </c>
      <c r="C17" s="3" t="s">
        <v>17</v>
      </c>
      <c r="D17" s="44">
        <v>9.127838954637317E-2</v>
      </c>
      <c r="E17" s="44">
        <v>2.2536968520213446E-2</v>
      </c>
      <c r="F17" s="44">
        <v>2.3283070138342653E-2</v>
      </c>
      <c r="G17" s="44">
        <v>4.6168758656125776E-2</v>
      </c>
      <c r="H17" s="23">
        <f t="shared" si="0"/>
        <v>4.5816796715263758E-2</v>
      </c>
    </row>
    <row r="18" spans="1:8" x14ac:dyDescent="0.35">
      <c r="A18" s="6">
        <v>14</v>
      </c>
      <c r="B18" s="3">
        <v>860536303</v>
      </c>
      <c r="C18" s="3" t="s">
        <v>18</v>
      </c>
      <c r="D18" s="64">
        <v>9.0864669266453563E-2</v>
      </c>
      <c r="E18" s="64">
        <v>8.3646798013897378E-2</v>
      </c>
      <c r="F18" s="64">
        <v>3.3417509548143674E-2</v>
      </c>
      <c r="G18" s="64">
        <v>-2.4666629667606865E-2</v>
      </c>
      <c r="H18" s="23">
        <f t="shared" si="0"/>
        <v>4.5815586790221942E-2</v>
      </c>
    </row>
    <row r="19" spans="1:8" x14ac:dyDescent="0.35">
      <c r="A19" s="6">
        <v>15</v>
      </c>
      <c r="B19" s="3">
        <v>900147192</v>
      </c>
      <c r="C19" s="3" t="s">
        <v>19</v>
      </c>
      <c r="D19" s="43"/>
      <c r="E19" s="64">
        <v>-9.2248876334088653E-2</v>
      </c>
      <c r="F19" s="64">
        <v>-9.4932744329516872E-2</v>
      </c>
      <c r="G19" s="64">
        <v>-3.6394813012471688E-2</v>
      </c>
      <c r="H19" s="23">
        <f t="shared" si="0"/>
        <v>-7.4525477892025738E-2</v>
      </c>
    </row>
    <row r="20" spans="1:8" x14ac:dyDescent="0.35">
      <c r="A20" s="6">
        <v>16</v>
      </c>
      <c r="B20" s="3">
        <v>900298862</v>
      </c>
      <c r="C20" s="3" t="s">
        <v>20</v>
      </c>
      <c r="D20" s="64">
        <v>0.13006762376837144</v>
      </c>
      <c r="E20" s="44">
        <v>0.17514380780701116</v>
      </c>
      <c r="F20" s="44">
        <v>0.38420691991641404</v>
      </c>
      <c r="G20" s="44">
        <v>0.32964845526365133</v>
      </c>
      <c r="H20" s="29">
        <f t="shared" si="0"/>
        <v>0.25476670168886201</v>
      </c>
    </row>
    <row r="21" spans="1:8" x14ac:dyDescent="0.35">
      <c r="A21" s="6">
        <v>17</v>
      </c>
      <c r="B21" s="3">
        <v>900452709</v>
      </c>
      <c r="C21" s="3" t="s">
        <v>21</v>
      </c>
      <c r="D21" s="64">
        <v>-6.3679218889991368E-2</v>
      </c>
      <c r="E21" s="64">
        <v>-7.7059217346497524E-2</v>
      </c>
      <c r="F21" s="64">
        <v>-0.1225043756677649</v>
      </c>
      <c r="G21" s="64">
        <v>-6.4356362232563483E-2</v>
      </c>
      <c r="H21" s="23">
        <f t="shared" si="0"/>
        <v>-8.1899793534204318E-2</v>
      </c>
    </row>
    <row r="22" spans="1:8" x14ac:dyDescent="0.35">
      <c r="A22" s="6">
        <v>18</v>
      </c>
      <c r="B22" s="3">
        <v>900517327</v>
      </c>
      <c r="C22" s="3" t="s">
        <v>22</v>
      </c>
      <c r="D22" s="43"/>
      <c r="E22" s="64">
        <v>3.4444670246011756E-2</v>
      </c>
      <c r="F22" s="64">
        <v>7.449656196235406E-2</v>
      </c>
      <c r="G22" s="64">
        <v>0.15797447961392164</v>
      </c>
      <c r="H22" s="23">
        <f t="shared" si="0"/>
        <v>8.8971903940762487E-2</v>
      </c>
    </row>
    <row r="23" spans="1:8" x14ac:dyDescent="0.35">
      <c r="A23" s="6">
        <v>19</v>
      </c>
      <c r="B23" s="3">
        <v>900714844</v>
      </c>
      <c r="C23" s="3" t="s">
        <v>23</v>
      </c>
      <c r="D23" s="43"/>
      <c r="E23" s="64">
        <v>-0.11546698231312125</v>
      </c>
      <c r="F23" s="64">
        <v>-0.23138185296258823</v>
      </c>
      <c r="G23" s="64">
        <v>-0.24644350002051216</v>
      </c>
      <c r="H23" s="23">
        <f t="shared" si="0"/>
        <v>-0.1977641117654072</v>
      </c>
    </row>
    <row r="24" spans="1:8" ht="15" thickBot="1" x14ac:dyDescent="0.4">
      <c r="A24" s="47">
        <v>20</v>
      </c>
      <c r="B24" s="48">
        <v>901081396</v>
      </c>
      <c r="C24" s="48" t="s">
        <v>24</v>
      </c>
      <c r="D24" s="49"/>
      <c r="E24" s="66">
        <v>-3.8415865773964643E-2</v>
      </c>
      <c r="F24" s="66">
        <v>-0.10283789316532999</v>
      </c>
      <c r="G24" s="66">
        <v>-0.11120762338568545</v>
      </c>
      <c r="H24" s="67">
        <f t="shared" si="0"/>
        <v>-8.4153794108326685E-2</v>
      </c>
    </row>
    <row r="25" spans="1:8" ht="15" thickBot="1" x14ac:dyDescent="0.4">
      <c r="A25" s="52"/>
      <c r="B25" s="53"/>
      <c r="C25" s="53"/>
      <c r="D25" s="96">
        <f t="shared" ref="D25:G25" si="1">AVERAGE(D5:D24)</f>
        <v>0.15023175194051611</v>
      </c>
      <c r="E25" s="96">
        <f t="shared" si="1"/>
        <v>0.15698269646674373</v>
      </c>
      <c r="F25" s="96">
        <f t="shared" si="1"/>
        <v>0.12737055067285469</v>
      </c>
      <c r="G25" s="96">
        <f t="shared" si="1"/>
        <v>0.16805121905767451</v>
      </c>
      <c r="H25" s="63">
        <f>AVERAGE(H5:H24)</f>
        <v>0.15040004679650576</v>
      </c>
    </row>
    <row r="27" spans="1:8" x14ac:dyDescent="0.35">
      <c r="C27" s="99"/>
    </row>
    <row r="28" spans="1:8" ht="15" thickBot="1" x14ac:dyDescent="0.4"/>
    <row r="29" spans="1:8" ht="15" thickBot="1" x14ac:dyDescent="0.4">
      <c r="A29" s="211" t="s">
        <v>40</v>
      </c>
      <c r="B29" s="212"/>
      <c r="C29" s="212"/>
      <c r="D29" s="212"/>
      <c r="E29" s="212"/>
      <c r="F29" s="212"/>
      <c r="G29" s="212"/>
      <c r="H29" s="213"/>
    </row>
    <row r="30" spans="1:8" ht="15" x14ac:dyDescent="0.4">
      <c r="A30" s="199" t="s">
        <v>1</v>
      </c>
      <c r="B30" s="200"/>
      <c r="C30" s="201"/>
      <c r="D30" s="188" t="s">
        <v>39</v>
      </c>
      <c r="E30" s="188"/>
      <c r="F30" s="188"/>
      <c r="G30" s="188"/>
      <c r="H30" s="227" t="s">
        <v>3</v>
      </c>
    </row>
    <row r="31" spans="1:8" ht="15" thickBot="1" x14ac:dyDescent="0.4">
      <c r="A31" s="24"/>
      <c r="B31" s="25" t="s">
        <v>5</v>
      </c>
      <c r="C31" s="25" t="s">
        <v>25</v>
      </c>
      <c r="D31" s="26">
        <v>2017</v>
      </c>
      <c r="E31" s="26">
        <v>2018</v>
      </c>
      <c r="F31" s="26">
        <v>2019</v>
      </c>
      <c r="G31" s="26">
        <v>2020</v>
      </c>
      <c r="H31" s="228"/>
    </row>
    <row r="32" spans="1:8" x14ac:dyDescent="0.35">
      <c r="A32" s="18">
        <v>1</v>
      </c>
      <c r="B32" s="19">
        <v>800252087</v>
      </c>
      <c r="C32" s="19" t="s">
        <v>4</v>
      </c>
      <c r="D32" s="100">
        <v>-1.9866578617732107E-3</v>
      </c>
      <c r="E32" s="100">
        <v>-2.7072356438710564E-3</v>
      </c>
      <c r="F32" s="100">
        <v>-3.3536297313815373E-3</v>
      </c>
      <c r="G32" s="100">
        <v>-1.8720518365810976E-3</v>
      </c>
      <c r="H32" s="98">
        <f>AVERAGE(D32:G32)</f>
        <v>-2.4798937684017254E-3</v>
      </c>
    </row>
    <row r="33" spans="1:8" x14ac:dyDescent="0.35">
      <c r="A33" s="6">
        <v>2</v>
      </c>
      <c r="B33" s="3">
        <v>900619462</v>
      </c>
      <c r="C33" s="3" t="s">
        <v>6</v>
      </c>
      <c r="D33" s="43"/>
      <c r="E33" s="44">
        <v>5.3157979306426711E-2</v>
      </c>
      <c r="F33" s="64">
        <v>-1.1355901287970663E-2</v>
      </c>
      <c r="G33" s="44">
        <v>0.16838250268872992</v>
      </c>
      <c r="H33" s="23">
        <f t="shared" ref="H33:H51" si="2">AVERAGE(D33:G33)</f>
        <v>7.0061526902395324E-2</v>
      </c>
    </row>
    <row r="34" spans="1:8" x14ac:dyDescent="0.35">
      <c r="A34" s="6">
        <v>3</v>
      </c>
      <c r="B34" s="3">
        <v>800010724</v>
      </c>
      <c r="C34" s="3" t="s">
        <v>7</v>
      </c>
      <c r="D34" s="64">
        <v>1.7589975028717123E-2</v>
      </c>
      <c r="E34" s="64">
        <v>-5.2219615139804552E-4</v>
      </c>
      <c r="F34" s="64">
        <v>6.6075544043564275E-3</v>
      </c>
      <c r="G34" s="64">
        <v>1.3312312266764189E-2</v>
      </c>
      <c r="H34" s="23">
        <f t="shared" si="2"/>
        <v>9.246911387109924E-3</v>
      </c>
    </row>
    <row r="35" spans="1:8" x14ac:dyDescent="0.35">
      <c r="A35" s="6">
        <v>4</v>
      </c>
      <c r="B35" s="3">
        <v>800183412</v>
      </c>
      <c r="C35" s="3" t="s">
        <v>8</v>
      </c>
      <c r="D35" s="64">
        <v>7.2372327617444568E-2</v>
      </c>
      <c r="E35" s="64">
        <v>8.4047940595425058E-2</v>
      </c>
      <c r="F35" s="64">
        <v>4.8325421151176932E-2</v>
      </c>
      <c r="G35" s="64">
        <v>2.3533550320894842E-2</v>
      </c>
      <c r="H35" s="23">
        <f t="shared" si="2"/>
        <v>5.7069809921235358E-2</v>
      </c>
    </row>
    <row r="36" spans="1:8" x14ac:dyDescent="0.35">
      <c r="A36" s="6">
        <v>5</v>
      </c>
      <c r="B36" s="3">
        <v>800237815</v>
      </c>
      <c r="C36" s="3" t="s">
        <v>9</v>
      </c>
      <c r="D36" s="65">
        <v>-0.19093807044392841</v>
      </c>
      <c r="E36" s="65">
        <v>-9.3747922520828267E-2</v>
      </c>
      <c r="F36" s="65">
        <v>3.1250900892959919E-2</v>
      </c>
      <c r="G36" s="65">
        <v>4.2933809260371984E-2</v>
      </c>
      <c r="H36" s="97">
        <f t="shared" si="2"/>
        <v>-5.2625320702856193E-2</v>
      </c>
    </row>
    <row r="37" spans="1:8" x14ac:dyDescent="0.35">
      <c r="A37" s="6">
        <v>6</v>
      </c>
      <c r="B37" s="3">
        <v>800251712</v>
      </c>
      <c r="C37" s="3" t="s">
        <v>10</v>
      </c>
      <c r="D37" s="44">
        <v>0.11453552525132733</v>
      </c>
      <c r="E37" s="64">
        <v>6.0383657708119418E-2</v>
      </c>
      <c r="F37" s="64">
        <v>8.8438643757666566E-2</v>
      </c>
      <c r="G37" s="64">
        <v>8.5544816808739071E-2</v>
      </c>
      <c r="H37" s="23">
        <f t="shared" si="2"/>
        <v>8.7225660881463107E-2</v>
      </c>
    </row>
    <row r="38" spans="1:8" x14ac:dyDescent="0.35">
      <c r="A38" s="6">
        <v>7</v>
      </c>
      <c r="B38" s="3">
        <v>822000422</v>
      </c>
      <c r="C38" s="3" t="s">
        <v>11</v>
      </c>
      <c r="D38" s="64">
        <v>7.5454217480464783E-2</v>
      </c>
      <c r="E38" s="64">
        <v>6.8636628386411835E-9</v>
      </c>
      <c r="F38" s="44">
        <v>0.14796251614161171</v>
      </c>
      <c r="G38" s="64">
        <v>8.9380819403364799E-9</v>
      </c>
      <c r="H38" s="23">
        <f t="shared" si="2"/>
        <v>5.585418735595532E-2</v>
      </c>
    </row>
    <row r="39" spans="1:8" x14ac:dyDescent="0.35">
      <c r="A39" s="6">
        <v>8</v>
      </c>
      <c r="B39" s="3">
        <v>822003040</v>
      </c>
      <c r="C39" s="3" t="s">
        <v>12</v>
      </c>
      <c r="D39" s="43"/>
      <c r="E39" s="64">
        <v>4.5750685409896661E-3</v>
      </c>
      <c r="F39" s="64">
        <v>8.5022243897087846E-2</v>
      </c>
      <c r="G39" s="44">
        <v>0.21844504743542362</v>
      </c>
      <c r="H39" s="23">
        <f t="shared" si="2"/>
        <v>0.10268078662450038</v>
      </c>
    </row>
    <row r="40" spans="1:8" x14ac:dyDescent="0.35">
      <c r="A40" s="6">
        <v>9</v>
      </c>
      <c r="B40" s="3">
        <v>822003238</v>
      </c>
      <c r="C40" s="3" t="s">
        <v>13</v>
      </c>
      <c r="D40" s="44">
        <v>0.11470467202262939</v>
      </c>
      <c r="E40" s="44">
        <v>0.10819038353399843</v>
      </c>
      <c r="F40" s="64">
        <v>8.1210903363242951E-2</v>
      </c>
      <c r="G40" s="64">
        <v>7.8884768892170068E-2</v>
      </c>
      <c r="H40" s="23">
        <f t="shared" si="2"/>
        <v>9.57476819530102E-2</v>
      </c>
    </row>
    <row r="41" spans="1:8" x14ac:dyDescent="0.35">
      <c r="A41" s="6">
        <v>10</v>
      </c>
      <c r="B41" s="3">
        <v>830067878</v>
      </c>
      <c r="C41" s="3" t="s">
        <v>14</v>
      </c>
      <c r="D41" s="44">
        <v>0.22800545816661733</v>
      </c>
      <c r="E41" s="44">
        <v>0.10708457999522035</v>
      </c>
      <c r="F41" s="44">
        <v>0.10769453895535357</v>
      </c>
      <c r="G41" s="44">
        <v>0.21570338081774057</v>
      </c>
      <c r="H41" s="29">
        <f t="shared" si="2"/>
        <v>0.16462198948373297</v>
      </c>
    </row>
    <row r="42" spans="1:8" x14ac:dyDescent="0.35">
      <c r="A42" s="6">
        <v>11</v>
      </c>
      <c r="B42" s="3">
        <v>830086665</v>
      </c>
      <c r="C42" s="3" t="s">
        <v>15</v>
      </c>
      <c r="D42" s="64">
        <v>1.193446034478329E-2</v>
      </c>
      <c r="E42" s="64">
        <v>9.581539391192688E-2</v>
      </c>
      <c r="F42" s="64">
        <v>9.9660050214500778E-2</v>
      </c>
      <c r="G42" s="44">
        <v>0.16649723801217078</v>
      </c>
      <c r="H42" s="23">
        <f t="shared" si="2"/>
        <v>9.3476785620845437E-2</v>
      </c>
    </row>
    <row r="43" spans="1:8" x14ac:dyDescent="0.35">
      <c r="A43" s="6">
        <v>12</v>
      </c>
      <c r="B43" s="3">
        <v>860052649</v>
      </c>
      <c r="C43" s="3" t="s">
        <v>16</v>
      </c>
      <c r="D43" s="44">
        <v>0.50271594248357276</v>
      </c>
      <c r="E43" s="44">
        <v>0.26216911906403612</v>
      </c>
      <c r="F43" s="44">
        <v>0.36231144620036099</v>
      </c>
      <c r="G43" s="44">
        <v>0.39846753468232399</v>
      </c>
      <c r="H43" s="29">
        <f t="shared" si="2"/>
        <v>0.38141601060757346</v>
      </c>
    </row>
    <row r="44" spans="1:8" x14ac:dyDescent="0.35">
      <c r="A44" s="6">
        <v>13</v>
      </c>
      <c r="B44" s="3">
        <v>860353831</v>
      </c>
      <c r="C44" s="3" t="s">
        <v>17</v>
      </c>
      <c r="D44" s="64">
        <v>-0.11412039746881555</v>
      </c>
      <c r="E44" s="64">
        <v>-3.6483269780103508E-2</v>
      </c>
      <c r="F44" s="64">
        <v>-2.1329672730093861E-2</v>
      </c>
      <c r="G44" s="64">
        <v>4.4318566840369075E-3</v>
      </c>
      <c r="H44" s="23">
        <f t="shared" si="2"/>
        <v>-4.1875370823744006E-2</v>
      </c>
    </row>
    <row r="45" spans="1:8" x14ac:dyDescent="0.35">
      <c r="A45" s="6">
        <v>14</v>
      </c>
      <c r="B45" s="3">
        <v>860536303</v>
      </c>
      <c r="C45" s="3" t="s">
        <v>18</v>
      </c>
      <c r="D45" s="64">
        <v>-2.8653348810883692E-2</v>
      </c>
      <c r="E45" s="64">
        <v>-7.74008239454828E-3</v>
      </c>
      <c r="F45" s="64">
        <v>-1.0252844335398126E-2</v>
      </c>
      <c r="G45" s="64">
        <v>-8.2395825637758026E-3</v>
      </c>
      <c r="H45" s="23">
        <f t="shared" si="2"/>
        <v>-1.3721464526151476E-2</v>
      </c>
    </row>
    <row r="46" spans="1:8" x14ac:dyDescent="0.35">
      <c r="A46" s="6">
        <v>15</v>
      </c>
      <c r="B46" s="3">
        <v>900147192</v>
      </c>
      <c r="C46" s="3" t="s">
        <v>19</v>
      </c>
      <c r="D46" s="43"/>
      <c r="E46" s="64">
        <v>1.809313810167356E-2</v>
      </c>
      <c r="F46" s="64">
        <v>1.4570783459103129E-2</v>
      </c>
      <c r="G46" s="44">
        <v>0.21954740782247559</v>
      </c>
      <c r="H46" s="23">
        <f t="shared" si="2"/>
        <v>8.4070443127750763E-2</v>
      </c>
    </row>
    <row r="47" spans="1:8" x14ac:dyDescent="0.35">
      <c r="A47" s="6">
        <v>16</v>
      </c>
      <c r="B47" s="3">
        <v>900298862</v>
      </c>
      <c r="C47" s="3" t="s">
        <v>20</v>
      </c>
      <c r="D47" s="44">
        <v>0.28090230654301729</v>
      </c>
      <c r="E47" s="44">
        <v>0.20379742828958985</v>
      </c>
      <c r="F47" s="44">
        <v>0.13941671747343704</v>
      </c>
      <c r="G47" s="44">
        <v>0.23313897883518681</v>
      </c>
      <c r="H47" s="29">
        <f t="shared" si="2"/>
        <v>0.21431385778530776</v>
      </c>
    </row>
    <row r="48" spans="1:8" x14ac:dyDescent="0.35">
      <c r="A48" s="6">
        <v>17</v>
      </c>
      <c r="B48" s="3">
        <v>900452709</v>
      </c>
      <c r="C48" s="3" t="s">
        <v>21</v>
      </c>
      <c r="D48" s="44">
        <v>0.42722857689598998</v>
      </c>
      <c r="E48" s="44">
        <v>0.35700472875994765</v>
      </c>
      <c r="F48" s="44">
        <v>0.46066385947328525</v>
      </c>
      <c r="G48" s="44">
        <v>0.47708169983217552</v>
      </c>
      <c r="H48" s="29">
        <f t="shared" si="2"/>
        <v>0.43049471624034963</v>
      </c>
    </row>
    <row r="49" spans="1:8" x14ac:dyDescent="0.35">
      <c r="A49" s="6">
        <v>18</v>
      </c>
      <c r="B49" s="3">
        <v>900517327</v>
      </c>
      <c r="C49" s="3" t="s">
        <v>22</v>
      </c>
      <c r="D49" s="43"/>
      <c r="E49" s="44">
        <v>0.20823342219526597</v>
      </c>
      <c r="F49" s="44">
        <v>0.2494069944594326</v>
      </c>
      <c r="G49" s="44">
        <v>0.35378806704400284</v>
      </c>
      <c r="H49" s="29">
        <f t="shared" si="2"/>
        <v>0.27047616123290047</v>
      </c>
    </row>
    <row r="50" spans="1:8" x14ac:dyDescent="0.35">
      <c r="A50" s="6">
        <v>19</v>
      </c>
      <c r="B50" s="3">
        <v>900714844</v>
      </c>
      <c r="C50" s="3" t="s">
        <v>23</v>
      </c>
      <c r="D50" s="43"/>
      <c r="E50" s="44">
        <v>0.14079916193277719</v>
      </c>
      <c r="F50" s="44">
        <v>0.15915472102470954</v>
      </c>
      <c r="G50" s="64">
        <v>-7.3536098420762044E-2</v>
      </c>
      <c r="H50" s="23">
        <f t="shared" si="2"/>
        <v>7.5472594845574892E-2</v>
      </c>
    </row>
    <row r="51" spans="1:8" ht="15" thickBot="1" x14ac:dyDescent="0.4">
      <c r="A51" s="47">
        <v>20</v>
      </c>
      <c r="B51" s="48">
        <v>901081396</v>
      </c>
      <c r="C51" s="48" t="s">
        <v>24</v>
      </c>
      <c r="D51" s="49"/>
      <c r="E51" s="66">
        <v>2.0000847532373814E-2</v>
      </c>
      <c r="F51" s="66">
        <v>4.3897486894435907E-2</v>
      </c>
      <c r="G51" s="66">
        <v>8.1880432738526354E-2</v>
      </c>
      <c r="H51" s="67">
        <f t="shared" si="2"/>
        <v>4.8592922388445363E-2</v>
      </c>
    </row>
    <row r="52" spans="1:8" ht="15" thickBot="1" x14ac:dyDescent="0.4">
      <c r="A52" s="52"/>
      <c r="B52" s="53"/>
      <c r="C52" s="53"/>
      <c r="D52" s="96">
        <f t="shared" ref="D52:G52" si="3">AVERAGE(D32:D51)</f>
        <v>0.1078389276606545</v>
      </c>
      <c r="E52" s="96">
        <f t="shared" si="3"/>
        <v>7.9107607492034215E-2</v>
      </c>
      <c r="F52" s="96">
        <f t="shared" si="3"/>
        <v>0.10396513668389384</v>
      </c>
      <c r="G52" s="96">
        <f t="shared" si="3"/>
        <v>0.1348962840129348</v>
      </c>
      <c r="H52" s="63">
        <f>AVERAGE(H32:H51)</f>
        <v>0.10650599982684986</v>
      </c>
    </row>
    <row r="53" spans="1:8" ht="15" thickBot="1" x14ac:dyDescent="0.4"/>
    <row r="54" spans="1:8" ht="15" thickBot="1" x14ac:dyDescent="0.4">
      <c r="A54" s="211" t="s">
        <v>40</v>
      </c>
      <c r="B54" s="212"/>
      <c r="C54" s="212"/>
      <c r="D54" s="212"/>
      <c r="E54" s="212"/>
      <c r="F54" s="212"/>
      <c r="G54" s="212"/>
      <c r="H54" s="213"/>
    </row>
    <row r="55" spans="1:8" x14ac:dyDescent="0.35">
      <c r="A55" s="199" t="s">
        <v>1</v>
      </c>
      <c r="B55" s="200"/>
      <c r="C55" s="201"/>
      <c r="D55" s="229" t="s">
        <v>41</v>
      </c>
      <c r="E55" s="229"/>
      <c r="F55" s="229"/>
      <c r="G55" s="229"/>
      <c r="H55" s="227" t="s">
        <v>3</v>
      </c>
    </row>
    <row r="56" spans="1:8" ht="15" thickBot="1" x14ac:dyDescent="0.4">
      <c r="A56" s="24"/>
      <c r="B56" s="25" t="s">
        <v>5</v>
      </c>
      <c r="C56" s="25" t="s">
        <v>25</v>
      </c>
      <c r="D56" s="26">
        <v>2017</v>
      </c>
      <c r="E56" s="26">
        <v>2018</v>
      </c>
      <c r="F56" s="26">
        <v>2019</v>
      </c>
      <c r="G56" s="26">
        <v>2020</v>
      </c>
      <c r="H56" s="228"/>
    </row>
    <row r="57" spans="1:8" x14ac:dyDescent="0.35">
      <c r="A57" s="18">
        <v>1</v>
      </c>
      <c r="B57" s="19">
        <v>800252087</v>
      </c>
      <c r="C57" s="19" t="s">
        <v>4</v>
      </c>
      <c r="D57" s="100">
        <v>-3.8864918546031944E-3</v>
      </c>
      <c r="E57" s="100">
        <v>-5.2685506043552936E-3</v>
      </c>
      <c r="F57" s="100">
        <v>-6.4847790040979672E-3</v>
      </c>
      <c r="G57" s="100">
        <v>-3.606853643675191E-3</v>
      </c>
      <c r="H57" s="98">
        <f>AVERAGE(D57:G57)</f>
        <v>-4.8116687766829114E-3</v>
      </c>
    </row>
    <row r="58" spans="1:8" x14ac:dyDescent="0.35">
      <c r="A58" s="6">
        <v>2</v>
      </c>
      <c r="B58" s="3">
        <v>900619462</v>
      </c>
      <c r="C58" s="3" t="s">
        <v>6</v>
      </c>
      <c r="D58" s="43"/>
      <c r="E58" s="64">
        <v>2.8727209107677683E-2</v>
      </c>
      <c r="F58" s="64">
        <v>-7.8497842351525668E-2</v>
      </c>
      <c r="G58" s="44">
        <v>0.26521532663674841</v>
      </c>
      <c r="H58" s="23">
        <f t="shared" ref="H58:H76" si="4">AVERAGE(D58:G58)</f>
        <v>7.1814897797633476E-2</v>
      </c>
    </row>
    <row r="59" spans="1:8" x14ac:dyDescent="0.35">
      <c r="A59" s="6">
        <v>3</v>
      </c>
      <c r="B59" s="3">
        <v>800010724</v>
      </c>
      <c r="C59" s="3" t="s">
        <v>7</v>
      </c>
      <c r="D59" s="64">
        <v>4.975690333522606E-2</v>
      </c>
      <c r="E59" s="64">
        <v>-1.2009325241049676E-3</v>
      </c>
      <c r="F59" s="64">
        <v>8.8219316347384006E-3</v>
      </c>
      <c r="G59" s="64">
        <v>3.0576557950733E-2</v>
      </c>
      <c r="H59" s="23">
        <f t="shared" si="4"/>
        <v>2.1988615099148123E-2</v>
      </c>
    </row>
    <row r="60" spans="1:8" x14ac:dyDescent="0.35">
      <c r="A60" s="6">
        <v>4</v>
      </c>
      <c r="B60" s="3">
        <v>800183412</v>
      </c>
      <c r="C60" s="3" t="s">
        <v>8</v>
      </c>
      <c r="D60" s="44">
        <v>0.25350379292440167</v>
      </c>
      <c r="E60" s="44">
        <v>0.35690859795878332</v>
      </c>
      <c r="F60" s="44">
        <v>0.12252739771914394</v>
      </c>
      <c r="G60" s="64">
        <v>1.8254056708064618E-2</v>
      </c>
      <c r="H60" s="29">
        <f t="shared" si="4"/>
        <v>0.18779846132759836</v>
      </c>
    </row>
    <row r="61" spans="1:8" x14ac:dyDescent="0.35">
      <c r="A61" s="6">
        <v>5</v>
      </c>
      <c r="B61" s="3">
        <v>800237815</v>
      </c>
      <c r="C61" s="3" t="s">
        <v>9</v>
      </c>
      <c r="D61" s="65">
        <v>-0.29681027646020081</v>
      </c>
      <c r="E61" s="65">
        <v>-0.47675189471855245</v>
      </c>
      <c r="F61" s="45">
        <v>0.15534417488339869</v>
      </c>
      <c r="G61" s="45">
        <v>0.169986934005216</v>
      </c>
      <c r="H61" s="97">
        <f t="shared" si="4"/>
        <v>-0.11205776557253463</v>
      </c>
    </row>
    <row r="62" spans="1:8" x14ac:dyDescent="0.35">
      <c r="A62" s="6">
        <v>6</v>
      </c>
      <c r="B62" s="3">
        <v>800251712</v>
      </c>
      <c r="C62" s="3" t="s">
        <v>10</v>
      </c>
      <c r="D62" s="44">
        <v>0.20423862057662612</v>
      </c>
      <c r="E62" s="64">
        <v>6.8347408375595622E-2</v>
      </c>
      <c r="F62" s="44">
        <v>0.11446854343365058</v>
      </c>
      <c r="G62" s="44">
        <v>0.14866900785198037</v>
      </c>
      <c r="H62" s="29">
        <f t="shared" si="4"/>
        <v>0.13393089505946318</v>
      </c>
    </row>
    <row r="63" spans="1:8" x14ac:dyDescent="0.35">
      <c r="A63" s="6">
        <v>7</v>
      </c>
      <c r="B63" s="3">
        <v>822000422</v>
      </c>
      <c r="C63" s="3" t="s">
        <v>11</v>
      </c>
      <c r="D63" s="44">
        <v>0.11752685961209627</v>
      </c>
      <c r="E63" s="44">
        <v>0.4296738769635291</v>
      </c>
      <c r="F63" s="44">
        <v>0.21547844844296429</v>
      </c>
      <c r="G63" s="44">
        <v>0.31187167518800762</v>
      </c>
      <c r="H63" s="29">
        <f t="shared" si="4"/>
        <v>0.26863771505164935</v>
      </c>
    </row>
    <row r="64" spans="1:8" x14ac:dyDescent="0.35">
      <c r="A64" s="6">
        <v>8</v>
      </c>
      <c r="B64" s="3">
        <v>822003040</v>
      </c>
      <c r="C64" s="3" t="s">
        <v>12</v>
      </c>
      <c r="D64" s="43"/>
      <c r="E64" s="64">
        <v>1.6864851309272535E-2</v>
      </c>
      <c r="F64" s="44">
        <v>0.18662215586023329</v>
      </c>
      <c r="G64" s="44">
        <v>0.37207710114271908</v>
      </c>
      <c r="H64" s="29">
        <f t="shared" si="4"/>
        <v>0.19185470277074165</v>
      </c>
    </row>
    <row r="65" spans="1:8" x14ac:dyDescent="0.35">
      <c r="A65" s="6">
        <v>9</v>
      </c>
      <c r="B65" s="3">
        <v>822003238</v>
      </c>
      <c r="C65" s="3" t="s">
        <v>13</v>
      </c>
      <c r="D65" s="44">
        <v>0.20378202252496871</v>
      </c>
      <c r="E65" s="44">
        <v>0.20148884658585015</v>
      </c>
      <c r="F65" s="44">
        <v>0.13949076645376285</v>
      </c>
      <c r="G65" s="44">
        <v>0.41287600072951847</v>
      </c>
      <c r="H65" s="29">
        <f t="shared" si="4"/>
        <v>0.23940940907352504</v>
      </c>
    </row>
    <row r="66" spans="1:8" x14ac:dyDescent="0.35">
      <c r="A66" s="6">
        <v>10</v>
      </c>
      <c r="B66" s="3">
        <v>830067878</v>
      </c>
      <c r="C66" s="3" t="s">
        <v>14</v>
      </c>
      <c r="D66" s="44">
        <v>0.36810585825126585</v>
      </c>
      <c r="E66" s="44">
        <v>0.17009446670004094</v>
      </c>
      <c r="F66" s="44">
        <v>0.16906055978167825</v>
      </c>
      <c r="G66" s="44">
        <v>0.49200961734626825</v>
      </c>
      <c r="H66" s="29">
        <f t="shared" si="4"/>
        <v>0.29981762551981328</v>
      </c>
    </row>
    <row r="67" spans="1:8" x14ac:dyDescent="0.35">
      <c r="A67" s="6">
        <v>11</v>
      </c>
      <c r="B67" s="3">
        <v>830086665</v>
      </c>
      <c r="C67" s="3" t="s">
        <v>15</v>
      </c>
      <c r="D67" s="64">
        <v>2.2822015058280212E-2</v>
      </c>
      <c r="E67" s="44">
        <v>0.24707421948027669</v>
      </c>
      <c r="F67" s="44">
        <v>0.22658271873342828</v>
      </c>
      <c r="G67" s="44">
        <v>0.48479192260890525</v>
      </c>
      <c r="H67" s="29">
        <f t="shared" si="4"/>
        <v>0.24531771897022259</v>
      </c>
    </row>
    <row r="68" spans="1:8" x14ac:dyDescent="0.35">
      <c r="A68" s="6">
        <v>12</v>
      </c>
      <c r="B68" s="3">
        <v>860052649</v>
      </c>
      <c r="C68" s="3" t="s">
        <v>16</v>
      </c>
      <c r="D68" s="44">
        <v>0.20830363547323472</v>
      </c>
      <c r="E68" s="64">
        <v>8.0772421613034717E-2</v>
      </c>
      <c r="F68" s="44">
        <v>0.11103429632352614</v>
      </c>
      <c r="G68" s="44">
        <v>0.11922515756182053</v>
      </c>
      <c r="H68" s="29">
        <f t="shared" si="4"/>
        <v>0.12983387774290403</v>
      </c>
    </row>
    <row r="69" spans="1:8" x14ac:dyDescent="0.35">
      <c r="A69" s="6">
        <v>13</v>
      </c>
      <c r="B69" s="3">
        <v>860353831</v>
      </c>
      <c r="C69" s="3" t="s">
        <v>17</v>
      </c>
      <c r="D69" s="64">
        <v>-0.4069381744979183</v>
      </c>
      <c r="E69" s="64">
        <v>-0.18502261106936213</v>
      </c>
      <c r="F69" s="64">
        <v>-0.18691161137969989</v>
      </c>
      <c r="G69" s="64">
        <v>-1.330340057879011E-2</v>
      </c>
      <c r="H69" s="23">
        <f t="shared" si="4"/>
        <v>-0.1980439493814426</v>
      </c>
    </row>
    <row r="70" spans="1:8" x14ac:dyDescent="0.35">
      <c r="A70" s="6">
        <v>14</v>
      </c>
      <c r="B70" s="3">
        <v>860536303</v>
      </c>
      <c r="C70" s="3" t="s">
        <v>18</v>
      </c>
      <c r="D70" s="64">
        <v>-0.22979677498531451</v>
      </c>
      <c r="E70" s="64">
        <v>-0.18663173326380847</v>
      </c>
      <c r="F70" s="64">
        <v>-9.1200124132251245E-2</v>
      </c>
      <c r="G70" s="64">
        <v>-5.2329113536382352E-2</v>
      </c>
      <c r="H70" s="23">
        <f t="shared" si="4"/>
        <v>-0.13998943647943915</v>
      </c>
    </row>
    <row r="71" spans="1:8" x14ac:dyDescent="0.35">
      <c r="A71" s="6">
        <v>15</v>
      </c>
      <c r="B71" s="3">
        <v>900147192</v>
      </c>
      <c r="C71" s="3" t="s">
        <v>19</v>
      </c>
      <c r="D71" s="43"/>
      <c r="E71" s="64">
        <v>3.093360598121286E-2</v>
      </c>
      <c r="F71" s="64">
        <v>2.7672028302733898E-2</v>
      </c>
      <c r="G71" s="44">
        <v>0.43019806335513727</v>
      </c>
      <c r="H71" s="29">
        <f t="shared" si="4"/>
        <v>0.16293456587969468</v>
      </c>
    </row>
    <row r="72" spans="1:8" x14ac:dyDescent="0.35">
      <c r="A72" s="6">
        <v>16</v>
      </c>
      <c r="B72" s="3">
        <v>900298862</v>
      </c>
      <c r="C72" s="3" t="s">
        <v>20</v>
      </c>
      <c r="D72" s="44">
        <v>0.12009009498442422</v>
      </c>
      <c r="E72" s="64">
        <v>9.3255816292388008E-2</v>
      </c>
      <c r="F72" s="44">
        <v>0.10921049670953824</v>
      </c>
      <c r="G72" s="44">
        <v>0.15258783031284803</v>
      </c>
      <c r="H72" s="29">
        <f t="shared" si="4"/>
        <v>0.11878605957479962</v>
      </c>
    </row>
    <row r="73" spans="1:8" x14ac:dyDescent="0.35">
      <c r="A73" s="6">
        <v>17</v>
      </c>
      <c r="B73" s="3">
        <v>900452709</v>
      </c>
      <c r="C73" s="3" t="s">
        <v>21</v>
      </c>
      <c r="D73" s="44">
        <v>0.11318711206699832</v>
      </c>
      <c r="E73" s="64">
        <v>9.7787559322561834E-2</v>
      </c>
      <c r="F73" s="44">
        <v>0.14198082352372784</v>
      </c>
      <c r="G73" s="44">
        <v>0.18256597799156341</v>
      </c>
      <c r="H73" s="29">
        <f t="shared" si="4"/>
        <v>0.13388036822621285</v>
      </c>
    </row>
    <row r="74" spans="1:8" x14ac:dyDescent="0.35">
      <c r="A74" s="6">
        <v>18</v>
      </c>
      <c r="B74" s="3">
        <v>900517327</v>
      </c>
      <c r="C74" s="3" t="s">
        <v>22</v>
      </c>
      <c r="D74" s="43"/>
      <c r="E74" s="64">
        <v>7.8329273192389651E-2</v>
      </c>
      <c r="F74" s="44">
        <v>0.10867694094327872</v>
      </c>
      <c r="G74" s="44">
        <v>0.1976750440736337</v>
      </c>
      <c r="H74" s="29">
        <f t="shared" si="4"/>
        <v>0.12822708606976738</v>
      </c>
    </row>
    <row r="75" spans="1:8" x14ac:dyDescent="0.35">
      <c r="A75" s="6">
        <v>19</v>
      </c>
      <c r="B75" s="3">
        <v>900714844</v>
      </c>
      <c r="C75" s="3" t="s">
        <v>23</v>
      </c>
      <c r="D75" s="43"/>
      <c r="E75" s="64">
        <v>7.4707069518148567E-3</v>
      </c>
      <c r="F75" s="64">
        <v>1.3224211680567418E-3</v>
      </c>
      <c r="G75" s="64">
        <v>-1.2866819581044174E-2</v>
      </c>
      <c r="H75" s="23">
        <f t="shared" si="4"/>
        <v>-1.3578971537241923E-3</v>
      </c>
    </row>
    <row r="76" spans="1:8" ht="15" thickBot="1" x14ac:dyDescent="0.4">
      <c r="A76" s="47">
        <v>20</v>
      </c>
      <c r="B76" s="48">
        <v>901081396</v>
      </c>
      <c r="C76" s="48" t="s">
        <v>24</v>
      </c>
      <c r="D76" s="49"/>
      <c r="E76" s="66">
        <v>8.7411240987991592E-2</v>
      </c>
      <c r="F76" s="66">
        <v>8.3595490398811645E-2</v>
      </c>
      <c r="G76" s="50">
        <v>0.14300147697467211</v>
      </c>
      <c r="H76" s="51">
        <f t="shared" si="4"/>
        <v>0.10466940278715846</v>
      </c>
    </row>
    <row r="77" spans="1:8" ht="15" thickBot="1" x14ac:dyDescent="0.4">
      <c r="A77" s="52"/>
      <c r="B77" s="53"/>
      <c r="C77" s="53"/>
      <c r="D77" s="54">
        <f t="shared" ref="D77:G77" si="5">AVERAGE(D57:D76)</f>
        <v>5.1706085500677512E-2</v>
      </c>
      <c r="E77" s="96">
        <f t="shared" si="5"/>
        <v>5.701321893211183E-2</v>
      </c>
      <c r="F77" s="96">
        <f t="shared" si="5"/>
        <v>7.7939741872254845E-2</v>
      </c>
      <c r="G77" s="96">
        <f t="shared" si="5"/>
        <v>0.19247377815489725</v>
      </c>
      <c r="H77" s="63">
        <f>AVERAGE(H57:H76)</f>
        <v>9.9132034179325437E-2</v>
      </c>
    </row>
    <row r="78" spans="1:8" ht="15" thickBot="1" x14ac:dyDescent="0.4"/>
    <row r="79" spans="1:8" ht="15" thickBot="1" x14ac:dyDescent="0.4">
      <c r="A79" s="211" t="s">
        <v>26</v>
      </c>
      <c r="B79" s="212"/>
      <c r="C79" s="212"/>
      <c r="D79" s="212"/>
      <c r="E79" s="212"/>
      <c r="F79" s="212"/>
      <c r="G79" s="212"/>
      <c r="H79" s="213"/>
    </row>
    <row r="80" spans="1:8" ht="15" x14ac:dyDescent="0.4">
      <c r="A80" s="199" t="s">
        <v>1</v>
      </c>
      <c r="B80" s="200"/>
      <c r="C80" s="201"/>
      <c r="D80" s="188" t="s">
        <v>48</v>
      </c>
      <c r="E80" s="188"/>
      <c r="F80" s="188"/>
      <c r="G80" s="188"/>
      <c r="H80" s="227" t="s">
        <v>3</v>
      </c>
    </row>
    <row r="81" spans="1:8" ht="15" thickBot="1" x14ac:dyDescent="0.4">
      <c r="A81" s="24"/>
      <c r="B81" s="25" t="s">
        <v>5</v>
      </c>
      <c r="C81" s="25" t="s">
        <v>25</v>
      </c>
      <c r="D81" s="26">
        <v>2017</v>
      </c>
      <c r="E81" s="26">
        <v>2018</v>
      </c>
      <c r="F81" s="26">
        <v>2019</v>
      </c>
      <c r="G81" s="26">
        <v>2020</v>
      </c>
      <c r="H81" s="228"/>
    </row>
    <row r="82" spans="1:8" x14ac:dyDescent="0.35">
      <c r="A82" s="18">
        <v>1</v>
      </c>
      <c r="B82" s="19">
        <v>800252087</v>
      </c>
      <c r="C82" s="19" t="s">
        <v>4</v>
      </c>
      <c r="D82" s="100">
        <v>0</v>
      </c>
      <c r="E82" s="100">
        <v>0</v>
      </c>
      <c r="F82" s="100">
        <v>0</v>
      </c>
      <c r="G82" s="100">
        <v>0</v>
      </c>
      <c r="H82" s="98">
        <f>AVERAGE(D82:G82)</f>
        <v>0</v>
      </c>
    </row>
    <row r="83" spans="1:8" x14ac:dyDescent="0.35">
      <c r="A83" s="6">
        <v>2</v>
      </c>
      <c r="B83" s="3">
        <v>900619462</v>
      </c>
      <c r="C83" s="3" t="s">
        <v>6</v>
      </c>
      <c r="D83" s="43"/>
      <c r="E83" s="44">
        <v>1.5978078355532346</v>
      </c>
      <c r="F83" s="44">
        <v>1.0628424290127176</v>
      </c>
      <c r="G83" s="44">
        <v>1.3798143312619549</v>
      </c>
      <c r="H83" s="29">
        <f t="shared" ref="H83:H101" si="6">AVERAGE(D83:G83)</f>
        <v>1.3468215319426358</v>
      </c>
    </row>
    <row r="84" spans="1:8" x14ac:dyDescent="0.35">
      <c r="A84" s="6">
        <v>3</v>
      </c>
      <c r="B84" s="3">
        <v>800010724</v>
      </c>
      <c r="C84" s="3" t="s">
        <v>7</v>
      </c>
      <c r="D84" s="44">
        <v>1.4932949143736476</v>
      </c>
      <c r="E84" s="44">
        <v>1.4316567219577199</v>
      </c>
      <c r="F84" s="44">
        <v>1.819874926067182</v>
      </c>
      <c r="G84" s="44">
        <v>0.4141879466110599</v>
      </c>
      <c r="H84" s="29">
        <f t="shared" si="6"/>
        <v>1.2897536272524022</v>
      </c>
    </row>
    <row r="85" spans="1:8" x14ac:dyDescent="0.35">
      <c r="A85" s="6">
        <v>4</v>
      </c>
      <c r="B85" s="3">
        <v>800183412</v>
      </c>
      <c r="C85" s="3" t="s">
        <v>8</v>
      </c>
      <c r="D85" s="44">
        <v>1.0280473051162464</v>
      </c>
      <c r="E85" s="44">
        <v>1.0646695201488257</v>
      </c>
      <c r="F85" s="64">
        <v>0.95863226451601147</v>
      </c>
      <c r="G85" s="64">
        <v>0.94239996552116767</v>
      </c>
      <c r="H85" s="23">
        <f t="shared" si="6"/>
        <v>0.99843726382556275</v>
      </c>
    </row>
    <row r="86" spans="1:8" x14ac:dyDescent="0.35">
      <c r="A86" s="6">
        <v>5</v>
      </c>
      <c r="B86" s="3">
        <v>800237815</v>
      </c>
      <c r="C86" s="3" t="s">
        <v>9</v>
      </c>
      <c r="D86" s="45">
        <v>1.0225490289914985</v>
      </c>
      <c r="E86" s="65">
        <v>0.81480487768714149</v>
      </c>
      <c r="F86" s="65">
        <v>0.87860767168964338</v>
      </c>
      <c r="G86" s="45">
        <v>1.2629854018158013</v>
      </c>
      <c r="H86" s="97">
        <f t="shared" si="6"/>
        <v>0.99473674504602116</v>
      </c>
    </row>
    <row r="87" spans="1:8" x14ac:dyDescent="0.35">
      <c r="A87" s="6">
        <v>6</v>
      </c>
      <c r="B87" s="3">
        <v>800251712</v>
      </c>
      <c r="C87" s="3" t="s">
        <v>10</v>
      </c>
      <c r="D87" s="44">
        <v>2.5260620024541565</v>
      </c>
      <c r="E87" s="44">
        <v>1.5940267644023467</v>
      </c>
      <c r="F87" s="44">
        <v>1.5461106584598239</v>
      </c>
      <c r="G87" s="44">
        <v>2.239836123199896</v>
      </c>
      <c r="H87" s="29">
        <f t="shared" si="6"/>
        <v>1.9765088871290557</v>
      </c>
    </row>
    <row r="88" spans="1:8" x14ac:dyDescent="0.35">
      <c r="A88" s="6">
        <v>7</v>
      </c>
      <c r="B88" s="3">
        <v>822000422</v>
      </c>
      <c r="C88" s="3" t="s">
        <v>11</v>
      </c>
      <c r="D88" s="64">
        <v>0.69239161894182355</v>
      </c>
      <c r="E88" s="44">
        <v>1.0039733536021436</v>
      </c>
      <c r="F88" s="44">
        <v>1.0682849443818967</v>
      </c>
      <c r="G88" s="44">
        <v>1.1390644548068956</v>
      </c>
      <c r="H88" s="23">
        <f t="shared" si="6"/>
        <v>0.97592859293318979</v>
      </c>
    </row>
    <row r="89" spans="1:8" x14ac:dyDescent="0.35">
      <c r="A89" s="6">
        <v>8</v>
      </c>
      <c r="B89" s="3">
        <v>822003040</v>
      </c>
      <c r="C89" s="3" t="s">
        <v>12</v>
      </c>
      <c r="D89" s="43"/>
      <c r="E89" s="44">
        <v>2.9840331808688436</v>
      </c>
      <c r="F89" s="44">
        <v>3.2578670421876881</v>
      </c>
      <c r="G89" s="44">
        <v>3.071531703886996</v>
      </c>
      <c r="H89" s="29">
        <f t="shared" si="6"/>
        <v>3.1044773089811759</v>
      </c>
    </row>
    <row r="90" spans="1:8" x14ac:dyDescent="0.35">
      <c r="A90" s="6">
        <v>9</v>
      </c>
      <c r="B90" s="3">
        <v>822003238</v>
      </c>
      <c r="C90" s="3" t="s">
        <v>13</v>
      </c>
      <c r="D90" s="44">
        <v>2.263292242838328</v>
      </c>
      <c r="E90" s="44">
        <v>1.9000235423091461</v>
      </c>
      <c r="F90" s="44">
        <v>1.5990995112272803</v>
      </c>
      <c r="G90" s="44">
        <v>1.2607291874324333</v>
      </c>
      <c r="H90" s="29">
        <f t="shared" si="6"/>
        <v>1.7557861209517971</v>
      </c>
    </row>
    <row r="91" spans="1:8" x14ac:dyDescent="0.35">
      <c r="A91" s="6">
        <v>10</v>
      </c>
      <c r="B91" s="3">
        <v>830067878</v>
      </c>
      <c r="C91" s="3" t="s">
        <v>14</v>
      </c>
      <c r="D91" s="44">
        <v>2.8222729952195933</v>
      </c>
      <c r="E91" s="44">
        <v>1.8740795116882849</v>
      </c>
      <c r="F91" s="44">
        <v>1.810462307397039</v>
      </c>
      <c r="G91" s="44">
        <v>2.9541124441816429</v>
      </c>
      <c r="H91" s="29">
        <f t="shared" si="6"/>
        <v>2.36523181462164</v>
      </c>
    </row>
    <row r="92" spans="1:8" x14ac:dyDescent="0.35">
      <c r="A92" s="6">
        <v>11</v>
      </c>
      <c r="B92" s="3">
        <v>830086665</v>
      </c>
      <c r="C92" s="3" t="s">
        <v>15</v>
      </c>
      <c r="D92" s="44">
        <v>1.6993072861804075</v>
      </c>
      <c r="E92" s="44">
        <v>1.4690663003247979</v>
      </c>
      <c r="F92" s="44">
        <v>1.2124283361480714</v>
      </c>
      <c r="G92" s="44">
        <v>1.5061560032596755</v>
      </c>
      <c r="H92" s="29">
        <f t="shared" si="6"/>
        <v>1.4717394814782381</v>
      </c>
    </row>
    <row r="93" spans="1:8" x14ac:dyDescent="0.35">
      <c r="A93" s="6">
        <v>12</v>
      </c>
      <c r="B93" s="3">
        <v>860052649</v>
      </c>
      <c r="C93" s="3" t="s">
        <v>16</v>
      </c>
      <c r="D93" s="64">
        <v>0.79046731140759785</v>
      </c>
      <c r="E93" s="64">
        <v>0.75662446568369546</v>
      </c>
      <c r="F93" s="64">
        <v>0.79093538363817117</v>
      </c>
      <c r="G93" s="64">
        <v>0.83073036611868489</v>
      </c>
      <c r="H93" s="23">
        <f t="shared" si="6"/>
        <v>0.79218938171203734</v>
      </c>
    </row>
    <row r="94" spans="1:8" x14ac:dyDescent="0.35">
      <c r="A94" s="6">
        <v>13</v>
      </c>
      <c r="B94" s="3">
        <v>860353831</v>
      </c>
      <c r="C94" s="3" t="s">
        <v>17</v>
      </c>
      <c r="D94" s="64">
        <v>3.437595401913212E-2</v>
      </c>
      <c r="E94" s="64">
        <v>3.2052099404708899E-2</v>
      </c>
      <c r="F94" s="64">
        <v>2.163563885701519E-2</v>
      </c>
      <c r="G94" s="64">
        <v>1.0666277493480677E-2</v>
      </c>
      <c r="H94" s="23">
        <f t="shared" si="6"/>
        <v>2.4682492443584222E-2</v>
      </c>
    </row>
    <row r="95" spans="1:8" x14ac:dyDescent="0.35">
      <c r="A95" s="6">
        <v>14</v>
      </c>
      <c r="B95" s="3">
        <v>860536303</v>
      </c>
      <c r="C95" s="3" t="s">
        <v>18</v>
      </c>
      <c r="D95" s="64">
        <v>7.4575281145582109E-2</v>
      </c>
      <c r="E95" s="64">
        <v>7.0503606153492299E-2</v>
      </c>
      <c r="F95" s="64">
        <v>6.0046486332725947E-2</v>
      </c>
      <c r="G95" s="64">
        <v>0.10597906494789391</v>
      </c>
      <c r="H95" s="23">
        <f t="shared" si="6"/>
        <v>7.7776109644923569E-2</v>
      </c>
    </row>
    <row r="96" spans="1:8" x14ac:dyDescent="0.35">
      <c r="A96" s="6">
        <v>15</v>
      </c>
      <c r="B96" s="3">
        <v>900147192</v>
      </c>
      <c r="C96" s="3" t="s">
        <v>19</v>
      </c>
      <c r="D96" s="43"/>
      <c r="E96" s="64">
        <v>5.7786403557795549E-3</v>
      </c>
      <c r="F96" s="64">
        <v>6.5785193858964352E-3</v>
      </c>
      <c r="G96" s="64">
        <v>1.6118296108819184E-3</v>
      </c>
      <c r="H96" s="23">
        <f t="shared" si="6"/>
        <v>4.6563297841859695E-3</v>
      </c>
    </row>
    <row r="97" spans="1:8" x14ac:dyDescent="0.35">
      <c r="A97" s="6">
        <v>16</v>
      </c>
      <c r="B97" s="3">
        <v>900298862</v>
      </c>
      <c r="C97" s="3" t="s">
        <v>20</v>
      </c>
      <c r="D97" s="64">
        <v>0.84897039864499624</v>
      </c>
      <c r="E97" s="64">
        <v>0.71342855791914395</v>
      </c>
      <c r="F97" s="64">
        <v>0.67569001309203036</v>
      </c>
      <c r="G97" s="64">
        <v>0.73826565001587319</v>
      </c>
      <c r="H97" s="23">
        <f t="shared" si="6"/>
        <v>0.74408865491801102</v>
      </c>
    </row>
    <row r="98" spans="1:8" x14ac:dyDescent="0.35">
      <c r="A98" s="6">
        <v>17</v>
      </c>
      <c r="B98" s="3">
        <v>900452709</v>
      </c>
      <c r="C98" s="3" t="s">
        <v>21</v>
      </c>
      <c r="D98" s="64">
        <v>0.79484494461369104</v>
      </c>
      <c r="E98" s="44">
        <v>1.0153374851222481</v>
      </c>
      <c r="F98" s="64">
        <v>0.96362264045932255</v>
      </c>
      <c r="G98" s="44">
        <v>1.3209798638978836</v>
      </c>
      <c r="H98" s="29">
        <f t="shared" si="6"/>
        <v>1.0236962335232862</v>
      </c>
    </row>
    <row r="99" spans="1:8" x14ac:dyDescent="0.35">
      <c r="A99" s="6">
        <v>18</v>
      </c>
      <c r="B99" s="3">
        <v>900517327</v>
      </c>
      <c r="C99" s="3" t="s">
        <v>22</v>
      </c>
      <c r="D99" s="43"/>
      <c r="E99" s="64">
        <v>0.42859506910739054</v>
      </c>
      <c r="F99" s="64">
        <v>0.69215889384555185</v>
      </c>
      <c r="G99" s="44">
        <v>1.2948886376373638</v>
      </c>
      <c r="H99" s="23">
        <f t="shared" si="6"/>
        <v>0.80521420019676881</v>
      </c>
    </row>
    <row r="100" spans="1:8" x14ac:dyDescent="0.35">
      <c r="A100" s="6">
        <v>19</v>
      </c>
      <c r="B100" s="3">
        <v>900714844</v>
      </c>
      <c r="C100" s="3" t="s">
        <v>23</v>
      </c>
      <c r="D100" s="43"/>
      <c r="E100" s="64">
        <v>0.33217292868178427</v>
      </c>
      <c r="F100" s="64">
        <v>0.21351377660229956</v>
      </c>
      <c r="G100" s="64">
        <v>2.4331192655562425E-2</v>
      </c>
      <c r="H100" s="23">
        <f t="shared" si="6"/>
        <v>0.19000596597988206</v>
      </c>
    </row>
    <row r="101" spans="1:8" ht="15" thickBot="1" x14ac:dyDescent="0.4">
      <c r="A101" s="47">
        <v>20</v>
      </c>
      <c r="B101" s="48">
        <v>901081396</v>
      </c>
      <c r="C101" s="48" t="s">
        <v>24</v>
      </c>
      <c r="D101" s="49"/>
      <c r="E101" s="66">
        <v>6.232642424728381E-2</v>
      </c>
      <c r="F101" s="66">
        <v>5.8823712307207503E-2</v>
      </c>
      <c r="G101" s="66">
        <v>5.9041602927434204E-2</v>
      </c>
      <c r="H101" s="67">
        <f t="shared" si="6"/>
        <v>6.0063913160641837E-2</v>
      </c>
    </row>
    <row r="102" spans="1:8" ht="15" thickBot="1" x14ac:dyDescent="0.4">
      <c r="A102" s="52"/>
      <c r="B102" s="53"/>
      <c r="C102" s="53"/>
      <c r="D102" s="96">
        <f>AVERAGE(D82:D101)</f>
        <v>1.1493179488533358</v>
      </c>
      <c r="E102" s="96">
        <f t="shared" ref="E102:G102" si="7">AVERAGE(E82:E101)</f>
        <v>0.95754804426090079</v>
      </c>
      <c r="F102" s="96">
        <f t="shared" si="7"/>
        <v>0.9348607577803788</v>
      </c>
      <c r="G102" s="96">
        <f t="shared" si="7"/>
        <v>1.027865602364129</v>
      </c>
      <c r="H102" s="63">
        <f>AVERAGE(H82:H101)</f>
        <v>1.0000897327762519</v>
      </c>
    </row>
  </sheetData>
  <mergeCells count="16">
    <mergeCell ref="A2:H2"/>
    <mergeCell ref="A3:C3"/>
    <mergeCell ref="D3:G3"/>
    <mergeCell ref="H3:H4"/>
    <mergeCell ref="A29:H29"/>
    <mergeCell ref="A79:H79"/>
    <mergeCell ref="A80:C80"/>
    <mergeCell ref="D80:G80"/>
    <mergeCell ref="H80:H81"/>
    <mergeCell ref="A30:C30"/>
    <mergeCell ref="D30:G30"/>
    <mergeCell ref="H30:H31"/>
    <mergeCell ref="A54:H54"/>
    <mergeCell ref="A55:C55"/>
    <mergeCell ref="D55:G55"/>
    <mergeCell ref="H55:H5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5640E-4571-48E0-B8FA-4C8459BF3CA7}">
  <dimension ref="A1:H26"/>
  <sheetViews>
    <sheetView topLeftCell="A7" zoomScale="90" zoomScaleNormal="90" workbookViewId="0">
      <selection activeCell="C26" sqref="C26"/>
    </sheetView>
  </sheetViews>
  <sheetFormatPr baseColWidth="10" defaultRowHeight="14.5" x14ac:dyDescent="0.35"/>
  <cols>
    <col min="1" max="1" width="2.6328125" style="1" customWidth="1"/>
    <col min="2" max="2" width="10.90625" style="1"/>
    <col min="3" max="3" width="50.6328125" style="1" customWidth="1"/>
    <col min="4" max="16384" width="10.90625" style="1"/>
  </cols>
  <sheetData>
    <row r="1" spans="1:8" ht="15" thickBot="1" x14ac:dyDescent="0.4">
      <c r="A1" s="4"/>
      <c r="B1" s="4"/>
      <c r="C1" s="4"/>
      <c r="D1" s="4"/>
      <c r="E1" s="4"/>
      <c r="F1" s="4"/>
      <c r="G1" s="4"/>
      <c r="H1" s="4"/>
    </row>
    <row r="2" spans="1:8" ht="15" thickBot="1" x14ac:dyDescent="0.4">
      <c r="A2" s="211" t="s">
        <v>27</v>
      </c>
      <c r="B2" s="212"/>
      <c r="C2" s="212"/>
      <c r="D2" s="212"/>
      <c r="E2" s="212"/>
      <c r="F2" s="212"/>
      <c r="G2" s="212"/>
      <c r="H2" s="213"/>
    </row>
    <row r="3" spans="1:8" x14ac:dyDescent="0.35">
      <c r="A3" s="199" t="s">
        <v>1</v>
      </c>
      <c r="B3" s="200"/>
      <c r="C3" s="201"/>
      <c r="D3" s="188" t="s">
        <v>2</v>
      </c>
      <c r="E3" s="188"/>
      <c r="F3" s="188"/>
      <c r="G3" s="188"/>
      <c r="H3" s="209" t="s">
        <v>3</v>
      </c>
    </row>
    <row r="4" spans="1:8" ht="15" thickBot="1" x14ac:dyDescent="0.4">
      <c r="A4" s="24"/>
      <c r="B4" s="25" t="s">
        <v>5</v>
      </c>
      <c r="C4" s="25" t="s">
        <v>25</v>
      </c>
      <c r="D4" s="26">
        <v>2017</v>
      </c>
      <c r="E4" s="26">
        <v>2018</v>
      </c>
      <c r="F4" s="26">
        <v>2019</v>
      </c>
      <c r="G4" s="26">
        <v>2020</v>
      </c>
      <c r="H4" s="230"/>
    </row>
    <row r="5" spans="1:8" x14ac:dyDescent="0.35">
      <c r="A5" s="20">
        <v>1</v>
      </c>
      <c r="B5" s="21">
        <v>800252087</v>
      </c>
      <c r="C5" s="22" t="s">
        <v>4</v>
      </c>
      <c r="D5" s="33">
        <v>-0.52619046253654078</v>
      </c>
      <c r="E5" s="33">
        <v>-0.5427358068393997</v>
      </c>
      <c r="F5" s="33">
        <v>-0.56082755688271257</v>
      </c>
      <c r="G5" s="33">
        <v>-0.5627445784629419</v>
      </c>
      <c r="H5" s="55">
        <f>AVERAGE(D5:G5)</f>
        <v>-0.54812460118039874</v>
      </c>
    </row>
    <row r="6" spans="1:8" x14ac:dyDescent="0.35">
      <c r="A6" s="6">
        <v>2</v>
      </c>
      <c r="B6" s="2">
        <v>900619462</v>
      </c>
      <c r="C6" s="3" t="s">
        <v>6</v>
      </c>
      <c r="D6" s="5"/>
      <c r="E6" s="9">
        <v>0.29249572908118493</v>
      </c>
      <c r="F6" s="27">
        <v>-0.60378502004199364</v>
      </c>
      <c r="G6" s="9">
        <v>0.89529593397292784</v>
      </c>
      <c r="H6" s="29">
        <f>AVERAGE(D6:G6)</f>
        <v>0.1946688810040397</v>
      </c>
    </row>
    <row r="7" spans="1:8" x14ac:dyDescent="0.35">
      <c r="A7" s="6">
        <v>3</v>
      </c>
      <c r="B7" s="2">
        <v>800010724</v>
      </c>
      <c r="C7" s="3" t="s">
        <v>7</v>
      </c>
      <c r="D7" s="30">
        <v>-0.57115899980590124</v>
      </c>
      <c r="E7" s="30">
        <v>-1.1054839653062667</v>
      </c>
      <c r="F7" s="30">
        <v>-0.98125092890212295</v>
      </c>
      <c r="G7" s="30">
        <v>-0.74374519540547546</v>
      </c>
      <c r="H7" s="31">
        <f t="shared" ref="H7:H24" si="0">AVERAGE(D7:G7)</f>
        <v>-0.85040977235494153</v>
      </c>
    </row>
    <row r="8" spans="1:8" x14ac:dyDescent="0.35">
      <c r="A8" s="6">
        <v>4</v>
      </c>
      <c r="B8" s="2">
        <v>800183412</v>
      </c>
      <c r="C8" s="3" t="s">
        <v>8</v>
      </c>
      <c r="D8" s="9">
        <v>0.98593097818844866</v>
      </c>
      <c r="E8" s="9">
        <v>1.2859947257721007</v>
      </c>
      <c r="F8" s="9">
        <v>0.53210447838190511</v>
      </c>
      <c r="G8" s="9">
        <v>0.69044929523694165</v>
      </c>
      <c r="H8" s="10">
        <f t="shared" si="0"/>
        <v>0.87361986939484904</v>
      </c>
    </row>
    <row r="9" spans="1:8" x14ac:dyDescent="0.35">
      <c r="A9" s="6">
        <v>5</v>
      </c>
      <c r="B9" s="2">
        <v>800237815</v>
      </c>
      <c r="C9" s="3" t="s">
        <v>9</v>
      </c>
      <c r="D9" s="30">
        <v>-3.2413979982642522</v>
      </c>
      <c r="E9" s="30">
        <v>-1.0280199310617211</v>
      </c>
      <c r="F9" s="30">
        <v>-0.33222847115668497</v>
      </c>
      <c r="G9" s="30">
        <v>-0.17438342442103449</v>
      </c>
      <c r="H9" s="31">
        <f t="shared" si="0"/>
        <v>-1.1940074562259233</v>
      </c>
    </row>
    <row r="10" spans="1:8" x14ac:dyDescent="0.35">
      <c r="A10" s="6">
        <v>6</v>
      </c>
      <c r="B10" s="2">
        <v>800251712</v>
      </c>
      <c r="C10" s="3" t="s">
        <v>10</v>
      </c>
      <c r="D10" s="13">
        <v>1.5592123551940582</v>
      </c>
      <c r="E10" s="13">
        <v>0.58258623042512125</v>
      </c>
      <c r="F10" s="13">
        <v>0.43697752406714008</v>
      </c>
      <c r="G10" s="13">
        <v>1.2590563449341099</v>
      </c>
      <c r="H10" s="14">
        <f t="shared" si="0"/>
        <v>0.95945811365510736</v>
      </c>
    </row>
    <row r="11" spans="1:8" x14ac:dyDescent="0.35">
      <c r="A11" s="6">
        <v>7</v>
      </c>
      <c r="B11" s="2">
        <v>822000422</v>
      </c>
      <c r="C11" s="3" t="s">
        <v>11</v>
      </c>
      <c r="D11" s="45">
        <v>0.17018208217965602</v>
      </c>
      <c r="E11" s="13">
        <v>1.4723158342732514</v>
      </c>
      <c r="F11" s="13">
        <v>1.0374889628932835</v>
      </c>
      <c r="G11" s="13">
        <v>1.2936117148051265</v>
      </c>
      <c r="H11" s="14">
        <f t="shared" si="0"/>
        <v>0.99339964853782936</v>
      </c>
    </row>
    <row r="12" spans="1:8" x14ac:dyDescent="0.35">
      <c r="A12" s="6">
        <v>8</v>
      </c>
      <c r="B12" s="2">
        <v>822003040</v>
      </c>
      <c r="C12" s="3" t="s">
        <v>12</v>
      </c>
      <c r="D12" s="5"/>
      <c r="E12" s="13">
        <v>0.48842248909807129</v>
      </c>
      <c r="F12" s="30">
        <v>-0.12937001312122298</v>
      </c>
      <c r="G12" s="13">
        <v>0.67256768331014305</v>
      </c>
      <c r="H12" s="14">
        <f t="shared" si="0"/>
        <v>0.34387338642899712</v>
      </c>
    </row>
    <row r="13" spans="1:8" x14ac:dyDescent="0.35">
      <c r="A13" s="6">
        <v>9</v>
      </c>
      <c r="B13" s="2">
        <v>822003238</v>
      </c>
      <c r="C13" s="3" t="s">
        <v>13</v>
      </c>
      <c r="D13" s="13">
        <v>0.25261404865883774</v>
      </c>
      <c r="E13" s="13">
        <v>0.36264093225771443</v>
      </c>
      <c r="F13" s="30">
        <v>-4.9125024526039951E-2</v>
      </c>
      <c r="G13" s="13">
        <v>0.60302200073100698</v>
      </c>
      <c r="H13" s="14">
        <f t="shared" si="0"/>
        <v>0.2922879892803798</v>
      </c>
    </row>
    <row r="14" spans="1:8" x14ac:dyDescent="0.35">
      <c r="A14" s="6">
        <v>10</v>
      </c>
      <c r="B14" s="2">
        <v>830067878</v>
      </c>
      <c r="C14" s="3" t="s">
        <v>14</v>
      </c>
      <c r="D14" s="13">
        <v>1.6158565405350482</v>
      </c>
      <c r="E14" s="13">
        <v>0.24812453094391174</v>
      </c>
      <c r="F14" s="13">
        <v>0.24348398200027788</v>
      </c>
      <c r="G14" s="13">
        <v>2.169123852045086</v>
      </c>
      <c r="H14" s="14">
        <f t="shared" si="0"/>
        <v>1.0691472263810811</v>
      </c>
    </row>
    <row r="15" spans="1:8" x14ac:dyDescent="0.35">
      <c r="A15" s="6">
        <v>11</v>
      </c>
      <c r="B15" s="2">
        <v>830086665</v>
      </c>
      <c r="C15" s="3" t="s">
        <v>15</v>
      </c>
      <c r="D15" s="45">
        <v>0.15139041427947486</v>
      </c>
      <c r="E15" s="13">
        <v>1.0583539360506835</v>
      </c>
      <c r="F15" s="13">
        <v>0.73574378776593763</v>
      </c>
      <c r="G15" s="13">
        <v>1.5952536375888142</v>
      </c>
      <c r="H15" s="14">
        <f t="shared" si="0"/>
        <v>0.88518544392122755</v>
      </c>
    </row>
    <row r="16" spans="1:8" x14ac:dyDescent="0.35">
      <c r="A16" s="6">
        <v>12</v>
      </c>
      <c r="B16" s="2">
        <v>860052649</v>
      </c>
      <c r="C16" s="3" t="s">
        <v>16</v>
      </c>
      <c r="D16" s="13">
        <v>1.1198980582852509</v>
      </c>
      <c r="E16" s="13">
        <v>0.41403604603928335</v>
      </c>
      <c r="F16" s="13">
        <v>0.53378869034404897</v>
      </c>
      <c r="G16" s="13">
        <v>0.57871171908503749</v>
      </c>
      <c r="H16" s="14">
        <f t="shared" si="0"/>
        <v>0.66160862843840518</v>
      </c>
    </row>
    <row r="17" spans="1:8" x14ac:dyDescent="0.35">
      <c r="A17" s="6">
        <v>13</v>
      </c>
      <c r="B17" s="2">
        <v>860353831</v>
      </c>
      <c r="C17" s="3" t="s">
        <v>17</v>
      </c>
      <c r="D17" s="30">
        <v>-0.94531212085004701</v>
      </c>
      <c r="E17" s="30">
        <v>-0.67643261894327233</v>
      </c>
      <c r="F17" s="30">
        <v>-0.50853813290131988</v>
      </c>
      <c r="G17" s="30">
        <v>-0.50599206322220036</v>
      </c>
      <c r="H17" s="31">
        <f t="shared" si="0"/>
        <v>-0.65906873397920995</v>
      </c>
    </row>
    <row r="18" spans="1:8" x14ac:dyDescent="0.35">
      <c r="A18" s="6">
        <v>14</v>
      </c>
      <c r="B18" s="2">
        <v>860536303</v>
      </c>
      <c r="C18" s="3" t="s">
        <v>18</v>
      </c>
      <c r="D18" s="30">
        <f>+'[10]CA SCORE'!$G$18</f>
        <v>-0.22304364460585502</v>
      </c>
      <c r="E18" s="30">
        <f>+'[10]CA SCORE'!$H$18</f>
        <v>-0.19873600583447448</v>
      </c>
      <c r="F18" s="30">
        <f>+'[10]CA SCORE'!$I$18</f>
        <v>-0.34759212143257434</v>
      </c>
      <c r="G18" s="30">
        <f>+'[10]CA SCORE'!$J$18</f>
        <v>-0.17923233984586684</v>
      </c>
      <c r="H18" s="31">
        <f t="shared" si="0"/>
        <v>-0.23715102792969267</v>
      </c>
    </row>
    <row r="19" spans="1:8" x14ac:dyDescent="0.35">
      <c r="A19" s="6">
        <v>15</v>
      </c>
      <c r="B19" s="2">
        <v>900147192</v>
      </c>
      <c r="C19" s="3" t="s">
        <v>19</v>
      </c>
      <c r="D19" s="11"/>
      <c r="E19" s="13">
        <v>1.325563031577806</v>
      </c>
      <c r="F19" s="13">
        <v>1.3368326489857099</v>
      </c>
      <c r="G19" s="13">
        <v>1.648936510673451</v>
      </c>
      <c r="H19" s="14">
        <f t="shared" si="0"/>
        <v>1.4371107304123223</v>
      </c>
    </row>
    <row r="20" spans="1:8" x14ac:dyDescent="0.35">
      <c r="A20" s="6">
        <v>16</v>
      </c>
      <c r="B20" s="2">
        <v>900298862</v>
      </c>
      <c r="C20" s="3" t="s">
        <v>20</v>
      </c>
      <c r="D20" s="13">
        <v>1.0117495628951163</v>
      </c>
      <c r="E20" s="13">
        <v>1.0775852897544258</v>
      </c>
      <c r="F20" s="13">
        <v>0.99295488742842819</v>
      </c>
      <c r="G20" s="13">
        <v>0.96824148220800099</v>
      </c>
      <c r="H20" s="14">
        <f t="shared" si="0"/>
        <v>1.0126328055714928</v>
      </c>
    </row>
    <row r="21" spans="1:8" x14ac:dyDescent="0.35">
      <c r="A21" s="6">
        <v>17</v>
      </c>
      <c r="B21" s="2">
        <v>900452709</v>
      </c>
      <c r="C21" s="3" t="s">
        <v>21</v>
      </c>
      <c r="D21" s="30">
        <v>-0.31312849178108948</v>
      </c>
      <c r="E21" s="30">
        <v>-0.12688961609140303</v>
      </c>
      <c r="F21" s="45">
        <v>0.10083495481918625</v>
      </c>
      <c r="G21" s="13">
        <v>0.67676366421094958</v>
      </c>
      <c r="H21" s="46">
        <f t="shared" si="0"/>
        <v>8.4395127789410829E-2</v>
      </c>
    </row>
    <row r="22" spans="1:8" x14ac:dyDescent="0.35">
      <c r="A22" s="6">
        <v>18</v>
      </c>
      <c r="B22" s="2">
        <v>900517327</v>
      </c>
      <c r="C22" s="3" t="s">
        <v>22</v>
      </c>
      <c r="D22" s="5"/>
      <c r="E22" s="30">
        <v>-0.42952090964228651</v>
      </c>
      <c r="F22" s="13">
        <v>0.27553163645009793</v>
      </c>
      <c r="G22" s="13">
        <v>1.5502088529736886</v>
      </c>
      <c r="H22" s="14">
        <f t="shared" si="0"/>
        <v>0.46540652659383336</v>
      </c>
    </row>
    <row r="23" spans="1:8" x14ac:dyDescent="0.35">
      <c r="A23" s="6">
        <v>19</v>
      </c>
      <c r="B23" s="2">
        <v>900714844</v>
      </c>
      <c r="C23" s="3" t="s">
        <v>23</v>
      </c>
      <c r="D23" s="5"/>
      <c r="E23" s="30">
        <v>-1.9871151985705535</v>
      </c>
      <c r="F23" s="30">
        <v>-2.1453539913157749</v>
      </c>
      <c r="G23" s="30">
        <v>-2.7518277266518583</v>
      </c>
      <c r="H23" s="31">
        <f t="shared" si="0"/>
        <v>-2.2947656388460622</v>
      </c>
    </row>
    <row r="24" spans="1:8" ht="15" thickBot="1" x14ac:dyDescent="0.4">
      <c r="A24" s="47">
        <v>20</v>
      </c>
      <c r="B24" s="56">
        <v>901081396</v>
      </c>
      <c r="C24" s="48" t="s">
        <v>24</v>
      </c>
      <c r="D24" s="68"/>
      <c r="E24" s="105">
        <v>1.0150786408852186</v>
      </c>
      <c r="F24" s="105">
        <v>0.34202143780261585</v>
      </c>
      <c r="G24" s="105">
        <v>0.44753313396666616</v>
      </c>
      <c r="H24" s="69">
        <f t="shared" si="0"/>
        <v>0.60154440421816691</v>
      </c>
    </row>
    <row r="25" spans="1:8" ht="15" thickBot="1" x14ac:dyDescent="0.4">
      <c r="A25" s="52"/>
      <c r="B25" s="53"/>
      <c r="C25" s="53"/>
      <c r="D25" s="106">
        <f t="shared" ref="D25:G25" si="1">AVERAGE(D5:D24)</f>
        <v>7.4757308740871803E-2</v>
      </c>
      <c r="E25" s="106">
        <f t="shared" si="1"/>
        <v>0.1764131681934698</v>
      </c>
      <c r="F25" s="106">
        <f t="shared" si="1"/>
        <v>4.5484586532909252E-2</v>
      </c>
      <c r="G25" s="54">
        <f t="shared" si="1"/>
        <v>0.50654252488662865</v>
      </c>
      <c r="H25" s="63">
        <f>AVERAGE(H5:H24)</f>
        <v>0.20454057755554569</v>
      </c>
    </row>
    <row r="26" spans="1:8" x14ac:dyDescent="0.35">
      <c r="C26" s="32" t="s">
        <v>33</v>
      </c>
      <c r="D26" s="32"/>
      <c r="E26" s="32"/>
    </row>
  </sheetData>
  <mergeCells count="4">
    <mergeCell ref="A2:H2"/>
    <mergeCell ref="D3:G3"/>
    <mergeCell ref="H3:H4"/>
    <mergeCell ref="A3:C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027A3-38EF-49E8-A65C-5ECBA20C75F6}">
  <dimension ref="A1:H77"/>
  <sheetViews>
    <sheetView zoomScale="80" zoomScaleNormal="80" workbookViewId="0">
      <selection activeCell="D9" sqref="D9"/>
    </sheetView>
  </sheetViews>
  <sheetFormatPr baseColWidth="10" defaultRowHeight="14.5" x14ac:dyDescent="0.35"/>
  <cols>
    <col min="1" max="1" width="2.6328125" style="1" customWidth="1"/>
    <col min="2" max="2" width="10.90625" style="1"/>
    <col min="3" max="3" width="50.6328125" style="1" customWidth="1"/>
    <col min="4" max="4" width="11.81640625" style="1" bestFit="1" customWidth="1"/>
    <col min="5" max="6" width="11.90625" style="1" bestFit="1" customWidth="1"/>
    <col min="7" max="7" width="11.81640625" style="1" bestFit="1" customWidth="1"/>
    <col min="8" max="8" width="11.90625" style="1" bestFit="1" customWidth="1"/>
    <col min="9" max="16384" width="10.90625" style="1"/>
  </cols>
  <sheetData>
    <row r="1" spans="1:8" ht="15" thickBot="1" x14ac:dyDescent="0.4">
      <c r="A1" s="4"/>
      <c r="B1" s="4"/>
      <c r="C1" s="4"/>
      <c r="D1" s="4"/>
      <c r="E1" s="4"/>
      <c r="F1" s="4"/>
      <c r="G1" s="4"/>
      <c r="H1" s="4"/>
    </row>
    <row r="2" spans="1:8" ht="15" thickBot="1" x14ac:dyDescent="0.4">
      <c r="A2" s="211" t="s">
        <v>27</v>
      </c>
      <c r="B2" s="212"/>
      <c r="C2" s="212"/>
      <c r="D2" s="212"/>
      <c r="E2" s="212"/>
      <c r="F2" s="212"/>
      <c r="G2" s="212"/>
      <c r="H2" s="213"/>
    </row>
    <row r="3" spans="1:8" ht="15" x14ac:dyDescent="0.4">
      <c r="A3" s="199" t="s">
        <v>1</v>
      </c>
      <c r="B3" s="200"/>
      <c r="C3" s="201"/>
      <c r="D3" s="188" t="s">
        <v>50</v>
      </c>
      <c r="E3" s="188"/>
      <c r="F3" s="188"/>
      <c r="G3" s="188"/>
      <c r="H3" s="227" t="s">
        <v>3</v>
      </c>
    </row>
    <row r="4" spans="1:8" ht="15" thickBot="1" x14ac:dyDescent="0.4">
      <c r="A4" s="24"/>
      <c r="B4" s="25" t="s">
        <v>5</v>
      </c>
      <c r="C4" s="25" t="s">
        <v>25</v>
      </c>
      <c r="D4" s="26">
        <v>2017</v>
      </c>
      <c r="E4" s="26">
        <v>2018</v>
      </c>
      <c r="F4" s="26">
        <v>2019</v>
      </c>
      <c r="G4" s="26">
        <v>2020</v>
      </c>
      <c r="H4" s="228"/>
    </row>
    <row r="5" spans="1:8" x14ac:dyDescent="0.35">
      <c r="A5" s="18">
        <v>1</v>
      </c>
      <c r="B5" s="19">
        <v>800252087</v>
      </c>
      <c r="C5" s="19" t="s">
        <v>4</v>
      </c>
      <c r="D5" s="103">
        <v>0.4888300461970102</v>
      </c>
      <c r="E5" s="103">
        <v>0.48615172422694458</v>
      </c>
      <c r="F5" s="103">
        <v>0.48284594906591927</v>
      </c>
      <c r="G5" s="103">
        <v>0.48097371794837318</v>
      </c>
      <c r="H5" s="104">
        <f>AVERAGE(D5:G5)</f>
        <v>0.48470035935956179</v>
      </c>
    </row>
    <row r="6" spans="1:8" x14ac:dyDescent="0.35">
      <c r="A6" s="6">
        <v>2</v>
      </c>
      <c r="B6" s="3">
        <v>900619462</v>
      </c>
      <c r="C6" s="3" t="s">
        <v>6</v>
      </c>
      <c r="D6" s="43"/>
      <c r="E6" s="27">
        <v>0.47600512461479311</v>
      </c>
      <c r="F6" s="27">
        <v>0.389935754919566</v>
      </c>
      <c r="G6" s="27">
        <v>0.5130759651307597</v>
      </c>
      <c r="H6" s="28">
        <f t="shared" ref="H6:H24" si="0">AVERAGE(D6:G6)</f>
        <v>0.45967228155503959</v>
      </c>
    </row>
    <row r="7" spans="1:8" x14ac:dyDescent="0.35">
      <c r="A7" s="6">
        <v>3</v>
      </c>
      <c r="B7" s="3">
        <v>800010724</v>
      </c>
      <c r="C7" s="3" t="s">
        <v>7</v>
      </c>
      <c r="D7" s="27">
        <v>0.33179807777038617</v>
      </c>
      <c r="E7" s="27">
        <v>0.23870581516818265</v>
      </c>
      <c r="F7" s="27">
        <v>0.22548285778385102</v>
      </c>
      <c r="G7" s="27">
        <v>0.39113508703631611</v>
      </c>
      <c r="H7" s="28">
        <f t="shared" si="0"/>
        <v>0.29678045943968401</v>
      </c>
    </row>
    <row r="8" spans="1:8" x14ac:dyDescent="0.35">
      <c r="A8" s="6">
        <v>4</v>
      </c>
      <c r="B8" s="3">
        <v>800183412</v>
      </c>
      <c r="C8" s="3" t="s">
        <v>8</v>
      </c>
      <c r="D8" s="27">
        <v>0.64579432151582095</v>
      </c>
      <c r="E8" s="27">
        <v>0.69681097324809549</v>
      </c>
      <c r="F8" s="27">
        <v>0.58796610478454825</v>
      </c>
      <c r="G8" s="27">
        <v>0.64741928560674733</v>
      </c>
      <c r="H8" s="28">
        <f t="shared" si="0"/>
        <v>0.64449767128880298</v>
      </c>
    </row>
    <row r="9" spans="1:8" x14ac:dyDescent="0.35">
      <c r="A9" s="6">
        <v>5</v>
      </c>
      <c r="B9" s="3">
        <v>800237815</v>
      </c>
      <c r="C9" s="3" t="s">
        <v>9</v>
      </c>
      <c r="D9" s="30">
        <v>-6.0164901023224649E-3</v>
      </c>
      <c r="E9" s="30">
        <v>0.39935486182082153</v>
      </c>
      <c r="F9" s="30">
        <v>0.42233870849466693</v>
      </c>
      <c r="G9" s="30">
        <v>0.41277232081032289</v>
      </c>
      <c r="H9" s="31">
        <f t="shared" si="0"/>
        <v>0.30711235025587225</v>
      </c>
    </row>
    <row r="10" spans="1:8" x14ac:dyDescent="0.35">
      <c r="A10" s="6">
        <v>6</v>
      </c>
      <c r="B10" s="3">
        <v>800251712</v>
      </c>
      <c r="C10" s="3" t="s">
        <v>10</v>
      </c>
      <c r="D10" s="27">
        <v>0.61207679811711679</v>
      </c>
      <c r="E10" s="27">
        <v>0.53265257487163875</v>
      </c>
      <c r="F10" s="27">
        <v>0.47750026415999652</v>
      </c>
      <c r="G10" s="27">
        <v>0.59992176783674223</v>
      </c>
      <c r="H10" s="28">
        <f t="shared" si="0"/>
        <v>0.55553785124637356</v>
      </c>
    </row>
    <row r="11" spans="1:8" x14ac:dyDescent="0.35">
      <c r="A11" s="6">
        <v>7</v>
      </c>
      <c r="B11" s="3">
        <v>822000422</v>
      </c>
      <c r="C11" s="3" t="s">
        <v>11</v>
      </c>
      <c r="D11" s="27">
        <v>0.50510947412763685</v>
      </c>
      <c r="E11" s="27">
        <v>0.68501495345420882</v>
      </c>
      <c r="F11" s="27">
        <v>0.65888407939955385</v>
      </c>
      <c r="G11" s="27">
        <v>0.67417725987651833</v>
      </c>
      <c r="H11" s="28">
        <f t="shared" si="0"/>
        <v>0.63079644171447946</v>
      </c>
    </row>
    <row r="12" spans="1:8" x14ac:dyDescent="0.35">
      <c r="A12" s="6">
        <v>8</v>
      </c>
      <c r="B12" s="3">
        <v>822003040</v>
      </c>
      <c r="C12" s="3" t="s">
        <v>12</v>
      </c>
      <c r="D12" s="43"/>
      <c r="E12" s="27">
        <v>0.44777788864271834</v>
      </c>
      <c r="F12" s="27">
        <v>0.29423769192888155</v>
      </c>
      <c r="G12" s="27">
        <v>0.41290381277284299</v>
      </c>
      <c r="H12" s="28">
        <f t="shared" si="0"/>
        <v>0.38497313111481429</v>
      </c>
    </row>
    <row r="13" spans="1:8" x14ac:dyDescent="0.35">
      <c r="A13" s="6">
        <v>9</v>
      </c>
      <c r="B13" s="3">
        <v>822003238</v>
      </c>
      <c r="C13" s="3" t="s">
        <v>13</v>
      </c>
      <c r="D13" s="27">
        <v>0.34985593631425926</v>
      </c>
      <c r="E13" s="27">
        <v>0.41157611505098113</v>
      </c>
      <c r="F13" s="27">
        <v>0.37168225304332247</v>
      </c>
      <c r="G13" s="27">
        <v>0.545219018582913</v>
      </c>
      <c r="H13" s="28">
        <f t="shared" si="0"/>
        <v>0.41958333074786891</v>
      </c>
    </row>
    <row r="14" spans="1:8" x14ac:dyDescent="0.35">
      <c r="A14" s="6">
        <v>10</v>
      </c>
      <c r="B14" s="3">
        <v>830067878</v>
      </c>
      <c r="C14" s="3" t="s">
        <v>14</v>
      </c>
      <c r="D14" s="27">
        <v>0.48711638661708179</v>
      </c>
      <c r="E14" s="27">
        <v>0.37606867440260877</v>
      </c>
      <c r="F14" s="27">
        <v>0.35966595389921979</v>
      </c>
      <c r="G14" s="27">
        <v>0.58080263006706856</v>
      </c>
      <c r="H14" s="28">
        <f t="shared" si="0"/>
        <v>0.4509134112464947</v>
      </c>
    </row>
    <row r="15" spans="1:8" x14ac:dyDescent="0.35">
      <c r="A15" s="6">
        <v>11</v>
      </c>
      <c r="B15" s="3">
        <v>830086665</v>
      </c>
      <c r="C15" s="3" t="s">
        <v>15</v>
      </c>
      <c r="D15" s="27">
        <v>0.4770636898491894</v>
      </c>
      <c r="E15" s="27">
        <v>0.61219995306076203</v>
      </c>
      <c r="F15" s="27">
        <v>0.56016040953348445</v>
      </c>
      <c r="G15" s="27">
        <v>0.65655938094808441</v>
      </c>
      <c r="H15" s="28">
        <f t="shared" si="0"/>
        <v>0.57649585834788009</v>
      </c>
    </row>
    <row r="16" spans="1:8" x14ac:dyDescent="0.35">
      <c r="A16" s="6">
        <v>12</v>
      </c>
      <c r="B16" s="3">
        <v>860052649</v>
      </c>
      <c r="C16" s="3" t="s">
        <v>16</v>
      </c>
      <c r="D16" s="44">
        <v>2.3599608766832221</v>
      </c>
      <c r="E16" s="44">
        <v>2.0419468040229081</v>
      </c>
      <c r="F16" s="44">
        <v>1.9809152807141621</v>
      </c>
      <c r="G16" s="44">
        <v>1.9233201588598279</v>
      </c>
      <c r="H16" s="29">
        <f t="shared" si="0"/>
        <v>2.0765357800700297</v>
      </c>
    </row>
    <row r="17" spans="1:8" x14ac:dyDescent="0.35">
      <c r="A17" s="6">
        <v>13</v>
      </c>
      <c r="B17" s="3">
        <v>860353831</v>
      </c>
      <c r="C17" s="3" t="s">
        <v>17</v>
      </c>
      <c r="D17" s="44">
        <v>1.9471172157295229</v>
      </c>
      <c r="E17" s="44">
        <v>2.1060002505915993</v>
      </c>
      <c r="F17" s="44">
        <v>2.2630075427313026</v>
      </c>
      <c r="G17" s="44">
        <v>2.2387433824423892</v>
      </c>
      <c r="H17" s="29">
        <f t="shared" si="0"/>
        <v>2.1387170978737036</v>
      </c>
    </row>
    <row r="18" spans="1:8" x14ac:dyDescent="0.35">
      <c r="A18" s="6">
        <v>14</v>
      </c>
      <c r="B18" s="3">
        <v>860536303</v>
      </c>
      <c r="C18" s="3" t="s">
        <v>18</v>
      </c>
      <c r="D18" s="44">
        <v>2.5039780009212995</v>
      </c>
      <c r="E18" s="44">
        <v>2.5030162721437632</v>
      </c>
      <c r="F18" s="44">
        <v>2.3668180313229787</v>
      </c>
      <c r="G18" s="44">
        <v>2.4798560255151694</v>
      </c>
      <c r="H18" s="29">
        <f t="shared" si="0"/>
        <v>2.4634170824758028</v>
      </c>
    </row>
    <row r="19" spans="1:8" x14ac:dyDescent="0.35">
      <c r="A19" s="6">
        <v>15</v>
      </c>
      <c r="B19" s="3">
        <v>900147192</v>
      </c>
      <c r="C19" s="3" t="s">
        <v>19</v>
      </c>
      <c r="D19" s="43"/>
      <c r="E19" s="44">
        <v>4.055908814756858</v>
      </c>
      <c r="F19" s="44">
        <v>4.0715635905244385</v>
      </c>
      <c r="G19" s="44">
        <v>4.0875661985240566</v>
      </c>
      <c r="H19" s="29">
        <f t="shared" si="0"/>
        <v>4.0716795346017838</v>
      </c>
    </row>
    <row r="20" spans="1:8" x14ac:dyDescent="0.35">
      <c r="A20" s="6">
        <v>16</v>
      </c>
      <c r="B20" s="3">
        <v>900298862</v>
      </c>
      <c r="C20" s="3" t="s">
        <v>20</v>
      </c>
      <c r="D20" s="44">
        <v>2.5254846457112015</v>
      </c>
      <c r="E20" s="44">
        <v>2.8389146484592289</v>
      </c>
      <c r="F20" s="44">
        <v>2.8859558616565364</v>
      </c>
      <c r="G20" s="44">
        <v>2.6620458947783683</v>
      </c>
      <c r="H20" s="29">
        <f t="shared" si="0"/>
        <v>2.7281002626513335</v>
      </c>
    </row>
    <row r="21" spans="1:8" x14ac:dyDescent="0.35">
      <c r="A21" s="6">
        <v>17</v>
      </c>
      <c r="B21" s="3">
        <v>900452709</v>
      </c>
      <c r="C21" s="3" t="s">
        <v>21</v>
      </c>
      <c r="D21" s="27">
        <v>1.0389999704561321</v>
      </c>
      <c r="E21" s="27">
        <v>1.1123911593789748</v>
      </c>
      <c r="F21" s="27">
        <v>1.2387896647161476</v>
      </c>
      <c r="G21" s="44">
        <v>1.4389708452874037</v>
      </c>
      <c r="H21" s="28">
        <f t="shared" si="0"/>
        <v>1.2072879099596645</v>
      </c>
    </row>
    <row r="22" spans="1:8" x14ac:dyDescent="0.35">
      <c r="A22" s="6">
        <v>18</v>
      </c>
      <c r="B22" s="3">
        <v>900517327</v>
      </c>
      <c r="C22" s="3" t="s">
        <v>22</v>
      </c>
      <c r="D22" s="43"/>
      <c r="E22" s="44">
        <v>1.6055707712627971</v>
      </c>
      <c r="F22" s="44">
        <v>1.9908170793610838</v>
      </c>
      <c r="G22" s="44">
        <v>2.5191346530061556</v>
      </c>
      <c r="H22" s="29">
        <f t="shared" si="0"/>
        <v>2.0385075012100118</v>
      </c>
    </row>
    <row r="23" spans="1:8" x14ac:dyDescent="0.35">
      <c r="A23" s="6">
        <v>19</v>
      </c>
      <c r="B23" s="3">
        <v>900714844</v>
      </c>
      <c r="C23" s="3" t="s">
        <v>23</v>
      </c>
      <c r="D23" s="43"/>
      <c r="E23" s="27">
        <v>0.24187659986945031</v>
      </c>
      <c r="F23" s="27">
        <v>0.16071658654866783</v>
      </c>
      <c r="G23" s="27">
        <v>6.6391407873749933E-2</v>
      </c>
      <c r="H23" s="28">
        <f t="shared" si="0"/>
        <v>0.15632819809728934</v>
      </c>
    </row>
    <row r="24" spans="1:8" ht="15" thickBot="1" x14ac:dyDescent="0.4">
      <c r="A24" s="47">
        <v>20</v>
      </c>
      <c r="B24" s="48">
        <v>901081396</v>
      </c>
      <c r="C24" s="48" t="s">
        <v>24</v>
      </c>
      <c r="D24" s="49"/>
      <c r="E24" s="50">
        <v>3.6869801167301453</v>
      </c>
      <c r="F24" s="50">
        <v>2.982279663550266</v>
      </c>
      <c r="G24" s="50">
        <v>3.03180264919901</v>
      </c>
      <c r="H24" s="51">
        <f t="shared" si="0"/>
        <v>3.2336874764931403</v>
      </c>
    </row>
    <row r="25" spans="1:8" ht="15" thickBot="1" x14ac:dyDescent="0.4">
      <c r="A25" s="52"/>
      <c r="B25" s="53"/>
      <c r="C25" s="53"/>
      <c r="D25" s="101">
        <f t="shared" ref="D25:G25" si="1">AVERAGE(D5:D24)</f>
        <v>1.0190834964219684</v>
      </c>
      <c r="E25" s="54">
        <f t="shared" si="1"/>
        <v>1.2777462047888741</v>
      </c>
      <c r="F25" s="102">
        <f t="shared" si="1"/>
        <v>1.2385781664069295</v>
      </c>
      <c r="G25" s="54">
        <f t="shared" si="1"/>
        <v>1.3181395731051411</v>
      </c>
      <c r="H25" s="63">
        <f>AVERAGE(H5:H24)</f>
        <v>1.2662661994874818</v>
      </c>
    </row>
    <row r="27" spans="1:8" x14ac:dyDescent="0.35">
      <c r="C27" s="32" t="s">
        <v>33</v>
      </c>
    </row>
    <row r="28" spans="1:8" ht="15" thickBot="1" x14ac:dyDescent="0.4"/>
    <row r="29" spans="1:8" ht="15" thickBot="1" x14ac:dyDescent="0.4">
      <c r="A29" s="211" t="s">
        <v>27</v>
      </c>
      <c r="B29" s="212"/>
      <c r="C29" s="212"/>
      <c r="D29" s="212"/>
      <c r="E29" s="212"/>
      <c r="F29" s="212"/>
      <c r="G29" s="212"/>
      <c r="H29" s="213"/>
    </row>
    <row r="30" spans="1:8" ht="15" x14ac:dyDescent="0.4">
      <c r="A30" s="199" t="s">
        <v>1</v>
      </c>
      <c r="B30" s="200"/>
      <c r="C30" s="201"/>
      <c r="D30" s="188" t="s">
        <v>42</v>
      </c>
      <c r="E30" s="188"/>
      <c r="F30" s="188"/>
      <c r="G30" s="188"/>
      <c r="H30" s="227" t="s">
        <v>3</v>
      </c>
    </row>
    <row r="31" spans="1:8" ht="15" thickBot="1" x14ac:dyDescent="0.4">
      <c r="A31" s="24"/>
      <c r="B31" s="25" t="s">
        <v>5</v>
      </c>
      <c r="C31" s="25" t="s">
        <v>25</v>
      </c>
      <c r="D31" s="26">
        <v>2017</v>
      </c>
      <c r="E31" s="26">
        <v>2018</v>
      </c>
      <c r="F31" s="26">
        <v>2019</v>
      </c>
      <c r="G31" s="26">
        <v>2020</v>
      </c>
      <c r="H31" s="228"/>
    </row>
    <row r="32" spans="1:8" x14ac:dyDescent="0.35">
      <c r="A32" s="18">
        <v>1</v>
      </c>
      <c r="B32" s="19">
        <v>800252087</v>
      </c>
      <c r="C32" s="19" t="s">
        <v>4</v>
      </c>
      <c r="D32" s="103">
        <v>-1.9866578617732107E-3</v>
      </c>
      <c r="E32" s="103">
        <v>-2.7072356438710564E-3</v>
      </c>
      <c r="F32" s="103">
        <v>-3.3536297313815373E-3</v>
      </c>
      <c r="G32" s="103">
        <v>-1.8720518365810976E-3</v>
      </c>
      <c r="H32" s="104">
        <f>AVERAGE(D32:G32)</f>
        <v>-2.4798937684017254E-3</v>
      </c>
    </row>
    <row r="33" spans="1:8" x14ac:dyDescent="0.35">
      <c r="A33" s="6">
        <v>2</v>
      </c>
      <c r="B33" s="3">
        <v>900619462</v>
      </c>
      <c r="C33" s="3" t="s">
        <v>6</v>
      </c>
      <c r="D33" s="43"/>
      <c r="E33" s="27">
        <v>5.3397567959967175E-2</v>
      </c>
      <c r="F33" s="27">
        <v>-1.1054088656522349E-2</v>
      </c>
      <c r="G33" s="44">
        <v>0.1683929313405868</v>
      </c>
      <c r="H33" s="28">
        <f t="shared" ref="H33:H51" si="2">AVERAGE(D33:G33)</f>
        <v>7.0245470214677211E-2</v>
      </c>
    </row>
    <row r="34" spans="1:8" x14ac:dyDescent="0.35">
      <c r="A34" s="6">
        <v>3</v>
      </c>
      <c r="B34" s="3">
        <v>800010724</v>
      </c>
      <c r="C34" s="3" t="s">
        <v>7</v>
      </c>
      <c r="D34" s="27">
        <v>1.7589975028717123E-2</v>
      </c>
      <c r="E34" s="27">
        <v>-5.2219615139804552E-4</v>
      </c>
      <c r="F34" s="27">
        <v>6.6075544043564275E-3</v>
      </c>
      <c r="G34" s="27">
        <v>1.3312312266764189E-2</v>
      </c>
      <c r="H34" s="28">
        <f t="shared" si="2"/>
        <v>9.246911387109924E-3</v>
      </c>
    </row>
    <row r="35" spans="1:8" x14ac:dyDescent="0.35">
      <c r="A35" s="6">
        <v>4</v>
      </c>
      <c r="B35" s="3">
        <v>800183412</v>
      </c>
      <c r="C35" s="3" t="s">
        <v>8</v>
      </c>
      <c r="D35" s="27">
        <v>8.3819008544610815E-2</v>
      </c>
      <c r="E35" s="27">
        <v>9.5446446576650745E-2</v>
      </c>
      <c r="F35" s="27">
        <v>4.8326983622694379E-2</v>
      </c>
      <c r="G35" s="27">
        <v>2.4317769033174518E-2</v>
      </c>
      <c r="H35" s="28">
        <f t="shared" si="2"/>
        <v>6.2977551944282617E-2</v>
      </c>
    </row>
    <row r="36" spans="1:8" x14ac:dyDescent="0.35">
      <c r="A36" s="6">
        <v>5</v>
      </c>
      <c r="B36" s="3">
        <v>800237815</v>
      </c>
      <c r="C36" s="3" t="s">
        <v>9</v>
      </c>
      <c r="D36" s="30">
        <v>-0.19093807044392841</v>
      </c>
      <c r="E36" s="30">
        <v>-9.3747922520828267E-2</v>
      </c>
      <c r="F36" s="30">
        <v>3.1250900892959919E-2</v>
      </c>
      <c r="G36" s="30">
        <v>4.2933809260371984E-2</v>
      </c>
      <c r="H36" s="31">
        <f t="shared" si="2"/>
        <v>-5.2625320702856193E-2</v>
      </c>
    </row>
    <row r="37" spans="1:8" x14ac:dyDescent="0.35">
      <c r="A37" s="6">
        <v>6</v>
      </c>
      <c r="B37" s="3">
        <v>800251712</v>
      </c>
      <c r="C37" s="3" t="s">
        <v>10</v>
      </c>
      <c r="D37" s="27">
        <v>0.11453552525132733</v>
      </c>
      <c r="E37" s="27">
        <v>6.0383657708119418E-2</v>
      </c>
      <c r="F37" s="27">
        <v>8.8438643757666566E-2</v>
      </c>
      <c r="G37" s="27">
        <v>8.5544816808739071E-2</v>
      </c>
      <c r="H37" s="28">
        <f t="shared" si="2"/>
        <v>8.7225660881463107E-2</v>
      </c>
    </row>
    <row r="38" spans="1:8" x14ac:dyDescent="0.35">
      <c r="A38" s="6">
        <v>7</v>
      </c>
      <c r="B38" s="3">
        <v>822000422</v>
      </c>
      <c r="C38" s="3" t="s">
        <v>11</v>
      </c>
      <c r="D38" s="27">
        <v>7.5454217480464783E-2</v>
      </c>
      <c r="E38" s="44">
        <v>0.15409111945455603</v>
      </c>
      <c r="F38" s="27">
        <v>7.863299357528776E-2</v>
      </c>
      <c r="G38" s="27">
        <v>0.11369252265352126</v>
      </c>
      <c r="H38" s="28">
        <f t="shared" si="2"/>
        <v>0.10546771329095746</v>
      </c>
    </row>
    <row r="39" spans="1:8" x14ac:dyDescent="0.35">
      <c r="A39" s="6">
        <v>8</v>
      </c>
      <c r="B39" s="3">
        <v>822003040</v>
      </c>
      <c r="C39" s="3" t="s">
        <v>12</v>
      </c>
      <c r="D39" s="43"/>
      <c r="E39" s="27">
        <v>4.5750685409896661E-3</v>
      </c>
      <c r="F39" s="27">
        <v>9.1407027236947106E-10</v>
      </c>
      <c r="G39" s="27">
        <v>7.3302468739189719E-2</v>
      </c>
      <c r="H39" s="28">
        <f t="shared" si="2"/>
        <v>2.5959179398083218E-2</v>
      </c>
    </row>
    <row r="40" spans="1:8" x14ac:dyDescent="0.35">
      <c r="A40" s="6">
        <v>9</v>
      </c>
      <c r="B40" s="3">
        <v>822003238</v>
      </c>
      <c r="C40" s="3" t="s">
        <v>13</v>
      </c>
      <c r="D40" s="27">
        <v>0.11470467202262939</v>
      </c>
      <c r="E40" s="27">
        <v>0.10819038353399843</v>
      </c>
      <c r="F40" s="27">
        <v>8.3754365451884624E-2</v>
      </c>
      <c r="G40" s="27">
        <v>8.1218924697842171E-2</v>
      </c>
      <c r="H40" s="28">
        <f t="shared" si="2"/>
        <v>9.6967086426588661E-2</v>
      </c>
    </row>
    <row r="41" spans="1:8" x14ac:dyDescent="0.35">
      <c r="A41" s="6">
        <v>10</v>
      </c>
      <c r="B41" s="3">
        <v>830067878</v>
      </c>
      <c r="C41" s="3" t="s">
        <v>14</v>
      </c>
      <c r="D41" s="44">
        <v>0.2285076361449887</v>
      </c>
      <c r="E41" s="27">
        <v>0.12121622235108796</v>
      </c>
      <c r="F41" s="44">
        <v>0.14244714367154282</v>
      </c>
      <c r="G41" s="44">
        <v>0.24453107333368662</v>
      </c>
      <c r="H41" s="29">
        <f t="shared" si="2"/>
        <v>0.18417551887532652</v>
      </c>
    </row>
    <row r="42" spans="1:8" x14ac:dyDescent="0.35">
      <c r="A42" s="6">
        <v>11</v>
      </c>
      <c r="B42" s="3">
        <v>830086665</v>
      </c>
      <c r="C42" s="3" t="s">
        <v>15</v>
      </c>
      <c r="D42" s="27">
        <v>1.193446034478329E-2</v>
      </c>
      <c r="E42" s="27">
        <v>9.581539391192688E-2</v>
      </c>
      <c r="F42" s="27">
        <v>9.9660050214500778E-2</v>
      </c>
      <c r="G42" s="44">
        <v>0.16649723801217078</v>
      </c>
      <c r="H42" s="28">
        <f t="shared" si="2"/>
        <v>9.3476785620845437E-2</v>
      </c>
    </row>
    <row r="43" spans="1:8" x14ac:dyDescent="0.35">
      <c r="A43" s="6">
        <v>12</v>
      </c>
      <c r="B43" s="3">
        <v>860052649</v>
      </c>
      <c r="C43" s="3" t="s">
        <v>16</v>
      </c>
      <c r="D43" s="44">
        <v>0.7437173471769527</v>
      </c>
      <c r="E43" s="44">
        <v>0.39017076778361881</v>
      </c>
      <c r="F43" s="44">
        <v>0.53719299212992633</v>
      </c>
      <c r="G43" s="44">
        <v>0.6005528799644233</v>
      </c>
      <c r="H43" s="29">
        <f t="shared" si="2"/>
        <v>0.56790849676373023</v>
      </c>
    </row>
    <row r="44" spans="1:8" x14ac:dyDescent="0.35">
      <c r="A44" s="6">
        <v>13</v>
      </c>
      <c r="B44" s="3">
        <v>860353831</v>
      </c>
      <c r="C44" s="3" t="s">
        <v>17</v>
      </c>
      <c r="D44" s="27">
        <v>-0.16465527533439606</v>
      </c>
      <c r="E44" s="27">
        <v>-5.1372135349105494E-2</v>
      </c>
      <c r="F44" s="27">
        <v>-3.0235144267925378E-2</v>
      </c>
      <c r="G44" s="27">
        <v>7.3689372818256287E-3</v>
      </c>
      <c r="H44" s="28">
        <f t="shared" si="2"/>
        <v>-5.9723404417400323E-2</v>
      </c>
    </row>
    <row r="45" spans="1:8" x14ac:dyDescent="0.35">
      <c r="A45" s="6">
        <v>14</v>
      </c>
      <c r="B45" s="3">
        <v>860536303</v>
      </c>
      <c r="C45" s="3" t="s">
        <v>18</v>
      </c>
      <c r="D45" s="27">
        <v>-3.8803722174407203E-2</v>
      </c>
      <c r="E45" s="27">
        <v>-8.5278264332741636E-3</v>
      </c>
      <c r="F45" s="27">
        <v>-1.0895895306955511E-2</v>
      </c>
      <c r="G45" s="27">
        <v>-7.7176526976402828E-4</v>
      </c>
      <c r="H45" s="28">
        <f t="shared" si="2"/>
        <v>-1.4749802296100227E-2</v>
      </c>
    </row>
    <row r="46" spans="1:8" x14ac:dyDescent="0.35">
      <c r="A46" s="6">
        <v>15</v>
      </c>
      <c r="B46" s="3">
        <v>900147192</v>
      </c>
      <c r="C46" s="3" t="s">
        <v>19</v>
      </c>
      <c r="D46" s="43"/>
      <c r="E46" s="27">
        <v>2.6568034710861371E-2</v>
      </c>
      <c r="F46" s="27">
        <v>2.1395795385549483E-2</v>
      </c>
      <c r="G46" s="44">
        <v>0.32238427181228668</v>
      </c>
      <c r="H46" s="28">
        <f t="shared" si="2"/>
        <v>0.12344936730289918</v>
      </c>
    </row>
    <row r="47" spans="1:8" x14ac:dyDescent="0.35">
      <c r="A47" s="6">
        <v>16</v>
      </c>
      <c r="B47" s="3">
        <v>900298862</v>
      </c>
      <c r="C47" s="3" t="s">
        <v>20</v>
      </c>
      <c r="D47" s="44">
        <v>0.41247804491723838</v>
      </c>
      <c r="E47" s="44">
        <v>0.29925694030275929</v>
      </c>
      <c r="F47" s="44">
        <v>0.20472005288933362</v>
      </c>
      <c r="G47" s="44">
        <v>0.34234218781401371</v>
      </c>
      <c r="H47" s="29">
        <f t="shared" si="2"/>
        <v>0.31469930648083622</v>
      </c>
    </row>
    <row r="48" spans="1:8" x14ac:dyDescent="0.35">
      <c r="A48" s="6">
        <v>17</v>
      </c>
      <c r="B48" s="3">
        <v>900452709</v>
      </c>
      <c r="C48" s="3" t="s">
        <v>21</v>
      </c>
      <c r="D48" s="44">
        <v>0.62734411226290654</v>
      </c>
      <c r="E48" s="44">
        <v>0.52422713916933028</v>
      </c>
      <c r="F48" s="44">
        <v>0.67644061189106519</v>
      </c>
      <c r="G48" s="44">
        <v>0.70054863284802849</v>
      </c>
      <c r="H48" s="29">
        <f t="shared" si="2"/>
        <v>0.63214012404283271</v>
      </c>
    </row>
    <row r="49" spans="1:8" x14ac:dyDescent="0.35">
      <c r="A49" s="6">
        <v>18</v>
      </c>
      <c r="B49" s="3">
        <v>900517327</v>
      </c>
      <c r="C49" s="3" t="s">
        <v>22</v>
      </c>
      <c r="D49" s="43"/>
      <c r="E49" s="44">
        <v>0.30577077109324396</v>
      </c>
      <c r="F49" s="44">
        <v>0.36623020554499097</v>
      </c>
      <c r="G49" s="44">
        <v>0.51950378053236645</v>
      </c>
      <c r="H49" s="29">
        <f t="shared" si="2"/>
        <v>0.39716825239020048</v>
      </c>
    </row>
    <row r="50" spans="1:8" x14ac:dyDescent="0.35">
      <c r="A50" s="6">
        <v>19</v>
      </c>
      <c r="B50" s="3">
        <v>900714844</v>
      </c>
      <c r="C50" s="3" t="s">
        <v>23</v>
      </c>
      <c r="D50" s="43"/>
      <c r="E50" s="44">
        <v>0.20675003973712042</v>
      </c>
      <c r="F50" s="44">
        <v>0.24643186595889438</v>
      </c>
      <c r="G50" s="44">
        <v>-7.9561028098681735E-2</v>
      </c>
      <c r="H50" s="29">
        <f t="shared" si="2"/>
        <v>0.12454029253244436</v>
      </c>
    </row>
    <row r="51" spans="1:8" ht="15" thickBot="1" x14ac:dyDescent="0.4">
      <c r="A51" s="47">
        <v>20</v>
      </c>
      <c r="B51" s="48">
        <v>901081396</v>
      </c>
      <c r="C51" s="48" t="s">
        <v>24</v>
      </c>
      <c r="D51" s="49"/>
      <c r="E51" s="59">
        <v>2.9369322695746304E-2</v>
      </c>
      <c r="F51" s="59">
        <v>6.4459241342057674E-2</v>
      </c>
      <c r="G51" s="59">
        <v>0.12023354748706086</v>
      </c>
      <c r="H51" s="60">
        <f t="shared" si="2"/>
        <v>7.1354037174954948E-2</v>
      </c>
    </row>
    <row r="52" spans="1:8" ht="15" thickBot="1" x14ac:dyDescent="0.4">
      <c r="A52" s="52"/>
      <c r="B52" s="53"/>
      <c r="C52" s="53"/>
      <c r="D52" s="54">
        <f t="shared" ref="D52:G52" si="3">AVERAGE(D32:D51)</f>
        <v>0.14526437666857958</v>
      </c>
      <c r="E52" s="102">
        <f t="shared" si="3"/>
        <v>0.11591757797157495</v>
      </c>
      <c r="F52" s="102">
        <f t="shared" si="3"/>
        <v>0.13202253218419982</v>
      </c>
      <c r="G52" s="54">
        <f t="shared" si="3"/>
        <v>0.17722366293405128</v>
      </c>
      <c r="H52" s="63">
        <f>AVERAGE(H32:H51)</f>
        <v>0.14187116667712368</v>
      </c>
    </row>
    <row r="53" spans="1:8" ht="15" thickBot="1" x14ac:dyDescent="0.4"/>
    <row r="54" spans="1:8" ht="15" thickBot="1" x14ac:dyDescent="0.4">
      <c r="A54" s="211" t="s">
        <v>27</v>
      </c>
      <c r="B54" s="212"/>
      <c r="C54" s="212"/>
      <c r="D54" s="212"/>
      <c r="E54" s="212"/>
      <c r="F54" s="212"/>
      <c r="G54" s="212"/>
      <c r="H54" s="213"/>
    </row>
    <row r="55" spans="1:8" ht="15" x14ac:dyDescent="0.4">
      <c r="A55" s="199" t="s">
        <v>1</v>
      </c>
      <c r="B55" s="200"/>
      <c r="C55" s="201"/>
      <c r="D55" s="188" t="s">
        <v>46</v>
      </c>
      <c r="E55" s="188"/>
      <c r="F55" s="188"/>
      <c r="G55" s="188"/>
      <c r="H55" s="227" t="s">
        <v>3</v>
      </c>
    </row>
    <row r="56" spans="1:8" ht="15" thickBot="1" x14ac:dyDescent="0.4">
      <c r="A56" s="24"/>
      <c r="B56" s="25" t="s">
        <v>5</v>
      </c>
      <c r="C56" s="25" t="s">
        <v>25</v>
      </c>
      <c r="D56" s="26">
        <v>2017</v>
      </c>
      <c r="E56" s="26">
        <v>2018</v>
      </c>
      <c r="F56" s="26">
        <v>2019</v>
      </c>
      <c r="G56" s="26">
        <v>2020</v>
      </c>
      <c r="H56" s="228"/>
    </row>
    <row r="57" spans="1:8" x14ac:dyDescent="0.35">
      <c r="A57" s="18">
        <v>1</v>
      </c>
      <c r="B57" s="19">
        <v>800252087</v>
      </c>
      <c r="C57" s="19" t="s">
        <v>4</v>
      </c>
      <c r="D57" s="103">
        <v>0</v>
      </c>
      <c r="E57" s="103">
        <v>0</v>
      </c>
      <c r="F57" s="103">
        <v>0</v>
      </c>
      <c r="G57" s="103">
        <v>0</v>
      </c>
      <c r="H57" s="104">
        <f>AVERAGE(D57:G57)</f>
        <v>0</v>
      </c>
    </row>
    <row r="58" spans="1:8" x14ac:dyDescent="0.35">
      <c r="A58" s="6">
        <v>2</v>
      </c>
      <c r="B58" s="3">
        <v>900619462</v>
      </c>
      <c r="C58" s="3" t="s">
        <v>6</v>
      </c>
      <c r="D58" s="43"/>
      <c r="E58" s="44">
        <v>1.5978078355532346</v>
      </c>
      <c r="F58" s="44">
        <v>1.0628424290127176</v>
      </c>
      <c r="G58" s="44">
        <v>1.3798143312619549</v>
      </c>
      <c r="H58" s="29">
        <f t="shared" ref="H58:H76" si="4">AVERAGE(D58:G58)</f>
        <v>1.3468215319426358</v>
      </c>
    </row>
    <row r="59" spans="1:8" x14ac:dyDescent="0.35">
      <c r="A59" s="6">
        <v>3</v>
      </c>
      <c r="B59" s="3">
        <v>800010724</v>
      </c>
      <c r="C59" s="3" t="s">
        <v>7</v>
      </c>
      <c r="D59" s="44">
        <v>1.4932949143736476</v>
      </c>
      <c r="E59" s="44">
        <v>1.4316567219577199</v>
      </c>
      <c r="F59" s="44">
        <v>1.819874926067182</v>
      </c>
      <c r="G59" s="27">
        <v>0.4141879466110599</v>
      </c>
      <c r="H59" s="29">
        <f t="shared" si="4"/>
        <v>1.2897536272524022</v>
      </c>
    </row>
    <row r="60" spans="1:8" x14ac:dyDescent="0.35">
      <c r="A60" s="6">
        <v>4</v>
      </c>
      <c r="B60" s="3">
        <v>800183412</v>
      </c>
      <c r="C60" s="3" t="s">
        <v>8</v>
      </c>
      <c r="D60" s="44">
        <v>1.0280473051162464</v>
      </c>
      <c r="E60" s="44">
        <v>1.0646695201488257</v>
      </c>
      <c r="F60" s="27">
        <v>0.95863226451601147</v>
      </c>
      <c r="G60" s="27">
        <v>0.94239996552116767</v>
      </c>
      <c r="H60" s="29">
        <f t="shared" si="4"/>
        <v>0.99843726382556275</v>
      </c>
    </row>
    <row r="61" spans="1:8" x14ac:dyDescent="0.35">
      <c r="A61" s="6">
        <v>5</v>
      </c>
      <c r="B61" s="3">
        <v>800237815</v>
      </c>
      <c r="C61" s="3" t="s">
        <v>9</v>
      </c>
      <c r="D61" s="45">
        <v>1.0225490289914985</v>
      </c>
      <c r="E61" s="30">
        <v>0.81480487768714149</v>
      </c>
      <c r="F61" s="30">
        <v>0.87860767168964338</v>
      </c>
      <c r="G61" s="45">
        <v>1.2629854018158013</v>
      </c>
      <c r="H61" s="31">
        <f t="shared" si="4"/>
        <v>0.99473674504602116</v>
      </c>
    </row>
    <row r="62" spans="1:8" x14ac:dyDescent="0.35">
      <c r="A62" s="6">
        <v>6</v>
      </c>
      <c r="B62" s="3">
        <v>800251712</v>
      </c>
      <c r="C62" s="3" t="s">
        <v>10</v>
      </c>
      <c r="D62" s="44">
        <v>2.5260620024541565</v>
      </c>
      <c r="E62" s="44">
        <v>1.5940267644023467</v>
      </c>
      <c r="F62" s="44">
        <v>1.5461106584598239</v>
      </c>
      <c r="G62" s="44">
        <v>2.239836123199896</v>
      </c>
      <c r="H62" s="29">
        <f t="shared" si="4"/>
        <v>1.9765088871290557</v>
      </c>
    </row>
    <row r="63" spans="1:8" x14ac:dyDescent="0.35">
      <c r="A63" s="6">
        <v>7</v>
      </c>
      <c r="B63" s="3">
        <v>822000422</v>
      </c>
      <c r="C63" s="3" t="s">
        <v>11</v>
      </c>
      <c r="D63" s="27">
        <v>0.69239161894182355</v>
      </c>
      <c r="E63" s="44">
        <v>1.0039733536021436</v>
      </c>
      <c r="F63" s="44">
        <v>1.0682849443818967</v>
      </c>
      <c r="G63" s="44">
        <v>1.1390644548068956</v>
      </c>
      <c r="H63" s="28">
        <f t="shared" si="4"/>
        <v>0.97592859293318979</v>
      </c>
    </row>
    <row r="64" spans="1:8" x14ac:dyDescent="0.35">
      <c r="A64" s="6">
        <v>8</v>
      </c>
      <c r="B64" s="3">
        <v>822003040</v>
      </c>
      <c r="C64" s="3" t="s">
        <v>12</v>
      </c>
      <c r="D64" s="43"/>
      <c r="E64" s="44">
        <v>2.9840331808688436</v>
      </c>
      <c r="F64" s="44">
        <v>3.2578670421876881</v>
      </c>
      <c r="G64" s="44">
        <v>3.071531703886996</v>
      </c>
      <c r="H64" s="29">
        <f t="shared" si="4"/>
        <v>3.1044773089811759</v>
      </c>
    </row>
    <row r="65" spans="1:8" x14ac:dyDescent="0.35">
      <c r="A65" s="6">
        <v>9</v>
      </c>
      <c r="B65" s="3">
        <v>822003238</v>
      </c>
      <c r="C65" s="3" t="s">
        <v>13</v>
      </c>
      <c r="D65" s="44">
        <v>2.263292242838328</v>
      </c>
      <c r="E65" s="44">
        <v>1.9000235423091461</v>
      </c>
      <c r="F65" s="44">
        <v>1.5990995112272803</v>
      </c>
      <c r="G65" s="44">
        <v>1.2607291874324333</v>
      </c>
      <c r="H65" s="29">
        <f t="shared" si="4"/>
        <v>1.7557861209517971</v>
      </c>
    </row>
    <row r="66" spans="1:8" x14ac:dyDescent="0.35">
      <c r="A66" s="6">
        <v>10</v>
      </c>
      <c r="B66" s="3">
        <v>830067878</v>
      </c>
      <c r="C66" s="3" t="s">
        <v>14</v>
      </c>
      <c r="D66" s="44">
        <v>2.8222729952195933</v>
      </c>
      <c r="E66" s="44">
        <v>1.8740795116882849</v>
      </c>
      <c r="F66" s="44">
        <v>1.810462307397039</v>
      </c>
      <c r="G66" s="44">
        <v>2.9541124441816429</v>
      </c>
      <c r="H66" s="29">
        <f t="shared" si="4"/>
        <v>2.36523181462164</v>
      </c>
    </row>
    <row r="67" spans="1:8" x14ac:dyDescent="0.35">
      <c r="A67" s="6">
        <v>11</v>
      </c>
      <c r="B67" s="3">
        <v>830086665</v>
      </c>
      <c r="C67" s="3" t="s">
        <v>15</v>
      </c>
      <c r="D67" s="44">
        <v>1.6993072861804075</v>
      </c>
      <c r="E67" s="44">
        <v>1.4690663003247979</v>
      </c>
      <c r="F67" s="44">
        <v>1.2124283361480714</v>
      </c>
      <c r="G67" s="44">
        <v>1.5061560032596755</v>
      </c>
      <c r="H67" s="29">
        <f t="shared" si="4"/>
        <v>1.4717394814782381</v>
      </c>
    </row>
    <row r="68" spans="1:8" x14ac:dyDescent="0.35">
      <c r="A68" s="6">
        <v>12</v>
      </c>
      <c r="B68" s="3">
        <v>860052649</v>
      </c>
      <c r="C68" s="3" t="s">
        <v>16</v>
      </c>
      <c r="D68" s="27">
        <v>0.77781983442507618</v>
      </c>
      <c r="E68" s="27">
        <v>0.7445184742327563</v>
      </c>
      <c r="F68" s="27">
        <v>0.77828041749996035</v>
      </c>
      <c r="G68" s="27">
        <v>0.81743868026078592</v>
      </c>
      <c r="H68" s="28">
        <f t="shared" si="4"/>
        <v>0.77951435160464477</v>
      </c>
    </row>
    <row r="69" spans="1:8" x14ac:dyDescent="0.35">
      <c r="A69" s="6">
        <v>13</v>
      </c>
      <c r="B69" s="3">
        <v>860353831</v>
      </c>
      <c r="C69" s="3" t="s">
        <v>17</v>
      </c>
      <c r="D69" s="27">
        <v>3.3825938754826E-2</v>
      </c>
      <c r="E69" s="27">
        <v>3.1539265814233552E-2</v>
      </c>
      <c r="F69" s="27">
        <v>2.1289468635302945E-2</v>
      </c>
      <c r="G69" s="27">
        <v>1.0495617053584986E-2</v>
      </c>
      <c r="H69" s="28">
        <f t="shared" si="4"/>
        <v>2.4287572564486871E-2</v>
      </c>
    </row>
    <row r="70" spans="1:8" x14ac:dyDescent="0.35">
      <c r="A70" s="6">
        <v>14</v>
      </c>
      <c r="B70" s="3">
        <v>860536303</v>
      </c>
      <c r="C70" s="3" t="s">
        <v>18</v>
      </c>
      <c r="D70" s="27">
        <v>7.3382076647252797E-2</v>
      </c>
      <c r="E70" s="27">
        <v>6.937554845503642E-2</v>
      </c>
      <c r="F70" s="27">
        <v>5.908574255140233E-2</v>
      </c>
      <c r="G70" s="27">
        <v>0.10428339990872761</v>
      </c>
      <c r="H70" s="28">
        <f t="shared" si="4"/>
        <v>7.6531691890604797E-2</v>
      </c>
    </row>
    <row r="71" spans="1:8" x14ac:dyDescent="0.35">
      <c r="A71" s="6">
        <v>15</v>
      </c>
      <c r="B71" s="3">
        <v>900147192</v>
      </c>
      <c r="C71" s="3" t="s">
        <v>19</v>
      </c>
      <c r="D71" s="43"/>
      <c r="E71" s="27">
        <v>5.6861821100870815E-3</v>
      </c>
      <c r="F71" s="27">
        <v>6.4732630757220917E-3</v>
      </c>
      <c r="G71" s="27">
        <v>1.5860403371078077E-3</v>
      </c>
      <c r="H71" s="28">
        <f t="shared" si="4"/>
        <v>4.5818285076389938E-3</v>
      </c>
    </row>
    <row r="72" spans="1:8" x14ac:dyDescent="0.35">
      <c r="A72" s="6">
        <v>16</v>
      </c>
      <c r="B72" s="3">
        <v>900298862</v>
      </c>
      <c r="C72" s="3" t="s">
        <v>20</v>
      </c>
      <c r="D72" s="27">
        <v>0.83538687226667629</v>
      </c>
      <c r="E72" s="27">
        <v>0.70201370099243765</v>
      </c>
      <c r="F72" s="27">
        <v>0.66487897288255782</v>
      </c>
      <c r="G72" s="27">
        <v>0.72645339961561917</v>
      </c>
      <c r="H72" s="28">
        <f t="shared" si="4"/>
        <v>0.7321832364393227</v>
      </c>
    </row>
    <row r="73" spans="1:8" x14ac:dyDescent="0.35">
      <c r="A73" s="6">
        <v>17</v>
      </c>
      <c r="B73" s="3">
        <v>900452709</v>
      </c>
      <c r="C73" s="3" t="s">
        <v>21</v>
      </c>
      <c r="D73" s="44">
        <v>0.78212742549987191</v>
      </c>
      <c r="E73" s="44">
        <v>0.99909208536029204</v>
      </c>
      <c r="F73" s="44">
        <v>0.94820467821197341</v>
      </c>
      <c r="G73" s="44">
        <v>1.2998441860755174</v>
      </c>
      <c r="H73" s="29">
        <f t="shared" si="4"/>
        <v>1.0073170937869138</v>
      </c>
    </row>
    <row r="74" spans="1:8" x14ac:dyDescent="0.35">
      <c r="A74" s="6">
        <v>18</v>
      </c>
      <c r="B74" s="3">
        <v>900517327</v>
      </c>
      <c r="C74" s="3" t="s">
        <v>22</v>
      </c>
      <c r="D74" s="43"/>
      <c r="E74" s="27">
        <v>0.42173754800167229</v>
      </c>
      <c r="F74" s="27">
        <v>0.68108435154402303</v>
      </c>
      <c r="G74" s="44">
        <v>1.274170419435166</v>
      </c>
      <c r="H74" s="28">
        <f t="shared" si="4"/>
        <v>0.79233077299362042</v>
      </c>
    </row>
    <row r="75" spans="1:8" x14ac:dyDescent="0.35">
      <c r="A75" s="6">
        <v>19</v>
      </c>
      <c r="B75" s="3">
        <v>900714844</v>
      </c>
      <c r="C75" s="3" t="s">
        <v>23</v>
      </c>
      <c r="D75" s="43"/>
      <c r="E75" s="27">
        <v>0.32685816182287569</v>
      </c>
      <c r="F75" s="27">
        <v>0.21009755617666276</v>
      </c>
      <c r="G75" s="27">
        <v>2.3941893573073428E-2</v>
      </c>
      <c r="H75" s="28">
        <f t="shared" si="4"/>
        <v>0.18696587052420396</v>
      </c>
    </row>
    <row r="76" spans="1:8" ht="15" thickBot="1" x14ac:dyDescent="0.4">
      <c r="A76" s="47">
        <v>20</v>
      </c>
      <c r="B76" s="48">
        <v>901081396</v>
      </c>
      <c r="C76" s="48" t="s">
        <v>24</v>
      </c>
      <c r="D76" s="49"/>
      <c r="E76" s="59">
        <v>6.1329201459327264E-2</v>
      </c>
      <c r="F76" s="59">
        <v>5.7882532910292182E-2</v>
      </c>
      <c r="G76" s="59">
        <v>5.8096937280595257E-2</v>
      </c>
      <c r="H76" s="60">
        <f t="shared" si="4"/>
        <v>5.9102890550071563E-2</v>
      </c>
    </row>
    <row r="77" spans="1:8" ht="15" thickBot="1" x14ac:dyDescent="0.4">
      <c r="A77" s="52"/>
      <c r="B77" s="53"/>
      <c r="C77" s="53"/>
      <c r="D77" s="54">
        <f t="shared" ref="D77:G77" si="5">AVERAGE(D57:D76)</f>
        <v>1.146411395836386</v>
      </c>
      <c r="E77" s="102">
        <f t="shared" si="5"/>
        <v>0.95481458883956005</v>
      </c>
      <c r="F77" s="102">
        <f t="shared" si="5"/>
        <v>0.93207435372876257</v>
      </c>
      <c r="G77" s="54">
        <f t="shared" si="5"/>
        <v>1.024356406775885</v>
      </c>
      <c r="H77" s="63">
        <f>AVERAGE(H57:H76)</f>
        <v>0.99711183415116111</v>
      </c>
    </row>
  </sheetData>
  <mergeCells count="12">
    <mergeCell ref="A54:H54"/>
    <mergeCell ref="A55:C55"/>
    <mergeCell ref="D55:G55"/>
    <mergeCell ref="H55:H56"/>
    <mergeCell ref="A2:H2"/>
    <mergeCell ref="A3:C3"/>
    <mergeCell ref="D3:G3"/>
    <mergeCell ref="H3:H4"/>
    <mergeCell ref="A29:H29"/>
    <mergeCell ref="A30:C30"/>
    <mergeCell ref="D30:G30"/>
    <mergeCell ref="H30:H3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4C28A-82B2-4AC4-B83F-48E03C5294A5}">
  <dimension ref="A1:H29"/>
  <sheetViews>
    <sheetView topLeftCell="A26" zoomScale="80" zoomScaleNormal="80" workbookViewId="0">
      <selection activeCell="A26" sqref="A26"/>
    </sheetView>
  </sheetViews>
  <sheetFormatPr baseColWidth="10" defaultRowHeight="14.5" x14ac:dyDescent="0.35"/>
  <cols>
    <col min="1" max="1" width="2.6328125" style="1" customWidth="1"/>
    <col min="2" max="2" width="10.90625" style="1"/>
    <col min="3" max="3" width="50.6328125" style="1" customWidth="1"/>
    <col min="4" max="4" width="13.08984375" style="1" bestFit="1" customWidth="1"/>
    <col min="5" max="7" width="13.6328125" style="1" bestFit="1" customWidth="1"/>
    <col min="8" max="8" width="13.08984375" style="1" bestFit="1" customWidth="1"/>
    <col min="9" max="16384" width="10.90625" style="1"/>
  </cols>
  <sheetData>
    <row r="1" spans="1:8" ht="15" thickBot="1" x14ac:dyDescent="0.4">
      <c r="A1" s="4"/>
      <c r="B1" s="4"/>
      <c r="C1" s="4"/>
      <c r="D1" s="4"/>
      <c r="E1" s="4"/>
      <c r="F1" s="4"/>
      <c r="G1" s="4"/>
      <c r="H1" s="4"/>
    </row>
    <row r="2" spans="1:8" ht="15" thickBot="1" x14ac:dyDescent="0.4">
      <c r="A2" s="211" t="s">
        <v>28</v>
      </c>
      <c r="B2" s="212"/>
      <c r="C2" s="212"/>
      <c r="D2" s="212"/>
      <c r="E2" s="212"/>
      <c r="F2" s="212"/>
      <c r="G2" s="212"/>
      <c r="H2" s="213"/>
    </row>
    <row r="3" spans="1:8" x14ac:dyDescent="0.35">
      <c r="A3" s="199" t="s">
        <v>1</v>
      </c>
      <c r="B3" s="200"/>
      <c r="C3" s="201"/>
      <c r="D3" s="188" t="s">
        <v>2</v>
      </c>
      <c r="E3" s="188"/>
      <c r="F3" s="188"/>
      <c r="G3" s="188"/>
      <c r="H3" s="209" t="s">
        <v>3</v>
      </c>
    </row>
    <row r="4" spans="1:8" ht="15" thickBot="1" x14ac:dyDescent="0.4">
      <c r="A4" s="24"/>
      <c r="B4" s="25" t="s">
        <v>5</v>
      </c>
      <c r="C4" s="25" t="s">
        <v>25</v>
      </c>
      <c r="D4" s="26">
        <v>2017</v>
      </c>
      <c r="E4" s="26">
        <v>2018</v>
      </c>
      <c r="F4" s="26">
        <v>2019</v>
      </c>
      <c r="G4" s="26">
        <v>2020</v>
      </c>
      <c r="H4" s="230"/>
    </row>
    <row r="5" spans="1:8" x14ac:dyDescent="0.35">
      <c r="A5" s="20">
        <v>1</v>
      </c>
      <c r="B5" s="21">
        <v>800252087</v>
      </c>
      <c r="C5" s="22" t="s">
        <v>4</v>
      </c>
      <c r="D5" s="35">
        <v>0.41369190466907219</v>
      </c>
      <c r="E5" s="35">
        <v>0.40712883850009318</v>
      </c>
      <c r="F5" s="35">
        <v>0.39982733568484874</v>
      </c>
      <c r="G5" s="35">
        <v>0.40150105795748031</v>
      </c>
      <c r="H5" s="36">
        <f>AVERAGE(D5:G5)</f>
        <v>0.4055372842028736</v>
      </c>
    </row>
    <row r="6" spans="1:8" x14ac:dyDescent="0.35">
      <c r="A6" s="6">
        <v>2</v>
      </c>
      <c r="B6" s="2">
        <v>900619462</v>
      </c>
      <c r="C6" s="3" t="s">
        <v>6</v>
      </c>
      <c r="D6" s="5"/>
      <c r="E6" s="37">
        <v>2.7161790846011429</v>
      </c>
      <c r="F6" s="37">
        <v>1.9277346887767934</v>
      </c>
      <c r="G6" s="9">
        <v>3.0325767155987609</v>
      </c>
      <c r="H6" s="38">
        <f t="shared" ref="H6:H23" si="0">AVERAGE(D6:G6)</f>
        <v>2.5588301629922321</v>
      </c>
    </row>
    <row r="7" spans="1:8" x14ac:dyDescent="0.35">
      <c r="A7" s="6">
        <v>3</v>
      </c>
      <c r="B7" s="2">
        <v>800010724</v>
      </c>
      <c r="C7" s="3" t="s">
        <v>7</v>
      </c>
      <c r="D7" s="27">
        <v>1.7461523765881473</v>
      </c>
      <c r="E7" s="27">
        <v>1.5710988094101597</v>
      </c>
      <c r="F7" s="37">
        <v>2.0405478654288398</v>
      </c>
      <c r="G7" s="27">
        <v>0.80350536375125248</v>
      </c>
      <c r="H7" s="28">
        <f t="shared" si="0"/>
        <v>1.5403261037945999</v>
      </c>
    </row>
    <row r="8" spans="1:8" x14ac:dyDescent="0.35">
      <c r="A8" s="6">
        <v>4</v>
      </c>
      <c r="B8" s="2">
        <v>800183412</v>
      </c>
      <c r="C8" s="3" t="s">
        <v>8</v>
      </c>
      <c r="D8" s="37">
        <v>2.6472909657404644</v>
      </c>
      <c r="E8" s="9">
        <v>2.9952930354092238</v>
      </c>
      <c r="F8" s="37">
        <v>2.234664694854144</v>
      </c>
      <c r="G8" s="37">
        <v>2.3217863433986983</v>
      </c>
      <c r="H8" s="38">
        <f t="shared" si="0"/>
        <v>2.5497587598506328</v>
      </c>
    </row>
    <row r="9" spans="1:8" x14ac:dyDescent="0.35">
      <c r="A9" s="6">
        <v>5</v>
      </c>
      <c r="B9" s="2">
        <v>800237815</v>
      </c>
      <c r="C9" s="3" t="s">
        <v>9</v>
      </c>
      <c r="D9" s="27">
        <v>0.94136810867553078</v>
      </c>
      <c r="E9" s="27">
        <v>0.90243255270027956</v>
      </c>
      <c r="F9" s="27">
        <v>1.3854974002635898</v>
      </c>
      <c r="G9" s="37">
        <v>1.8505549369921734</v>
      </c>
      <c r="H9" s="28">
        <f t="shared" si="0"/>
        <v>1.2699632496578934</v>
      </c>
    </row>
    <row r="10" spans="1:8" x14ac:dyDescent="0.35">
      <c r="A10" s="6">
        <v>6</v>
      </c>
      <c r="B10" s="2">
        <v>800251712</v>
      </c>
      <c r="C10" s="3" t="s">
        <v>10</v>
      </c>
      <c r="D10" s="9">
        <v>4.6018766607047707</v>
      </c>
      <c r="E10" s="9">
        <v>3.2518465048538001</v>
      </c>
      <c r="F10" s="9">
        <v>3.1692296699710734</v>
      </c>
      <c r="G10" s="9">
        <v>4.2169383771611599</v>
      </c>
      <c r="H10" s="10">
        <f t="shared" si="0"/>
        <v>3.8099728031727009</v>
      </c>
    </row>
    <row r="11" spans="1:8" x14ac:dyDescent="0.35">
      <c r="A11" s="6">
        <v>7</v>
      </c>
      <c r="B11" s="2">
        <v>822000422</v>
      </c>
      <c r="C11" s="3" t="s">
        <v>11</v>
      </c>
      <c r="D11" s="27">
        <v>1.601325052401152</v>
      </c>
      <c r="E11" s="9">
        <v>3.0347476958728832</v>
      </c>
      <c r="F11" s="37">
        <v>2.6680131263087707</v>
      </c>
      <c r="G11" s="37">
        <v>2.986958696200734</v>
      </c>
      <c r="H11" s="38">
        <f t="shared" si="0"/>
        <v>2.5727611426958852</v>
      </c>
    </row>
    <row r="12" spans="1:8" x14ac:dyDescent="0.35">
      <c r="A12" s="6">
        <v>8</v>
      </c>
      <c r="B12" s="2">
        <v>822003040</v>
      </c>
      <c r="C12" s="3" t="s">
        <v>12</v>
      </c>
      <c r="D12" s="5"/>
      <c r="E12" s="9">
        <v>4.2327530371880426</v>
      </c>
      <c r="F12" s="9">
        <v>4.3892981109194436</v>
      </c>
      <c r="G12" s="9">
        <v>4.8034141326539546</v>
      </c>
      <c r="H12" s="10">
        <f t="shared" si="0"/>
        <v>4.4751550935871469</v>
      </c>
    </row>
    <row r="13" spans="1:8" x14ac:dyDescent="0.35">
      <c r="A13" s="6">
        <v>9</v>
      </c>
      <c r="B13" s="2">
        <v>822003238</v>
      </c>
      <c r="C13" s="3" t="s">
        <v>13</v>
      </c>
      <c r="D13" s="13">
        <v>3.7043469921852017</v>
      </c>
      <c r="E13" s="13">
        <v>3.4366291743906934</v>
      </c>
      <c r="F13" s="45">
        <v>3.0099588449165458</v>
      </c>
      <c r="G13" s="39">
        <v>2.8639775992010588</v>
      </c>
      <c r="H13" s="14">
        <f t="shared" si="0"/>
        <v>3.2537281526733746</v>
      </c>
    </row>
    <row r="14" spans="1:8" x14ac:dyDescent="0.35">
      <c r="A14" s="6">
        <v>10</v>
      </c>
      <c r="B14" s="2">
        <v>830067878</v>
      </c>
      <c r="C14" s="3" t="s">
        <v>14</v>
      </c>
      <c r="D14" s="9">
        <v>4.7789419692713473</v>
      </c>
      <c r="E14" s="9">
        <v>3.1400734898422069</v>
      </c>
      <c r="F14" s="9">
        <v>3.1377696849779699</v>
      </c>
      <c r="G14" s="9">
        <v>5.0420049832378098</v>
      </c>
      <c r="H14" s="10">
        <f t="shared" si="0"/>
        <v>4.0246975318323335</v>
      </c>
    </row>
    <row r="15" spans="1:8" x14ac:dyDescent="0.35">
      <c r="A15" s="6">
        <v>11</v>
      </c>
      <c r="B15" s="2">
        <v>830086665</v>
      </c>
      <c r="C15" s="3" t="s">
        <v>15</v>
      </c>
      <c r="D15" s="9">
        <v>3.0831486395132224</v>
      </c>
      <c r="E15" s="9">
        <v>3.5071717872934371</v>
      </c>
      <c r="F15" s="37">
        <v>3.0353690015875827</v>
      </c>
      <c r="G15" s="9">
        <v>3.8938512964949039</v>
      </c>
      <c r="H15" s="10">
        <f t="shared" si="0"/>
        <v>3.3798851812222868</v>
      </c>
    </row>
    <row r="16" spans="1:8" x14ac:dyDescent="0.35">
      <c r="A16" s="6">
        <v>12</v>
      </c>
      <c r="B16" s="2">
        <v>860052649</v>
      </c>
      <c r="C16" s="3" t="s">
        <v>16</v>
      </c>
      <c r="D16" s="9">
        <v>3.5587168893307641</v>
      </c>
      <c r="E16" s="9">
        <v>3.1006477843997993</v>
      </c>
      <c r="F16" s="9">
        <v>3.3558160823176832</v>
      </c>
      <c r="G16" s="9">
        <v>3.4765862041291373</v>
      </c>
      <c r="H16" s="10">
        <f t="shared" si="0"/>
        <v>3.3729417400443458</v>
      </c>
    </row>
    <row r="17" spans="1:8" x14ac:dyDescent="0.35">
      <c r="A17" s="6">
        <v>13</v>
      </c>
      <c r="B17" s="2">
        <v>860353831</v>
      </c>
      <c r="C17" s="3" t="s">
        <v>17</v>
      </c>
      <c r="D17" s="27">
        <v>0.71695244945931413</v>
      </c>
      <c r="E17" s="27">
        <v>0.81335928872672003</v>
      </c>
      <c r="F17" s="27">
        <v>0.81845357173502797</v>
      </c>
      <c r="G17" s="27">
        <v>0.81437932642235944</v>
      </c>
      <c r="H17" s="28">
        <f t="shared" si="0"/>
        <v>0.79078615908585548</v>
      </c>
    </row>
    <row r="18" spans="1:8" x14ac:dyDescent="0.35">
      <c r="A18" s="6">
        <v>14</v>
      </c>
      <c r="B18" s="2">
        <v>860536303</v>
      </c>
      <c r="C18" s="3" t="s">
        <v>18</v>
      </c>
      <c r="D18" s="30">
        <v>0.34521918358202275</v>
      </c>
      <c r="E18" s="30">
        <v>0.31982121497874894</v>
      </c>
      <c r="F18" s="30">
        <v>0.21931234821941858</v>
      </c>
      <c r="G18" s="30">
        <v>0.28990490390691059</v>
      </c>
      <c r="H18" s="31">
        <f t="shared" si="0"/>
        <v>0.29356441267177524</v>
      </c>
    </row>
    <row r="19" spans="1:8" x14ac:dyDescent="0.35">
      <c r="A19" s="6">
        <v>15</v>
      </c>
      <c r="B19" s="2">
        <v>900147192</v>
      </c>
      <c r="C19" s="3" t="s">
        <v>19</v>
      </c>
      <c r="D19" s="5"/>
      <c r="E19" s="9">
        <v>3.3879190303686095</v>
      </c>
      <c r="F19" s="9">
        <v>3.4932173549295493</v>
      </c>
      <c r="G19" s="9">
        <v>3.8919510620537774</v>
      </c>
      <c r="H19" s="10">
        <f t="shared" si="0"/>
        <v>3.5910291491173125</v>
      </c>
    </row>
    <row r="20" spans="1:8" x14ac:dyDescent="0.35">
      <c r="A20" s="6">
        <v>16</v>
      </c>
      <c r="B20" s="2">
        <v>900298862</v>
      </c>
      <c r="C20" s="3" t="s">
        <v>20</v>
      </c>
      <c r="D20" s="9">
        <v>3.4625491814438956</v>
      </c>
      <c r="E20" s="9">
        <v>3.2003687876365423</v>
      </c>
      <c r="F20" s="9">
        <v>3.0815135590028748</v>
      </c>
      <c r="G20" s="9">
        <v>3.208485883261881</v>
      </c>
      <c r="H20" s="10">
        <f t="shared" si="0"/>
        <v>3.2382293528362984</v>
      </c>
    </row>
    <row r="21" spans="1:8" x14ac:dyDescent="0.35">
      <c r="A21" s="6">
        <v>17</v>
      </c>
      <c r="B21" s="2">
        <v>900452709</v>
      </c>
      <c r="C21" s="3" t="s">
        <v>21</v>
      </c>
      <c r="D21" s="9">
        <v>2.9648609633845977</v>
      </c>
      <c r="E21" s="9">
        <v>3.4185254108444325</v>
      </c>
      <c r="F21" s="9">
        <v>3.4282974989809007</v>
      </c>
      <c r="G21" s="9">
        <v>4.3876186121054079</v>
      </c>
      <c r="H21" s="10">
        <f t="shared" si="0"/>
        <v>3.5498256213288344</v>
      </c>
    </row>
    <row r="22" spans="1:8" x14ac:dyDescent="0.35">
      <c r="A22" s="6">
        <v>18</v>
      </c>
      <c r="B22" s="2">
        <v>900517327</v>
      </c>
      <c r="C22" s="3" t="s">
        <v>22</v>
      </c>
      <c r="D22" s="5"/>
      <c r="E22" s="37">
        <v>2.1558571685055692</v>
      </c>
      <c r="F22" s="9">
        <v>2.9825646536881498</v>
      </c>
      <c r="G22" s="9">
        <v>4.8457040232437461</v>
      </c>
      <c r="H22" s="10">
        <f t="shared" si="0"/>
        <v>3.328041948479155</v>
      </c>
    </row>
    <row r="23" spans="1:8" x14ac:dyDescent="0.35">
      <c r="A23" s="6">
        <v>19</v>
      </c>
      <c r="B23" s="2">
        <v>900714844</v>
      </c>
      <c r="C23" s="3" t="s">
        <v>23</v>
      </c>
      <c r="D23" s="5"/>
      <c r="E23" s="27">
        <v>1.5345260570364383</v>
      </c>
      <c r="F23" s="27">
        <v>1.231486001845199</v>
      </c>
      <c r="G23" s="27">
        <v>0.50440873922221408</v>
      </c>
      <c r="H23" s="28">
        <f t="shared" si="0"/>
        <v>1.0901402660346171</v>
      </c>
    </row>
    <row r="24" spans="1:8" ht="15" thickBot="1" x14ac:dyDescent="0.4">
      <c r="A24" s="47">
        <v>20</v>
      </c>
      <c r="B24" s="56">
        <v>901081396</v>
      </c>
      <c r="C24" s="48" t="s">
        <v>24</v>
      </c>
      <c r="D24" s="57"/>
      <c r="E24" s="58">
        <v>1.8775593476652559</v>
      </c>
      <c r="F24" s="59">
        <v>0.97354327419017084</v>
      </c>
      <c r="G24" s="59">
        <v>1.0666959847967827</v>
      </c>
      <c r="H24" s="60">
        <f>AVERAGE(D24:G24)</f>
        <v>1.3059328688840699</v>
      </c>
    </row>
    <row r="25" spans="1:8" ht="15" thickBot="1" x14ac:dyDescent="0.4">
      <c r="A25" s="61"/>
      <c r="B25" s="62"/>
      <c r="C25" s="108" t="s">
        <v>52</v>
      </c>
      <c r="D25" s="110">
        <f>AVERAGE(D5:D24)</f>
        <v>2.4690315240678218</v>
      </c>
      <c r="E25" s="110">
        <f t="shared" ref="E25:G25" si="1">AVERAGE(E5:E24)</f>
        <v>2.4501969050112038</v>
      </c>
      <c r="F25" s="110">
        <f t="shared" si="1"/>
        <v>2.349105738429929</v>
      </c>
      <c r="G25" s="111">
        <f t="shared" si="1"/>
        <v>2.7351402120895094</v>
      </c>
      <c r="H25" s="109">
        <f>AVERAGE(D25:G25)</f>
        <v>2.5008685948996159</v>
      </c>
    </row>
    <row r="26" spans="1:8" x14ac:dyDescent="0.35">
      <c r="A26" s="34" t="s">
        <v>34</v>
      </c>
    </row>
    <row r="27" spans="1:8" x14ac:dyDescent="0.35">
      <c r="A27" s="34" t="s">
        <v>35</v>
      </c>
    </row>
    <row r="28" spans="1:8" x14ac:dyDescent="0.35">
      <c r="A28" s="34" t="s">
        <v>36</v>
      </c>
    </row>
    <row r="29" spans="1:8" x14ac:dyDescent="0.35">
      <c r="A29" s="34" t="s">
        <v>37</v>
      </c>
    </row>
  </sheetData>
  <mergeCells count="4">
    <mergeCell ref="A2:H2"/>
    <mergeCell ref="A3:C3"/>
    <mergeCell ref="D3:G3"/>
    <mergeCell ref="H3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Hoja2</vt:lpstr>
      <vt:lpstr>RESUMEN </vt:lpstr>
      <vt:lpstr>FULMER</vt:lpstr>
      <vt:lpstr>SPRINGATE</vt:lpstr>
      <vt:lpstr>VARIABLES SPRINGATE</vt:lpstr>
      <vt:lpstr>CA SCORE</vt:lpstr>
      <vt:lpstr>VARIABLES CA SCORE</vt:lpstr>
      <vt:lpstr>Z-SCORE ALTMAN</vt:lpstr>
      <vt:lpstr>VARIABLES Z-SCORE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fernando bobadilla rey</dc:creator>
  <cp:lastModifiedBy>edgar fernando bobadilla rey</cp:lastModifiedBy>
  <cp:lastPrinted>2022-06-01T04:25:28Z</cp:lastPrinted>
  <dcterms:created xsi:type="dcterms:W3CDTF">2021-11-16T01:30:15Z</dcterms:created>
  <dcterms:modified xsi:type="dcterms:W3CDTF">2022-06-01T04:26:08Z</dcterms:modified>
</cp:coreProperties>
</file>