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algomez\OneDrive\BIBLIOTECA\2021\Proyectos de grado\ADFU\2020-2021\"/>
    </mc:Choice>
  </mc:AlternateContent>
  <bookViews>
    <workbookView xWindow="0" yWindow="0" windowWidth="28800" windowHeight="12000" tabRatio="598" firstSheet="1" activeTab="1"/>
  </bookViews>
  <sheets>
    <sheet name="Hoja1" sheetId="2" state="hidden" r:id="rId1"/>
    <sheet name="Ficha Comparativa" sheetId="5" r:id="rId2"/>
    <sheet name=" Análisis - Portafolio Inver" sheetId="1" r:id="rId3"/>
    <sheet name="Gráf -Rentabilidad Esperada" sheetId="3" r:id="rId4"/>
    <sheet name="Gráf -Máx Rentabilidad" sheetId="6" r:id="rId5"/>
    <sheet name="Estr Competitiva Mercados " sheetId="7" r:id="rId6"/>
  </sheets>
  <definedNames>
    <definedName name="solver_adj" localSheetId="2" hidden="1">' Análisis - Portafolio Inver'!#REF!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lhs1" localSheetId="2" hidden="1">' Análisis - Portafolio Inver'!#REF!</definedName>
    <definedName name="solver_lhs2" localSheetId="2" hidden="1">' Análisis - Portafolio Inver'!#REF!</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2</definedName>
    <definedName name="solver_nwt" localSheetId="2" hidden="1">1</definedName>
    <definedName name="solver_opt" localSheetId="2" hidden="1">' Análisis - Portafolio Inver'!#REF!</definedName>
    <definedName name="solver_pre" localSheetId="2" hidden="1">0.000001</definedName>
    <definedName name="solver_rbv" localSheetId="2" hidden="1">1</definedName>
    <definedName name="solver_rel1" localSheetId="2" hidden="1">3</definedName>
    <definedName name="solver_rel2" localSheetId="2" hidden="1">3</definedName>
    <definedName name="solver_rhs1" localSheetId="2" hidden="1">0</definedName>
    <definedName name="solver_rhs2" localSheetId="2" hidden="1">0</definedName>
    <definedName name="solver_rlx" localSheetId="2" hidden="1">2</definedName>
    <definedName name="solver_rsd" localSheetId="2" hidden="1">0</definedName>
    <definedName name="solver_scl" localSheetId="2" hidden="1">1</definedName>
    <definedName name="solver_sho" localSheetId="2" hidden="1">1</definedName>
    <definedName name="solver_ssz" localSheetId="2" hidden="1">100</definedName>
    <definedName name="solver_tim" localSheetId="2" hidden="1">2147483647</definedName>
    <definedName name="solver_tol" localSheetId="2" hidden="1">0.01</definedName>
    <definedName name="solver_typ" localSheetId="2" hidden="1">2</definedName>
    <definedName name="solver_val" localSheetId="2" hidden="1">0</definedName>
    <definedName name="solver_ver" localSheetId="2" hidden="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4" i="1" l="1"/>
  <c r="AG5" i="1"/>
  <c r="AG6" i="1"/>
  <c r="AL3" i="1" l="1"/>
  <c r="C5" i="6" s="1"/>
  <c r="AL4" i="1"/>
  <c r="C6" i="6" s="1"/>
  <c r="AL5" i="1"/>
  <c r="C7" i="6" s="1"/>
  <c r="AL6" i="1"/>
  <c r="C8" i="6" s="1"/>
  <c r="J4" i="1"/>
  <c r="J5" i="1"/>
  <c r="J6" i="1"/>
  <c r="J3" i="1"/>
  <c r="I3" i="1"/>
  <c r="AG3" i="1"/>
  <c r="B6" i="6"/>
  <c r="B7" i="6"/>
  <c r="B8" i="6"/>
  <c r="B5" i="6"/>
  <c r="F6" i="1"/>
  <c r="AM5" i="1" l="1"/>
  <c r="AM6" i="1"/>
  <c r="AM3" i="1"/>
  <c r="AM4" i="1"/>
  <c r="AN4" i="1" l="1"/>
  <c r="E6" i="6" s="1"/>
  <c r="D6" i="6"/>
  <c r="AN3" i="1"/>
  <c r="E5" i="6" s="1"/>
  <c r="D5" i="6"/>
  <c r="AN6" i="1"/>
  <c r="E8" i="6" s="1"/>
  <c r="D8" i="6"/>
  <c r="AN5" i="1"/>
  <c r="E7" i="6" s="1"/>
  <c r="D7" i="6"/>
  <c r="G7" i="1"/>
  <c r="H4" i="1" l="1"/>
  <c r="H6" i="1"/>
  <c r="H5" i="1"/>
  <c r="E4" i="1"/>
  <c r="E5" i="1"/>
  <c r="E3" i="1"/>
  <c r="I4" i="1"/>
  <c r="I5" i="1"/>
  <c r="I6" i="1"/>
  <c r="F4" i="1"/>
  <c r="F5" i="1"/>
  <c r="F3" i="1"/>
  <c r="E6" i="1" l="1"/>
  <c r="K6" i="1"/>
  <c r="C7" i="3" s="1"/>
  <c r="K4" i="1"/>
  <c r="C5" i="3" s="1"/>
  <c r="AH4" i="1"/>
  <c r="AI4" i="1" s="1"/>
  <c r="AH6" i="1"/>
  <c r="AI6" i="1" s="1"/>
  <c r="K5" i="1"/>
  <c r="AH5" i="1"/>
  <c r="AI5" i="1" s="1"/>
  <c r="K3" i="1"/>
  <c r="AJ5" i="1" l="1"/>
  <c r="C6" i="3"/>
  <c r="C4" i="3"/>
  <c r="AJ6" i="1"/>
  <c r="AJ4" i="1"/>
  <c r="B24" i="2"/>
  <c r="B15" i="2"/>
  <c r="B14" i="2"/>
  <c r="B7" i="2" l="1"/>
  <c r="A7" i="2"/>
  <c r="AK5" i="1" l="1"/>
  <c r="F7" i="6" s="1"/>
  <c r="H3" i="1"/>
  <c r="AK6" i="1"/>
  <c r="F8" i="6" s="1"/>
  <c r="AK4" i="1"/>
  <c r="F6" i="6" s="1"/>
  <c r="AH3" i="1"/>
  <c r="AI3" i="1" s="1"/>
  <c r="AJ3" i="1" s="1"/>
  <c r="H7" i="1" l="1"/>
  <c r="AK3" i="1"/>
  <c r="F5" i="6" s="1"/>
</calcChain>
</file>

<file path=xl/sharedStrings.xml><?xml version="1.0" encoding="utf-8"?>
<sst xmlns="http://schemas.openxmlformats.org/spreadsheetml/2006/main" count="114" uniqueCount="100">
  <si>
    <t>No.</t>
  </si>
  <si>
    <t>FECHA</t>
  </si>
  <si>
    <t>CANTIDAD DE ACCIONES</t>
  </si>
  <si>
    <t>TOTAL INVERSION</t>
  </si>
  <si>
    <t>PARTICIPACION</t>
  </si>
  <si>
    <t>RENTABILIDAD ESPERADA
/ACCION</t>
  </si>
  <si>
    <t>PROMEDIO PRECIO</t>
  </si>
  <si>
    <r>
      <t>(X -X</t>
    </r>
    <r>
      <rPr>
        <b/>
        <sz val="11"/>
        <color indexed="8"/>
        <rFont val="Calibri"/>
        <family val="2"/>
      </rPr>
      <t>²)</t>
    </r>
  </si>
  <si>
    <r>
      <t>(X -X</t>
    </r>
    <r>
      <rPr>
        <b/>
        <sz val="11"/>
        <color indexed="8"/>
        <rFont val="Calibri"/>
        <family val="2"/>
      </rPr>
      <t>²)²</t>
    </r>
  </si>
  <si>
    <r>
      <t>(X -</t>
    </r>
    <r>
      <rPr>
        <b/>
        <sz val="11"/>
        <color indexed="8"/>
        <rFont val="Calibri"/>
        <family val="2"/>
      </rPr>
      <t>Ẋ)²/n</t>
    </r>
  </si>
  <si>
    <t>MAXIMA RENTABILIDAD DEL PORTAFILIO</t>
  </si>
  <si>
    <t>ECOPETROL</t>
  </si>
  <si>
    <t>RENTABILIDAD ESPERADA</t>
  </si>
  <si>
    <t>RENTABILIDAD OBTENIDA</t>
  </si>
  <si>
    <t>Valor Minimo</t>
  </si>
  <si>
    <t>Valor Maximo</t>
  </si>
  <si>
    <t>Menor</t>
  </si>
  <si>
    <t>Maxima</t>
  </si>
  <si>
    <t>GrupoSura</t>
  </si>
  <si>
    <t>Diferencia Max</t>
  </si>
  <si>
    <t>Diferencia Min</t>
  </si>
  <si>
    <t>Valor</t>
  </si>
  <si>
    <t>GRUPO SURA</t>
  </si>
  <si>
    <t>APPLE</t>
  </si>
  <si>
    <t>GRUPO AVAL</t>
  </si>
  <si>
    <t>AVIANCA</t>
  </si>
  <si>
    <t>BANCOLOMBIA</t>
  </si>
  <si>
    <t>Empresa</t>
  </si>
  <si>
    <t>EMPRESA</t>
  </si>
  <si>
    <t>INVERSIONISTA</t>
  </si>
  <si>
    <t>PRECIO FIN DE MES</t>
  </si>
  <si>
    <t>CORFICOLOMBIANA</t>
  </si>
  <si>
    <t>VARIACIÓN</t>
  </si>
  <si>
    <t>NIVEL DE RIESGO</t>
  </si>
  <si>
    <t>TIEMPO</t>
  </si>
  <si>
    <t>4,87% E.A.</t>
  </si>
  <si>
    <t>5,72% E.A.</t>
  </si>
  <si>
    <t>Pacto mínimo de permanencia de 90 días</t>
  </si>
  <si>
    <t>8,43% E.A.</t>
  </si>
  <si>
    <t>14,21% E.A.</t>
  </si>
  <si>
    <t>Pacto de permanencia 30 días</t>
  </si>
  <si>
    <t xml:space="preserve">FONDOS RENTA FIJA NACIONAL CORTO PLAZO                     FIDUCIARIA BANCOLOMBIA
(Fidurenta – Part. 30)
</t>
  </si>
  <si>
    <t>PORTAFOLIO DE INVERSIÓN</t>
  </si>
  <si>
    <t>TASAS (%) E.A.</t>
  </si>
  <si>
    <t xml:space="preserve">FONDO RENTA FIJA NACIONAL MEDIANO PLAZO     CORREDORES DAVIVIENDA
(FIC Multiescala - A)
</t>
  </si>
  <si>
    <t>Bajo                    (Perfil Conservador)</t>
  </si>
  <si>
    <t xml:space="preserve">Medio                 (Perfil Moderado) </t>
  </si>
  <si>
    <t>Se puede elegir el plazo que mejor se ajuste a las necesidades, a partir de 30 días</t>
  </si>
  <si>
    <t xml:space="preserve">FONDO RENTA FIJA NACIONAL LARGO PLAZO              FIDUCIARIA BOGOTÁ
(Óptimo-Única)
</t>
  </si>
  <si>
    <t xml:space="preserve">Medio                (Perfil Moderado) </t>
  </si>
  <si>
    <t xml:space="preserve">FONDO DE ACCIONARIO INTERNACIONAL                FIDUCIARIA CORFICOLOMBIANA
(Acciones Globales)
</t>
  </si>
  <si>
    <t>Alto                    (Perfil Agresivo)</t>
  </si>
  <si>
    <t>DESVIACIÓN ESTANDAR</t>
  </si>
  <si>
    <t>%</t>
  </si>
  <si>
    <t>ANÁLISIS DE RIESGO</t>
  </si>
  <si>
    <t>CCSOT</t>
  </si>
  <si>
    <t>FIDUCIARIA BANCOLOMBIA (Fidurenta - Part 30)</t>
  </si>
  <si>
    <t>CORREDORES DAVIVIENDA (FIC Multiescala -A)</t>
  </si>
  <si>
    <t>FIDUCIARIA BOGOTÁ (Óptimo - Única)</t>
  </si>
  <si>
    <t>FIDUCIARIA CORFICOLOMBIANA (Acciones Globales)</t>
  </si>
  <si>
    <t xml:space="preserve"> PRECIO INICIO DE MES</t>
  </si>
  <si>
    <t>PRECIO INICIO</t>
  </si>
  <si>
    <t>2 de enero</t>
  </si>
  <si>
    <t>3 de enero</t>
  </si>
  <si>
    <t>7 de enero</t>
  </si>
  <si>
    <t>8 de enero</t>
  </si>
  <si>
    <t>9 de enero</t>
  </si>
  <si>
    <t>10 de enero</t>
  </si>
  <si>
    <t>13 de enero</t>
  </si>
  <si>
    <t>14 de enero</t>
  </si>
  <si>
    <t>15 de enero</t>
  </si>
  <si>
    <t>16 de enero</t>
  </si>
  <si>
    <t>17 de enero</t>
  </si>
  <si>
    <t>20 de enero</t>
  </si>
  <si>
    <t>21 de enero</t>
  </si>
  <si>
    <t>22 de enero</t>
  </si>
  <si>
    <t>23 de enero</t>
  </si>
  <si>
    <t>24 de enero</t>
  </si>
  <si>
    <t>27 de enero</t>
  </si>
  <si>
    <t>28 de enero</t>
  </si>
  <si>
    <t>29 de enero</t>
  </si>
  <si>
    <t>30 de enero</t>
  </si>
  <si>
    <t>DAVIVIENDA</t>
  </si>
  <si>
    <t>BOGOTÁ</t>
  </si>
  <si>
    <t>31 de enero</t>
  </si>
  <si>
    <t>"A mayor riesgo, mayor es la rentabilidad esperada"</t>
  </si>
  <si>
    <t>TOTAL INVERSIÓN</t>
  </si>
  <si>
    <t>RENTABILIDAD ESPERADA
/ACCIÓN</t>
  </si>
  <si>
    <t xml:space="preserve">ANÁLISIS COMPARATIVO DE LA RENTABILIDAD  ESPERADA </t>
  </si>
  <si>
    <t xml:space="preserve">BANCO AV VILLAS                      </t>
  </si>
  <si>
    <t xml:space="preserve">BANCO BBVA                             </t>
  </si>
  <si>
    <t xml:space="preserve">BANCO OCCIDENTE                   </t>
  </si>
  <si>
    <t>CDT</t>
  </si>
  <si>
    <t>Tasa de Interes E.A</t>
  </si>
  <si>
    <t>Bancos</t>
  </si>
  <si>
    <t>Fondos de Inversión Colectiva</t>
  </si>
  <si>
    <t xml:space="preserve">FIDUCIARIA BANCOLOMBIA                  </t>
  </si>
  <si>
    <t xml:space="preserve">CORREDORES DAVIVIENDA                        </t>
  </si>
  <si>
    <t xml:space="preserve">FIDUCIARIA BOGOTÁ               </t>
  </si>
  <si>
    <t xml:space="preserve">FIDUCIARIA CORFICOLOMBIANA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</si>
</sst>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dd/mmm"/>
    <numFmt numFmtId="165" formatCode="_(* #,##0.00_);_(* \(#,##0.00\);_(* &quot;-&quot;??_);_(@_)"/>
    <numFmt numFmtId="166" formatCode="_-* #,##0.00_-;\-* #,##0.00_-;_-* &quot;-&quot;_-;_-@_-"/>
    <numFmt numFmtId="167" formatCode="_(* #,##0_);_(* \(#,##0\);_(* &quot;-&quot;??_);_(@_)"/>
    <numFmt numFmtId="168" formatCode="_-* #,##0.00000000000_-;\-* #,##0.00000000000_-;_-* &quot;-&quot;_-;_-@_-"/>
    <numFmt numFmtId="169" formatCode="_(* #,##0.000_);_(* \(#,##0.000\);_(* &quot;-&quot;??_);_(@_)"/>
    <numFmt numFmtId="170" formatCode="0.00&quot;%&quot;"/>
  </numFmts>
  <fonts count="29"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sz val="11"/>
      <color indexed="8"/>
      <name val="Calibri"/>
      <family val="2"/>
    </font>
    <font>
      <sz val="11"/>
      <name val="Calibri"/>
      <family val="2"/>
      <scheme val="minor"/>
    </font>
    <font>
      <sz val="10"/>
      <color theme="1"/>
      <name val="Arial"/>
      <family val="2"/>
    </font>
    <font>
      <b/>
      <sz val="8"/>
      <name val="Arial"/>
      <family val="2"/>
    </font>
    <font>
      <b/>
      <sz val="10"/>
      <color theme="1"/>
      <name val="Arial"/>
      <family val="2"/>
    </font>
    <font>
      <b/>
      <sz val="10"/>
      <name val="Arial"/>
      <family val="2"/>
    </font>
    <font>
      <b/>
      <sz val="12"/>
      <color theme="1"/>
      <name val="Arial"/>
      <family val="2"/>
    </font>
    <font>
      <b/>
      <sz val="10"/>
      <name val="Times New Roman"/>
      <family val="1"/>
    </font>
    <font>
      <sz val="10"/>
      <name val="Times New Roman"/>
      <family val="1"/>
    </font>
    <font>
      <sz val="12"/>
      <name val="Times New Roman"/>
      <family val="1"/>
    </font>
    <font>
      <b/>
      <sz val="16"/>
      <color rgb="FFFF0000"/>
      <name val="Times New Roman"/>
      <family val="1"/>
    </font>
    <font>
      <sz val="12"/>
      <name val="Arial"/>
      <family val="2"/>
    </font>
    <font>
      <b/>
      <sz val="12"/>
      <color rgb="FF002060"/>
      <name val="Arial"/>
      <family val="2"/>
    </font>
    <font>
      <b/>
      <sz val="12"/>
      <color rgb="FF002060"/>
      <name val="Calibri"/>
      <family val="2"/>
      <scheme val="minor"/>
    </font>
    <font>
      <b/>
      <sz val="11"/>
      <color rgb="FF002060"/>
      <name val="Calibri"/>
      <family val="2"/>
      <scheme val="minor"/>
    </font>
    <font>
      <b/>
      <sz val="12"/>
      <color rgb="FFFF0000"/>
      <name val="Arial"/>
      <family val="2"/>
    </font>
    <font>
      <b/>
      <sz val="12"/>
      <color rgb="FFFF0000"/>
      <name val="Calibri"/>
      <family val="2"/>
      <scheme val="minor"/>
    </font>
    <font>
      <b/>
      <sz val="14"/>
      <color rgb="FFFF0000"/>
      <name val="Calibri"/>
      <family val="2"/>
      <scheme val="minor"/>
    </font>
    <font>
      <b/>
      <sz val="11"/>
      <color theme="5" tint="-0.249977111117893"/>
      <name val="Arial"/>
      <family val="2"/>
    </font>
    <font>
      <b/>
      <sz val="10"/>
      <color rgb="FFFF0000"/>
      <name val="Arial"/>
      <family val="2"/>
    </font>
    <font>
      <sz val="11"/>
      <name val="Arial"/>
      <family val="2"/>
    </font>
    <font>
      <b/>
      <sz val="12"/>
      <name val="Arial"/>
      <family val="2"/>
    </font>
    <font>
      <b/>
      <sz val="14"/>
      <color rgb="FFFF0000"/>
      <name val="Arial"/>
      <family val="2"/>
    </font>
  </fonts>
  <fills count="6">
    <fill>
      <patternFill patternType="none"/>
    </fill>
    <fill>
      <patternFill patternType="gray125"/>
    </fill>
    <fill>
      <patternFill patternType="solid">
        <fgColor theme="0"/>
        <bgColor indexed="64"/>
      </patternFill>
    </fill>
    <fill>
      <patternFill patternType="solid">
        <fgColor rgb="FF00FFFF"/>
        <bgColor indexed="64"/>
      </patternFill>
    </fill>
    <fill>
      <patternFill patternType="solid">
        <fgColor theme="0"/>
        <bgColor rgb="FF81ACA6"/>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applyNumberFormat="0" applyFont="0" applyFill="0" applyBorder="0" applyAlignment="0" applyProtection="0"/>
    <xf numFmtId="41" fontId="4" fillId="0" borderId="0" applyNumberFormat="0" applyFont="0" applyFill="0" applyBorder="0" applyAlignment="0" applyProtection="0"/>
    <xf numFmtId="9" fontId="4" fillId="0" borderId="0" applyNumberFormat="0" applyFont="0" applyFill="0" applyBorder="0" applyAlignment="0" applyProtection="0"/>
    <xf numFmtId="0" fontId="2" fillId="0" borderId="0"/>
    <xf numFmtId="165" fontId="2" fillId="0" borderId="0" applyFont="0" applyFill="0" applyBorder="0" applyAlignment="0" applyProtection="0"/>
    <xf numFmtId="0" fontId="1" fillId="0" borderId="0"/>
  </cellStyleXfs>
  <cellXfs count="137">
    <xf numFmtId="0" fontId="0" fillId="0" borderId="0" xfId="0"/>
    <xf numFmtId="0" fontId="0" fillId="0" borderId="0" xfId="0" applyNumberFormat="1" applyFont="1" applyFill="1" applyBorder="1" applyAlignment="1"/>
    <xf numFmtId="0" fontId="0" fillId="0" borderId="0" xfId="1" applyNumberFormat="1" applyFont="1" applyFill="1" applyBorder="1" applyAlignment="1"/>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5" fillId="2" borderId="1" xfId="3"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41" fontId="2" fillId="2" borderId="1" xfId="4" applyNumberFormat="1" applyFont="1" applyFill="1" applyBorder="1"/>
    <xf numFmtId="41" fontId="7" fillId="0" borderId="1" xfId="3" applyNumberFormat="1" applyFont="1" applyFill="1" applyBorder="1" applyAlignment="1"/>
    <xf numFmtId="41" fontId="2" fillId="2" borderId="1" xfId="1" applyNumberFormat="1" applyFont="1" applyFill="1" applyBorder="1"/>
    <xf numFmtId="166" fontId="2" fillId="2" borderId="1" xfId="3" applyNumberFormat="1" applyFill="1" applyBorder="1"/>
    <xf numFmtId="0" fontId="2" fillId="2" borderId="3" xfId="3" applyFill="1" applyBorder="1"/>
    <xf numFmtId="0" fontId="3" fillId="2" borderId="4" xfId="3" applyFont="1" applyFill="1" applyBorder="1"/>
    <xf numFmtId="0" fontId="2" fillId="2" borderId="4" xfId="3" applyFill="1" applyBorder="1"/>
    <xf numFmtId="167" fontId="2" fillId="2" borderId="4" xfId="4" applyNumberFormat="1" applyFont="1" applyFill="1" applyBorder="1"/>
    <xf numFmtId="167" fontId="3" fillId="2" borderId="4" xfId="4" applyNumberFormat="1" applyFont="1" applyFill="1" applyBorder="1"/>
    <xf numFmtId="0" fontId="0" fillId="0" borderId="4" xfId="0" applyNumberFormat="1" applyFont="1" applyFill="1" applyBorder="1" applyAlignment="1"/>
    <xf numFmtId="166" fontId="3" fillId="2" borderId="5" xfId="3" applyNumberFormat="1" applyFont="1" applyFill="1" applyBorder="1"/>
    <xf numFmtId="41" fontId="0" fillId="0" borderId="0" xfId="0" applyNumberFormat="1"/>
    <xf numFmtId="168" fontId="0" fillId="0" borderId="0" xfId="0" applyNumberFormat="1" applyFont="1" applyFill="1" applyBorder="1" applyAlignment="1"/>
    <xf numFmtId="2" fontId="0" fillId="0" borderId="0" xfId="2" applyNumberFormat="1" applyFont="1"/>
    <xf numFmtId="2" fontId="0" fillId="0" borderId="0" xfId="0" applyNumberFormat="1"/>
    <xf numFmtId="15" fontId="9" fillId="3" borderId="1" xfId="5" applyNumberFormat="1" applyFont="1" applyFill="1" applyBorder="1" applyAlignment="1">
      <alignment horizontal="center" vertical="center"/>
    </xf>
    <xf numFmtId="164" fontId="9" fillId="3" borderId="1" xfId="3" applyNumberFormat="1" applyFont="1" applyFill="1" applyBorder="1" applyAlignment="1">
      <alignment horizontal="center" vertical="center" wrapText="1"/>
    </xf>
    <xf numFmtId="0" fontId="10" fillId="2" borderId="1" xfId="3" applyFont="1" applyFill="1" applyBorder="1" applyAlignment="1">
      <alignment horizontal="center"/>
    </xf>
    <xf numFmtId="0" fontId="8" fillId="2" borderId="1" xfId="3" applyFont="1" applyFill="1" applyBorder="1"/>
    <xf numFmtId="41" fontId="8" fillId="2" borderId="1" xfId="1" applyFont="1" applyFill="1" applyBorder="1"/>
    <xf numFmtId="166" fontId="8" fillId="2" borderId="1" xfId="1" applyNumberFormat="1" applyFont="1" applyFill="1" applyBorder="1"/>
    <xf numFmtId="41" fontId="4" fillId="0" borderId="1" xfId="1" applyFont="1" applyFill="1" applyBorder="1" applyAlignment="1"/>
    <xf numFmtId="41" fontId="4" fillId="4" borderId="1" xfId="1" applyFont="1" applyFill="1" applyBorder="1" applyAlignment="1">
      <alignment horizontal="right"/>
    </xf>
    <xf numFmtId="41" fontId="4" fillId="2" borderId="1" xfId="1" applyFont="1" applyFill="1" applyBorder="1" applyAlignment="1"/>
    <xf numFmtId="166" fontId="0" fillId="0" borderId="4" xfId="0" applyNumberFormat="1" applyFont="1" applyFill="1" applyBorder="1" applyAlignment="1"/>
    <xf numFmtId="0" fontId="10" fillId="5" borderId="1" xfId="3" applyFont="1" applyFill="1" applyBorder="1" applyAlignment="1">
      <alignment horizontal="center"/>
    </xf>
    <xf numFmtId="0" fontId="8" fillId="5" borderId="1" xfId="3" applyFont="1" applyFill="1" applyBorder="1"/>
    <xf numFmtId="14" fontId="8" fillId="5" borderId="1" xfId="3" applyNumberFormat="1" applyFont="1" applyFill="1" applyBorder="1"/>
    <xf numFmtId="41" fontId="8" fillId="5" borderId="1" xfId="1" applyFont="1" applyFill="1" applyBorder="1"/>
    <xf numFmtId="166" fontId="8" fillId="5" borderId="1" xfId="1" applyNumberFormat="1" applyFont="1" applyFill="1" applyBorder="1"/>
    <xf numFmtId="41" fontId="4" fillId="5" borderId="1" xfId="1" applyFont="1" applyFill="1" applyBorder="1" applyAlignment="1"/>
    <xf numFmtId="41" fontId="7" fillId="5" borderId="1" xfId="3" applyNumberFormat="1" applyFont="1" applyFill="1" applyBorder="1" applyAlignment="1"/>
    <xf numFmtId="41" fontId="2" fillId="5" borderId="1" xfId="1" applyNumberFormat="1" applyFont="1" applyFill="1" applyBorder="1"/>
    <xf numFmtId="41" fontId="2" fillId="5" borderId="1" xfId="4" applyNumberFormat="1" applyFont="1" applyFill="1" applyBorder="1"/>
    <xf numFmtId="166" fontId="2" fillId="5" borderId="1" xfId="3" applyNumberFormat="1" applyFill="1" applyBorder="1"/>
    <xf numFmtId="0" fontId="0" fillId="5" borderId="0" xfId="0" applyNumberFormat="1" applyFont="1" applyFill="1" applyBorder="1" applyAlignment="1"/>
    <xf numFmtId="0" fontId="0" fillId="0" borderId="1" xfId="0" applyNumberFormat="1" applyFont="1" applyFill="1" applyBorder="1" applyAlignment="1"/>
    <xf numFmtId="0" fontId="11" fillId="0" borderId="1" xfId="0" applyNumberFormat="1" applyFont="1" applyFill="1" applyBorder="1" applyAlignment="1">
      <alignment horizontal="center" vertical="center"/>
    </xf>
    <xf numFmtId="0" fontId="11" fillId="0" borderId="0" xfId="0" applyNumberFormat="1" applyFont="1" applyFill="1" applyBorder="1" applyAlignment="1"/>
    <xf numFmtId="0" fontId="0" fillId="2" borderId="0" xfId="0" applyFill="1"/>
    <xf numFmtId="0" fontId="0" fillId="0" borderId="0" xfId="0" applyAlignment="1">
      <alignment vertical="center"/>
    </xf>
    <xf numFmtId="0" fontId="11" fillId="0" borderId="6" xfId="0" applyNumberFormat="1" applyFont="1" applyFill="1" applyBorder="1" applyAlignment="1"/>
    <xf numFmtId="0" fontId="11" fillId="0" borderId="10" xfId="0" applyNumberFormat="1" applyFont="1" applyFill="1" applyBorder="1" applyAlignment="1"/>
    <xf numFmtId="0" fontId="0" fillId="0" borderId="5" xfId="0" applyNumberFormat="1" applyFont="1" applyFill="1" applyBorder="1" applyAlignment="1"/>
    <xf numFmtId="41" fontId="7" fillId="2" borderId="1" xfId="3" applyNumberFormat="1" applyFont="1" applyFill="1" applyBorder="1" applyAlignment="1"/>
    <xf numFmtId="0" fontId="0" fillId="2" borderId="1" xfId="0" applyNumberFormat="1" applyFont="1" applyFill="1" applyBorder="1" applyAlignment="1"/>
    <xf numFmtId="0" fontId="0" fillId="2" borderId="0" xfId="0" applyNumberFormat="1" applyFont="1" applyFill="1" applyBorder="1" applyAlignment="1"/>
    <xf numFmtId="169" fontId="5" fillId="2" borderId="4" xfId="4" applyNumberFormat="1" applyFont="1" applyFill="1" applyBorder="1"/>
    <xf numFmtId="2" fontId="0" fillId="0" borderId="1" xfId="0" applyNumberFormat="1" applyFont="1" applyFill="1" applyBorder="1" applyAlignment="1"/>
    <xf numFmtId="2" fontId="0" fillId="2" borderId="1" xfId="0" applyNumberFormat="1" applyFont="1" applyFill="1" applyBorder="1" applyAlignment="1"/>
    <xf numFmtId="0" fontId="0" fillId="5" borderId="1" xfId="0" applyNumberFormat="1" applyFont="1" applyFill="1" applyBorder="1" applyAlignment="1"/>
    <xf numFmtId="2" fontId="0" fillId="5" borderId="1" xfId="0" applyNumberFormat="1" applyFont="1" applyFill="1" applyBorder="1" applyAlignment="1"/>
    <xf numFmtId="4" fontId="0" fillId="2" borderId="1" xfId="0" applyNumberFormat="1" applyFill="1" applyBorder="1"/>
    <xf numFmtId="0" fontId="10" fillId="0" borderId="1" xfId="3" applyFont="1" applyFill="1" applyBorder="1" applyAlignment="1">
      <alignment horizontal="center"/>
    </xf>
    <xf numFmtId="0" fontId="8" fillId="0" borderId="1" xfId="3" applyFont="1" applyFill="1" applyBorder="1"/>
    <xf numFmtId="14" fontId="8" fillId="0" borderId="1" xfId="3" applyNumberFormat="1" applyFont="1" applyFill="1" applyBorder="1"/>
    <xf numFmtId="41" fontId="8" fillId="0" borderId="1" xfId="1" applyFont="1" applyFill="1" applyBorder="1"/>
    <xf numFmtId="4" fontId="0" fillId="0" borderId="1" xfId="0" applyNumberFormat="1" applyFill="1" applyBorder="1"/>
    <xf numFmtId="166" fontId="8" fillId="0" borderId="1" xfId="1" applyNumberFormat="1" applyFont="1" applyFill="1" applyBorder="1"/>
    <xf numFmtId="41" fontId="2" fillId="0" borderId="1" xfId="1" applyNumberFormat="1" applyFont="1" applyFill="1" applyBorder="1"/>
    <xf numFmtId="41" fontId="2" fillId="0" borderId="1" xfId="4" applyNumberFormat="1" applyFont="1" applyFill="1" applyBorder="1"/>
    <xf numFmtId="166" fontId="2" fillId="0" borderId="1" xfId="3" applyNumberFormat="1" applyFill="1" applyBorder="1"/>
    <xf numFmtId="41" fontId="4" fillId="0" borderId="1" xfId="1" applyFont="1" applyFill="1" applyBorder="1"/>
    <xf numFmtId="14" fontId="8" fillId="2" borderId="1" xfId="3" applyNumberFormat="1" applyFont="1" applyFill="1" applyBorder="1"/>
    <xf numFmtId="41" fontId="0" fillId="2" borderId="1" xfId="1" applyFont="1" applyFill="1" applyBorder="1" applyAlignment="1"/>
    <xf numFmtId="41" fontId="4" fillId="2" borderId="1" xfId="1" applyFont="1" applyFill="1" applyBorder="1"/>
    <xf numFmtId="4" fontId="0" fillId="5" borderId="0" xfId="0" applyNumberFormat="1" applyFill="1"/>
    <xf numFmtId="41" fontId="4" fillId="5" borderId="1" xfId="1" applyNumberFormat="1" applyFont="1" applyFill="1" applyBorder="1" applyAlignment="1"/>
    <xf numFmtId="0" fontId="0" fillId="0" borderId="0" xfId="0" applyFill="1"/>
    <xf numFmtId="0" fontId="0" fillId="0" borderId="0" xfId="0" applyBorder="1"/>
    <xf numFmtId="0" fontId="21" fillId="0" borderId="0" xfId="0" applyFont="1" applyBorder="1" applyAlignment="1">
      <alignment horizontal="center" vertical="center"/>
    </xf>
    <xf numFmtId="0" fontId="8" fillId="2" borderId="11" xfId="3" applyFont="1" applyFill="1" applyBorder="1"/>
    <xf numFmtId="0" fontId="17" fillId="0" borderId="11" xfId="0" applyNumberFormat="1" applyFont="1" applyFill="1" applyBorder="1" applyAlignment="1">
      <alignment horizontal="center" vertical="center"/>
    </xf>
    <xf numFmtId="0" fontId="19" fillId="2" borderId="12" xfId="3" applyFont="1" applyFill="1" applyBorder="1" applyAlignment="1">
      <alignment horizontal="center" vertical="center" wrapText="1"/>
    </xf>
    <xf numFmtId="0" fontId="20" fillId="2" borderId="13" xfId="3" applyFont="1" applyFill="1" applyBorder="1" applyAlignment="1">
      <alignment horizontal="center" vertical="center" wrapText="1"/>
    </xf>
    <xf numFmtId="0" fontId="19" fillId="0" borderId="12" xfId="0" applyNumberFormat="1" applyFont="1" applyFill="1" applyBorder="1" applyAlignment="1">
      <alignment horizontal="center" vertical="center"/>
    </xf>
    <xf numFmtId="0" fontId="23" fillId="0" borderId="6" xfId="0" applyFont="1" applyBorder="1" applyAlignment="1">
      <alignment horizontal="center" vertical="center"/>
    </xf>
    <xf numFmtId="0" fontId="17" fillId="5" borderId="11" xfId="0" applyNumberFormat="1" applyFont="1" applyFill="1" applyBorder="1" applyAlignment="1">
      <alignment horizontal="center" vertical="center"/>
    </xf>
    <xf numFmtId="170" fontId="17" fillId="0" borderId="11" xfId="0" applyNumberFormat="1" applyFont="1" applyBorder="1" applyAlignment="1">
      <alignment horizontal="center" vertical="center"/>
    </xf>
    <xf numFmtId="170" fontId="12" fillId="2" borderId="1" xfId="1" applyNumberFormat="1" applyFont="1" applyFill="1" applyBorder="1" applyAlignment="1">
      <alignment horizontal="center"/>
    </xf>
    <xf numFmtId="170" fontId="12" fillId="5" borderId="1" xfId="1" applyNumberFormat="1" applyFont="1" applyFill="1" applyBorder="1" applyAlignment="1">
      <alignment horizontal="center"/>
    </xf>
    <xf numFmtId="170" fontId="17" fillId="5" borderId="11" xfId="0" applyNumberFormat="1" applyFont="1" applyFill="1" applyBorder="1" applyAlignment="1">
      <alignment horizontal="center" vertical="center"/>
    </xf>
    <xf numFmtId="170" fontId="17" fillId="0" borderId="11" xfId="0" applyNumberFormat="1" applyFont="1" applyFill="1" applyBorder="1" applyAlignment="1">
      <alignment horizontal="center"/>
    </xf>
    <xf numFmtId="170" fontId="17" fillId="5" borderId="11" xfId="0" applyNumberFormat="1" applyFont="1" applyFill="1" applyBorder="1" applyAlignment="1">
      <alignment horizontal="center"/>
    </xf>
    <xf numFmtId="0" fontId="22" fillId="2" borderId="11" xfId="3" applyFont="1" applyFill="1" applyBorder="1" applyAlignment="1">
      <alignment horizontal="center" vertical="center" wrapText="1"/>
    </xf>
    <xf numFmtId="9" fontId="5" fillId="2" borderId="4" xfId="2" applyNumberFormat="1" applyFont="1" applyFill="1" applyBorder="1"/>
    <xf numFmtId="0" fontId="26" fillId="0" borderId="0" xfId="0" applyFont="1" applyBorder="1"/>
    <xf numFmtId="0" fontId="26" fillId="0" borderId="1" xfId="0" applyFont="1" applyBorder="1"/>
    <xf numFmtId="0" fontId="26" fillId="0" borderId="1" xfId="0" applyFont="1" applyFill="1" applyBorder="1"/>
    <xf numFmtId="170" fontId="26" fillId="0" borderId="1" xfId="0" applyNumberFormat="1" applyFont="1" applyBorder="1" applyAlignment="1">
      <alignment horizontal="center"/>
    </xf>
    <xf numFmtId="0" fontId="27" fillId="0" borderId="11" xfId="0" applyFont="1" applyBorder="1"/>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5" borderId="7"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5" fillId="0" borderId="1" xfId="0" applyNumberFormat="1" applyFont="1" applyFill="1" applyBorder="1" applyAlignment="1">
      <alignment horizontal="center" wrapText="1"/>
    </xf>
    <xf numFmtId="0" fontId="24" fillId="0" borderId="3" xfId="0" applyFont="1" applyBorder="1" applyAlignment="1">
      <alignment horizontal="center" wrapText="1"/>
    </xf>
    <xf numFmtId="0" fontId="24" fillId="0" borderId="5" xfId="0" applyFont="1" applyBorder="1" applyAlignment="1">
      <alignment horizontal="center" wrapText="1"/>
    </xf>
    <xf numFmtId="0" fontId="23" fillId="0" borderId="3" xfId="0" applyNumberFormat="1" applyFont="1" applyFill="1" applyBorder="1" applyAlignment="1">
      <alignment horizontal="center" wrapText="1"/>
    </xf>
    <xf numFmtId="0" fontId="23" fillId="0" borderId="4" xfId="0" applyNumberFormat="1" applyFont="1" applyFill="1" applyBorder="1" applyAlignment="1">
      <alignment horizontal="center" wrapText="1"/>
    </xf>
    <xf numFmtId="0" fontId="23" fillId="0" borderId="5" xfId="0" applyNumberFormat="1" applyFont="1" applyFill="1" applyBorder="1" applyAlignment="1">
      <alignment horizontal="center" wrapText="1"/>
    </xf>
    <xf numFmtId="0" fontId="18" fillId="0" borderId="14" xfId="0" applyFont="1" applyBorder="1" applyAlignment="1">
      <alignment horizontal="center" wrapText="1"/>
    </xf>
    <xf numFmtId="0" fontId="18" fillId="0" borderId="15" xfId="0" applyFont="1" applyBorder="1" applyAlignment="1">
      <alignment horizontal="center" wrapText="1"/>
    </xf>
    <xf numFmtId="0" fontId="18" fillId="0" borderId="2" xfId="0" applyFont="1" applyBorder="1" applyAlignment="1">
      <alignment horizontal="center" wrapText="1"/>
    </xf>
    <xf numFmtId="0" fontId="28" fillId="0" borderId="3" xfId="0" applyFont="1" applyBorder="1" applyAlignment="1">
      <alignment horizontal="center" wrapText="1"/>
    </xf>
    <xf numFmtId="0" fontId="28" fillId="0" borderId="5" xfId="0" applyFont="1" applyBorder="1" applyAlignment="1">
      <alignment horizontal="center" wrapText="1"/>
    </xf>
  </cellXfs>
  <cellStyles count="6">
    <cellStyle name="Millares [0]" xfId="1" builtinId="6"/>
    <cellStyle name="Millares 2" xfId="4"/>
    <cellStyle name="Normal" xfId="0" builtinId="0"/>
    <cellStyle name="Normal 2" xfId="3"/>
    <cellStyle name="Normal 3"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Rentabilidad</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Hoja1!$A$11:$A$15</c:f>
              <c:strCache>
                <c:ptCount val="5"/>
                <c:pt idx="0">
                  <c:v>Menor</c:v>
                </c:pt>
                <c:pt idx="1">
                  <c:v>GrupoSura</c:v>
                </c:pt>
                <c:pt idx="2">
                  <c:v>Maxima</c:v>
                </c:pt>
                <c:pt idx="3">
                  <c:v>Diferencia Max</c:v>
                </c:pt>
                <c:pt idx="4">
                  <c:v>Diferencia Min</c:v>
                </c:pt>
              </c:strCache>
            </c:strRef>
          </c:cat>
          <c:val>
            <c:numRef>
              <c:f>Hoja1!$B$11:$B$15</c:f>
              <c:numCache>
                <c:formatCode>0.00</c:formatCode>
                <c:ptCount val="5"/>
                <c:pt idx="0">
                  <c:v>0.31896551724137934</c:v>
                </c:pt>
                <c:pt idx="1">
                  <c:v>0.52413793103448281</c:v>
                </c:pt>
                <c:pt idx="2">
                  <c:v>34.283965517241377</c:v>
                </c:pt>
                <c:pt idx="3">
                  <c:v>-33.759827586206896</c:v>
                </c:pt>
                <c:pt idx="4">
                  <c:v>0.20517241379310347</c:v>
                </c:pt>
              </c:numCache>
            </c:numRef>
          </c:val>
          <c:extLst>
            <c:ext xmlns:c16="http://schemas.microsoft.com/office/drawing/2014/chart" uri="{C3380CC4-5D6E-409C-BE32-E72D297353CC}">
              <c16:uniqueId val="{00000000-8F69-4A3B-9E92-DFE3238466EB}"/>
            </c:ext>
          </c:extLst>
        </c:ser>
        <c:dLbls>
          <c:showLegendKey val="0"/>
          <c:showVal val="1"/>
          <c:showCatName val="0"/>
          <c:showSerName val="0"/>
          <c:showPercent val="0"/>
          <c:showBubbleSize val="0"/>
        </c:dLbls>
        <c:gapWidth val="150"/>
        <c:shape val="box"/>
        <c:axId val="-1144194320"/>
        <c:axId val="-1144199760"/>
        <c:axId val="0"/>
      </c:bar3DChart>
      <c:catAx>
        <c:axId val="-11441943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144199760"/>
        <c:crosses val="autoZero"/>
        <c:auto val="1"/>
        <c:lblAlgn val="ctr"/>
        <c:lblOffset val="100"/>
        <c:noMultiLvlLbl val="0"/>
      </c:catAx>
      <c:valAx>
        <c:axId val="-1144199760"/>
        <c:scaling>
          <c:orientation val="minMax"/>
        </c:scaling>
        <c:delete val="0"/>
        <c:axPos val="l"/>
        <c:majorGridlines>
          <c:spPr>
            <a:ln w="9525" cap="flat" cmpd="sng" algn="ctr">
              <a:solidFill>
                <a:schemeClr val="dk1">
                  <a:lumMod val="50000"/>
                  <a:lumOff val="5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14419432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Comportamiento Varianza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tx>
            <c:v>Varianza</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 Análisis - Portafolio Inver'!$AJ$3:$AJ$6</c:f>
              <c:numCache>
                <c:formatCode>_(* #,##0_);_(* \(#,##0\);_(* "-"_);_(@_)</c:formatCode>
                <c:ptCount val="4"/>
                <c:pt idx="0">
                  <c:v>-203.38234492190244</c:v>
                </c:pt>
                <c:pt idx="1">
                  <c:v>-157.04545612087171</c:v>
                </c:pt>
                <c:pt idx="2">
                  <c:v>-63.566626126690643</c:v>
                </c:pt>
                <c:pt idx="3">
                  <c:v>-40.747880206650294</c:v>
                </c:pt>
              </c:numCache>
            </c:numRef>
          </c:val>
          <c:smooth val="0"/>
          <c:extLst>
            <c:ext xmlns:c16="http://schemas.microsoft.com/office/drawing/2014/chart" uri="{C3380CC4-5D6E-409C-BE32-E72D297353CC}">
              <c16:uniqueId val="{00000000-CA61-4B5B-B203-485460054DDF}"/>
            </c:ext>
          </c:extLst>
        </c:ser>
        <c:dLbls>
          <c:showLegendKey val="0"/>
          <c:showVal val="0"/>
          <c:showCatName val="0"/>
          <c:showSerName val="0"/>
          <c:showPercent val="0"/>
          <c:showBubbleSize val="0"/>
        </c:dLbls>
        <c:marker val="1"/>
        <c:smooth val="0"/>
        <c:axId val="-1144186160"/>
        <c:axId val="-1144193232"/>
      </c:lineChart>
      <c:catAx>
        <c:axId val="-11441861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4193232"/>
        <c:crosses val="autoZero"/>
        <c:auto val="1"/>
        <c:lblAlgn val="ctr"/>
        <c:lblOffset val="100"/>
        <c:noMultiLvlLbl val="0"/>
      </c:catAx>
      <c:valAx>
        <c:axId val="-11441932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41861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Desviación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265612503958478"/>
          <c:y val="0.14956316424539262"/>
          <c:w val="0.81184247674562149"/>
          <c:h val="0.57491806501291887"/>
        </c:manualLayout>
      </c:layout>
      <c:line3DChart>
        <c:grouping val="standard"/>
        <c:varyColors val="0"/>
        <c:ser>
          <c:idx val="0"/>
          <c:order val="0"/>
          <c:tx>
            <c:strRef>
              <c:f>Hoja1!$B$17</c:f>
              <c:strCache>
                <c:ptCount val="1"/>
                <c:pt idx="0">
                  <c:v>Valor</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cat>
            <c:strRef>
              <c:f>Hoja1!$A$18:$A$23</c:f>
              <c:strCache>
                <c:ptCount val="6"/>
                <c:pt idx="0">
                  <c:v>ECOPETROL</c:v>
                </c:pt>
                <c:pt idx="1">
                  <c:v>GRUPO SURA</c:v>
                </c:pt>
                <c:pt idx="2">
                  <c:v>APPLE</c:v>
                </c:pt>
                <c:pt idx="3">
                  <c:v>GRUPO AVAL</c:v>
                </c:pt>
                <c:pt idx="4">
                  <c:v>AVIANCA</c:v>
                </c:pt>
                <c:pt idx="5">
                  <c:v>BANCOLOMBIA</c:v>
                </c:pt>
              </c:strCache>
            </c:strRef>
          </c:cat>
          <c:val>
            <c:numRef>
              <c:f>Hoja1!$B$18:$B$23</c:f>
              <c:numCache>
                <c:formatCode>General</c:formatCode>
                <c:ptCount val="6"/>
                <c:pt idx="0">
                  <c:v>185</c:v>
                </c:pt>
                <c:pt idx="1">
                  <c:v>380</c:v>
                </c:pt>
                <c:pt idx="2">
                  <c:v>18077</c:v>
                </c:pt>
                <c:pt idx="3">
                  <c:v>75</c:v>
                </c:pt>
                <c:pt idx="4">
                  <c:v>95</c:v>
                </c:pt>
                <c:pt idx="5">
                  <c:v>1780</c:v>
                </c:pt>
              </c:numCache>
            </c:numRef>
          </c:val>
          <c:smooth val="0"/>
          <c:extLst>
            <c:ext xmlns:c16="http://schemas.microsoft.com/office/drawing/2014/chart" uri="{C3380CC4-5D6E-409C-BE32-E72D297353CC}">
              <c16:uniqueId val="{00000000-9370-4729-8314-7DFF6D959D63}"/>
            </c:ext>
          </c:extLst>
        </c:ser>
        <c:dLbls>
          <c:showLegendKey val="0"/>
          <c:showVal val="0"/>
          <c:showCatName val="0"/>
          <c:showSerName val="0"/>
          <c:showPercent val="0"/>
          <c:showBubbleSize val="0"/>
        </c:dLbls>
        <c:axId val="-1144189968"/>
        <c:axId val="-1144188880"/>
        <c:axId val="-452870864"/>
      </c:line3DChart>
      <c:catAx>
        <c:axId val="-1144189968"/>
        <c:scaling>
          <c:orientation val="minMax"/>
        </c:scaling>
        <c:delete val="0"/>
        <c:axPos val="b"/>
        <c:numFmt formatCode="General" sourceLinked="1"/>
        <c:majorTickMark val="out"/>
        <c:minorTickMark val="none"/>
        <c:tickLblPos val="nextTo"/>
        <c:spPr>
          <a:noFill/>
          <a:ln w="9525" cap="flat" cmpd="sng" algn="ctr">
            <a:solidFill>
              <a:schemeClr val="dk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144188880"/>
        <c:crosses val="autoZero"/>
        <c:auto val="1"/>
        <c:lblAlgn val="ctr"/>
        <c:lblOffset val="100"/>
        <c:noMultiLvlLbl val="0"/>
      </c:catAx>
      <c:valAx>
        <c:axId val="-1144188880"/>
        <c:scaling>
          <c:orientation val="minMax"/>
        </c:scaling>
        <c:delete val="0"/>
        <c:axPos val="l"/>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144189968"/>
        <c:crosses val="autoZero"/>
        <c:crossBetween val="between"/>
      </c:valAx>
      <c:serAx>
        <c:axId val="-452870864"/>
        <c:scaling>
          <c:orientation val="minMax"/>
        </c:scaling>
        <c:delete val="0"/>
        <c:axPos val="b"/>
        <c:majorTickMark val="out"/>
        <c:minorTickMark val="none"/>
        <c:tickLblPos val="nextTo"/>
        <c:spPr>
          <a:noFill/>
          <a:ln w="9525" cap="flat" cmpd="sng" algn="ctr">
            <a:solidFill>
              <a:schemeClr val="dk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144188880"/>
        <c:crosses val="autoZero"/>
      </c:ser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100" baseline="0">
                <a:solidFill>
                  <a:schemeClr val="accent4">
                    <a:lumMod val="40000"/>
                    <a:lumOff val="60000"/>
                  </a:schemeClr>
                </a:solidFill>
                <a:effectLst>
                  <a:outerShdw blurRad="50800" dist="38100" dir="5400000" algn="t" rotWithShape="0">
                    <a:prstClr val="black">
                      <a:alpha val="40000"/>
                    </a:prstClr>
                  </a:outerShdw>
                </a:effectLst>
                <a:latin typeface="Arial Rounded MT Bold" panose="020F0704030504030204" pitchFamily="34" charset="0"/>
                <a:ea typeface="+mn-ea"/>
                <a:cs typeface="+mn-cs"/>
              </a:defRPr>
            </a:pPr>
            <a:r>
              <a:rPr lang="en-US" sz="1400" b="1" i="0">
                <a:solidFill>
                  <a:schemeClr val="accent4">
                    <a:lumMod val="40000"/>
                    <a:lumOff val="60000"/>
                  </a:schemeClr>
                </a:solidFill>
                <a:latin typeface="Arial Rounded MT Bold" panose="020F0704030504030204" pitchFamily="34" charset="0"/>
              </a:rPr>
              <a:t>RENTABILIDAD ESPERADA/</a:t>
            </a:r>
            <a:r>
              <a:rPr lang="en-US" sz="1400" b="1" i="0" baseline="0">
                <a:solidFill>
                  <a:schemeClr val="accent4">
                    <a:lumMod val="40000"/>
                    <a:lumOff val="60000"/>
                  </a:schemeClr>
                </a:solidFill>
                <a:effectLst>
                  <a:outerShdw blurRad="50800" dist="38100" dir="5400000" algn="t" rotWithShape="0">
                    <a:srgbClr val="000000">
                      <a:alpha val="40000"/>
                    </a:srgbClr>
                  </a:outerShdw>
                </a:effectLst>
                <a:latin typeface="Arial Rounded MT Bold" panose="020F0704030504030204" pitchFamily="34" charset="0"/>
              </a:rPr>
              <a:t>ACCIONES</a:t>
            </a:r>
            <a:endParaRPr lang="en-US" sz="1400" b="1" i="0">
              <a:solidFill>
                <a:schemeClr val="accent4">
                  <a:lumMod val="40000"/>
                  <a:lumOff val="60000"/>
                </a:schemeClr>
              </a:solidFill>
              <a:latin typeface="Arial Rounded MT Bold" panose="020F0704030504030204" pitchFamily="34" charset="0"/>
            </a:endParaRPr>
          </a:p>
        </c:rich>
      </c:tx>
      <c:layout>
        <c:manualLayout>
          <c:xMode val="edge"/>
          <c:yMode val="edge"/>
          <c:x val="0.12443554030443726"/>
          <c:y val="3.6342967439062034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100" baseline="0">
              <a:solidFill>
                <a:schemeClr val="accent4">
                  <a:lumMod val="40000"/>
                  <a:lumOff val="60000"/>
                </a:schemeClr>
              </a:solidFill>
              <a:effectLst>
                <a:outerShdw blurRad="50800" dist="38100" dir="5400000" algn="t" rotWithShape="0">
                  <a:prstClr val="black">
                    <a:alpha val="40000"/>
                  </a:prstClr>
                </a:outerShdw>
              </a:effectLst>
              <a:latin typeface="Arial Rounded MT Bold" panose="020F0704030504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705815903369047"/>
          <c:y val="0.20229404250767907"/>
          <c:w val="0.8140704379566569"/>
          <c:h val="0.31834042843923049"/>
        </c:manualLayout>
      </c:layout>
      <c:bar3DChart>
        <c:barDir val="col"/>
        <c:grouping val="clustered"/>
        <c:varyColors val="0"/>
        <c:ser>
          <c:idx val="0"/>
          <c:order val="0"/>
          <c:tx>
            <c:strRef>
              <c:f>'Gráf -Rentabilidad Esperada'!$C$3</c:f>
              <c:strCache>
                <c:ptCount val="1"/>
                <c:pt idx="0">
                  <c:v>RENTABILIDAD ESPERADA
/ACCION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solidFill>
                <a:schemeClr val="accent2"/>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'Gráf -Rentabilidad Esperada'!$B$4:$B$7</c:f>
              <c:strCache>
                <c:ptCount val="4"/>
                <c:pt idx="0">
                  <c:v>BANCOLOMBIA</c:v>
                </c:pt>
                <c:pt idx="1">
                  <c:v>DAVIVIENDA</c:v>
                </c:pt>
                <c:pt idx="2">
                  <c:v>BOGOTÁ</c:v>
                </c:pt>
                <c:pt idx="3">
                  <c:v>CORFICOLOMBIANA</c:v>
                </c:pt>
              </c:strCache>
            </c:strRef>
          </c:cat>
          <c:val>
            <c:numRef>
              <c:f>'Gráf -Rentabilidad Esperada'!$C$4:$C$7</c:f>
              <c:numCache>
                <c:formatCode>0.00"%"</c:formatCode>
                <c:ptCount val="4"/>
                <c:pt idx="0">
                  <c:v>0.49055301755303099</c:v>
                </c:pt>
                <c:pt idx="1">
                  <c:v>0.63503618008389628</c:v>
                </c:pt>
                <c:pt idx="2">
                  <c:v>1.5614093023070486</c:v>
                </c:pt>
                <c:pt idx="3">
                  <c:v>2.4371165443911682</c:v>
                </c:pt>
              </c:numCache>
            </c:numRef>
          </c:val>
          <c:extLst>
            <c:ext xmlns:c16="http://schemas.microsoft.com/office/drawing/2014/chart" uri="{C3380CC4-5D6E-409C-BE32-E72D297353CC}">
              <c16:uniqueId val="{00000000-0330-4575-9E94-BB5BB38DE44E}"/>
            </c:ext>
          </c:extLst>
        </c:ser>
        <c:dLbls>
          <c:showLegendKey val="0"/>
          <c:showVal val="1"/>
          <c:showCatName val="0"/>
          <c:showSerName val="0"/>
          <c:showPercent val="0"/>
          <c:showBubbleSize val="0"/>
        </c:dLbls>
        <c:gapWidth val="0"/>
        <c:gapDepth val="0"/>
        <c:shape val="box"/>
        <c:axId val="-1144199216"/>
        <c:axId val="-1144189424"/>
        <c:axId val="0"/>
      </c:bar3DChart>
      <c:catAx>
        <c:axId val="-1144199216"/>
        <c:scaling>
          <c:orientation val="minMax"/>
        </c:scaling>
        <c:delete val="0"/>
        <c:axPos val="b"/>
        <c:title>
          <c:tx>
            <c:rich>
              <a:bodyPr rot="0" spcFirstLastPara="1" vertOverflow="ellipsis" vert="horz" wrap="square" anchor="ctr" anchorCtr="1"/>
              <a:lstStyle/>
              <a:p>
                <a:pPr>
                  <a:defRPr sz="1100" b="1" i="0" u="none" strike="noStrike" kern="1200" cap="all" baseline="0">
                    <a:solidFill>
                      <a:schemeClr val="bg1"/>
                    </a:solidFill>
                    <a:latin typeface="Arial Black" panose="020B0A04020102020204" pitchFamily="34" charset="0"/>
                    <a:ea typeface="+mn-ea"/>
                    <a:cs typeface="Arial" panose="020B0604020202020204" pitchFamily="34" charset="0"/>
                  </a:defRPr>
                </a:pPr>
                <a:r>
                  <a:rPr lang="es-CO" sz="1100">
                    <a:solidFill>
                      <a:schemeClr val="bg1"/>
                    </a:solidFill>
                    <a:latin typeface="Arial Black" panose="020B0A04020102020204" pitchFamily="34" charset="0"/>
                    <a:cs typeface="Arial" panose="020B0604020202020204" pitchFamily="34" charset="0"/>
                  </a:rPr>
                  <a:t>PORTAFOLIO</a:t>
                </a:r>
                <a:r>
                  <a:rPr lang="es-CO" sz="1100" baseline="0">
                    <a:solidFill>
                      <a:schemeClr val="bg1"/>
                    </a:solidFill>
                    <a:latin typeface="Arial Black" panose="020B0A04020102020204" pitchFamily="34" charset="0"/>
                    <a:cs typeface="Arial" panose="020B0604020202020204" pitchFamily="34" charset="0"/>
                  </a:rPr>
                  <a:t> DE INVERSIONES</a:t>
                </a:r>
                <a:endParaRPr lang="es-CO" sz="1100">
                  <a:solidFill>
                    <a:schemeClr val="bg1"/>
                  </a:solidFill>
                  <a:latin typeface="Arial Black" panose="020B0A04020102020204" pitchFamily="34" charset="0"/>
                  <a:cs typeface="Arial" panose="020B0604020202020204" pitchFamily="34" charset="0"/>
                </a:endParaRPr>
              </a:p>
            </c:rich>
          </c:tx>
          <c:layout>
            <c:manualLayout>
              <c:xMode val="edge"/>
              <c:yMode val="edge"/>
              <c:x val="0.25919369218744381"/>
              <c:y val="0.87929627709938762"/>
            </c:manualLayout>
          </c:layout>
          <c:overlay val="0"/>
          <c:spPr>
            <a:noFill/>
            <a:ln>
              <a:noFill/>
            </a:ln>
            <a:effectLst/>
          </c:spPr>
          <c:txPr>
            <a:bodyPr rot="0" spcFirstLastPara="1" vertOverflow="ellipsis" vert="horz" wrap="square" anchor="ctr" anchorCtr="1"/>
            <a:lstStyle/>
            <a:p>
              <a:pPr>
                <a:defRPr sz="1100" b="1" i="0" u="none" strike="noStrike" kern="1200" cap="all" baseline="0">
                  <a:solidFill>
                    <a:schemeClr val="bg1"/>
                  </a:solidFill>
                  <a:latin typeface="Arial Black" panose="020B0A04020102020204" pitchFamily="34" charset="0"/>
                  <a:ea typeface="+mn-ea"/>
                  <a:cs typeface="Arial" panose="020B0604020202020204" pitchFamily="34" charset="0"/>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rgbClr val="FFFF00"/>
                </a:solidFill>
                <a:latin typeface="Verdana" panose="020B0604030504040204" pitchFamily="34" charset="0"/>
                <a:ea typeface="Verdana" panose="020B0604030504040204" pitchFamily="34" charset="0"/>
                <a:cs typeface="Arial" panose="020B0604020202020204" pitchFamily="34" charset="0"/>
              </a:defRPr>
            </a:pPr>
            <a:endParaRPr lang="es-CO"/>
          </a:p>
        </c:txPr>
        <c:crossAx val="-1144189424"/>
        <c:crosses val="autoZero"/>
        <c:auto val="1"/>
        <c:lblAlgn val="ctr"/>
        <c:lblOffset val="100"/>
        <c:noMultiLvlLbl val="0"/>
      </c:catAx>
      <c:valAx>
        <c:axId val="-1144189424"/>
        <c:scaling>
          <c:orientation val="minMax"/>
        </c:scaling>
        <c:delete val="0"/>
        <c:axPos val="l"/>
        <c:majorGridlines>
          <c:spPr>
            <a:ln w="9525" cap="flat" cmpd="sng" algn="ctr">
              <a:solidFill>
                <a:schemeClr val="dk1">
                  <a:lumMod val="50000"/>
                  <a:lumOff val="50000"/>
                </a:schemeClr>
              </a:solidFill>
              <a:round/>
            </a:ln>
            <a:effectLst/>
          </c:spPr>
        </c:majorGridlines>
        <c:title>
          <c:tx>
            <c:rich>
              <a:bodyPr rot="-5400000" spcFirstLastPara="1" vertOverflow="ellipsis" vert="horz" wrap="square" anchor="ctr" anchorCtr="1"/>
              <a:lstStyle/>
              <a:p>
                <a:pPr>
                  <a:defRPr sz="1000" b="1" i="0" u="none" strike="noStrike" kern="1200" cap="all" baseline="0">
                    <a:solidFill>
                      <a:schemeClr val="bg1"/>
                    </a:solidFill>
                    <a:latin typeface="Arial Black" panose="020B0A04020102020204" pitchFamily="34" charset="0"/>
                    <a:ea typeface="+mn-ea"/>
                    <a:cs typeface="Arial" panose="020B0604020202020204" pitchFamily="34" charset="0"/>
                  </a:defRPr>
                </a:pPr>
                <a:r>
                  <a:rPr lang="es-CO" sz="1000" b="1">
                    <a:solidFill>
                      <a:schemeClr val="bg1"/>
                    </a:solidFill>
                    <a:latin typeface="Arial Black" panose="020B0A04020102020204" pitchFamily="34" charset="0"/>
                    <a:cs typeface="Arial" panose="020B0604020202020204" pitchFamily="34" charset="0"/>
                  </a:rPr>
                  <a:t>Nivel</a:t>
                </a:r>
                <a:r>
                  <a:rPr lang="es-CO" sz="1000" b="1" baseline="0">
                    <a:solidFill>
                      <a:schemeClr val="bg1"/>
                    </a:solidFill>
                    <a:latin typeface="Arial Black" panose="020B0A04020102020204" pitchFamily="34" charset="0"/>
                    <a:cs typeface="Arial" panose="020B0604020202020204" pitchFamily="34" charset="0"/>
                  </a:rPr>
                  <a:t> de utilidad</a:t>
                </a:r>
                <a:endParaRPr lang="es-CO" sz="1000" b="1">
                  <a:solidFill>
                    <a:schemeClr val="bg1"/>
                  </a:solidFill>
                  <a:latin typeface="Arial Black" panose="020B0A04020102020204" pitchFamily="34" charset="0"/>
                  <a:cs typeface="Arial" panose="020B0604020202020204" pitchFamily="34" charset="0"/>
                </a:endParaRPr>
              </a:p>
            </c:rich>
          </c:tx>
          <c:layout>
            <c:manualLayout>
              <c:xMode val="edge"/>
              <c:yMode val="edge"/>
              <c:x val="8.8763340882196007E-2"/>
              <c:y val="0.25226562273638936"/>
            </c:manualLayout>
          </c:layout>
          <c:overlay val="0"/>
          <c:spPr>
            <a:noFill/>
            <a:ln>
              <a:noFill/>
            </a:ln>
            <a:effectLst/>
          </c:spPr>
          <c:txPr>
            <a:bodyPr rot="-5400000" spcFirstLastPara="1" vertOverflow="ellipsis" vert="horz" wrap="square" anchor="ctr" anchorCtr="1"/>
            <a:lstStyle/>
            <a:p>
              <a:pPr>
                <a:defRPr sz="1000" b="1" i="0" u="none" strike="noStrike" kern="1200" cap="all" baseline="0">
                  <a:solidFill>
                    <a:schemeClr val="bg1"/>
                  </a:solidFill>
                  <a:latin typeface="Arial Black" panose="020B0A04020102020204" pitchFamily="34" charset="0"/>
                  <a:ea typeface="+mn-ea"/>
                  <a:cs typeface="Arial" panose="020B0604020202020204" pitchFamily="34" charset="0"/>
                </a:defRPr>
              </a:pPr>
              <a:endParaRPr lang="es-CO"/>
            </a:p>
          </c:txPr>
        </c:title>
        <c:numFmt formatCode="0.00&quot;%&quot;"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lt1">
                    <a:lumMod val="85000"/>
                  </a:schemeClr>
                </a:solidFill>
                <a:latin typeface="+mn-lt"/>
                <a:ea typeface="+mn-ea"/>
                <a:cs typeface="+mn-cs"/>
              </a:defRPr>
            </a:pPr>
            <a:endParaRPr lang="es-CO"/>
          </a:p>
        </c:txPr>
        <c:crossAx val="-114419921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accent5">
                    <a:lumMod val="75000"/>
                  </a:schemeClr>
                </a:solidFill>
                <a:latin typeface="Arial Rounded MT Bold" panose="020F0704030504030204" pitchFamily="34" charset="0"/>
                <a:ea typeface="+mn-ea"/>
                <a:cs typeface="Arial" panose="020B0604020202020204" pitchFamily="34" charset="0"/>
              </a:defRPr>
            </a:pPr>
            <a:r>
              <a:rPr lang="es-CO" sz="1400" b="1">
                <a:solidFill>
                  <a:schemeClr val="accent5">
                    <a:lumMod val="75000"/>
                  </a:schemeClr>
                </a:solidFill>
                <a:latin typeface="Arial Rounded MT Bold" panose="020F0704030504030204" pitchFamily="34" charset="0"/>
                <a:cs typeface="Arial" panose="020B0604020202020204" pitchFamily="34" charset="0"/>
              </a:rPr>
              <a:t>MÁXIMA RENTABILIDAD</a:t>
            </a:r>
            <a:r>
              <a:rPr lang="es-CO" sz="1400" b="1" baseline="0">
                <a:solidFill>
                  <a:schemeClr val="accent5">
                    <a:lumMod val="75000"/>
                  </a:schemeClr>
                </a:solidFill>
                <a:latin typeface="Arial Rounded MT Bold" panose="020F0704030504030204" pitchFamily="34" charset="0"/>
                <a:cs typeface="Arial" panose="020B0604020202020204" pitchFamily="34" charset="0"/>
              </a:rPr>
              <a:t> DEL PORTAFOLIO</a:t>
            </a:r>
            <a:endParaRPr lang="es-CO" sz="1400" b="1">
              <a:solidFill>
                <a:schemeClr val="accent5">
                  <a:lumMod val="75000"/>
                </a:schemeClr>
              </a:solidFill>
              <a:latin typeface="Arial Rounded MT Bold" panose="020F0704030504030204" pitchFamily="34" charset="0"/>
              <a:cs typeface="Arial" panose="020B0604020202020204" pitchFamily="34" charset="0"/>
            </a:endParaRPr>
          </a:p>
        </c:rich>
      </c:tx>
      <c:layout>
        <c:manualLayout>
          <c:xMode val="edge"/>
          <c:yMode val="edge"/>
          <c:x val="0.1542808775286017"/>
          <c:y val="4.211478941476400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accent5">
                  <a:lumMod val="75000"/>
                </a:schemeClr>
              </a:solidFill>
              <a:latin typeface="Arial Rounded MT Bold" panose="020F0704030504030204" pitchFamily="34" charset="0"/>
              <a:ea typeface="+mn-ea"/>
              <a:cs typeface="Arial" panose="020B0604020202020204" pitchFamily="34" charset="0"/>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 -Máx Rentabilidad'!$B$5</c:f>
              <c:strCache>
                <c:ptCount val="1"/>
                <c:pt idx="0">
                  <c:v>BANCOLOMBIA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Lbls>
            <c:dLbl>
              <c:idx val="0"/>
              <c:layout>
                <c:manualLayout>
                  <c:x val="0"/>
                  <c:y val="-8.60215053763440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80-4DE7-AF5D-96DC5D1C12B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'Gráf -Máx Rentabilidad'!$F$5</c:f>
              <c:numCache>
                <c:formatCode>0.00"%"</c:formatCode>
                <c:ptCount val="1"/>
                <c:pt idx="0">
                  <c:v>0.40736150250000719</c:v>
                </c:pt>
              </c:numCache>
            </c:numRef>
          </c:val>
          <c:extLst>
            <c:ext xmlns:c16="http://schemas.microsoft.com/office/drawing/2014/chart" uri="{C3380CC4-5D6E-409C-BE32-E72D297353CC}">
              <c16:uniqueId val="{00000001-9080-4DE7-AF5D-96DC5D1C12B7}"/>
            </c:ext>
          </c:extLst>
        </c:ser>
        <c:ser>
          <c:idx val="1"/>
          <c:order val="1"/>
          <c:tx>
            <c:strRef>
              <c:f>'Gráf -Máx Rentabilidad'!$B$6</c:f>
              <c:strCache>
                <c:ptCount val="1"/>
                <c:pt idx="0">
                  <c:v>DAVIVIENDA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invertIfNegative val="0"/>
          <c:dLbls>
            <c:dLbl>
              <c:idx val="0"/>
              <c:layout>
                <c:manualLayout>
                  <c:x val="2.3766255416869928E-3"/>
                  <c:y val="-5.73476702508960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80-4DE7-AF5D-96DC5D1C12B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'Gráf -Máx Rentabilidad'!$F$6</c:f>
              <c:numCache>
                <c:formatCode>0.00"%"</c:formatCode>
                <c:ptCount val="1"/>
                <c:pt idx="0">
                  <c:v>0.36373563999999531</c:v>
                </c:pt>
              </c:numCache>
            </c:numRef>
          </c:val>
          <c:extLst>
            <c:ext xmlns:c16="http://schemas.microsoft.com/office/drawing/2014/chart" uri="{C3380CC4-5D6E-409C-BE32-E72D297353CC}">
              <c16:uniqueId val="{00000003-9080-4DE7-AF5D-96DC5D1C12B7}"/>
            </c:ext>
          </c:extLst>
        </c:ser>
        <c:ser>
          <c:idx val="2"/>
          <c:order val="2"/>
          <c:tx>
            <c:strRef>
              <c:f>'Gráf -Máx Rentabilidad'!$B$7</c:f>
              <c:strCache>
                <c:ptCount val="1"/>
                <c:pt idx="0">
                  <c:v>BOGOTÁ</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invertIfNegative val="0"/>
          <c:dLbls>
            <c:dLbl>
              <c:idx val="0"/>
              <c:layout>
                <c:manualLayout>
                  <c:x val="2.5725625503421655E-3"/>
                  <c:y val="-0.10991636798088411"/>
                </c:manualLayout>
              </c:layout>
              <c:tx>
                <c:rich>
                  <a:bodyPr/>
                  <a:lstStyle/>
                  <a:p>
                    <a:fld id="{1C4B2E2F-89E4-4214-A947-01DF86C1EDF5}" type="VALUE">
                      <a:rPr lang="en-US" sz="1100" b="1">
                        <a:solidFill>
                          <a:schemeClr val="accent2">
                            <a:lumMod val="75000"/>
                          </a:schemeClr>
                        </a:solidFill>
                      </a:rPr>
                      <a:pPr/>
                      <a:t>[VALOR]</a:t>
                    </a:fld>
                    <a:endParaRPr lang="es-CO"/>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9080-4DE7-AF5D-96DC5D1C12B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'Gráf -Máx Rentabilidad'!$F$7</c:f>
              <c:numCache>
                <c:formatCode>0.00"%"</c:formatCode>
                <c:ptCount val="1"/>
                <c:pt idx="0">
                  <c:v>0.12952397000000018</c:v>
                </c:pt>
              </c:numCache>
            </c:numRef>
          </c:val>
          <c:extLst>
            <c:ext xmlns:c16="http://schemas.microsoft.com/office/drawing/2014/chart" uri="{C3380CC4-5D6E-409C-BE32-E72D297353CC}">
              <c16:uniqueId val="{00000005-9080-4DE7-AF5D-96DC5D1C12B7}"/>
            </c:ext>
          </c:extLst>
        </c:ser>
        <c:ser>
          <c:idx val="3"/>
          <c:order val="3"/>
          <c:tx>
            <c:strRef>
              <c:f>'Gráf -Máx Rentabilidad'!$B$8</c:f>
              <c:strCache>
                <c:ptCount val="1"/>
                <c:pt idx="0">
                  <c:v>CORFICOLOMBIANA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invertIfNegative val="0"/>
          <c:dLbls>
            <c:dLbl>
              <c:idx val="0"/>
              <c:layout>
                <c:manualLayout>
                  <c:x val="0"/>
                  <c:y val="-3.8231780167264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80-4DE7-AF5D-96DC5D1C12B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'Gráf -Máx Rentabilidad'!$F$8</c:f>
              <c:numCache>
                <c:formatCode>0.00"%"</c:formatCode>
                <c:ptCount val="1"/>
                <c:pt idx="0">
                  <c:v>1.3204463750000013</c:v>
                </c:pt>
              </c:numCache>
            </c:numRef>
          </c:val>
          <c:extLst>
            <c:ext xmlns:c16="http://schemas.microsoft.com/office/drawing/2014/chart" uri="{C3380CC4-5D6E-409C-BE32-E72D297353CC}">
              <c16:uniqueId val="{00000007-9080-4DE7-AF5D-96DC5D1C12B7}"/>
            </c:ext>
          </c:extLst>
        </c:ser>
        <c:dLbls>
          <c:showLegendKey val="0"/>
          <c:showVal val="1"/>
          <c:showCatName val="0"/>
          <c:showSerName val="0"/>
          <c:showPercent val="0"/>
          <c:showBubbleSize val="0"/>
        </c:dLbls>
        <c:gapWidth val="150"/>
        <c:shape val="box"/>
        <c:axId val="-1144185616"/>
        <c:axId val="-1144185072"/>
        <c:axId val="0"/>
      </c:bar3DChart>
      <c:catAx>
        <c:axId val="-1144185616"/>
        <c:scaling>
          <c:orientation val="minMax"/>
        </c:scaling>
        <c:delete val="1"/>
        <c:axPos val="b"/>
        <c:numFmt formatCode="General" sourceLinked="1"/>
        <c:majorTickMark val="none"/>
        <c:minorTickMark val="none"/>
        <c:tickLblPos val="nextTo"/>
        <c:crossAx val="-1144185072"/>
        <c:crosses val="autoZero"/>
        <c:auto val="1"/>
        <c:lblAlgn val="ctr"/>
        <c:lblOffset val="100"/>
        <c:noMultiLvlLbl val="0"/>
      </c:catAx>
      <c:valAx>
        <c:axId val="-1144185072"/>
        <c:scaling>
          <c:orientation val="minMax"/>
        </c:scaling>
        <c:delete val="0"/>
        <c:axPos val="l"/>
        <c:majorGridlines>
          <c:spPr>
            <a:ln w="9525" cap="flat" cmpd="sng" algn="ctr">
              <a:solidFill>
                <a:schemeClr val="tx2">
                  <a:lumMod val="15000"/>
                  <a:lumOff val="85000"/>
                </a:schemeClr>
              </a:solidFill>
              <a:round/>
            </a:ln>
            <a:effectLst/>
          </c:spPr>
        </c:majorGridlines>
        <c:numFmt formatCode="0.0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14418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75000"/>
                </a:schemeClr>
              </a:solidFill>
              <a:latin typeface="Arial Black" panose="020B0A04020102020204"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accent4">
                    <a:lumMod val="40000"/>
                    <a:lumOff val="60000"/>
                  </a:schemeClr>
                </a:solidFill>
                <a:effectLst>
                  <a:outerShdw blurRad="50800" dist="38100" dir="5400000" algn="t" rotWithShape="0">
                    <a:prstClr val="black">
                      <a:alpha val="40000"/>
                    </a:prstClr>
                  </a:outerShdw>
                </a:effectLst>
                <a:latin typeface="Arial Rounded MT Bold" panose="020F0704030504030204" pitchFamily="34" charset="0"/>
                <a:ea typeface="+mn-ea"/>
                <a:cs typeface="+mn-cs"/>
              </a:defRPr>
            </a:pPr>
            <a:r>
              <a:rPr lang="es-CO">
                <a:solidFill>
                  <a:schemeClr val="accent4">
                    <a:lumMod val="40000"/>
                    <a:lumOff val="60000"/>
                  </a:schemeClr>
                </a:solidFill>
                <a:latin typeface="Arial Rounded MT Bold" panose="020F0704030504030204" pitchFamily="34" charset="0"/>
              </a:rPr>
              <a:t>ANÁLISIS DE RIESGO %</a:t>
            </a:r>
          </a:p>
        </c:rich>
      </c:tx>
      <c:layout>
        <c:manualLayout>
          <c:xMode val="edge"/>
          <c:yMode val="edge"/>
          <c:x val="0.26574154606670886"/>
          <c:y val="3.733581689385601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4">
                  <a:lumMod val="40000"/>
                  <a:lumOff val="60000"/>
                </a:schemeClr>
              </a:solidFill>
              <a:effectLst>
                <a:outerShdw blurRad="50800" dist="38100" dir="5400000" algn="t" rotWithShape="0">
                  <a:prstClr val="black">
                    <a:alpha val="40000"/>
                  </a:prstClr>
                </a:outerShdw>
              </a:effectLst>
              <a:latin typeface="Arial Rounded MT Bold" panose="020F0704030504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 -Máx Rentabilidad'!$B$5</c:f>
              <c:strCache>
                <c:ptCount val="1"/>
                <c:pt idx="0">
                  <c:v>BANCOLOMBIA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Lbl>
              <c:idx val="0"/>
              <c:layout>
                <c:manualLayout>
                  <c:x val="-4.5435254337367713E-17"/>
                  <c:y val="-0.10991636798088411"/>
                </c:manualLayout>
              </c:layout>
              <c:tx>
                <c:rich>
                  <a:bodyPr/>
                  <a:lstStyle/>
                  <a:p>
                    <a:fld id="{0862C2D8-2210-4C62-B17B-532B480D8B4B}" type="VALUE">
                      <a:rPr lang="en-US" sz="1200">
                        <a:solidFill>
                          <a:srgbClr val="FFFF00"/>
                        </a:solidFill>
                      </a:rPr>
                      <a:pPr/>
                      <a:t>[VALOR]</a:t>
                    </a:fld>
                    <a:endParaRPr lang="es-CO"/>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0A9-46D5-B66B-95514F3A6D67}"/>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FF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'Gráf -Máx Rentabilidad'!$E$5</c:f>
              <c:numCache>
                <c:formatCode>0.00"%"</c:formatCode>
                <c:ptCount val="1"/>
                <c:pt idx="0">
                  <c:v>0.49817476785722092</c:v>
                </c:pt>
              </c:numCache>
            </c:numRef>
          </c:val>
          <c:extLst>
            <c:ext xmlns:c16="http://schemas.microsoft.com/office/drawing/2014/chart" uri="{C3380CC4-5D6E-409C-BE32-E72D297353CC}">
              <c16:uniqueId val="{00000001-A0A9-46D5-B66B-95514F3A6D67}"/>
            </c:ext>
          </c:extLst>
        </c:ser>
        <c:ser>
          <c:idx val="1"/>
          <c:order val="1"/>
          <c:tx>
            <c:strRef>
              <c:f>'Gráf -Máx Rentabilidad'!$B$6</c:f>
              <c:strCache>
                <c:ptCount val="1"/>
                <c:pt idx="0">
                  <c:v>DAVIVIENDA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Lbl>
              <c:idx val="0"/>
              <c:layout>
                <c:manualLayout>
                  <c:x val="-4.5435254337367713E-17"/>
                  <c:y val="-6.6905615292712065E-2"/>
                </c:manualLayout>
              </c:layout>
              <c:tx>
                <c:rich>
                  <a:bodyPr/>
                  <a:lstStyle/>
                  <a:p>
                    <a:fld id="{9BBBB5DD-2C5D-46A8-BF46-00A532789365}" type="VALUE">
                      <a:rPr lang="en-US" sz="1200">
                        <a:solidFill>
                          <a:srgbClr val="FFFF00"/>
                        </a:solidFill>
                      </a:rPr>
                      <a:pPr/>
                      <a:t>[VALOR]</a:t>
                    </a:fld>
                    <a:endParaRPr lang="es-CO"/>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0A9-46D5-B66B-95514F3A6D67}"/>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FFFF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'Gráf -Máx Rentabilidad'!$E$6</c:f>
              <c:numCache>
                <c:formatCode>0.00"%"</c:formatCode>
                <c:ptCount val="1"/>
                <c:pt idx="0">
                  <c:v>0.4601366643701022</c:v>
                </c:pt>
              </c:numCache>
            </c:numRef>
          </c:val>
          <c:extLst>
            <c:ext xmlns:c16="http://schemas.microsoft.com/office/drawing/2014/chart" uri="{C3380CC4-5D6E-409C-BE32-E72D297353CC}">
              <c16:uniqueId val="{00000003-A0A9-46D5-B66B-95514F3A6D67}"/>
            </c:ext>
          </c:extLst>
        </c:ser>
        <c:ser>
          <c:idx val="2"/>
          <c:order val="2"/>
          <c:tx>
            <c:strRef>
              <c:f>'Gráf -Máx Rentabilidad'!$B$7</c:f>
              <c:strCache>
                <c:ptCount val="1"/>
                <c:pt idx="0">
                  <c:v>BOGOTÁ</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Lbl>
              <c:idx val="0"/>
              <c:layout>
                <c:manualLayout>
                  <c:x val="0"/>
                  <c:y val="-7.6463560334528072E-2"/>
                </c:manualLayout>
              </c:layout>
              <c:tx>
                <c:rich>
                  <a:bodyPr rot="0" spcFirstLastPara="1" vertOverflow="ellipsis" vert="horz" wrap="square" lIns="38100" tIns="19050" rIns="38100" bIns="19050" anchor="ctr" anchorCtr="1">
                    <a:spAutoFit/>
                  </a:bodyPr>
                  <a:lstStyle/>
                  <a:p>
                    <a:pPr>
                      <a:defRPr sz="1100" b="1" i="0" u="none" strike="noStrike" kern="1200" baseline="0">
                        <a:solidFill>
                          <a:srgbClr val="FFFF00"/>
                        </a:solidFill>
                        <a:latin typeface="+mn-lt"/>
                        <a:ea typeface="+mn-ea"/>
                        <a:cs typeface="+mn-cs"/>
                      </a:defRPr>
                    </a:pPr>
                    <a:fld id="{5F2A29EA-2A51-4A6D-BE2E-D1B8747C43F2}" type="VALUE">
                      <a:rPr lang="en-US" sz="1200">
                        <a:solidFill>
                          <a:srgbClr val="FFFF00"/>
                        </a:solidFill>
                      </a:rPr>
                      <a:pPr>
                        <a:defRPr sz="1100" b="1">
                          <a:solidFill>
                            <a:srgbClr val="FFFF00"/>
                          </a:solidFill>
                        </a:defRPr>
                      </a:pPr>
                      <a:t>[VALOR]</a:t>
                    </a:fld>
                    <a:endParaRPr lang="es-CO"/>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FFF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0A9-46D5-B66B-95514F3A6D6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FFFF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'Gráf -Máx Rentabilidad'!$E$7</c:f>
              <c:numCache>
                <c:formatCode>0.00"%"</c:formatCode>
                <c:ptCount val="1"/>
                <c:pt idx="0">
                  <c:v>0.15446466214831067</c:v>
                </c:pt>
              </c:numCache>
            </c:numRef>
          </c:val>
          <c:extLst>
            <c:ext xmlns:c16="http://schemas.microsoft.com/office/drawing/2014/chart" uri="{C3380CC4-5D6E-409C-BE32-E72D297353CC}">
              <c16:uniqueId val="{00000005-A0A9-46D5-B66B-95514F3A6D67}"/>
            </c:ext>
          </c:extLst>
        </c:ser>
        <c:ser>
          <c:idx val="3"/>
          <c:order val="3"/>
          <c:tx>
            <c:strRef>
              <c:f>'Gráf -Máx Rentabilidad'!$B$8</c:f>
              <c:strCache>
                <c:ptCount val="1"/>
                <c:pt idx="0">
                  <c:v>CORFICOLOMBIANA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Lbl>
              <c:idx val="0"/>
              <c:layout>
                <c:manualLayout>
                  <c:x val="0"/>
                  <c:y val="-5.2568697729988054E-2"/>
                </c:manualLayout>
              </c:layout>
              <c:tx>
                <c:rich>
                  <a:bodyPr rot="0" spcFirstLastPara="1" vertOverflow="ellipsis" vert="horz" wrap="square" lIns="38100" tIns="19050" rIns="38100" bIns="19050" anchor="ctr" anchorCtr="1">
                    <a:spAutoFit/>
                  </a:bodyPr>
                  <a:lstStyle/>
                  <a:p>
                    <a:pPr>
                      <a:defRPr sz="1050" b="1" i="0" u="none" strike="noStrike" kern="1200" baseline="0">
                        <a:solidFill>
                          <a:srgbClr val="FFFF00"/>
                        </a:solidFill>
                        <a:latin typeface="+mn-lt"/>
                        <a:ea typeface="+mn-ea"/>
                        <a:cs typeface="+mn-cs"/>
                      </a:defRPr>
                    </a:pPr>
                    <a:fld id="{62707562-912C-4DED-80C7-7DCE540507A2}" type="VALUE">
                      <a:rPr lang="en-US" sz="1200">
                        <a:solidFill>
                          <a:srgbClr val="FFFF00"/>
                        </a:solidFill>
                      </a:rPr>
                      <a:pPr>
                        <a:defRPr sz="1050" b="1">
                          <a:solidFill>
                            <a:srgbClr val="FFFF00"/>
                          </a:solidFill>
                        </a:defRPr>
                      </a:pPr>
                      <a:t>[VALOR]</a:t>
                    </a:fld>
                    <a:endParaRPr lang="es-CO"/>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FF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0A9-46D5-B66B-95514F3A6D67}"/>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rgbClr val="FFFF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'Gráf -Máx Rentabilidad'!$E$8</c:f>
              <c:numCache>
                <c:formatCode>0.00"%"</c:formatCode>
                <c:ptCount val="1"/>
                <c:pt idx="0">
                  <c:v>3.329777821784869</c:v>
                </c:pt>
              </c:numCache>
            </c:numRef>
          </c:val>
          <c:extLst>
            <c:ext xmlns:c16="http://schemas.microsoft.com/office/drawing/2014/chart" uri="{C3380CC4-5D6E-409C-BE32-E72D297353CC}">
              <c16:uniqueId val="{00000007-A0A9-46D5-B66B-95514F3A6D67}"/>
            </c:ext>
          </c:extLst>
        </c:ser>
        <c:dLbls>
          <c:showLegendKey val="0"/>
          <c:showVal val="1"/>
          <c:showCatName val="0"/>
          <c:showSerName val="0"/>
          <c:showPercent val="0"/>
          <c:showBubbleSize val="0"/>
        </c:dLbls>
        <c:gapWidth val="150"/>
        <c:shape val="box"/>
        <c:axId val="-1144197584"/>
        <c:axId val="-459178176"/>
        <c:axId val="0"/>
      </c:bar3DChart>
      <c:catAx>
        <c:axId val="-1144197584"/>
        <c:scaling>
          <c:orientation val="minMax"/>
        </c:scaling>
        <c:delete val="1"/>
        <c:axPos val="b"/>
        <c:title>
          <c:tx>
            <c:rich>
              <a:bodyPr rot="0" spcFirstLastPara="1" vertOverflow="ellipsis" vert="horz" wrap="square" anchor="ctr" anchorCtr="1"/>
              <a:lstStyle/>
              <a:p>
                <a:pPr>
                  <a:defRPr sz="1000" b="1" i="0" u="none" strike="noStrike" kern="1200" cap="all" baseline="0">
                    <a:solidFill>
                      <a:schemeClr val="bg1"/>
                    </a:solidFill>
                    <a:latin typeface="Arial Black" panose="020B0A04020102020204" pitchFamily="34" charset="0"/>
                    <a:ea typeface="+mn-ea"/>
                    <a:cs typeface="+mn-cs"/>
                  </a:defRPr>
                </a:pPr>
                <a:r>
                  <a:rPr lang="es-CO" sz="1000">
                    <a:solidFill>
                      <a:schemeClr val="bg1"/>
                    </a:solidFill>
                    <a:latin typeface="Arial Black" panose="020B0A04020102020204" pitchFamily="34" charset="0"/>
                  </a:rPr>
                  <a:t>PORTAFOLIO</a:t>
                </a:r>
                <a:r>
                  <a:rPr lang="es-CO" sz="1000" baseline="0">
                    <a:solidFill>
                      <a:schemeClr val="bg1"/>
                    </a:solidFill>
                    <a:latin typeface="Arial Black" panose="020B0A04020102020204" pitchFamily="34" charset="0"/>
                  </a:rPr>
                  <a:t> de inversión</a:t>
                </a:r>
                <a:endParaRPr lang="es-CO" sz="1000">
                  <a:solidFill>
                    <a:schemeClr val="bg1"/>
                  </a:solidFill>
                  <a:latin typeface="Arial Black" panose="020B0A04020102020204" pitchFamily="34" charset="0"/>
                </a:endParaRPr>
              </a:p>
            </c:rich>
          </c:tx>
          <c:layout>
            <c:manualLayout>
              <c:xMode val="edge"/>
              <c:yMode val="edge"/>
              <c:x val="0.32036907772913731"/>
              <c:y val="0.76473005390455218"/>
            </c:manualLayout>
          </c:layout>
          <c:overlay val="0"/>
          <c:spPr>
            <a:noFill/>
            <a:ln>
              <a:noFill/>
            </a:ln>
            <a:effectLst/>
          </c:spPr>
          <c:txPr>
            <a:bodyPr rot="0" spcFirstLastPara="1" vertOverflow="ellipsis" vert="horz" wrap="square" anchor="ctr" anchorCtr="1"/>
            <a:lstStyle/>
            <a:p>
              <a:pPr>
                <a:defRPr sz="1000" b="1" i="0" u="none" strike="noStrike" kern="1200" cap="all" baseline="0">
                  <a:solidFill>
                    <a:schemeClr val="bg1"/>
                  </a:solidFill>
                  <a:latin typeface="Arial Black" panose="020B0A04020102020204" pitchFamily="34" charset="0"/>
                  <a:ea typeface="+mn-ea"/>
                  <a:cs typeface="+mn-cs"/>
                </a:defRPr>
              </a:pPr>
              <a:endParaRPr lang="es-CO"/>
            </a:p>
          </c:txPr>
        </c:title>
        <c:numFmt formatCode="General" sourceLinked="1"/>
        <c:majorTickMark val="none"/>
        <c:minorTickMark val="none"/>
        <c:tickLblPos val="nextTo"/>
        <c:crossAx val="-459178176"/>
        <c:crosses val="autoZero"/>
        <c:auto val="1"/>
        <c:lblAlgn val="ctr"/>
        <c:lblOffset val="100"/>
        <c:noMultiLvlLbl val="0"/>
      </c:catAx>
      <c:valAx>
        <c:axId val="-459178176"/>
        <c:scaling>
          <c:orientation val="minMax"/>
        </c:scaling>
        <c:delete val="1"/>
        <c:axPos val="l"/>
        <c:majorGridlines>
          <c:spPr>
            <a:ln w="9525" cap="flat" cmpd="sng" algn="ctr">
              <a:solidFill>
                <a:schemeClr val="dk1">
                  <a:lumMod val="50000"/>
                  <a:lumOff val="50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bg1"/>
                    </a:solidFill>
                    <a:latin typeface="Arial Black" panose="020B0A04020102020204" pitchFamily="34" charset="0"/>
                    <a:ea typeface="+mn-ea"/>
                    <a:cs typeface="+mn-cs"/>
                  </a:defRPr>
                </a:pPr>
                <a:r>
                  <a:rPr lang="en-US" sz="900" b="0" baseline="0">
                    <a:solidFill>
                      <a:schemeClr val="bg1"/>
                    </a:solidFill>
                    <a:latin typeface="Arial Black" panose="020B0A04020102020204" pitchFamily="34" charset="0"/>
                  </a:rPr>
                  <a:t>medición DEl RIESGO %</a:t>
                </a:r>
                <a:endParaRPr lang="en-US" sz="900" b="0">
                  <a:solidFill>
                    <a:schemeClr val="bg1"/>
                  </a:solidFill>
                  <a:latin typeface="Arial Black" panose="020B0A04020102020204" pitchFamily="34" charset="0"/>
                </a:endParaRP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bg1"/>
                  </a:solidFill>
                  <a:latin typeface="Arial Black" panose="020B0A04020102020204" pitchFamily="34" charset="0"/>
                  <a:ea typeface="+mn-ea"/>
                  <a:cs typeface="+mn-cs"/>
                </a:defRPr>
              </a:pPr>
              <a:endParaRPr lang="es-CO"/>
            </a:p>
          </c:txPr>
        </c:title>
        <c:numFmt formatCode="0.00&quot;%&quot;" sourceLinked="1"/>
        <c:majorTickMark val="none"/>
        <c:minorTickMark val="none"/>
        <c:tickLblPos val="nextTo"/>
        <c:crossAx val="-1144197584"/>
        <c:crosses val="autoZero"/>
        <c:crossBetween val="between"/>
      </c:valAx>
      <c:spPr>
        <a:noFill/>
        <a:ln>
          <a:noFill/>
        </a:ln>
        <a:effectLst/>
      </c:spPr>
    </c:plotArea>
    <c:legend>
      <c:legendPos val="b"/>
      <c:layout>
        <c:manualLayout>
          <c:xMode val="edge"/>
          <c:yMode val="edge"/>
          <c:x val="5.7434857874475873E-2"/>
          <c:y val="0.88261375930159269"/>
          <c:w val="0.89999998048570684"/>
          <c:h val="8.87124055729592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4">
                  <a:lumMod val="20000"/>
                  <a:lumOff val="80000"/>
                </a:schemeClr>
              </a:solidFill>
              <a:latin typeface="Arial Rounded MT Bold" panose="020F0704030504030204" pitchFamily="34" charset="0"/>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rgbClr val="FF0000"/>
                </a:solidFill>
                <a:latin typeface="Arial Rounded MT Bold" panose="020F0704030504030204" pitchFamily="34" charset="0"/>
                <a:ea typeface="+mn-ea"/>
                <a:cs typeface="+mn-cs"/>
              </a:defRPr>
            </a:pPr>
            <a:r>
              <a:rPr lang="es-CO" sz="1600">
                <a:solidFill>
                  <a:srgbClr val="FF0000"/>
                </a:solidFill>
                <a:latin typeface="Arial Rounded MT Bold" panose="020F0704030504030204" pitchFamily="34" charset="0"/>
              </a:rPr>
              <a:t>CDT</a:t>
            </a:r>
            <a:r>
              <a:rPr lang="es-CO" sz="1600" baseline="0">
                <a:solidFill>
                  <a:srgbClr val="FF0000"/>
                </a:solidFill>
                <a:latin typeface="Arial Rounded MT Bold" panose="020F0704030504030204" pitchFamily="34" charset="0"/>
              </a:rPr>
              <a:t> - TASA DE INTERES E.A%</a:t>
            </a:r>
            <a:endParaRPr lang="es-CO" sz="1600">
              <a:solidFill>
                <a:srgbClr val="FF0000"/>
              </a:solidFill>
              <a:latin typeface="Arial Rounded MT Bold" panose="020F0704030504030204" pitchFamily="34" charset="0"/>
            </a:endParaRPr>
          </a:p>
        </c:rich>
      </c:tx>
      <c:layout>
        <c:manualLayout>
          <c:xMode val="edge"/>
          <c:yMode val="edge"/>
          <c:x val="0.1751183837883464"/>
          <c:y val="2.6533994894473806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rgbClr val="FF0000"/>
              </a:solidFill>
              <a:latin typeface="Arial Rounded MT Bold" panose="020F070403050403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546240719557249"/>
          <c:y val="0.22212371599982864"/>
          <c:w val="0.81674151628974956"/>
          <c:h val="0.52323971102313649"/>
        </c:manualLayout>
      </c:layout>
      <c:pie3DChart>
        <c:varyColors val="1"/>
        <c:ser>
          <c:idx val="0"/>
          <c:order val="0"/>
          <c:explosion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011-408B-A379-50541B981EA1}"/>
              </c:ext>
            </c:extLst>
          </c:dPt>
          <c:dPt>
            <c:idx val="1"/>
            <c:bubble3D val="0"/>
            <c:explosion val="9"/>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011-408B-A379-50541B981EA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011-408B-A379-50541B981EA1}"/>
              </c:ext>
            </c:extLst>
          </c:dPt>
          <c:dLbls>
            <c:dLbl>
              <c:idx val="0"/>
              <c:layout>
                <c:manualLayout>
                  <c:x val="1.0234201494044014E-2"/>
                  <c:y val="-5.99640572229068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11-408B-A379-50541B981EA1}"/>
                </c:ext>
              </c:extLst>
            </c:dLbl>
            <c:dLbl>
              <c:idx val="1"/>
              <c:layout>
                <c:manualLayout>
                  <c:x val="1.3284204859007904E-2"/>
                  <c:y val="2.80059071233348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11-408B-A379-50541B981EA1}"/>
                </c:ext>
              </c:extLst>
            </c:dLbl>
            <c:dLbl>
              <c:idx val="2"/>
              <c:layout>
                <c:manualLayout>
                  <c:x val="-2.4368396258160039E-2"/>
                  <c:y val="-3.062378929913673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11-408B-A379-50541B981EA1}"/>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6">
                        <a:lumMod val="50000"/>
                      </a:schemeClr>
                    </a:solidFill>
                    <a:latin typeface="Arial Rounded MT Bold" panose="020F0704030504030204" pitchFamily="34" charset="0"/>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'Estr Competitiva Mercados '!$A$3:$A$5</c:f>
              <c:strCache>
                <c:ptCount val="3"/>
                <c:pt idx="0">
                  <c:v>BANCO AV VILLAS                      </c:v>
                </c:pt>
                <c:pt idx="1">
                  <c:v>BANCO BBVA                             </c:v>
                </c:pt>
                <c:pt idx="2">
                  <c:v>BANCO OCCIDENTE                   </c:v>
                </c:pt>
              </c:strCache>
            </c:strRef>
          </c:cat>
          <c:val>
            <c:numRef>
              <c:f>'Estr Competitiva Mercados '!$B$3:$B$5</c:f>
              <c:numCache>
                <c:formatCode>0.00"%"</c:formatCode>
                <c:ptCount val="3"/>
                <c:pt idx="0">
                  <c:v>4.58</c:v>
                </c:pt>
                <c:pt idx="1">
                  <c:v>4.6500000000000004</c:v>
                </c:pt>
                <c:pt idx="2">
                  <c:v>4.6500000000000004</c:v>
                </c:pt>
              </c:numCache>
            </c:numRef>
          </c:val>
          <c:extLst>
            <c:ext xmlns:c16="http://schemas.microsoft.com/office/drawing/2014/chart" uri="{C3380CC4-5D6E-409C-BE32-E72D297353CC}">
              <c16:uniqueId val="{00000006-F011-408B-A379-50541B981EA1}"/>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2.573398017197414E-2"/>
          <c:y val="0.77114981020528328"/>
          <c:w val="0.36884716333535233"/>
          <c:h val="0.2054946972042146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7030A0"/>
              </a:solidFill>
              <a:latin typeface="Arial Rounded MT Bold" panose="020F0704030504030204"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FF0000"/>
                </a:solidFill>
                <a:latin typeface="Arial Rounded MT Bold" panose="020F0704030504030204" pitchFamily="34" charset="0"/>
                <a:ea typeface="+mn-ea"/>
                <a:cs typeface="+mn-cs"/>
              </a:defRPr>
            </a:pPr>
            <a:r>
              <a:rPr lang="es-CO" sz="1400" baseline="0">
                <a:solidFill>
                  <a:srgbClr val="FF0000"/>
                </a:solidFill>
                <a:latin typeface="Arial Rounded MT Bold" panose="020F0704030504030204" pitchFamily="34" charset="0"/>
              </a:rPr>
              <a:t>FONDOS DE INVERSIÓN - TASA E.A%</a:t>
            </a:r>
            <a:endParaRPr lang="es-CO" sz="1400">
              <a:solidFill>
                <a:srgbClr val="FF0000"/>
              </a:solidFill>
              <a:latin typeface="Arial Rounded MT Bold" panose="020F0704030504030204" pitchFamily="34" charset="0"/>
            </a:endParaRPr>
          </a:p>
        </c:rich>
      </c:tx>
      <c:layout>
        <c:manualLayout>
          <c:xMode val="edge"/>
          <c:yMode val="edge"/>
          <c:x val="0.16125831464414142"/>
          <c:y val="9.494436198670052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FF0000"/>
              </a:solidFill>
              <a:latin typeface="Arial Rounded MT Bold" panose="020F070403050403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082815398189717"/>
          <c:y val="0.20609792741424562"/>
          <c:w val="0.80288157327527421"/>
          <c:h val="0.51472013282684714"/>
        </c:manualLayout>
      </c:layout>
      <c:pie3DChart>
        <c:varyColors val="1"/>
        <c:ser>
          <c:idx val="0"/>
          <c:order val="0"/>
          <c:explosion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24F-4B58-B1A0-91EA2078264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24F-4B58-B1A0-91EA2078264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024F-4B58-B1A0-91EA2078264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024F-4B58-B1A0-91EA20782647}"/>
              </c:ext>
            </c:extLst>
          </c:dPt>
          <c:dLbls>
            <c:dLbl>
              <c:idx val="0"/>
              <c:layout>
                <c:manualLayout>
                  <c:x val="3.3590998630368608E-2"/>
                  <c:y val="-1.622567147157723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4F-4B58-B1A0-91EA20782647}"/>
                </c:ext>
              </c:extLst>
            </c:dLbl>
            <c:dLbl>
              <c:idx val="1"/>
              <c:layout>
                <c:manualLayout>
                  <c:x val="2.5498060143729434E-2"/>
                  <c:y val="-3.919264085599527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4F-4B58-B1A0-91EA20782647}"/>
                </c:ext>
              </c:extLst>
            </c:dLbl>
            <c:dLbl>
              <c:idx val="2"/>
              <c:layout>
                <c:manualLayout>
                  <c:x val="1.5639988868335324E-2"/>
                  <c:y val="2.891969174779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4F-4B58-B1A0-91EA20782647}"/>
                </c:ext>
              </c:extLst>
            </c:dLbl>
            <c:dLbl>
              <c:idx val="3"/>
              <c:layout>
                <c:manualLayout>
                  <c:x val="-3.3497579954272867E-3"/>
                  <c:y val="-7.050522837999882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4F-4B58-B1A0-91EA2078264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7030A0"/>
                    </a:solidFill>
                    <a:latin typeface="Arial Rounded MT Bold" panose="020F0704030504030204" pitchFamily="34" charset="0"/>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'Estr Competitiva Mercados '!$F$3:$F$6</c:f>
              <c:strCache>
                <c:ptCount val="4"/>
                <c:pt idx="0">
                  <c:v>FIDUCIARIA BANCOLOMBIA                  </c:v>
                </c:pt>
                <c:pt idx="1">
                  <c:v>CORREDORES DAVIVIENDA                        </c:v>
                </c:pt>
                <c:pt idx="2">
                  <c:v>FIDUCIARIA BOGOTÁ               </c:v>
                </c:pt>
                <c:pt idx="3">
                  <c:v>FIDUCIARIA CORFICOLOMBIANA              </c:v>
                </c:pt>
              </c:strCache>
            </c:strRef>
          </c:cat>
          <c:val>
            <c:numRef>
              <c:f>'Estr Competitiva Mercados '!$G$3:$G$6</c:f>
              <c:numCache>
                <c:formatCode>0.00"%"</c:formatCode>
                <c:ptCount val="4"/>
                <c:pt idx="0">
                  <c:v>4.87</c:v>
                </c:pt>
                <c:pt idx="1">
                  <c:v>5.72</c:v>
                </c:pt>
                <c:pt idx="2">
                  <c:v>8.43</c:v>
                </c:pt>
                <c:pt idx="3">
                  <c:v>14.21</c:v>
                </c:pt>
              </c:numCache>
            </c:numRef>
          </c:val>
          <c:extLst>
            <c:ext xmlns:c16="http://schemas.microsoft.com/office/drawing/2014/chart" uri="{C3380CC4-5D6E-409C-BE32-E72D297353CC}">
              <c16:uniqueId val="{00000008-024F-4B58-B1A0-91EA20782647}"/>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2.6346467606310132E-2"/>
          <c:y val="0.720855659815686"/>
          <c:w val="0.48467464435968372"/>
          <c:h val="0.264084593259708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6">
                  <a:lumMod val="50000"/>
                </a:schemeClr>
              </a:solidFill>
              <a:latin typeface="Arial Rounded MT Bold" panose="020F0704030504030204"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dk1">
            <a:lumMod val="50000"/>
            <a:lumOff val="5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9525" cap="flat" cmpd="sng" algn="ctr">
        <a:solidFill>
          <a:schemeClr val="dk1">
            <a:lumMod val="50000"/>
            <a:lumOff val="50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60</xdr:row>
      <xdr:rowOff>1</xdr:rowOff>
    </xdr:from>
    <xdr:to>
      <xdr:col>10</xdr:col>
      <xdr:colOff>819150</xdr:colOff>
      <xdr:row>64</xdr:row>
      <xdr:rowOff>19051</xdr:rowOff>
    </xdr:to>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76225" y="10753726"/>
          <a:ext cx="90297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0">
              <a:latin typeface="Arial Narrow" panose="020B0606020202030204" pitchFamily="34" charset="0"/>
            </a:rPr>
            <a:t>Al comparar la Rentabilidad</a:t>
          </a:r>
          <a:r>
            <a:rPr lang="es-ES" sz="1100" b="0" baseline="0">
              <a:latin typeface="Arial Narrow" panose="020B0606020202030204" pitchFamily="34" charset="0"/>
            </a:rPr>
            <a:t> obtenida en la inversión en grupo sura vs la rentabilidad máxima obtenida en el portafolio, podemos ver que existe una diferencia de un 33,76%, pero al comparar la rentabilidad obtenida vs la rentabilidad mínima, encontramos que esta fue mayor en un 0,52%</a:t>
          </a:r>
          <a:endParaRPr lang="es-CO" sz="1100" b="0">
            <a:solidFill>
              <a:schemeClr val="dk1"/>
            </a:solidFill>
            <a:effectLst/>
            <a:latin typeface="+mn-lt"/>
            <a:ea typeface="+mn-ea"/>
            <a:cs typeface="+mn-cs"/>
          </a:endParaRPr>
        </a:p>
      </xdr:txBody>
    </xdr:sp>
    <xdr:clientData/>
  </xdr:twoCellAnchor>
  <xdr:twoCellAnchor>
    <xdr:from>
      <xdr:col>1</xdr:col>
      <xdr:colOff>1666875</xdr:colOff>
      <xdr:row>64</xdr:row>
      <xdr:rowOff>161924</xdr:rowOff>
    </xdr:from>
    <xdr:to>
      <xdr:col>8</xdr:col>
      <xdr:colOff>85725</xdr:colOff>
      <xdr:row>81</xdr:row>
      <xdr:rowOff>9524</xdr:rowOff>
    </xdr:to>
    <xdr:graphicFrame macro="">
      <xdr:nvGraphicFramePr>
        <xdr:cNvPr id="11" name="Gráfico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1895475</xdr:colOff>
      <xdr:row>88</xdr:row>
      <xdr:rowOff>157162</xdr:rowOff>
    </xdr:from>
    <xdr:to>
      <xdr:col>7</xdr:col>
      <xdr:colOff>866775</xdr:colOff>
      <xdr:row>102</xdr:row>
      <xdr:rowOff>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82</xdr:row>
      <xdr:rowOff>0</xdr:rowOff>
    </xdr:from>
    <xdr:to>
      <xdr:col>10</xdr:col>
      <xdr:colOff>819150</xdr:colOff>
      <xdr:row>88</xdr:row>
      <xdr:rowOff>95249</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276225" y="14316075"/>
          <a:ext cx="9029700" cy="1066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0">
              <a:solidFill>
                <a:schemeClr val="dk1"/>
              </a:solidFill>
              <a:effectLst/>
              <a:latin typeface="Arial Narrow" panose="020B0606020202030204" pitchFamily="34" charset="0"/>
              <a:ea typeface="+mn-ea"/>
              <a:cs typeface="+mn-cs"/>
            </a:rPr>
            <a:t>En</a:t>
          </a:r>
          <a:r>
            <a:rPr lang="es-ES" sz="1100" b="0" baseline="0">
              <a:solidFill>
                <a:schemeClr val="dk1"/>
              </a:solidFill>
              <a:effectLst/>
              <a:latin typeface="Arial Narrow" panose="020B0606020202030204" pitchFamily="34" charset="0"/>
              <a:ea typeface="+mn-ea"/>
              <a:cs typeface="+mn-cs"/>
            </a:rPr>
            <a:t> cuanto a la varianza, vemos que la variación del precio de la acción, con respecto a la rentabilidad esperada, o también conocido como riesgo, para la inversión en Grupo sura, es negativa y para un valor de  -93 que representa un el valor mas alto con relación a las demás empresas del portafolio, razón por la cual la rentabilidad obtenida final fue de 0,52 cuando la que se esperada era de 1,1%.</a:t>
          </a:r>
        </a:p>
        <a:p>
          <a:endParaRPr lang="es-ES" sz="1100" b="0" baseline="0">
            <a:solidFill>
              <a:schemeClr val="dk1"/>
            </a:solidFill>
            <a:effectLst/>
            <a:latin typeface="Arial Narrow" panose="020B0606020202030204" pitchFamily="34" charset="0"/>
            <a:ea typeface="+mn-ea"/>
            <a:cs typeface="+mn-cs"/>
          </a:endParaRPr>
        </a:p>
        <a:p>
          <a:r>
            <a:rPr lang="es-ES" sz="1100" b="0" baseline="0">
              <a:solidFill>
                <a:schemeClr val="dk1"/>
              </a:solidFill>
              <a:effectLst/>
              <a:latin typeface="Arial Narrow" panose="020B0606020202030204" pitchFamily="34" charset="0"/>
              <a:ea typeface="+mn-ea"/>
              <a:cs typeface="+mn-cs"/>
            </a:rPr>
            <a:t>En este caso la varianza del Avianca fue la menor con un valor de -12, por lo que entre la rentabilidad esperada y la obtenida al final del ejercicio no existió una gran diferencia.</a:t>
          </a:r>
          <a:endParaRPr lang="es-CO" sz="1100" b="0">
            <a:solidFill>
              <a:schemeClr val="dk1"/>
            </a:solidFill>
            <a:effectLst/>
            <a:latin typeface="+mn-lt"/>
            <a:ea typeface="+mn-ea"/>
            <a:cs typeface="+mn-cs"/>
          </a:endParaRPr>
        </a:p>
      </xdr:txBody>
    </xdr:sp>
    <xdr:clientData/>
  </xdr:twoCellAnchor>
  <xdr:twoCellAnchor>
    <xdr:from>
      <xdr:col>1</xdr:col>
      <xdr:colOff>0</xdr:colOff>
      <xdr:row>103</xdr:row>
      <xdr:rowOff>1</xdr:rowOff>
    </xdr:from>
    <xdr:to>
      <xdr:col>10</xdr:col>
      <xdr:colOff>819150</xdr:colOff>
      <xdr:row>107</xdr:row>
      <xdr:rowOff>152401</xdr:rowOff>
    </xdr:to>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76225" y="17716501"/>
          <a:ext cx="90297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0">
              <a:solidFill>
                <a:schemeClr val="dk1"/>
              </a:solidFill>
              <a:effectLst/>
              <a:latin typeface="Arial Narrow" panose="020B0606020202030204" pitchFamily="34" charset="0"/>
              <a:ea typeface="+mn-ea"/>
              <a:cs typeface="+mn-cs"/>
            </a:rPr>
            <a:t>La desviación</a:t>
          </a:r>
          <a:r>
            <a:rPr lang="es-ES" sz="1100" b="0" baseline="0">
              <a:solidFill>
                <a:schemeClr val="dk1"/>
              </a:solidFill>
              <a:effectLst/>
              <a:latin typeface="Arial Narrow" panose="020B0606020202030204" pitchFamily="34" charset="0"/>
              <a:ea typeface="+mn-ea"/>
              <a:cs typeface="+mn-cs"/>
            </a:rPr>
            <a:t> nos muestra la volatilidad de las acciones en el portafolio en términos lineales, para lo cual la empresa GRUPOSURA el valor es de 380, que al compararlo con el total de la volatilidad para el portafolio, nos da un valor de 1,85%, en este caso observamos también que la empresa APPLE, es la empresa con un mayor valor de volatilidad (18,077).</a:t>
          </a:r>
          <a:endParaRPr lang="es-CO" sz="1100" b="0">
            <a:solidFill>
              <a:schemeClr val="dk1"/>
            </a:solidFill>
            <a:effectLst/>
            <a:latin typeface="+mn-lt"/>
            <a:ea typeface="+mn-ea"/>
            <a:cs typeface="+mn-cs"/>
          </a:endParaRPr>
        </a:p>
      </xdr:txBody>
    </xdr:sp>
    <xdr:clientData/>
  </xdr:twoCellAnchor>
  <xdr:twoCellAnchor>
    <xdr:from>
      <xdr:col>1</xdr:col>
      <xdr:colOff>2028824</xdr:colOff>
      <xdr:row>108</xdr:row>
      <xdr:rowOff>152399</xdr:rowOff>
    </xdr:from>
    <xdr:to>
      <xdr:col>7</xdr:col>
      <xdr:colOff>1085849</xdr:colOff>
      <xdr:row>126</xdr:row>
      <xdr:rowOff>0</xdr:rowOff>
    </xdr:to>
    <xdr:graphicFrame macro="">
      <xdr:nvGraphicFramePr>
        <xdr:cNvPr id="14" name="Gráfico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19052</xdr:colOff>
      <xdr:row>1</xdr:row>
      <xdr:rowOff>14286</xdr:rowOff>
    </xdr:from>
    <xdr:to>
      <xdr:col>10</xdr:col>
      <xdr:colOff>285750</xdr:colOff>
      <xdr:row>14</xdr:row>
      <xdr:rowOff>76200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28574</xdr:colOff>
      <xdr:row>10</xdr:row>
      <xdr:rowOff>23812</xdr:rowOff>
    </xdr:from>
    <xdr:to>
      <xdr:col>3</xdr:col>
      <xdr:colOff>847725</xdr:colOff>
      <xdr:row>26</xdr:row>
      <xdr:rowOff>90487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19051</xdr:colOff>
      <xdr:row>10</xdr:row>
      <xdr:rowOff>19050</xdr:rowOff>
    </xdr:from>
    <xdr:to>
      <xdr:col>9</xdr:col>
      <xdr:colOff>0</xdr:colOff>
      <xdr:row>26</xdr:row>
      <xdr:rowOff>85725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19051</xdr:colOff>
      <xdr:row>5</xdr:row>
      <xdr:rowOff>57151</xdr:rowOff>
    </xdr:from>
    <xdr:to>
      <xdr:col>3</xdr:col>
      <xdr:colOff>323850</xdr:colOff>
      <xdr:row>22</xdr:row>
      <xdr:rowOff>66676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6</xdr:row>
      <xdr:rowOff>95250</xdr:rowOff>
    </xdr:from>
    <xdr:to>
      <xdr:col>7</xdr:col>
      <xdr:colOff>228601</xdr:colOff>
      <xdr:row>23</xdr:row>
      <xdr:rowOff>104775</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A17" sqref="A17:B23"/>
    </sheetView>
  </sheetViews>
  <sheetFormatPr baseColWidth="10" defaultRowHeight="12.75" x14ac:dyDescent="0.2"/>
  <sheetData>
    <row r="1" spans="1:4" x14ac:dyDescent="0.2">
      <c r="A1" t="s">
        <v>12</v>
      </c>
      <c r="B1" t="s">
        <v>13</v>
      </c>
    </row>
    <row r="2" spans="1:4" x14ac:dyDescent="0.2">
      <c r="A2">
        <v>1.1000000000000001</v>
      </c>
      <c r="B2">
        <v>0.52</v>
      </c>
    </row>
    <row r="6" spans="1:4" x14ac:dyDescent="0.2">
      <c r="A6" t="s">
        <v>14</v>
      </c>
      <c r="B6" t="s">
        <v>15</v>
      </c>
    </row>
    <row r="7" spans="1:4" x14ac:dyDescent="0.2">
      <c r="A7" s="19">
        <f>MIN(' Análisis - Portafolio Inver'!L4:AE4)</f>
        <v>22765.681605000002</v>
      </c>
      <c r="B7" s="19">
        <f>MAX(' Análisis - Portafolio Inver'!L4:AE4)</f>
        <v>22900.925529</v>
      </c>
      <c r="D7" s="19"/>
    </row>
    <row r="11" spans="1:4" x14ac:dyDescent="0.2">
      <c r="A11" t="s">
        <v>16</v>
      </c>
      <c r="B11" s="21">
        <v>0.31896551724137934</v>
      </c>
    </row>
    <row r="12" spans="1:4" x14ac:dyDescent="0.2">
      <c r="A12" t="s">
        <v>18</v>
      </c>
      <c r="B12" s="21">
        <v>0.52413793103448281</v>
      </c>
    </row>
    <row r="13" spans="1:4" x14ac:dyDescent="0.2">
      <c r="A13" t="s">
        <v>17</v>
      </c>
      <c r="B13" s="21">
        <v>34.283965517241377</v>
      </c>
    </row>
    <row r="14" spans="1:4" x14ac:dyDescent="0.2">
      <c r="A14" t="s">
        <v>19</v>
      </c>
      <c r="B14" s="22">
        <f>B12-B13</f>
        <v>-33.759827586206896</v>
      </c>
    </row>
    <row r="15" spans="1:4" x14ac:dyDescent="0.2">
      <c r="A15" t="s">
        <v>20</v>
      </c>
      <c r="B15" s="22">
        <f>B12-B11</f>
        <v>0.20517241379310347</v>
      </c>
    </row>
    <row r="17" spans="1:2" x14ac:dyDescent="0.2">
      <c r="A17" t="s">
        <v>27</v>
      </c>
      <c r="B17" t="s">
        <v>21</v>
      </c>
    </row>
    <row r="18" spans="1:2" x14ac:dyDescent="0.2">
      <c r="A18" t="s">
        <v>11</v>
      </c>
      <c r="B18">
        <v>185</v>
      </c>
    </row>
    <row r="19" spans="1:2" x14ac:dyDescent="0.2">
      <c r="A19" t="s">
        <v>22</v>
      </c>
      <c r="B19">
        <v>380</v>
      </c>
    </row>
    <row r="20" spans="1:2" x14ac:dyDescent="0.2">
      <c r="A20" t="s">
        <v>23</v>
      </c>
      <c r="B20">
        <v>18077</v>
      </c>
    </row>
    <row r="21" spans="1:2" x14ac:dyDescent="0.2">
      <c r="A21" t="s">
        <v>24</v>
      </c>
      <c r="B21">
        <v>75</v>
      </c>
    </row>
    <row r="22" spans="1:2" x14ac:dyDescent="0.2">
      <c r="A22" t="s">
        <v>25</v>
      </c>
      <c r="B22">
        <v>95</v>
      </c>
    </row>
    <row r="23" spans="1:2" x14ac:dyDescent="0.2">
      <c r="A23" t="s">
        <v>26</v>
      </c>
      <c r="B23">
        <v>1780</v>
      </c>
    </row>
    <row r="24" spans="1:2" x14ac:dyDescent="0.2">
      <c r="B24">
        <f>SUM(B18:B23)</f>
        <v>20592</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J32"/>
  <sheetViews>
    <sheetView tabSelected="1" topLeftCell="A5" workbookViewId="0">
      <selection activeCell="A5" sqref="A5"/>
    </sheetView>
  </sheetViews>
  <sheetFormatPr baseColWidth="10" defaultRowHeight="12.75" x14ac:dyDescent="0.2"/>
  <cols>
    <col min="4" max="4" width="9.5703125" customWidth="1"/>
    <col min="5" max="5" width="29" customWidth="1"/>
    <col min="6" max="6" width="24.7109375" customWidth="1"/>
    <col min="7" max="7" width="16.28515625" customWidth="1"/>
    <col min="8" max="8" width="22.7109375" customWidth="1"/>
  </cols>
  <sheetData>
    <row r="5" spans="5:10" ht="13.5" thickBot="1" x14ac:dyDescent="0.25"/>
    <row r="6" spans="5:10" ht="25.5" customHeight="1" x14ac:dyDescent="0.2">
      <c r="E6" s="123" t="s">
        <v>42</v>
      </c>
      <c r="F6" s="123" t="s">
        <v>43</v>
      </c>
      <c r="G6" s="123" t="s">
        <v>33</v>
      </c>
      <c r="H6" s="123" t="s">
        <v>34</v>
      </c>
    </row>
    <row r="7" spans="5:10" x14ac:dyDescent="0.2">
      <c r="E7" s="124"/>
      <c r="F7" s="124"/>
      <c r="G7" s="124"/>
      <c r="H7" s="124"/>
    </row>
    <row r="8" spans="5:10" x14ac:dyDescent="0.2">
      <c r="E8" s="124"/>
      <c r="F8" s="124"/>
      <c r="G8" s="124"/>
      <c r="H8" s="124"/>
    </row>
    <row r="9" spans="5:10" ht="13.5" thickBot="1" x14ac:dyDescent="0.25">
      <c r="E9" s="125"/>
      <c r="F9" s="125"/>
      <c r="G9" s="125"/>
      <c r="H9" s="125"/>
    </row>
    <row r="10" spans="5:10" ht="15.75" customHeight="1" x14ac:dyDescent="0.2">
      <c r="E10" s="111" t="s">
        <v>41</v>
      </c>
      <c r="F10" s="105" t="s">
        <v>35</v>
      </c>
      <c r="G10" s="108" t="s">
        <v>46</v>
      </c>
      <c r="H10" s="99" t="s">
        <v>47</v>
      </c>
    </row>
    <row r="11" spans="5:10" ht="25.5" customHeight="1" x14ac:dyDescent="0.2">
      <c r="E11" s="112"/>
      <c r="F11" s="106"/>
      <c r="G11" s="109"/>
      <c r="H11" s="100"/>
    </row>
    <row r="12" spans="5:10" x14ac:dyDescent="0.2">
      <c r="E12" s="112"/>
      <c r="F12" s="106"/>
      <c r="G12" s="109"/>
      <c r="H12" s="100"/>
    </row>
    <row r="13" spans="5:10" ht="8.25" customHeight="1" thickBot="1" x14ac:dyDescent="0.25">
      <c r="E13" s="113"/>
      <c r="F13" s="107"/>
      <c r="G13" s="110"/>
      <c r="H13" s="101"/>
      <c r="J13" s="48"/>
    </row>
    <row r="14" spans="5:10" ht="25.5" customHeight="1" x14ac:dyDescent="0.2">
      <c r="E14" s="111" t="s">
        <v>44</v>
      </c>
      <c r="F14" s="105" t="s">
        <v>36</v>
      </c>
      <c r="G14" s="108" t="s">
        <v>45</v>
      </c>
      <c r="H14" s="99" t="s">
        <v>37</v>
      </c>
    </row>
    <row r="15" spans="5:10" x14ac:dyDescent="0.2">
      <c r="E15" s="112"/>
      <c r="F15" s="106"/>
      <c r="G15" s="109"/>
      <c r="H15" s="100"/>
    </row>
    <row r="16" spans="5:10" x14ac:dyDescent="0.2">
      <c r="E16" s="112"/>
      <c r="F16" s="106"/>
      <c r="G16" s="109"/>
      <c r="H16" s="100"/>
    </row>
    <row r="17" spans="5:8" x14ac:dyDescent="0.2">
      <c r="E17" s="112"/>
      <c r="F17" s="106"/>
      <c r="G17" s="109"/>
      <c r="H17" s="100"/>
    </row>
    <row r="18" spans="5:8" ht="6.75" customHeight="1" thickBot="1" x14ac:dyDescent="0.25">
      <c r="E18" s="112"/>
      <c r="F18" s="106"/>
      <c r="G18" s="109"/>
      <c r="H18" s="100"/>
    </row>
    <row r="19" spans="5:8" ht="13.5" hidden="1" thickBot="1" x14ac:dyDescent="0.25">
      <c r="E19" s="113"/>
      <c r="F19" s="107"/>
      <c r="G19" s="110"/>
      <c r="H19" s="101"/>
    </row>
    <row r="20" spans="5:8" ht="25.5" customHeight="1" x14ac:dyDescent="0.2">
      <c r="E20" s="111" t="s">
        <v>48</v>
      </c>
      <c r="F20" s="105" t="s">
        <v>38</v>
      </c>
      <c r="G20" s="108" t="s">
        <v>49</v>
      </c>
      <c r="H20" s="99" t="s">
        <v>37</v>
      </c>
    </row>
    <row r="21" spans="5:8" x14ac:dyDescent="0.2">
      <c r="E21" s="112"/>
      <c r="F21" s="106"/>
      <c r="G21" s="109"/>
      <c r="H21" s="100"/>
    </row>
    <row r="22" spans="5:8" ht="17.25" customHeight="1" x14ac:dyDescent="0.2">
      <c r="E22" s="112"/>
      <c r="F22" s="106"/>
      <c r="G22" s="109"/>
      <c r="H22" s="100"/>
    </row>
    <row r="23" spans="5:8" ht="3.75" customHeight="1" x14ac:dyDescent="0.2">
      <c r="E23" s="112"/>
      <c r="F23" s="106"/>
      <c r="G23" s="109"/>
      <c r="H23" s="100"/>
    </row>
    <row r="24" spans="5:8" ht="6.75" customHeight="1" thickBot="1" x14ac:dyDescent="0.25">
      <c r="E24" s="112"/>
      <c r="F24" s="106"/>
      <c r="G24" s="109"/>
      <c r="H24" s="100"/>
    </row>
    <row r="25" spans="5:8" ht="5.25" hidden="1" customHeight="1" thickBot="1" x14ac:dyDescent="0.25">
      <c r="E25" s="112"/>
      <c r="F25" s="106"/>
      <c r="G25" s="109"/>
      <c r="H25" s="100"/>
    </row>
    <row r="26" spans="5:8" ht="13.5" hidden="1" customHeight="1" thickBot="1" x14ac:dyDescent="0.25">
      <c r="E26" s="113"/>
      <c r="F26" s="107"/>
      <c r="G26" s="110"/>
      <c r="H26" s="101"/>
    </row>
    <row r="27" spans="5:8" ht="12.75" customHeight="1" x14ac:dyDescent="0.2">
      <c r="E27" s="114" t="s">
        <v>50</v>
      </c>
      <c r="F27" s="117" t="s">
        <v>39</v>
      </c>
      <c r="G27" s="120" t="s">
        <v>51</v>
      </c>
      <c r="H27" s="102" t="s">
        <v>40</v>
      </c>
    </row>
    <row r="28" spans="5:8" x14ac:dyDescent="0.2">
      <c r="E28" s="115"/>
      <c r="F28" s="118"/>
      <c r="G28" s="121"/>
      <c r="H28" s="103"/>
    </row>
    <row r="29" spans="5:8" x14ac:dyDescent="0.2">
      <c r="E29" s="115"/>
      <c r="F29" s="118"/>
      <c r="G29" s="121"/>
      <c r="H29" s="103"/>
    </row>
    <row r="30" spans="5:8" x14ac:dyDescent="0.2">
      <c r="E30" s="115"/>
      <c r="F30" s="118"/>
      <c r="G30" s="121"/>
      <c r="H30" s="103"/>
    </row>
    <row r="31" spans="5:8" x14ac:dyDescent="0.2">
      <c r="E31" s="115"/>
      <c r="F31" s="118"/>
      <c r="G31" s="121"/>
      <c r="H31" s="103"/>
    </row>
    <row r="32" spans="5:8" ht="13.5" thickBot="1" x14ac:dyDescent="0.25">
      <c r="E32" s="116"/>
      <c r="F32" s="119"/>
      <c r="G32" s="122"/>
      <c r="H32" s="104"/>
    </row>
  </sheetData>
  <mergeCells count="20">
    <mergeCell ref="G6:G9"/>
    <mergeCell ref="G10:G13"/>
    <mergeCell ref="E14:E19"/>
    <mergeCell ref="H6:H9"/>
    <mergeCell ref="H10:H13"/>
    <mergeCell ref="H14:H19"/>
    <mergeCell ref="F10:F13"/>
    <mergeCell ref="E6:E9"/>
    <mergeCell ref="F6:F9"/>
    <mergeCell ref="E10:E13"/>
    <mergeCell ref="H20:H26"/>
    <mergeCell ref="H27:H32"/>
    <mergeCell ref="F14:F19"/>
    <mergeCell ref="G14:G19"/>
    <mergeCell ref="E20:E26"/>
    <mergeCell ref="F20:F26"/>
    <mergeCell ref="G20:G26"/>
    <mergeCell ref="E27:E32"/>
    <mergeCell ref="F27:F32"/>
    <mergeCell ref="G27:G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37"/>
  <sheetViews>
    <sheetView workbookViewId="0">
      <pane xSplit="11" ySplit="4" topLeftCell="L5" activePane="bottomRight" state="frozen"/>
      <selection pane="topRight" activeCell="L1" sqref="L1"/>
      <selection pane="bottomLeft" activeCell="A5" sqref="A5"/>
      <selection pane="bottomRight" activeCell="AK12" sqref="AK12"/>
    </sheetView>
  </sheetViews>
  <sheetFormatPr baseColWidth="10" defaultRowHeight="12.75" x14ac:dyDescent="0.2"/>
  <cols>
    <col min="1" max="1" width="4.140625" style="1" bestFit="1" customWidth="1"/>
    <col min="2" max="2" width="18.85546875" style="1" customWidth="1"/>
    <col min="3" max="3" width="47" style="1" customWidth="1"/>
    <col min="4" max="4" width="10.7109375" style="1" bestFit="1" customWidth="1"/>
    <col min="5" max="5" width="10.28515625" style="1" bestFit="1" customWidth="1"/>
    <col min="6" max="6" width="9" style="1" bestFit="1" customWidth="1"/>
    <col min="7" max="7" width="16.42578125" style="1" customWidth="1"/>
    <col min="8" max="8" width="16.28515625" style="1" customWidth="1"/>
    <col min="9" max="9" width="11.85546875" style="1" bestFit="1" customWidth="1"/>
    <col min="10" max="10" width="11" style="1" bestFit="1" customWidth="1"/>
    <col min="11" max="11" width="14.42578125" style="1" customWidth="1"/>
    <col min="12" max="12" width="14.28515625" style="1" customWidth="1"/>
    <col min="13" max="13" width="13" style="1" customWidth="1"/>
    <col min="14" max="15" width="12.85546875" style="1" customWidth="1"/>
    <col min="16" max="16" width="12.7109375" style="1" customWidth="1"/>
    <col min="17" max="17" width="11.85546875" style="1" customWidth="1"/>
    <col min="18" max="18" width="11.5703125" style="1" customWidth="1"/>
    <col min="19" max="19" width="13.140625" style="1" customWidth="1"/>
    <col min="20" max="20" width="12.85546875" style="1" customWidth="1"/>
    <col min="21" max="21" width="13.7109375" style="1" customWidth="1"/>
    <col min="22" max="22" width="13.28515625" style="1" customWidth="1"/>
    <col min="23" max="23" width="11.7109375" style="1" customWidth="1"/>
    <col min="24" max="24" width="13.28515625" style="1" customWidth="1"/>
    <col min="25" max="25" width="12" style="1" customWidth="1"/>
    <col min="26" max="26" width="13" style="1" customWidth="1"/>
    <col min="27" max="27" width="14.42578125" style="1" customWidth="1"/>
    <col min="28" max="28" width="12.42578125" style="1" customWidth="1"/>
    <col min="29" max="30" width="12.7109375" style="1" customWidth="1"/>
    <col min="31" max="32" width="12.140625" style="1" customWidth="1"/>
    <col min="33" max="33" width="14" style="1" customWidth="1"/>
    <col min="34" max="34" width="15.140625" style="1" bestFit="1" customWidth="1"/>
    <col min="35" max="35" width="8" style="1" bestFit="1" customWidth="1"/>
    <col min="36" max="36" width="18.7109375" style="1" customWidth="1"/>
    <col min="37" max="37" width="15" style="1" bestFit="1" customWidth="1"/>
    <col min="38" max="38" width="14.28515625" style="1" customWidth="1"/>
    <col min="39" max="39" width="18.7109375" style="1" customWidth="1"/>
    <col min="40" max="16384" width="11.42578125" style="1"/>
  </cols>
  <sheetData>
    <row r="1" spans="1:40" x14ac:dyDescent="0.2">
      <c r="AG1" s="2"/>
      <c r="AH1" s="2"/>
      <c r="AL1" s="126" t="s">
        <v>54</v>
      </c>
      <c r="AM1" s="126"/>
      <c r="AN1" s="126"/>
    </row>
    <row r="2" spans="1:40" ht="51.75" customHeight="1" x14ac:dyDescent="0.2">
      <c r="A2" s="3" t="s">
        <v>0</v>
      </c>
      <c r="B2" s="4" t="s">
        <v>29</v>
      </c>
      <c r="C2" s="4" t="s">
        <v>28</v>
      </c>
      <c r="D2" s="3" t="s">
        <v>1</v>
      </c>
      <c r="E2" s="3" t="s">
        <v>2</v>
      </c>
      <c r="F2" s="3" t="s">
        <v>61</v>
      </c>
      <c r="G2" s="3" t="s">
        <v>3</v>
      </c>
      <c r="H2" s="3" t="s">
        <v>4</v>
      </c>
      <c r="I2" s="3" t="s">
        <v>60</v>
      </c>
      <c r="J2" s="3" t="s">
        <v>30</v>
      </c>
      <c r="K2" s="5" t="s">
        <v>87</v>
      </c>
      <c r="L2" s="23" t="s">
        <v>62</v>
      </c>
      <c r="M2" s="23" t="s">
        <v>63</v>
      </c>
      <c r="N2" s="23" t="s">
        <v>64</v>
      </c>
      <c r="O2" s="23" t="s">
        <v>65</v>
      </c>
      <c r="P2" s="23" t="s">
        <v>66</v>
      </c>
      <c r="Q2" s="23" t="s">
        <v>67</v>
      </c>
      <c r="R2" s="23" t="s">
        <v>68</v>
      </c>
      <c r="S2" s="23" t="s">
        <v>69</v>
      </c>
      <c r="T2" s="23" t="s">
        <v>70</v>
      </c>
      <c r="U2" s="23" t="s">
        <v>71</v>
      </c>
      <c r="V2" s="23" t="s">
        <v>72</v>
      </c>
      <c r="W2" s="23" t="s">
        <v>73</v>
      </c>
      <c r="X2" s="23" t="s">
        <v>74</v>
      </c>
      <c r="Y2" s="23" t="s">
        <v>75</v>
      </c>
      <c r="Z2" s="23" t="s">
        <v>76</v>
      </c>
      <c r="AA2" s="23" t="s">
        <v>77</v>
      </c>
      <c r="AB2" s="23" t="s">
        <v>78</v>
      </c>
      <c r="AC2" s="23" t="s">
        <v>79</v>
      </c>
      <c r="AD2" s="23" t="s">
        <v>80</v>
      </c>
      <c r="AE2" s="23" t="s">
        <v>81</v>
      </c>
      <c r="AF2" s="24" t="s">
        <v>84</v>
      </c>
      <c r="AG2" s="6" t="s">
        <v>6</v>
      </c>
      <c r="AH2" s="7" t="s">
        <v>7</v>
      </c>
      <c r="AI2" s="3" t="s">
        <v>8</v>
      </c>
      <c r="AJ2" s="3" t="s">
        <v>9</v>
      </c>
      <c r="AK2" s="5" t="s">
        <v>10</v>
      </c>
      <c r="AL2" s="45" t="s">
        <v>32</v>
      </c>
      <c r="AM2" s="3" t="s">
        <v>52</v>
      </c>
      <c r="AN2" s="5" t="s">
        <v>53</v>
      </c>
    </row>
    <row r="3" spans="1:40" ht="15" x14ac:dyDescent="0.25">
      <c r="A3" s="61">
        <v>1</v>
      </c>
      <c r="B3" s="62" t="s">
        <v>55</v>
      </c>
      <c r="C3" s="62" t="s">
        <v>56</v>
      </c>
      <c r="D3" s="63">
        <v>43861</v>
      </c>
      <c r="E3" s="64">
        <f>G3/J3</f>
        <v>6617.4282468474175</v>
      </c>
      <c r="F3" s="64">
        <f>L3</f>
        <v>33053.567207</v>
      </c>
      <c r="G3" s="65">
        <v>219807883.5</v>
      </c>
      <c r="H3" s="66">
        <f>G3/G7</f>
        <v>0.25</v>
      </c>
      <c r="I3" s="64">
        <f>L3</f>
        <v>33053.567207</v>
      </c>
      <c r="J3" s="64">
        <f>AF3</f>
        <v>33216.511808000003</v>
      </c>
      <c r="K3" s="66">
        <f>((((J3-I3)/J3)*100))</f>
        <v>0.49055301755303099</v>
      </c>
      <c r="L3" s="29">
        <v>33053.567207</v>
      </c>
      <c r="M3" s="29">
        <v>33055.652467</v>
      </c>
      <c r="N3" s="29">
        <v>33070.462385999999</v>
      </c>
      <c r="O3" s="29">
        <v>33090.374359000001</v>
      </c>
      <c r="P3" s="29">
        <v>33096.146268999997</v>
      </c>
      <c r="Q3" s="29">
        <v>33112.490940000003</v>
      </c>
      <c r="R3" s="29">
        <v>33112.255355000001</v>
      </c>
      <c r="S3" s="29">
        <v>33121.237389000002</v>
      </c>
      <c r="T3" s="29">
        <v>33132.325454999998</v>
      </c>
      <c r="U3" s="70">
        <v>33132.828630999997</v>
      </c>
      <c r="V3" s="70">
        <v>33138.767684999999</v>
      </c>
      <c r="W3" s="70">
        <v>33150.894002000001</v>
      </c>
      <c r="X3" s="70">
        <v>33153.792609999997</v>
      </c>
      <c r="Y3" s="70">
        <v>33164.973712999999</v>
      </c>
      <c r="Z3" s="70">
        <v>33169.397891000001</v>
      </c>
      <c r="AA3" s="29">
        <v>33181.335908000001</v>
      </c>
      <c r="AB3" s="29">
        <v>33188.239837000001</v>
      </c>
      <c r="AC3" s="29">
        <v>33196.901095000001</v>
      </c>
      <c r="AD3" s="29">
        <v>33202.416972999999</v>
      </c>
      <c r="AE3" s="70">
        <v>33210.885552</v>
      </c>
      <c r="AF3" s="70">
        <v>33216.511808000003</v>
      </c>
      <c r="AG3" s="9">
        <f>AVERAGE(L3:AF3)</f>
        <v>33140.545596761905</v>
      </c>
      <c r="AH3" s="67">
        <f>POWER(J3-I3,2)</f>
        <v>26550.94299505014</v>
      </c>
      <c r="AI3" s="68">
        <f>SQRT(AH3)</f>
        <v>162.94460100000288</v>
      </c>
      <c r="AJ3" s="68">
        <f>((K3-AG3)/AI3)</f>
        <v>-203.38234492190244</v>
      </c>
      <c r="AK3" s="69">
        <f>(H3*AI3)/100</f>
        <v>0.40736150250000719</v>
      </c>
      <c r="AL3" s="44">
        <f t="shared" ref="AL3:AL5" si="0">VARA(L3:AF3)</f>
        <v>2481.7809932959599</v>
      </c>
      <c r="AM3" s="44">
        <f>SQRT(AL3)</f>
        <v>49.817476785722093</v>
      </c>
      <c r="AN3" s="56">
        <f>AM3/100</f>
        <v>0.49817476785722092</v>
      </c>
    </row>
    <row r="4" spans="1:40" s="54" customFormat="1" ht="15" x14ac:dyDescent="0.25">
      <c r="A4" s="25">
        <v>2</v>
      </c>
      <c r="B4" s="26" t="s">
        <v>55</v>
      </c>
      <c r="C4" s="26" t="s">
        <v>57</v>
      </c>
      <c r="D4" s="71">
        <v>43861</v>
      </c>
      <c r="E4" s="27">
        <f t="shared" ref="E4:E5" si="1">G4/J4</f>
        <v>9593.9154250988358</v>
      </c>
      <c r="F4" s="27">
        <f t="shared" ref="F4:F5" si="2">L4</f>
        <v>22765.681605000002</v>
      </c>
      <c r="G4" s="60">
        <v>219807883.5</v>
      </c>
      <c r="H4" s="28">
        <f>G4/G7</f>
        <v>0.25</v>
      </c>
      <c r="I4" s="27">
        <f t="shared" ref="I4:I6" si="3">L4</f>
        <v>22765.681605000002</v>
      </c>
      <c r="J4" s="27">
        <f t="shared" ref="J4:J6" si="4">AF4</f>
        <v>22911.175861</v>
      </c>
      <c r="K4" s="28">
        <f>((((J4-I4)/J4)*100))</f>
        <v>0.63503618008389628</v>
      </c>
      <c r="L4" s="31">
        <v>22765.681605000002</v>
      </c>
      <c r="M4" s="31">
        <v>22767.149072</v>
      </c>
      <c r="N4" s="31">
        <v>22782.393321</v>
      </c>
      <c r="O4" s="31">
        <v>22792.581990999999</v>
      </c>
      <c r="P4" s="31">
        <v>22808.543048</v>
      </c>
      <c r="Q4" s="31">
        <v>22814.194807</v>
      </c>
      <c r="R4" s="31">
        <v>22828.243403</v>
      </c>
      <c r="S4" s="31">
        <v>22834.190772000002</v>
      </c>
      <c r="T4" s="72">
        <v>22847.546245000001</v>
      </c>
      <c r="U4" s="73">
        <v>22856.853207</v>
      </c>
      <c r="V4" s="73">
        <v>22859.329455999999</v>
      </c>
      <c r="W4" s="73">
        <v>22873.033470999999</v>
      </c>
      <c r="X4" s="73">
        <v>22879.305122000002</v>
      </c>
      <c r="Y4" s="73">
        <v>22877.686556000001</v>
      </c>
      <c r="Z4" s="73">
        <v>22878.095593999999</v>
      </c>
      <c r="AA4" s="31">
        <v>22882.392950000001</v>
      </c>
      <c r="AB4" s="31">
        <v>22893.076295999999</v>
      </c>
      <c r="AC4" s="31">
        <v>22897.192589999999</v>
      </c>
      <c r="AD4" s="31">
        <v>22897.192589999999</v>
      </c>
      <c r="AE4" s="73">
        <v>22900.925529</v>
      </c>
      <c r="AF4" s="73">
        <v>22911.175861</v>
      </c>
      <c r="AG4" s="52">
        <f t="shared" ref="AG4:AG6" si="5">AVERAGE(L4:AF4)</f>
        <v>22849.846832666666</v>
      </c>
      <c r="AH4" s="10">
        <f>POWER(J4-I4,2)</f>
        <v>21168.578528992992</v>
      </c>
      <c r="AI4" s="8">
        <f t="shared" ref="AI4:AI6" si="6">SQRT(AH4)</f>
        <v>145.49425599999813</v>
      </c>
      <c r="AJ4" s="8">
        <f>((K4-AG4)/AI4)</f>
        <v>-157.04545612087171</v>
      </c>
      <c r="AK4" s="11">
        <f>(H4*AI4)/100</f>
        <v>0.36373563999999531</v>
      </c>
      <c r="AL4" s="53">
        <f t="shared" si="0"/>
        <v>2117.2574989764412</v>
      </c>
      <c r="AM4" s="53">
        <f t="shared" ref="AM4:AM6" si="7">SQRT(AL4)</f>
        <v>46.013666437010222</v>
      </c>
      <c r="AN4" s="57">
        <f t="shared" ref="AN4:AN6" si="8">AM4/100</f>
        <v>0.4601366643701022</v>
      </c>
    </row>
    <row r="5" spans="1:40" s="54" customFormat="1" ht="15" x14ac:dyDescent="0.25">
      <c r="A5" s="25">
        <v>3</v>
      </c>
      <c r="B5" s="26" t="s">
        <v>55</v>
      </c>
      <c r="C5" s="26" t="s">
        <v>58</v>
      </c>
      <c r="D5" s="71">
        <v>43861</v>
      </c>
      <c r="E5" s="27">
        <f t="shared" si="1"/>
        <v>66244.509417315479</v>
      </c>
      <c r="F5" s="27">
        <f t="shared" si="2"/>
        <v>3266.3202529999999</v>
      </c>
      <c r="G5" s="60">
        <v>219807883.5</v>
      </c>
      <c r="H5" s="28">
        <f>G5/G7</f>
        <v>0.25</v>
      </c>
      <c r="I5" s="27">
        <f t="shared" si="3"/>
        <v>3266.3202529999999</v>
      </c>
      <c r="J5" s="27">
        <f t="shared" si="4"/>
        <v>3318.1298409999999</v>
      </c>
      <c r="K5" s="28">
        <f t="shared" ref="K5" si="9">((((J5-I5)/J5)*100))</f>
        <v>1.5614093023070486</v>
      </c>
      <c r="L5" s="30">
        <v>3266.3202529999999</v>
      </c>
      <c r="M5" s="30">
        <v>3264.776582</v>
      </c>
      <c r="N5" s="30">
        <v>3269.2452389999999</v>
      </c>
      <c r="O5" s="30">
        <v>3278.5404109999999</v>
      </c>
      <c r="P5" s="30">
        <v>3286.3173940000001</v>
      </c>
      <c r="Q5" s="30">
        <v>3290.370637</v>
      </c>
      <c r="R5" s="30">
        <v>3287.9647829999999</v>
      </c>
      <c r="S5" s="30">
        <v>3288.0434300000002</v>
      </c>
      <c r="T5" s="30">
        <v>3295.1978680000002</v>
      </c>
      <c r="U5" s="30">
        <v>3297.0493390000001</v>
      </c>
      <c r="V5" s="30">
        <v>3299.5536299999999</v>
      </c>
      <c r="W5" s="30">
        <v>3296.3212579999999</v>
      </c>
      <c r="X5" s="30">
        <v>3296.0569609999998</v>
      </c>
      <c r="Y5" s="30">
        <v>3302.9061969999998</v>
      </c>
      <c r="Z5" s="30">
        <v>3306.4303559999998</v>
      </c>
      <c r="AA5" s="30">
        <v>3309.339207</v>
      </c>
      <c r="AB5" s="30">
        <v>3308.5039539999998</v>
      </c>
      <c r="AC5" s="30">
        <v>3307.6149789999999</v>
      </c>
      <c r="AD5" s="30">
        <v>3311.2106319999998</v>
      </c>
      <c r="AE5" s="30">
        <v>3313.4715580000002</v>
      </c>
      <c r="AF5" s="30">
        <v>3318.1298409999999</v>
      </c>
      <c r="AG5" s="52">
        <f t="shared" si="5"/>
        <v>3294.9221194761899</v>
      </c>
      <c r="AH5" s="10">
        <f>POWER(J5-I5,2)</f>
        <v>2684.2334087297518</v>
      </c>
      <c r="AI5" s="8">
        <f t="shared" si="6"/>
        <v>51.809588000000076</v>
      </c>
      <c r="AJ5" s="8">
        <f>((K5-AG5)/AI5)</f>
        <v>-63.566626126690643</v>
      </c>
      <c r="AK5" s="11">
        <f>(H5*AI5)/100</f>
        <v>0.12952397000000018</v>
      </c>
      <c r="AL5" s="53">
        <f t="shared" si="0"/>
        <v>238.5933185259176</v>
      </c>
      <c r="AM5" s="53">
        <f t="shared" si="7"/>
        <v>15.446466214831068</v>
      </c>
      <c r="AN5" s="57">
        <f t="shared" si="8"/>
        <v>0.15446466214831067</v>
      </c>
    </row>
    <row r="6" spans="1:40" s="43" customFormat="1" ht="15.75" thickBot="1" x14ac:dyDescent="0.3">
      <c r="A6" s="33">
        <v>4</v>
      </c>
      <c r="B6" s="34" t="s">
        <v>55</v>
      </c>
      <c r="C6" s="34" t="s">
        <v>59</v>
      </c>
      <c r="D6" s="35">
        <v>43861</v>
      </c>
      <c r="E6" s="36">
        <f>G6/J6</f>
        <v>10142.354881042707</v>
      </c>
      <c r="F6" s="36">
        <f>L6</f>
        <v>21144.094416</v>
      </c>
      <c r="G6" s="74">
        <v>219807883.5</v>
      </c>
      <c r="H6" s="37">
        <f>G6/G7</f>
        <v>0.25</v>
      </c>
      <c r="I6" s="36">
        <f t="shared" si="3"/>
        <v>21144.094416</v>
      </c>
      <c r="J6" s="36">
        <f t="shared" si="4"/>
        <v>21672.272966</v>
      </c>
      <c r="K6" s="37">
        <f>((((J6-I6)/J6)*100))</f>
        <v>2.4371165443911682</v>
      </c>
      <c r="L6" s="75">
        <v>21144.094416</v>
      </c>
      <c r="M6" s="38">
        <v>20993.684828000001</v>
      </c>
      <c r="N6" s="38">
        <v>20909.031187000001</v>
      </c>
      <c r="O6" s="38">
        <v>21030.787262999998</v>
      </c>
      <c r="P6" s="38">
        <v>21139.252217000001</v>
      </c>
      <c r="Q6" s="38">
        <v>21197.932898999999</v>
      </c>
      <c r="R6" s="38">
        <v>21408.104018000002</v>
      </c>
      <c r="S6" s="38">
        <v>21355.724936999999</v>
      </c>
      <c r="T6" s="38">
        <v>21448.64012</v>
      </c>
      <c r="U6" s="38">
        <v>21669.931057000002</v>
      </c>
      <c r="V6" s="38">
        <v>21771.000893</v>
      </c>
      <c r="W6" s="38">
        <v>21771.481889999999</v>
      </c>
      <c r="X6" s="38">
        <v>21827.134375000001</v>
      </c>
      <c r="Y6" s="38">
        <v>21801.341334000001</v>
      </c>
      <c r="Z6" s="38">
        <v>21873.287439</v>
      </c>
      <c r="AA6" s="38">
        <v>21819.171247999999</v>
      </c>
      <c r="AB6" s="38">
        <v>21659.849431999999</v>
      </c>
      <c r="AC6" s="38">
        <v>21808.396145999999</v>
      </c>
      <c r="AD6" s="38">
        <v>21817.533020999999</v>
      </c>
      <c r="AE6" s="38">
        <v>21897.809707</v>
      </c>
      <c r="AF6" s="38">
        <v>21672.272966</v>
      </c>
      <c r="AG6" s="39">
        <f t="shared" si="5"/>
        <v>21524.593399666664</v>
      </c>
      <c r="AH6" s="40">
        <f>POWER(J6-I6,2)</f>
        <v>278972.5806801031</v>
      </c>
      <c r="AI6" s="41">
        <f t="shared" si="6"/>
        <v>528.17855000000054</v>
      </c>
      <c r="AJ6" s="41">
        <f>((K6-AG6)/AI6)</f>
        <v>-40.747880206650294</v>
      </c>
      <c r="AK6" s="42">
        <f>(H6*AI6)/100</f>
        <v>1.3204463750000013</v>
      </c>
      <c r="AL6" s="58">
        <f>VARA(L6:AF6)</f>
        <v>110874.20342450387</v>
      </c>
      <c r="AM6" s="58">
        <f t="shared" si="7"/>
        <v>332.9777821784869</v>
      </c>
      <c r="AN6" s="59">
        <f t="shared" si="8"/>
        <v>3.329777821784869</v>
      </c>
    </row>
    <row r="7" spans="1:40" ht="15.75" thickBot="1" x14ac:dyDescent="0.3">
      <c r="A7" s="12"/>
      <c r="B7" s="13" t="s">
        <v>86</v>
      </c>
      <c r="C7" s="14"/>
      <c r="D7" s="14"/>
      <c r="E7" s="15"/>
      <c r="F7" s="16"/>
      <c r="G7" s="55">
        <f>SUM(G3:G6)</f>
        <v>879231534</v>
      </c>
      <c r="H7" s="93">
        <f>SUM(H3:H6)</f>
        <v>1</v>
      </c>
      <c r="I7" s="17"/>
      <c r="J7" s="17"/>
      <c r="K7" s="32"/>
      <c r="L7" s="17"/>
      <c r="M7" s="17"/>
      <c r="N7" s="17"/>
      <c r="O7" s="17"/>
      <c r="P7" s="17"/>
      <c r="Q7" s="17"/>
      <c r="R7" s="17"/>
      <c r="S7" s="17"/>
      <c r="T7" s="17"/>
      <c r="U7" s="17"/>
      <c r="V7" s="17"/>
      <c r="W7" s="17"/>
      <c r="X7" s="17"/>
      <c r="Y7" s="17"/>
      <c r="Z7" s="17"/>
      <c r="AA7" s="17"/>
      <c r="AB7" s="17"/>
      <c r="AC7" s="17"/>
      <c r="AD7" s="17"/>
      <c r="AE7" s="17"/>
      <c r="AF7" s="17"/>
      <c r="AG7" s="17"/>
      <c r="AH7" s="17"/>
      <c r="AI7" s="17"/>
      <c r="AJ7" s="17"/>
      <c r="AK7" s="18"/>
      <c r="AL7" s="49"/>
      <c r="AM7" s="50"/>
      <c r="AN7" s="51"/>
    </row>
    <row r="14" spans="1:40" x14ac:dyDescent="0.2">
      <c r="AK14" s="20"/>
      <c r="AL14" s="46"/>
    </row>
    <row r="15" spans="1:40" x14ac:dyDescent="0.2">
      <c r="AK15" s="20"/>
    </row>
    <row r="17" spans="37:37" x14ac:dyDescent="0.2">
      <c r="AK17" s="20"/>
    </row>
    <row r="18" spans="37:37" x14ac:dyDescent="0.2">
      <c r="AK18" s="20"/>
    </row>
    <row r="19" spans="37:37" x14ac:dyDescent="0.2">
      <c r="AK19" s="20"/>
    </row>
    <row r="20" spans="37:37" x14ac:dyDescent="0.2">
      <c r="AK20" s="20"/>
    </row>
    <row r="27" spans="37:37" customFormat="1" x14ac:dyDescent="0.2"/>
    <row r="28" spans="37:37" customFormat="1" x14ac:dyDescent="0.2"/>
    <row r="29" spans="37:37" customFormat="1" x14ac:dyDescent="0.2"/>
    <row r="30" spans="37:37" customFormat="1" x14ac:dyDescent="0.2"/>
    <row r="31" spans="37:37" customFormat="1" x14ac:dyDescent="0.2"/>
    <row r="32" spans="37:37" customFormat="1" x14ac:dyDescent="0.2"/>
    <row r="33" customFormat="1" x14ac:dyDescent="0.2"/>
    <row r="34" customFormat="1" x14ac:dyDescent="0.2"/>
    <row r="35" customFormat="1" x14ac:dyDescent="0.2"/>
    <row r="36" customFormat="1" x14ac:dyDescent="0.2"/>
    <row r="37" customFormat="1" x14ac:dyDescent="0.2"/>
  </sheetData>
  <mergeCells count="1">
    <mergeCell ref="AL1:AN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workbookViewId="0">
      <selection activeCell="B7" sqref="B7"/>
    </sheetView>
  </sheetViews>
  <sheetFormatPr baseColWidth="10" defaultRowHeight="12.75" x14ac:dyDescent="0.2"/>
  <cols>
    <col min="2" max="2" width="47.140625" customWidth="1"/>
    <col min="3" max="3" width="23.5703125" customWidth="1"/>
  </cols>
  <sheetData>
    <row r="1" spans="2:5" ht="13.5" thickBot="1" x14ac:dyDescent="0.25"/>
    <row r="2" spans="2:5" ht="15.75" thickBot="1" x14ac:dyDescent="0.3">
      <c r="B2" s="127" t="s">
        <v>88</v>
      </c>
      <c r="C2" s="128"/>
    </row>
    <row r="3" spans="2:5" ht="47.25" x14ac:dyDescent="0.2">
      <c r="B3" s="92" t="s">
        <v>28</v>
      </c>
      <c r="C3" s="92" t="s">
        <v>5</v>
      </c>
    </row>
    <row r="4" spans="2:5" ht="15.75" x14ac:dyDescent="0.25">
      <c r="B4" s="26" t="s">
        <v>26</v>
      </c>
      <c r="C4" s="87">
        <f>' Análisis - Portafolio Inver'!K3</f>
        <v>0.49055301755303099</v>
      </c>
    </row>
    <row r="5" spans="2:5" s="47" customFormat="1" ht="15.75" x14ac:dyDescent="0.25">
      <c r="B5" s="26" t="s">
        <v>82</v>
      </c>
      <c r="C5" s="87">
        <f>' Análisis - Portafolio Inver'!K4</f>
        <v>0.63503618008389628</v>
      </c>
      <c r="D5"/>
      <c r="E5"/>
    </row>
    <row r="6" spans="2:5" ht="15.75" x14ac:dyDescent="0.25">
      <c r="B6" s="26" t="s">
        <v>83</v>
      </c>
      <c r="C6" s="87">
        <f>' Análisis - Portafolio Inver'!K5</f>
        <v>1.5614093023070486</v>
      </c>
    </row>
    <row r="7" spans="2:5" ht="15.75" x14ac:dyDescent="0.25">
      <c r="B7" s="34" t="s">
        <v>31</v>
      </c>
      <c r="C7" s="88">
        <f>' Análisis - Portafolio Inver'!K6</f>
        <v>2.4371165443911682</v>
      </c>
    </row>
  </sheetData>
  <mergeCells count="1">
    <mergeCell ref="B2:C2"/>
  </mergeCells>
  <pageMargins left="0.7" right="0.7" top="0.75" bottom="0.75" header="0.3" footer="0.3"/>
  <pageSetup orientation="portrait" horizontalDpi="4294967292"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topLeftCell="A4" workbookViewId="0">
      <selection activeCell="J8" sqref="J8"/>
    </sheetView>
  </sheetViews>
  <sheetFormatPr baseColWidth="10" defaultRowHeight="12.75" x14ac:dyDescent="0.2"/>
  <cols>
    <col min="1" max="1" width="11.42578125" customWidth="1"/>
    <col min="2" max="2" width="48.5703125" customWidth="1"/>
    <col min="3" max="3" width="17.140625" customWidth="1"/>
    <col min="4" max="4" width="18.7109375" customWidth="1"/>
    <col min="5" max="5" width="17.7109375" customWidth="1"/>
    <col min="6" max="6" width="25.140625" customWidth="1"/>
  </cols>
  <sheetData>
    <row r="2" spans="2:6" ht="13.5" thickBot="1" x14ac:dyDescent="0.25"/>
    <row r="3" spans="2:6" ht="18.75" customHeight="1" thickBot="1" x14ac:dyDescent="0.35">
      <c r="B3" s="77"/>
      <c r="C3" s="129" t="s">
        <v>54</v>
      </c>
      <c r="D3" s="130"/>
      <c r="E3" s="131"/>
      <c r="F3" s="78"/>
    </row>
    <row r="4" spans="2:6" ht="32.25" thickBot="1" x14ac:dyDescent="0.25">
      <c r="B4" s="84" t="s">
        <v>28</v>
      </c>
      <c r="C4" s="83" t="s">
        <v>32</v>
      </c>
      <c r="D4" s="81" t="s">
        <v>52</v>
      </c>
      <c r="E4" s="81" t="s">
        <v>53</v>
      </c>
      <c r="F4" s="82" t="s">
        <v>10</v>
      </c>
    </row>
    <row r="5" spans="2:6" ht="15" x14ac:dyDescent="0.2">
      <c r="B5" s="79" t="str">
        <f>'Gráf -Rentabilidad Esperada'!B4</f>
        <v>BANCOLOMBIA</v>
      </c>
      <c r="C5" s="80">
        <f>' Análisis - Portafolio Inver'!AL3</f>
        <v>2481.7809932959599</v>
      </c>
      <c r="D5" s="80">
        <f>' Análisis - Portafolio Inver'!AM3</f>
        <v>49.817476785722093</v>
      </c>
      <c r="E5" s="90">
        <f>' Análisis - Portafolio Inver'!AN3</f>
        <v>0.49817476785722092</v>
      </c>
      <c r="F5" s="86">
        <f>' Análisis - Portafolio Inver'!AK3</f>
        <v>0.40736150250000719</v>
      </c>
    </row>
    <row r="6" spans="2:6" s="76" customFormat="1" ht="15" x14ac:dyDescent="0.2">
      <c r="B6" s="62" t="str">
        <f>'Gráf -Rentabilidad Esperada'!B5</f>
        <v>DAVIVIENDA</v>
      </c>
      <c r="C6" s="80">
        <f>' Análisis - Portafolio Inver'!AL4</f>
        <v>2117.2574989764412</v>
      </c>
      <c r="D6" s="80">
        <f>' Análisis - Portafolio Inver'!AM4</f>
        <v>46.013666437010222</v>
      </c>
      <c r="E6" s="90">
        <f>' Análisis - Portafolio Inver'!AN4</f>
        <v>0.4601366643701022</v>
      </c>
      <c r="F6" s="86">
        <f>' Análisis - Portafolio Inver'!AK4</f>
        <v>0.36373563999999531</v>
      </c>
    </row>
    <row r="7" spans="2:6" ht="15" x14ac:dyDescent="0.2">
      <c r="B7" s="26" t="str">
        <f>'Gráf -Rentabilidad Esperada'!B6</f>
        <v>BOGOTÁ</v>
      </c>
      <c r="C7" s="80">
        <f>' Análisis - Portafolio Inver'!AL5</f>
        <v>238.5933185259176</v>
      </c>
      <c r="D7" s="80">
        <f>' Análisis - Portafolio Inver'!AM5</f>
        <v>15.446466214831068</v>
      </c>
      <c r="E7" s="90">
        <f>' Análisis - Portafolio Inver'!AN5</f>
        <v>0.15446466214831067</v>
      </c>
      <c r="F7" s="86">
        <f>' Análisis - Portafolio Inver'!AK5</f>
        <v>0.12952397000000018</v>
      </c>
    </row>
    <row r="8" spans="2:6" ht="15" x14ac:dyDescent="0.2">
      <c r="B8" s="34" t="str">
        <f>'Gráf -Rentabilidad Esperada'!B7</f>
        <v>CORFICOLOMBIANA</v>
      </c>
      <c r="C8" s="85">
        <f>' Análisis - Portafolio Inver'!AL6</f>
        <v>110874.20342450387</v>
      </c>
      <c r="D8" s="85">
        <f>' Análisis - Portafolio Inver'!AM6</f>
        <v>332.9777821784869</v>
      </c>
      <c r="E8" s="91">
        <f>' Análisis - Portafolio Inver'!AN6</f>
        <v>3.329777821784869</v>
      </c>
      <c r="F8" s="89">
        <f>' Análisis - Portafolio Inver'!AK6</f>
        <v>1.3204463750000013</v>
      </c>
    </row>
    <row r="28" spans="5:9" ht="15.75" customHeight="1" x14ac:dyDescent="0.25">
      <c r="E28" s="132" t="s">
        <v>85</v>
      </c>
      <c r="F28" s="133"/>
      <c r="G28" s="133"/>
      <c r="H28" s="133"/>
      <c r="I28" s="134"/>
    </row>
  </sheetData>
  <mergeCells count="2">
    <mergeCell ref="C3:E3"/>
    <mergeCell ref="E28:I28"/>
  </mergeCells>
  <pageMargins left="0.7" right="0.7" top="0.75" bottom="0.75" header="0.3" footer="0.3"/>
  <pageSetup orientation="portrait" horizontalDpi="4294967292"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D1" sqref="D1"/>
    </sheetView>
  </sheetViews>
  <sheetFormatPr baseColWidth="10" defaultRowHeight="12.75" x14ac:dyDescent="0.2"/>
  <cols>
    <col min="1" max="1" width="25.42578125" customWidth="1"/>
    <col min="2" max="2" width="23" customWidth="1"/>
    <col min="4" max="4" width="20.140625" customWidth="1"/>
    <col min="5" max="5" width="15.28515625" customWidth="1"/>
    <col min="6" max="6" width="35.42578125" customWidth="1"/>
    <col min="7" max="7" width="29" customWidth="1"/>
    <col min="9" max="9" width="27.85546875" customWidth="1"/>
    <col min="10" max="10" width="35.5703125" customWidth="1"/>
  </cols>
  <sheetData>
    <row r="1" spans="1:10" ht="18.75" thickBot="1" x14ac:dyDescent="0.3">
      <c r="A1" s="135" t="s">
        <v>92</v>
      </c>
      <c r="B1" s="136"/>
      <c r="F1" s="135" t="s">
        <v>42</v>
      </c>
      <c r="G1" s="136"/>
    </row>
    <row r="2" spans="1:10" ht="15.75" x14ac:dyDescent="0.25">
      <c r="A2" s="98" t="s">
        <v>94</v>
      </c>
      <c r="B2" s="98" t="s">
        <v>93</v>
      </c>
      <c r="F2" s="98" t="s">
        <v>95</v>
      </c>
      <c r="G2" s="98" t="s">
        <v>93</v>
      </c>
    </row>
    <row r="3" spans="1:10" ht="14.25" x14ac:dyDescent="0.2">
      <c r="A3" s="95" t="s">
        <v>89</v>
      </c>
      <c r="B3" s="97">
        <v>4.58</v>
      </c>
      <c r="F3" s="95" t="s">
        <v>96</v>
      </c>
      <c r="G3" s="97">
        <v>4.87</v>
      </c>
      <c r="I3" s="94"/>
      <c r="J3" s="94"/>
    </row>
    <row r="4" spans="1:10" ht="14.25" x14ac:dyDescent="0.2">
      <c r="A4" s="95" t="s">
        <v>90</v>
      </c>
      <c r="B4" s="97">
        <v>4.6500000000000004</v>
      </c>
      <c r="F4" s="95" t="s">
        <v>97</v>
      </c>
      <c r="G4" s="97">
        <v>5.72</v>
      </c>
      <c r="I4" s="77"/>
      <c r="J4" s="77"/>
    </row>
    <row r="5" spans="1:10" ht="14.25" x14ac:dyDescent="0.2">
      <c r="A5" s="96" t="s">
        <v>91</v>
      </c>
      <c r="B5" s="97">
        <v>4.6500000000000004</v>
      </c>
      <c r="F5" s="96" t="s">
        <v>98</v>
      </c>
      <c r="G5" s="97">
        <v>8.43</v>
      </c>
    </row>
    <row r="6" spans="1:10" ht="14.25" x14ac:dyDescent="0.2">
      <c r="F6" s="96" t="s">
        <v>99</v>
      </c>
      <c r="G6" s="97">
        <v>14.21</v>
      </c>
    </row>
  </sheetData>
  <mergeCells count="2">
    <mergeCell ref="A1:B1"/>
    <mergeCell ref="F1:G1"/>
  </mergeCells>
  <pageMargins left="0.7" right="0.7" top="0.75" bottom="0.75" header="0.3" footer="0.3"/>
  <pageSetup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Hoja1</vt:lpstr>
      <vt:lpstr>Ficha Comparativa</vt:lpstr>
      <vt:lpstr> Análisis - Portafolio Inver</vt:lpstr>
      <vt:lpstr>Gráf -Rentabilidad Esperada</vt:lpstr>
      <vt:lpstr>Gráf -Máx Rentabilidad</vt:lpstr>
      <vt:lpstr>Estr Competitiva Mercados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Laboratorio Girardot Sala504-Equipo012</dc:creator>
  <cp:lastModifiedBy>ASTRID GOMEZ PINEDA</cp:lastModifiedBy>
  <dcterms:created xsi:type="dcterms:W3CDTF">2019-03-16T16:20:51Z</dcterms:created>
  <dcterms:modified xsi:type="dcterms:W3CDTF">2021-07-08T21:43:06Z</dcterms:modified>
</cp:coreProperties>
</file>