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DOCUEMNTOS OPCION DE GRADO\"/>
    </mc:Choice>
  </mc:AlternateContent>
  <xr:revisionPtr revIDLastSave="0" documentId="8_{E0297D05-5D3A-468F-BF12-3D151692D2B3}" xr6:coauthVersionLast="44" xr6:coauthVersionMax="44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OBRA CIVIL-MANTENIMIENTO" sheetId="1" r:id="rId1"/>
    <sheet name="MOBILIARIO" sheetId="3" r:id="rId2"/>
    <sheet name="PERSIANAS" sheetId="2" r:id="rId3"/>
    <sheet name="OTROS " sheetId="4" r:id="rId4"/>
    <sheet name="GENERAL FACTURAS" sheetId="5" r:id="rId5"/>
    <sheet name="COSTOS" sheetId="7" r:id="rId6"/>
    <sheet name="GASTOS" sheetId="8" r:id="rId7"/>
    <sheet name="GENERAL SIN IVA" sheetId="6" state="hidden" r:id="rId8"/>
  </sheets>
  <definedNames>
    <definedName name="_xlnm.Print_Area" localSheetId="4">'GENERAL FACTURAS'!$A$1:$N$73</definedName>
    <definedName name="_xlnm.Print_Area" localSheetId="0">'OBRA CIVIL-MANTENIMIENTO'!$A$1:$J$61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7" l="1"/>
  <c r="F133" i="8"/>
  <c r="D70" i="7"/>
  <c r="E71" i="8"/>
  <c r="F71" i="8" s="1"/>
  <c r="F68" i="8"/>
  <c r="F132" i="8"/>
  <c r="F131" i="8"/>
  <c r="F70" i="8"/>
  <c r="G42" i="7" l="1"/>
  <c r="F42" i="7"/>
  <c r="F41" i="7"/>
  <c r="F40" i="7"/>
  <c r="F37" i="7"/>
  <c r="F35" i="7"/>
  <c r="F34" i="7"/>
  <c r="F31" i="7"/>
  <c r="F26" i="7"/>
  <c r="F23" i="7"/>
  <c r="F21" i="7"/>
  <c r="F20" i="7"/>
  <c r="F8" i="7"/>
  <c r="E43" i="7"/>
  <c r="G43" i="7" s="1"/>
  <c r="F70" i="7"/>
  <c r="G70" i="7"/>
  <c r="I22" i="5"/>
  <c r="G33" i="4"/>
  <c r="H33" i="4" s="1"/>
  <c r="I33" i="4" s="1"/>
  <c r="E70" i="5"/>
  <c r="F70" i="5" s="1"/>
  <c r="H70" i="7" l="1"/>
  <c r="F28" i="8"/>
  <c r="F13" i="8"/>
  <c r="F8" i="8"/>
  <c r="F7" i="8"/>
  <c r="F130" i="8"/>
  <c r="F129" i="8"/>
  <c r="F125" i="8"/>
  <c r="F124" i="8"/>
  <c r="F122" i="8"/>
  <c r="E121" i="8"/>
  <c r="F123" i="8"/>
  <c r="F126" i="8"/>
  <c r="F127" i="8"/>
  <c r="F128" i="8"/>
  <c r="F120" i="8"/>
  <c r="F119" i="8"/>
  <c r="F118" i="8"/>
  <c r="F117" i="8"/>
  <c r="F116" i="8"/>
  <c r="F114" i="8"/>
  <c r="F115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G24" i="7"/>
  <c r="F25" i="7"/>
  <c r="F24" i="7"/>
  <c r="F91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77" i="8"/>
  <c r="F72" i="8"/>
  <c r="F69" i="8"/>
  <c r="F65" i="8"/>
  <c r="F66" i="8"/>
  <c r="F67" i="8"/>
  <c r="F63" i="8"/>
  <c r="F64" i="8"/>
  <c r="F62" i="8"/>
  <c r="F61" i="8"/>
  <c r="F60" i="8"/>
  <c r="F59" i="8"/>
  <c r="F58" i="8"/>
  <c r="F57" i="8"/>
  <c r="F55" i="8"/>
  <c r="F35" i="8"/>
  <c r="F56" i="8"/>
  <c r="F54" i="8"/>
  <c r="F53" i="8"/>
  <c r="F121" i="8" l="1"/>
  <c r="E134" i="8"/>
  <c r="F134" i="8"/>
  <c r="F52" i="8"/>
  <c r="F51" i="8"/>
  <c r="F49" i="8" l="1"/>
  <c r="F50" i="8"/>
  <c r="F48" i="8"/>
  <c r="F47" i="8"/>
  <c r="F46" i="8"/>
  <c r="F45" i="8"/>
  <c r="E73" i="8"/>
  <c r="F44" i="8"/>
  <c r="F42" i="8"/>
  <c r="F43" i="8"/>
  <c r="F41" i="8"/>
  <c r="F40" i="8" l="1"/>
  <c r="F39" i="8"/>
  <c r="F38" i="8"/>
  <c r="F34" i="8"/>
  <c r="F37" i="8"/>
  <c r="F36" i="8"/>
  <c r="F30" i="8"/>
  <c r="F33" i="8"/>
  <c r="F22" i="8"/>
  <c r="F32" i="8"/>
  <c r="F31" i="8"/>
  <c r="F18" i="8"/>
  <c r="F27" i="8"/>
  <c r="F26" i="8"/>
  <c r="F25" i="8"/>
  <c r="F23" i="8"/>
  <c r="F24" i="8"/>
  <c r="F21" i="8"/>
  <c r="F20" i="8"/>
  <c r="F19" i="8"/>
  <c r="F17" i="8"/>
  <c r="F16" i="8"/>
  <c r="F15" i="8"/>
  <c r="F14" i="8"/>
  <c r="F12" i="8"/>
  <c r="F11" i="8"/>
  <c r="F10" i="8"/>
  <c r="F9" i="8"/>
  <c r="F73" i="8" l="1"/>
  <c r="E9" i="7"/>
  <c r="G9" i="7" s="1"/>
  <c r="F9" i="7"/>
  <c r="G137" i="8" l="1"/>
  <c r="F65" i="7"/>
  <c r="F67" i="7"/>
  <c r="F69" i="7" l="1"/>
  <c r="G69" i="7"/>
  <c r="G62" i="7" l="1"/>
  <c r="F62" i="7"/>
  <c r="G61" i="7"/>
  <c r="F61" i="7"/>
  <c r="G45" i="7"/>
  <c r="F45" i="7"/>
  <c r="G55" i="7"/>
  <c r="F57" i="7"/>
  <c r="G57" i="7"/>
  <c r="G54" i="7"/>
  <c r="D54" i="7"/>
  <c r="G53" i="7" l="1"/>
  <c r="G43" i="4"/>
  <c r="I43" i="4" s="1"/>
  <c r="F52" i="7"/>
  <c r="G52" i="7"/>
  <c r="F51" i="7"/>
  <c r="G59" i="1"/>
  <c r="E69" i="5"/>
  <c r="F69" i="5" s="1"/>
  <c r="E68" i="5"/>
  <c r="F68" i="5" s="1"/>
  <c r="G58" i="1"/>
  <c r="E67" i="5"/>
  <c r="F67" i="5" s="1"/>
  <c r="G37" i="3"/>
  <c r="E66" i="5"/>
  <c r="F66" i="5" s="1"/>
  <c r="G57" i="1"/>
  <c r="H57" i="1" s="1"/>
  <c r="I57" i="1" s="1"/>
  <c r="E65" i="5"/>
  <c r="F65" i="5" s="1"/>
  <c r="H59" i="1" l="1"/>
  <c r="I59" i="1" s="1"/>
  <c r="H58" i="1"/>
  <c r="I58" i="1" s="1"/>
  <c r="H37" i="3"/>
  <c r="I37" i="3" s="1"/>
  <c r="G56" i="1"/>
  <c r="E64" i="5"/>
  <c r="F64" i="5" s="1"/>
  <c r="E63" i="5"/>
  <c r="F63" i="5" s="1"/>
  <c r="G55" i="1"/>
  <c r="E62" i="5"/>
  <c r="F62" i="5" s="1"/>
  <c r="G36" i="3"/>
  <c r="E61" i="5"/>
  <c r="F61" i="5" s="1"/>
  <c r="I21" i="5" s="1"/>
  <c r="E60" i="5"/>
  <c r="F60" i="5" s="1"/>
  <c r="E59" i="5"/>
  <c r="F59" i="5" s="1"/>
  <c r="G32" i="4"/>
  <c r="H32" i="4" s="1"/>
  <c r="E58" i="5"/>
  <c r="F58" i="5" s="1"/>
  <c r="G15" i="2"/>
  <c r="H56" i="1" l="1"/>
  <c r="I56" i="1" s="1"/>
  <c r="H55" i="1"/>
  <c r="I55" i="1" s="1"/>
  <c r="H36" i="3"/>
  <c r="I36" i="3" s="1"/>
  <c r="I32" i="4"/>
  <c r="H15" i="2"/>
  <c r="I15" i="2" s="1"/>
  <c r="G50" i="7"/>
  <c r="E47" i="7"/>
  <c r="G47" i="7"/>
  <c r="F46" i="7" l="1"/>
  <c r="E44" i="7"/>
  <c r="G44" i="7"/>
  <c r="F44" i="7"/>
  <c r="F38" i="7"/>
  <c r="E33" i="7"/>
  <c r="G39" i="7"/>
  <c r="G38" i="7"/>
  <c r="E38" i="7"/>
  <c r="H44" i="7" l="1"/>
  <c r="G33" i="7"/>
  <c r="G32" i="7"/>
  <c r="E19" i="7" l="1"/>
  <c r="G30" i="7"/>
  <c r="F30" i="7"/>
  <c r="F22" i="7"/>
  <c r="D19" i="7"/>
  <c r="F19" i="7" s="1"/>
  <c r="H19" i="7" s="1"/>
  <c r="G18" i="7"/>
  <c r="F18" i="7"/>
  <c r="H17" i="7"/>
  <c r="G16" i="7"/>
  <c r="F16" i="7"/>
  <c r="G15" i="7"/>
  <c r="F15" i="7"/>
  <c r="H13" i="7"/>
  <c r="H9" i="7"/>
  <c r="H10" i="7"/>
  <c r="H11" i="7"/>
  <c r="H14" i="7"/>
  <c r="H20" i="7"/>
  <c r="H21" i="7"/>
  <c r="H22" i="7"/>
  <c r="H23" i="7"/>
  <c r="H24" i="7"/>
  <c r="H25" i="7"/>
  <c r="H26" i="7"/>
  <c r="H27" i="7"/>
  <c r="H28" i="7"/>
  <c r="H29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8" i="7"/>
  <c r="H16" i="7" l="1"/>
  <c r="H30" i="7"/>
  <c r="H18" i="7"/>
  <c r="H15" i="7"/>
  <c r="H71" i="7" s="1"/>
  <c r="E57" i="5"/>
  <c r="F57" i="5"/>
  <c r="G31" i="4"/>
  <c r="E56" i="5"/>
  <c r="F56" i="5" s="1"/>
  <c r="G30" i="4"/>
  <c r="H30" i="4" s="1"/>
  <c r="I30" i="4" s="1"/>
  <c r="E55" i="5"/>
  <c r="F55" i="5" s="1"/>
  <c r="G29" i="4"/>
  <c r="E54" i="5"/>
  <c r="F54" i="5" s="1"/>
  <c r="G35" i="3"/>
  <c r="E53" i="5"/>
  <c r="F53" i="5" s="1"/>
  <c r="G54" i="1"/>
  <c r="E52" i="5"/>
  <c r="F52" i="5" s="1"/>
  <c r="G34" i="3"/>
  <c r="E51" i="5"/>
  <c r="F51" i="5" s="1"/>
  <c r="G28" i="4"/>
  <c r="E50" i="5"/>
  <c r="F50" i="5" s="1"/>
  <c r="E49" i="5"/>
  <c r="F49" i="5" s="1"/>
  <c r="G33" i="3"/>
  <c r="E48" i="5"/>
  <c r="F48" i="5" s="1"/>
  <c r="G53" i="1"/>
  <c r="H53" i="1" s="1"/>
  <c r="I53" i="1" s="1"/>
  <c r="E47" i="5"/>
  <c r="F47" i="5" s="1"/>
  <c r="G52" i="1"/>
  <c r="E46" i="5"/>
  <c r="F46" i="5" s="1"/>
  <c r="H31" i="4" l="1"/>
  <c r="I31" i="4" s="1"/>
  <c r="H29" i="4"/>
  <c r="I29" i="4" s="1"/>
  <c r="H35" i="3"/>
  <c r="I35" i="3" s="1"/>
  <c r="H54" i="1"/>
  <c r="I54" i="1" s="1"/>
  <c r="H34" i="3"/>
  <c r="I34" i="3" s="1"/>
  <c r="H28" i="4"/>
  <c r="I28" i="4" s="1"/>
  <c r="H33" i="3"/>
  <c r="I33" i="3" s="1"/>
  <c r="H52" i="1"/>
  <c r="I52" i="1" s="1"/>
  <c r="G48" i="4" l="1"/>
  <c r="I48" i="4" s="1"/>
  <c r="G27" i="4" l="1"/>
  <c r="E45" i="5"/>
  <c r="F45" i="5" s="1"/>
  <c r="F44" i="5"/>
  <c r="G51" i="1"/>
  <c r="E44" i="5"/>
  <c r="G26" i="4"/>
  <c r="H26" i="4" s="1"/>
  <c r="I26" i="4" s="1"/>
  <c r="E43" i="5"/>
  <c r="F43" i="5" s="1"/>
  <c r="I18" i="5" s="1"/>
  <c r="H27" i="4" l="1"/>
  <c r="I27" i="4" s="1"/>
  <c r="H51" i="1"/>
  <c r="I51" i="1" s="1"/>
  <c r="G14" i="2"/>
  <c r="E42" i="5"/>
  <c r="F42" i="5" s="1"/>
  <c r="E41" i="5"/>
  <c r="F41" i="5" s="1"/>
  <c r="G25" i="4"/>
  <c r="H25" i="4" s="1"/>
  <c r="G24" i="4"/>
  <c r="H24" i="4" s="1"/>
  <c r="G23" i="4"/>
  <c r="E40" i="5"/>
  <c r="F40" i="5" s="1"/>
  <c r="G22" i="4"/>
  <c r="E39" i="5"/>
  <c r="F39" i="5" s="1"/>
  <c r="H14" i="2" l="1"/>
  <c r="I14" i="2" s="1"/>
  <c r="I25" i="4"/>
  <c r="I24" i="4"/>
  <c r="H23" i="4"/>
  <c r="I23" i="4" s="1"/>
  <c r="H22" i="4"/>
  <c r="I22" i="4" s="1"/>
  <c r="G27" i="3"/>
  <c r="H27" i="3" s="1"/>
  <c r="G28" i="3"/>
  <c r="G29" i="3"/>
  <c r="G30" i="3"/>
  <c r="H30" i="3" s="1"/>
  <c r="I30" i="3" s="1"/>
  <c r="G31" i="3"/>
  <c r="H31" i="3" s="1"/>
  <c r="G32" i="3"/>
  <c r="H32" i="3" s="1"/>
  <c r="J23" i="5"/>
  <c r="H29" i="3" l="1"/>
  <c r="I29" i="3" s="1"/>
  <c r="I32" i="3"/>
  <c r="H28" i="3"/>
  <c r="I28" i="3" s="1"/>
  <c r="I31" i="3"/>
  <c r="I27" i="3"/>
  <c r="G49" i="4" l="1"/>
  <c r="I49" i="4" s="1"/>
  <c r="G53" i="4"/>
  <c r="I53" i="4" s="1"/>
  <c r="I20" i="5" s="1"/>
  <c r="G52" i="4"/>
  <c r="I52" i="4" s="1"/>
  <c r="G51" i="4"/>
  <c r="I51" i="4" s="1"/>
  <c r="G63" i="4"/>
  <c r="I63" i="4" s="1"/>
  <c r="G50" i="4"/>
  <c r="I50" i="4" s="1"/>
  <c r="G61" i="4"/>
  <c r="I61" i="4" s="1"/>
  <c r="G62" i="4"/>
  <c r="I62" i="4" s="1"/>
  <c r="E38" i="5"/>
  <c r="F38" i="5" s="1"/>
  <c r="G50" i="1"/>
  <c r="H50" i="1" s="1"/>
  <c r="G49" i="1"/>
  <c r="E37" i="5"/>
  <c r="F37" i="5" s="1"/>
  <c r="E36" i="5"/>
  <c r="F36" i="5" s="1"/>
  <c r="G16" i="4"/>
  <c r="G17" i="4"/>
  <c r="G18" i="4"/>
  <c r="H18" i="4" s="1"/>
  <c r="G19" i="4"/>
  <c r="H19" i="4" s="1"/>
  <c r="G20" i="4"/>
  <c r="H20" i="4" s="1"/>
  <c r="I20" i="4" s="1"/>
  <c r="G21" i="4"/>
  <c r="G15" i="4"/>
  <c r="H15" i="4" s="1"/>
  <c r="G14" i="4"/>
  <c r="H14" i="4" s="1"/>
  <c r="I14" i="4" s="1"/>
  <c r="E35" i="5"/>
  <c r="F35" i="5" s="1"/>
  <c r="I19" i="5" l="1"/>
  <c r="I19" i="4"/>
  <c r="H17" i="4"/>
  <c r="I17" i="4" s="1"/>
  <c r="H21" i="4"/>
  <c r="I21" i="4" s="1"/>
  <c r="H16" i="4"/>
  <c r="I16" i="4" s="1"/>
  <c r="I50" i="1"/>
  <c r="H49" i="1"/>
  <c r="I49" i="1" s="1"/>
  <c r="I18" i="4"/>
  <c r="I15" i="4"/>
  <c r="G60" i="4"/>
  <c r="I60" i="4" s="1"/>
  <c r="G59" i="4"/>
  <c r="I59" i="4" s="1"/>
  <c r="E11" i="6"/>
  <c r="G42" i="4"/>
  <c r="I42" i="4" s="1"/>
  <c r="G33" i="1"/>
  <c r="I33" i="1" s="1"/>
  <c r="H33" i="1"/>
  <c r="G34" i="1"/>
  <c r="I34" i="1" s="1"/>
  <c r="G35" i="1"/>
  <c r="G36" i="1"/>
  <c r="G37" i="1"/>
  <c r="G38" i="1"/>
  <c r="I38" i="1" s="1"/>
  <c r="G39" i="1"/>
  <c r="G40" i="1"/>
  <c r="G41" i="1"/>
  <c r="G42" i="1"/>
  <c r="H42" i="1" s="1"/>
  <c r="G43" i="1"/>
  <c r="G44" i="1"/>
  <c r="G45" i="1"/>
  <c r="G46" i="1"/>
  <c r="H46" i="1" s="1"/>
  <c r="G48" i="1"/>
  <c r="E28" i="5"/>
  <c r="F28" i="5" s="1"/>
  <c r="E29" i="5"/>
  <c r="F29" i="5" s="1"/>
  <c r="E25" i="5"/>
  <c r="F25" i="5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I14" i="5" s="1"/>
  <c r="E23" i="5"/>
  <c r="F23" i="5" s="1"/>
  <c r="E24" i="5"/>
  <c r="F24" i="5" s="1"/>
  <c r="E26" i="5"/>
  <c r="F26" i="5" s="1"/>
  <c r="E27" i="5"/>
  <c r="F27" i="5" s="1"/>
  <c r="E30" i="5"/>
  <c r="F30" i="5" s="1"/>
  <c r="E31" i="5"/>
  <c r="F31" i="5" s="1"/>
  <c r="E32" i="5"/>
  <c r="F32" i="5" s="1"/>
  <c r="E33" i="5"/>
  <c r="F33" i="5" s="1"/>
  <c r="E16" i="6"/>
  <c r="E15" i="6"/>
  <c r="E14" i="6"/>
  <c r="E12" i="6"/>
  <c r="E9" i="6"/>
  <c r="E18" i="6" s="1"/>
  <c r="E13" i="6"/>
  <c r="E10" i="6"/>
  <c r="G39" i="4"/>
  <c r="I39" i="4" s="1"/>
  <c r="G40" i="4"/>
  <c r="I40" i="4" s="1"/>
  <c r="G41" i="4"/>
  <c r="I41" i="4" s="1"/>
  <c r="G44" i="4"/>
  <c r="I44" i="4" s="1"/>
  <c r="G45" i="4"/>
  <c r="I45" i="4" s="1"/>
  <c r="G46" i="4"/>
  <c r="I46" i="4" s="1"/>
  <c r="G47" i="4"/>
  <c r="I47" i="4" s="1"/>
  <c r="I17" i="5" s="1"/>
  <c r="G13" i="4"/>
  <c r="H13" i="4" s="1"/>
  <c r="I13" i="4" s="1"/>
  <c r="G9" i="4"/>
  <c r="H9" i="4" s="1"/>
  <c r="I9" i="4" s="1"/>
  <c r="F12" i="2"/>
  <c r="G12" i="4"/>
  <c r="H12" i="4" s="1"/>
  <c r="I12" i="4" s="1"/>
  <c r="H41" i="1"/>
  <c r="H43" i="1"/>
  <c r="I43" i="1" s="1"/>
  <c r="H44" i="1"/>
  <c r="I44" i="1" s="1"/>
  <c r="H45" i="1"/>
  <c r="H47" i="1"/>
  <c r="I47" i="1" s="1"/>
  <c r="G32" i="1"/>
  <c r="G31" i="1"/>
  <c r="I31" i="1" s="1"/>
  <c r="H31" i="1"/>
  <c r="G30" i="1"/>
  <c r="H30" i="1" s="1"/>
  <c r="I30" i="1" s="1"/>
  <c r="G29" i="1"/>
  <c r="I29" i="1" s="1"/>
  <c r="G28" i="1"/>
  <c r="H28" i="1"/>
  <c r="I28" i="1" s="1"/>
  <c r="G27" i="1"/>
  <c r="H27" i="1" s="1"/>
  <c r="G26" i="1"/>
  <c r="G25" i="1"/>
  <c r="G24" i="1"/>
  <c r="H24" i="1"/>
  <c r="I24" i="1" s="1"/>
  <c r="E8" i="5"/>
  <c r="E34" i="5"/>
  <c r="F34" i="5" s="1"/>
  <c r="H39" i="1"/>
  <c r="I39" i="1" s="1"/>
  <c r="H40" i="1"/>
  <c r="I40" i="1" s="1"/>
  <c r="H36" i="1"/>
  <c r="I36" i="1" s="1"/>
  <c r="G11" i="4"/>
  <c r="G14" i="3"/>
  <c r="H14" i="3"/>
  <c r="I45" i="1"/>
  <c r="I41" i="1"/>
  <c r="H38" i="1"/>
  <c r="H26" i="1"/>
  <c r="I26" i="1" s="1"/>
  <c r="H37" i="1"/>
  <c r="I37" i="1" s="1"/>
  <c r="H29" i="1"/>
  <c r="H32" i="1"/>
  <c r="I32" i="1" s="1"/>
  <c r="H48" i="1"/>
  <c r="I48" i="1" s="1"/>
  <c r="I14" i="3"/>
  <c r="G10" i="4"/>
  <c r="H10" i="4" s="1"/>
  <c r="G8" i="4"/>
  <c r="H8" i="4" s="1"/>
  <c r="G26" i="3"/>
  <c r="G25" i="3"/>
  <c r="G24" i="3"/>
  <c r="H24" i="3"/>
  <c r="I24" i="3" s="1"/>
  <c r="G23" i="3"/>
  <c r="H23" i="3" s="1"/>
  <c r="I23" i="3" s="1"/>
  <c r="G22" i="3"/>
  <c r="G21" i="3"/>
  <c r="G20" i="3"/>
  <c r="H20" i="3"/>
  <c r="I20" i="3" s="1"/>
  <c r="G19" i="3"/>
  <c r="H19" i="3" s="1"/>
  <c r="I19" i="3" s="1"/>
  <c r="G18" i="3"/>
  <c r="G17" i="3"/>
  <c r="G16" i="3"/>
  <c r="H16" i="3"/>
  <c r="I16" i="3" s="1"/>
  <c r="G15" i="3"/>
  <c r="H15" i="3" s="1"/>
  <c r="I15" i="3" s="1"/>
  <c r="G13" i="3"/>
  <c r="G12" i="3"/>
  <c r="H12" i="3" s="1"/>
  <c r="I12" i="3" s="1"/>
  <c r="G11" i="3"/>
  <c r="I11" i="3" s="1"/>
  <c r="H11" i="3"/>
  <c r="G10" i="3"/>
  <c r="G9" i="3"/>
  <c r="G8" i="3"/>
  <c r="H8" i="3" s="1"/>
  <c r="I8" i="3" s="1"/>
  <c r="G14" i="1"/>
  <c r="G15" i="1"/>
  <c r="G16" i="1"/>
  <c r="H16" i="1"/>
  <c r="I16" i="1" s="1"/>
  <c r="G17" i="1"/>
  <c r="G18" i="1"/>
  <c r="H18" i="1" s="1"/>
  <c r="I18" i="1" s="1"/>
  <c r="G19" i="1"/>
  <c r="H19" i="1" s="1"/>
  <c r="G20" i="1"/>
  <c r="G21" i="1"/>
  <c r="I21" i="1" s="1"/>
  <c r="G22" i="1"/>
  <c r="H22" i="1"/>
  <c r="G23" i="1"/>
  <c r="H23" i="1"/>
  <c r="I23" i="1" s="1"/>
  <c r="H35" i="1"/>
  <c r="G12" i="2"/>
  <c r="H12" i="2"/>
  <c r="I12" i="2" s="1"/>
  <c r="G11" i="2"/>
  <c r="H11" i="2"/>
  <c r="I11" i="2" s="1"/>
  <c r="G8" i="2"/>
  <c r="G7" i="1"/>
  <c r="G8" i="1"/>
  <c r="G9" i="1"/>
  <c r="H9" i="1" s="1"/>
  <c r="I9" i="1" s="1"/>
  <c r="G10" i="1"/>
  <c r="G11" i="1"/>
  <c r="G12" i="1"/>
  <c r="H12" i="1" s="1"/>
  <c r="I12" i="1" s="1"/>
  <c r="G13" i="1"/>
  <c r="I13" i="1" s="1"/>
  <c r="H13" i="1"/>
  <c r="G6" i="1"/>
  <c r="H14" i="1"/>
  <c r="I14" i="1" s="1"/>
  <c r="H18" i="3"/>
  <c r="I18" i="3" s="1"/>
  <c r="H22" i="3"/>
  <c r="I22" i="3" s="1"/>
  <c r="H26" i="3"/>
  <c r="I26" i="3" s="1"/>
  <c r="H9" i="3"/>
  <c r="I9" i="3" s="1"/>
  <c r="H13" i="3"/>
  <c r="I13" i="3" s="1"/>
  <c r="H17" i="3"/>
  <c r="I17" i="3" s="1"/>
  <c r="H21" i="3"/>
  <c r="I21" i="3" s="1"/>
  <c r="H25" i="3"/>
  <c r="I25" i="3" s="1"/>
  <c r="H21" i="1"/>
  <c r="H17" i="1"/>
  <c r="I17" i="1" s="1"/>
  <c r="H34" i="1"/>
  <c r="H20" i="1"/>
  <c r="I20" i="1" s="1"/>
  <c r="I22" i="1"/>
  <c r="I35" i="1"/>
  <c r="H15" i="1"/>
  <c r="I15" i="1" s="1"/>
  <c r="H7" i="1"/>
  <c r="I7" i="1" s="1"/>
  <c r="H11" i="1"/>
  <c r="I11" i="1" s="1"/>
  <c r="H8" i="2"/>
  <c r="I8" i="2" s="1"/>
  <c r="I19" i="2" s="1"/>
  <c r="I25" i="1" l="1"/>
  <c r="I10" i="1"/>
  <c r="H10" i="3"/>
  <c r="I10" i="3" s="1"/>
  <c r="I39" i="3" s="1"/>
  <c r="I19" i="1"/>
  <c r="H25" i="1"/>
  <c r="I42" i="1"/>
  <c r="I27" i="1"/>
  <c r="I15" i="5"/>
  <c r="H10" i="1"/>
  <c r="H6" i="1"/>
  <c r="I6" i="1" s="1"/>
  <c r="H8" i="1"/>
  <c r="I8" i="1" s="1"/>
  <c r="I46" i="1"/>
  <c r="F8" i="5"/>
  <c r="E71" i="5"/>
  <c r="I13" i="5"/>
  <c r="H11" i="4"/>
  <c r="I11" i="4" s="1"/>
  <c r="I16" i="5"/>
  <c r="I12" i="5"/>
  <c r="I11" i="5"/>
  <c r="I56" i="4"/>
  <c r="I65" i="4"/>
  <c r="I8" i="4"/>
  <c r="I10" i="4"/>
  <c r="I60" i="1" l="1"/>
  <c r="I34" i="4"/>
  <c r="J2" i="5"/>
  <c r="F71" i="5"/>
  <c r="I23" i="5"/>
  <c r="H24" i="5" s="1"/>
  <c r="K62" i="4"/>
  <c r="J3" i="5" l="1"/>
  <c r="L3" i="5" s="1"/>
  <c r="J6" i="5"/>
  <c r="L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</author>
  </authors>
  <commentList>
    <comment ref="H2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SE INCLUYE LA ESTANTERIA $2,500,000</t>
        </r>
      </text>
    </comment>
  </commentList>
</comments>
</file>

<file path=xl/sharedStrings.xml><?xml version="1.0" encoding="utf-8"?>
<sst xmlns="http://schemas.openxmlformats.org/spreadsheetml/2006/main" count="1205" uniqueCount="409">
  <si>
    <t>FACTURA</t>
  </si>
  <si>
    <t>CLIENTE</t>
  </si>
  <si>
    <t xml:space="preserve">DESCRIPCION </t>
  </si>
  <si>
    <t>VR UNITARIO</t>
  </si>
  <si>
    <t>VR TOTAL</t>
  </si>
  <si>
    <t xml:space="preserve">IVA </t>
  </si>
  <si>
    <t>TOTAL CON IVA</t>
  </si>
  <si>
    <t xml:space="preserve">LG ELECTRONICS </t>
  </si>
  <si>
    <t>DESMONTE E INSTALACION DE SANITARIOS BAÑO HOMBRTES, MUJERES Y TERRAZA</t>
  </si>
  <si>
    <t>CANT</t>
  </si>
  <si>
    <t>DESMONTE E INSTALACION DE SANITARIO BAÑO HOMBRES PISO 9</t>
  </si>
  <si>
    <t>CERAMICA NACIONAL DE 42X 42 COLOR BEIGE</t>
  </si>
  <si>
    <t>UND</t>
  </si>
  <si>
    <t>M2</t>
  </si>
  <si>
    <t>PEGANTE CERAMICO</t>
  </si>
  <si>
    <t>BOQUILLA BEIGE</t>
  </si>
  <si>
    <t>MANO DE OBRA: DESINSTALACION E INSTALACION</t>
  </si>
  <si>
    <t>REMOCION DE ESCOMBROS: LONAS Y TRANSPORTE</t>
  </si>
  <si>
    <t>KG</t>
  </si>
  <si>
    <t xml:space="preserve">TULIPAN SA </t>
  </si>
  <si>
    <t>MINIPERSIANA PERFORADA COLOR PLATA 2,56*1,94</t>
  </si>
  <si>
    <t>MINIPERSIANA PERFORADA COLOR PLATA 2,53*1,94</t>
  </si>
  <si>
    <t>MINIPERSIANA PERFORADA COLOR PLATA 0,655*1,94</t>
  </si>
  <si>
    <t>SUPLEMENTO EN ACERO DE ACUERDO A MEDIDAS SUMINISTRADAS(0,40X 0,57): DESMONTE, INSTALACION Y TRANSPORTE</t>
  </si>
  <si>
    <t>ANULADA</t>
  </si>
  <si>
    <t xml:space="preserve">FICHERO DE 50 COMPARTIMIENTOS </t>
  </si>
  <si>
    <t xml:space="preserve">RESANE Y PINTURA DE PAREDES Y TECHO </t>
  </si>
  <si>
    <t>SUMINISTRO E INSTALACION DE BLACK OUT BLANCO MATE</t>
  </si>
  <si>
    <t xml:space="preserve">SUMINISTRO E INSTALACION DE DOS PUERTAS PARA MUEBLE ARCHIVADOR </t>
  </si>
  <si>
    <t>LG ELECTRONICS</t>
  </si>
  <si>
    <t>SUMINISTRO E INSTALACION DE PUERTOS HDMI CAFETERIA PISO 8</t>
  </si>
  <si>
    <t>RESANE Y PINTURA  DEL PISO Y EDIFICIO LG PISO 9</t>
  </si>
  <si>
    <t>RESANE Y PINTURA  DEL PISO Y EDIFICIO LG PISO 10</t>
  </si>
  <si>
    <t>JENIFER ALEJO</t>
  </si>
  <si>
    <t xml:space="preserve">SHEER ELEGANCE </t>
  </si>
  <si>
    <t>TAPETE ATRAPAMUGRE</t>
  </si>
  <si>
    <t>PRODUCTORA SEMANA</t>
  </si>
  <si>
    <t xml:space="preserve">SUPLEMESNTOS EN ACERO PARA PUERTAS </t>
  </si>
  <si>
    <t>REPARACION DE PUERTAS</t>
  </si>
  <si>
    <t>PUBLICACIONES SEMANA</t>
  </si>
  <si>
    <t xml:space="preserve">REPARACION DE PUERTA CALL CENTER </t>
  </si>
  <si>
    <t>PUERTA EN VIDRIO SENCILLA</t>
  </si>
  <si>
    <t>PLANOS Y CD BODEGAS COTA</t>
  </si>
  <si>
    <t>AJUSTE RESANE Y PINTURA PUERTA PRINCIPAL</t>
  </si>
  <si>
    <t>ASEGURAMIENTO E TUERCAS ESTANTERIA</t>
  </si>
  <si>
    <t>INSTALACION DE JABONERAS MUJERES Y HOMBRES</t>
  </si>
  <si>
    <t>SOLDADURA SOPORTE DE JAULA DE ALMACENAMIENTO</t>
  </si>
  <si>
    <t>FABRICACION E INSTALACION DE DOS PASADORES</t>
  </si>
  <si>
    <t>CAMBIO DE SOPORTE CAMILLA DE EMERGENCIA</t>
  </si>
  <si>
    <t>ML</t>
  </si>
  <si>
    <t>MANO DE OBRA</t>
  </si>
  <si>
    <t>TERMINALES</t>
  </si>
  <si>
    <t>CABLE HADMI</t>
  </si>
  <si>
    <t>UNION HDMI</t>
  </si>
  <si>
    <t>SOPORTE A DRYWALL</t>
  </si>
  <si>
    <t>CABLE COAXIAL</t>
  </si>
  <si>
    <t>TOMA CORRIENTE</t>
  </si>
  <si>
    <t>TAPA CIEGA</t>
  </si>
  <si>
    <t>CABLE PAR PUNTOS ELECTRICOS</t>
  </si>
  <si>
    <t xml:space="preserve">RESANE Y PINTURA DE RECEPCION </t>
  </si>
  <si>
    <t>RESANE Y PINTURA DE ESCALERA</t>
  </si>
  <si>
    <t xml:space="preserve">ANULADA </t>
  </si>
  <si>
    <t>PUESTO DE TRABAJO EN L</t>
  </si>
  <si>
    <t>PUESTO DOBLE 135</t>
  </si>
  <si>
    <t>PUESTO SENCILLO 180</t>
  </si>
  <si>
    <t>ALMACENAMIENTO</t>
  </si>
  <si>
    <t>PUESTO  SENCILLO 120</t>
  </si>
  <si>
    <t xml:space="preserve">SILLAS ERGONOMICAS </t>
  </si>
  <si>
    <t>ENCERRAMIENTO DE ESCALERA</t>
  </si>
  <si>
    <t>TRASLADO DE PUNTOS DE AGUA</t>
  </si>
  <si>
    <t>SELLAMIENTO DE VENTANAS</t>
  </si>
  <si>
    <t>PUERTAS METALICAS PARA CUARTO DE DATOS</t>
  </si>
  <si>
    <t>MANTENIMIETO DE LOCKERS</t>
  </si>
  <si>
    <t>TRANSLADO DE LOCKERS</t>
  </si>
  <si>
    <t>MESAS RIMAX</t>
  </si>
  <si>
    <t>SILLAS RIMAX</t>
  </si>
  <si>
    <t>MUEBLE DE RECEPCION</t>
  </si>
  <si>
    <t>SUPERFICIE CON DIVISION EN ACRILICO</t>
  </si>
  <si>
    <t>RASPADO Y LEVANTE DE CINTA REFLECTIVA</t>
  </si>
  <si>
    <t>REFLECTORES LED</t>
  </si>
  <si>
    <t>MODIFICACION DE LAMPARAS</t>
  </si>
  <si>
    <t>DEMARCACION E PARQUEADERO</t>
  </si>
  <si>
    <t>PINTURA A DOS MANOS EPOXICA</t>
  </si>
  <si>
    <t>PRECINTOS DE SEGURIDAD</t>
  </si>
  <si>
    <t>AVISO DE PROHIBIDO PARQUEAR</t>
  </si>
  <si>
    <t>ARREGLO DE PUERTA PRINCIPAL</t>
  </si>
  <si>
    <t>TOTAL</t>
  </si>
  <si>
    <t>CLARA INES HERRERA</t>
  </si>
  <si>
    <t xml:space="preserve">CLARA INES HERERA PEÑA </t>
  </si>
  <si>
    <t>INFORME FACTIRACION GENERAL 1 SEMESTRE 2019</t>
  </si>
  <si>
    <t>TULIPAN SA</t>
  </si>
  <si>
    <t xml:space="preserve">INFORME POR ACTIVIDAD </t>
  </si>
  <si>
    <t>PRODUCTORA SEMANA SA</t>
  </si>
  <si>
    <t>PUBLICACIONES SEMANA SA</t>
  </si>
  <si>
    <t>MOVIMIETO DE AZ</t>
  </si>
  <si>
    <t>JHONATHAN GIRALDO</t>
  </si>
  <si>
    <t>CAMBREL 30GR</t>
  </si>
  <si>
    <t>SERGIO FLORES</t>
  </si>
  <si>
    <t>LEONARDO RODRIGUEZ</t>
  </si>
  <si>
    <t>CAMBREL 70GR</t>
  </si>
  <si>
    <t>ROLLO</t>
  </si>
  <si>
    <t>N/A</t>
  </si>
  <si>
    <t>TOTAL FACTURAS CON IVA</t>
  </si>
  <si>
    <t>TOTAL TODOS LOS INGRESOS</t>
  </si>
  <si>
    <t>ANDRES FLORES</t>
  </si>
  <si>
    <t>OBRA CIVIL- ELECTRICOS</t>
  </si>
  <si>
    <t>CAMBREL 30Y 70</t>
  </si>
  <si>
    <t>ENERO</t>
  </si>
  <si>
    <t>FEBRERO</t>
  </si>
  <si>
    <t>MARZO</t>
  </si>
  <si>
    <t>ABRIL</t>
  </si>
  <si>
    <t>MAYO</t>
  </si>
  <si>
    <t>JUNIO</t>
  </si>
  <si>
    <t xml:space="preserve">MES </t>
  </si>
  <si>
    <t>FACTURACION TOTAL</t>
  </si>
  <si>
    <t>SUBARRENDAMIENDO</t>
  </si>
  <si>
    <t>ANDERSON ANGULO</t>
  </si>
  <si>
    <t>CANON ARRENDAMIENTO MAYO</t>
  </si>
  <si>
    <t>CANON ARRENDAMIENTO JUNIO</t>
  </si>
  <si>
    <t>UN</t>
  </si>
  <si>
    <t>MES</t>
  </si>
  <si>
    <t xml:space="preserve">ENERO </t>
  </si>
  <si>
    <t>JULIO</t>
  </si>
  <si>
    <t>AGOSTO</t>
  </si>
  <si>
    <t>SEPTIEMBRE</t>
  </si>
  <si>
    <t>OCTUBRE</t>
  </si>
  <si>
    <t>EPOXICO DE ENROLLABLES</t>
  </si>
  <si>
    <t>SOPORTE PARA CASCOS DE SEGURIDAD</t>
  </si>
  <si>
    <t>INSTALACION MONITOR</t>
  </si>
  <si>
    <t xml:space="preserve">PINTURA EPOXICA  </t>
  </si>
  <si>
    <t xml:space="preserve">RETAPE DE HUECO </t>
  </si>
  <si>
    <t xml:space="preserve">CHAPAS DE MUEBLE DE ARCHIVO </t>
  </si>
  <si>
    <t>CAMBIO DE SISTEMA ALOGENA</t>
  </si>
  <si>
    <t>INFORME FACTURACION GENERAL  2019</t>
  </si>
  <si>
    <t>REPARACION DE DRYWALL</t>
  </si>
  <si>
    <t>CANON ARRENDAMIENTO JULIO</t>
  </si>
  <si>
    <t>CANON ARRENDAMIENTO  AGOSTO</t>
  </si>
  <si>
    <t>MONICA HERNANDEZ</t>
  </si>
  <si>
    <t>CORTE DE BLACKOUT</t>
  </si>
  <si>
    <t>COMPRESOR DE AIRE</t>
  </si>
  <si>
    <t>SILLAS</t>
  </si>
  <si>
    <t>DIEGO ROMERO</t>
  </si>
  <si>
    <t>RATAZOS DE GRAMA</t>
  </si>
  <si>
    <t>ESTANTERIA</t>
  </si>
  <si>
    <t>CERROJO DE SEGURIDAD</t>
  </si>
  <si>
    <t>CHSPA DE RECEPCION BODEGA DE PARTES</t>
  </si>
  <si>
    <t>CHAPA DE RECEPCION BODEGA LGC</t>
  </si>
  <si>
    <t>CHAPA OFICINA MARKETING</t>
  </si>
  <si>
    <t>CHAPA BODEGA MARKETING</t>
  </si>
  <si>
    <t xml:space="preserve">ADICION SOPORTE </t>
  </si>
  <si>
    <t>NATALI NOVA</t>
  </si>
  <si>
    <t>GRAMA SINTETICA</t>
  </si>
  <si>
    <t>CORPORACION GIMNASIO LO PINOS</t>
  </si>
  <si>
    <t>MANTENIMIENTO DE MALLA</t>
  </si>
  <si>
    <t>SUMINISTRO DE FALDON</t>
  </si>
  <si>
    <t>CORPORACION GIMNASIO LOS PINOS</t>
  </si>
  <si>
    <t>CORPORACION MINUTO DE DIOS</t>
  </si>
  <si>
    <t>SUMINISTRO DE 19 BLACKOUTS MEDIDAS VARIAS|</t>
  </si>
  <si>
    <t>CONDOMINIO CAMPESTRE EL PEÑON</t>
  </si>
  <si>
    <t>MANTENIMIENTO PUERTAS PRINCIPALES</t>
  </si>
  <si>
    <t xml:space="preserve">SUPLIES 4 PETS </t>
  </si>
  <si>
    <t>SUPLIES 4 PETS</t>
  </si>
  <si>
    <t>GRAMA SINTETICA AMARILLO</t>
  </si>
  <si>
    <t>SONIA TORRES</t>
  </si>
  <si>
    <t>ESPEJO</t>
  </si>
  <si>
    <t>MANTENIMIENTO DE CANALES TECHO ACADEMIA</t>
  </si>
  <si>
    <t>POSETA</t>
  </si>
  <si>
    <t>CAMBIO DE PARTES DISPENSADORES DE AGUA</t>
  </si>
  <si>
    <t>FICHERO EN ACRILICO</t>
  </si>
  <si>
    <t>LOCKERS DE 8 COMPARTIMIENTOS</t>
  </si>
  <si>
    <t xml:space="preserve">CONDOMINIO CAMPESTRE EL PEÑON </t>
  </si>
  <si>
    <t>MANEMIENTO PREVENTIVO CANCHA DE FUTBOL</t>
  </si>
  <si>
    <t xml:space="preserve">TAPIZADO DE MUEBLES TIPO SOFA CALL CENTER </t>
  </si>
  <si>
    <t xml:space="preserve">MEDICION DE CARGA CONSUMIDA </t>
  </si>
  <si>
    <t>DIEGO ALEXANDER RODRIGUEZ</t>
  </si>
  <si>
    <t>SERVICO DE LAVADO Y BODEGAGE GRAMA SINTETICA AMARILLO</t>
  </si>
  <si>
    <t>UNID</t>
  </si>
  <si>
    <t>DESCRIPCION</t>
  </si>
  <si>
    <t>PROVEEDOR</t>
  </si>
  <si>
    <t>HACER INOX</t>
  </si>
  <si>
    <t>7 UNIDADES DE COMPLEMANRO EN ACERO INOXIDABLE PARA PUERTA DE BAÑO</t>
  </si>
  <si>
    <t>ARMONIA Y COLOR</t>
  </si>
  <si>
    <t xml:space="preserve">COSTOS SIN IVA </t>
  </si>
  <si>
    <t>DIACRILICOS</t>
  </si>
  <si>
    <t>FICHEROS</t>
  </si>
  <si>
    <t>MDO</t>
  </si>
  <si>
    <t>MP</t>
  </si>
  <si>
    <t xml:space="preserve">COSTOS CON IVA </t>
  </si>
  <si>
    <t>COSTO TOTAL</t>
  </si>
  <si>
    <t>SERGIO RAMIREZ</t>
  </si>
  <si>
    <t>CESAR JIMENEZ</t>
  </si>
  <si>
    <t xml:space="preserve">RESANE DE PAREDES Y TECHO Y SUMNISTRO DE BLACKOUT BLANCO </t>
  </si>
  <si>
    <t>SUMINISTRO E INSTALACION PUERTAS MUEBLE ARCHIVADO</t>
  </si>
  <si>
    <t>GIOVANY FORERO</t>
  </si>
  <si>
    <t>SUMNINISTRO E INSTALACION DE PUERTOS HDMI</t>
  </si>
  <si>
    <t>19 UNIDADES DE COMPLEMANRO EN ACERO INOXIDABLE PARA PUERTA DE BAÑO</t>
  </si>
  <si>
    <t>WILLIAM GUTIERREZ</t>
  </si>
  <si>
    <t>RESANE Y PINTURA PISO 9 Y 10 EDIFICIO LG</t>
  </si>
  <si>
    <t>JAVIER GARCIA</t>
  </si>
  <si>
    <t>PLANOS BODEGA 134 D</t>
  </si>
  <si>
    <t>DR JOSE TRIANA</t>
  </si>
  <si>
    <t>INDUSTRIAS CRUZ</t>
  </si>
  <si>
    <t xml:space="preserve">PUESTOS DE TRABAJO Y SILLAS </t>
  </si>
  <si>
    <t>MESAS Y SILLAS TIPO RIMAX, PUESTOS DE TRABAJO, SILLAS ERGONOMICAS, MEBLE DE RECEPCION Y SUPERFICIES CON DIVISION</t>
  </si>
  <si>
    <t>HOMECENTER-CENCOSUD</t>
  </si>
  <si>
    <t>CERROJO Y CHAPAS</t>
  </si>
  <si>
    <t>DAVINCI</t>
  </si>
  <si>
    <t>MAYGER, ELECTRICOS , PINTURAS EUROCOLOR</t>
  </si>
  <si>
    <t>REFLECTORES, LAMPARAS, PRECINTOS, AVISO DE PROHIBIDO PARQUEAR</t>
  </si>
  <si>
    <t>TORNILLOS, ACERO-ALUMINIO-FERRALPI</t>
  </si>
  <si>
    <t>MANTENIMIENTO DE PUERTAS PRINCIPALES CAMBIO DE PIVOTE, CAMBIO DE PLATINA , RESANE, MAS MANO DE OBRA</t>
  </si>
  <si>
    <t>MANTENIMIENTO  A CANALES TECHO ACADEMIA</t>
  </si>
  <si>
    <t>JOSE A RODRIGUEZ</t>
  </si>
  <si>
    <t>EASY, PERKO, CORONA</t>
  </si>
  <si>
    <t>CONSTRUCCION PUERTA PARA LABORATORIO</t>
  </si>
  <si>
    <t xml:space="preserve">CAMBIO DE PARTES MUEBLES DISPENSADORES </t>
  </si>
  <si>
    <t>NOVIEMBRE</t>
  </si>
  <si>
    <t>DICIEMBRE</t>
  </si>
  <si>
    <t>FICHERO EN ACRILICO 20 COMPARTIMIENTOS</t>
  </si>
  <si>
    <t>3 BLACKOTS Y 1 SOLAR SCREE</t>
  </si>
  <si>
    <t>MANTENIMIENTO DE LOCKER</t>
  </si>
  <si>
    <t>MANTENIMIENTO CUBIERTA ACADEMIA DE AIRE</t>
  </si>
  <si>
    <t>INSTALACION BRAZO HIDRAULICO, INSTALACION DE REFLECTOR Y TAPETE ATRAPAMUGRE</t>
  </si>
  <si>
    <t>SUMINISTRO E INSTALACION DE LUMINARIAS</t>
  </si>
  <si>
    <t>MANTENIMIENTO MUEBLES CALLE 94</t>
  </si>
  <si>
    <t>MANTENIMIENTO DE TECHO EN DRYWALL</t>
  </si>
  <si>
    <t>REJA DE SEGURIDAD CAMIONETA COTA- MEDELLIN</t>
  </si>
  <si>
    <t>MUEBLE ALMACENAMIENTO DE PARTES Y REPUESTOS PEQUEÑOS</t>
  </si>
  <si>
    <t>COSTO TOTAL AÑO 2019</t>
  </si>
  <si>
    <t>ANTONIO HERERA</t>
  </si>
  <si>
    <t>PERKO</t>
  </si>
  <si>
    <t>CAUCHOS DINAMICOS</t>
  </si>
  <si>
    <t>MANTENIMIENTO DE CANCHA DE FUTBOL</t>
  </si>
  <si>
    <t>CAMBREL DE 30GR</t>
  </si>
  <si>
    <t>CAMILO PUFF</t>
  </si>
  <si>
    <t>TAPIZADO DE SOFAS</t>
  </si>
  <si>
    <t>INGENIERO JAVIER GARCIA- INGENIERO NESTOR NOGUERA</t>
  </si>
  <si>
    <t>MEDICION DE CARGA CONSUMIDA POR EL GIMNASIO LOS PINOS</t>
  </si>
  <si>
    <t>MUNDIGRAMAS</t>
  </si>
  <si>
    <t xml:space="preserve">6 M 2 DE GRAMA PAISAJISMO </t>
  </si>
  <si>
    <t>SERVILAVADO</t>
  </si>
  <si>
    <t>LAVADO DE GRAMA Y BODEGAJE</t>
  </si>
  <si>
    <t>UNIMINUTO</t>
  </si>
  <si>
    <t xml:space="preserve">3 BLACKOUT Y UN SOLAR SCREEN </t>
  </si>
  <si>
    <t>BRAZO HIDRAULICO, REFLECTOR. TAPETE ATRAPAMUGRE</t>
  </si>
  <si>
    <t>MANTENIMIENTO DE CUBIERTA</t>
  </si>
  <si>
    <t>LORMICORTES</t>
  </si>
  <si>
    <t>BENEFICIARIO</t>
  </si>
  <si>
    <t>CONCEPTO</t>
  </si>
  <si>
    <t>SANDRA PATRICIA ROMERO VACA</t>
  </si>
  <si>
    <t>NOMINA PRIMERA QUINCENA ENERO</t>
  </si>
  <si>
    <t>OBSERVACIONES</t>
  </si>
  <si>
    <t>1 DESCUENTO PRESTAMO</t>
  </si>
  <si>
    <t>MI PLANILLA</t>
  </si>
  <si>
    <t>PARAFISCALES ENERO</t>
  </si>
  <si>
    <t>NOMINA SEGUNDA QUINCENA ENERO</t>
  </si>
  <si>
    <t>VALOR SIN IVA</t>
  </si>
  <si>
    <t>VALOR IVA INCLUIDO</t>
  </si>
  <si>
    <t>INES VILLAREAL SUAREZ</t>
  </si>
  <si>
    <t>PAGO ARRIENDO DEL 15 DE ENERO AL 15 DE FEBRERO</t>
  </si>
  <si>
    <t>PAGO INTERESES DE CESANTIAS</t>
  </si>
  <si>
    <t>PORVENIR</t>
  </si>
  <si>
    <t>CESANTIAS</t>
  </si>
  <si>
    <t>DOCU</t>
  </si>
  <si>
    <t>EGRESO</t>
  </si>
  <si>
    <t xml:space="preserve">GASTOS POR MES </t>
  </si>
  <si>
    <t>OLGA YANETH MONTAÑA</t>
  </si>
  <si>
    <t>NOMINA PRIMERA QUINCENA FEBRERO</t>
  </si>
  <si>
    <t>3 DESCUENTO PRESTAMO</t>
  </si>
  <si>
    <t xml:space="preserve">2 DESCUENTO PRESTAMO </t>
  </si>
  <si>
    <t>PARAFISCALES FEBRERO</t>
  </si>
  <si>
    <t>4 DESCUENTO PRESTAMO</t>
  </si>
  <si>
    <t>NOMINA PRIMERA QUINCENA MARZO</t>
  </si>
  <si>
    <t>5 DESCUENTO PRESTAMO</t>
  </si>
  <si>
    <t>NOMINA SEGUNDA QUINCENA FEBRERO</t>
  </si>
  <si>
    <t>PAGO ARRIENDO DEL 15 DE MARZO AL 15 DE ABRIL</t>
  </si>
  <si>
    <t>PAGO ARRIENDO DEL 15 DE FEBRERO AL 15 DE MARZO</t>
  </si>
  <si>
    <t>INCREMENTO ARRIENDO</t>
  </si>
  <si>
    <t>ASESORIA FINANCIERA</t>
  </si>
  <si>
    <t>NOMINA PRIMERA QUINCENA ABRIL</t>
  </si>
  <si>
    <t>NO DESCUENTO</t>
  </si>
  <si>
    <t>NOMINA SEGUNDA QUINCENA ABRIL</t>
  </si>
  <si>
    <t xml:space="preserve">DIRECCION DE IMPUESTOS Y ADUANAS NACIONALES </t>
  </si>
  <si>
    <t>RETENCION EN LA  FUENTE</t>
  </si>
  <si>
    <t>SE REALIZO PAGO EN ABRIL DE 2019</t>
  </si>
  <si>
    <t>CASA TORO  SA</t>
  </si>
  <si>
    <t>REVISION DE 50,000 KM, ALINEACION Y BALANCEO</t>
  </si>
  <si>
    <t xml:space="preserve">CAMIONETA PERKO </t>
  </si>
  <si>
    <t>PAGO ARRIENDO DEL 15 DE ABRIL AL 15 DE MAYO</t>
  </si>
  <si>
    <t>6 DESCUENTO PRESTAMO</t>
  </si>
  <si>
    <t>7 DESCUENTO PRESTAMO</t>
  </si>
  <si>
    <t>NOMINA PRIMERA QUINCENA MAYO</t>
  </si>
  <si>
    <t>8 DESCUENTO/ ULTIMO</t>
  </si>
  <si>
    <t>PARAFISCALES ABRIL</t>
  </si>
  <si>
    <t>PARAFISCALES MARZO</t>
  </si>
  <si>
    <t>PARAFISCALES MAYO</t>
  </si>
  <si>
    <t>NOMINA PRIMERA QUINCENA JUNIO</t>
  </si>
  <si>
    <t>JHON ZULUAGA</t>
  </si>
  <si>
    <t xml:space="preserve">PAGINA WEB, RENOVACION DE DOMINIO </t>
  </si>
  <si>
    <t xml:space="preserve">PRIMA DE SERVICIOS </t>
  </si>
  <si>
    <t>PAGO ARRIENDO DEL 15 DE JUNIO AL 15 DE JULIO</t>
  </si>
  <si>
    <t>PAGO ARRIENDO DEL 15 DE MAYO AL 15 DE JUNIO</t>
  </si>
  <si>
    <t>NOMINA PRIMERA QUINCENA JULIO</t>
  </si>
  <si>
    <t>SECRETARIA DE HACIENDA</t>
  </si>
  <si>
    <t>IMPUESTO SE INDUSTRIA Y COMERCIO SEP-OCT 2018</t>
  </si>
  <si>
    <t>RETENCION EN LA FUENTE ABRIL 2019</t>
  </si>
  <si>
    <t xml:space="preserve">JULIO </t>
  </si>
  <si>
    <t>PARAFISCALES JUNIO</t>
  </si>
  <si>
    <t>PARAFISCALES JULIO</t>
  </si>
  <si>
    <t>NOMINA SEGUNDA MAYO</t>
  </si>
  <si>
    <t>REJAS CAMIONETA COTA Y MEDELLIN</t>
  </si>
  <si>
    <t>NOMINA  PRIMERA  QUINCENA AGOSTO</t>
  </si>
  <si>
    <t>NOMINA  SEGUNDA  QUINCENA JULIO</t>
  </si>
  <si>
    <t>NOMINA  SEGUNDA QUINCENA JUNIO</t>
  </si>
  <si>
    <t>PARAFISCALES AGOSTO</t>
  </si>
  <si>
    <t>NOMINA  SEGUNDA  QUINCENA AGOSTO</t>
  </si>
  <si>
    <t>ANGELICA DEL PILAR RODRIGUEZ NIÑO</t>
  </si>
  <si>
    <t>BONIFICACION DE VENTAS</t>
  </si>
  <si>
    <t>REVISION DE LOS 60KM</t>
  </si>
  <si>
    <t>RETEFUENTE MAYO</t>
  </si>
  <si>
    <t>SE PAGO EN AGOSTO</t>
  </si>
  <si>
    <t>PAGO ARRIENDO DEL 15 DE JULIO AL 15 DE AGOSTO</t>
  </si>
  <si>
    <t>PARAFISCALES SEPTIEMBRE</t>
  </si>
  <si>
    <t>NOMINA  PRIMERA  QUINCENA SEPTIEMBRE</t>
  </si>
  <si>
    <t>NOMINA  SEGUNDA QUINCENA SEPTIEMBRE</t>
  </si>
  <si>
    <t>PARAFISCALES OCTUBRE</t>
  </si>
  <si>
    <t>NOMINA  PRIMERA  QUINCENA OCTUBRE</t>
  </si>
  <si>
    <t>NOMINA  SEGUNDA QUINCENA OCTUBRE</t>
  </si>
  <si>
    <t>PAGO RETEFUENTE JULIO Y AGOSTO</t>
  </si>
  <si>
    <t>PARAFISCALES NOVIEMBRE</t>
  </si>
  <si>
    <t>NOMINA  PRIMERA QUINCENA NOVIEMBRE</t>
  </si>
  <si>
    <t>NOMINA  SEGUNDA QUINCENA NOVIEMBRE</t>
  </si>
  <si>
    <t>NOMINA PRIMERA QUINCENA DICIEMBRE</t>
  </si>
  <si>
    <t>TIGO UNE</t>
  </si>
  <si>
    <t>CELULARES CORPORATIVOS</t>
  </si>
  <si>
    <t>UNE TIGO</t>
  </si>
  <si>
    <t>INTERNET Y TELEFONIA</t>
  </si>
  <si>
    <t>CODENSA</t>
  </si>
  <si>
    <t xml:space="preserve">ENERGIA </t>
  </si>
  <si>
    <t>NET ALLCORRECT SAS</t>
  </si>
  <si>
    <t>REVISION  COMPUTADOR CONTABILIDAD</t>
  </si>
  <si>
    <t>WORLD OFICE</t>
  </si>
  <si>
    <t>CATUALIZACION DE SOFTWARE</t>
  </si>
  <si>
    <t xml:space="preserve">CAJA MENOR </t>
  </si>
  <si>
    <t>CAMARA DE COMERCIO</t>
  </si>
  <si>
    <t>CERTIFICADO DE EXISTENCIA Y REPRESENTACION</t>
  </si>
  <si>
    <t>PAPELERIA  GOTICA ALEMANA</t>
  </si>
  <si>
    <t xml:space="preserve">SELLO PERKO </t>
  </si>
  <si>
    <t>ACUEDUCTO</t>
  </si>
  <si>
    <t>ACUEDUCTO NOVIEMBRE- ENERO</t>
  </si>
  <si>
    <t>CAMBIO DE ACTVIDAD ECONOMICA</t>
  </si>
  <si>
    <t>CARLOS CARDOSO</t>
  </si>
  <si>
    <t xml:space="preserve">INSTALACIONES ELECTRICAS </t>
  </si>
  <si>
    <t>FERREMAX</t>
  </si>
  <si>
    <t>ELECTRICOS 8A</t>
  </si>
  <si>
    <t>SANDRA PATRICIA ROMERO</t>
  </si>
  <si>
    <t>COMISION DE VENTAS</t>
  </si>
  <si>
    <t>ACUEDUCTO ENE- MAR</t>
  </si>
  <si>
    <t>INSTALACION DE SEGUNDA ESTACION</t>
  </si>
  <si>
    <t>RENOVACION DE MATRICULA MERCANTIL</t>
  </si>
  <si>
    <t>ACUEDUCTO MAR- MAY</t>
  </si>
  <si>
    <t>REVISION EQUPO GERENTE ADMINISTRATIVA</t>
  </si>
  <si>
    <t>JOYERIA EL OASIS</t>
  </si>
  <si>
    <t>PILA PARA COMPUTADOR</t>
  </si>
  <si>
    <t>SE PAGA JUNIO Y AGOSTO</t>
  </si>
  <si>
    <t>CAMBIO DE CPU GERENTE ADMINISTRATIVA</t>
  </si>
  <si>
    <t>SPTIEMBRE</t>
  </si>
  <si>
    <t>LUIS GONZALO QUIROGA</t>
  </si>
  <si>
    <t>TRANSPORTE</t>
  </si>
  <si>
    <t>MAURICIO RINCON</t>
  </si>
  <si>
    <t>INSTALACION EN NUEVAS OFERTAS</t>
  </si>
  <si>
    <t>LEGUIZAMON PRINT</t>
  </si>
  <si>
    <t>PAPELERIA E IMPRESIONES</t>
  </si>
  <si>
    <t>ACUEDUCTO JULIO- SEP</t>
  </si>
  <si>
    <t>ACUEDUCTO MAY-JULIO</t>
  </si>
  <si>
    <t>MILENIUM GAS</t>
  </si>
  <si>
    <t>ADITIVOS CAMIONETA</t>
  </si>
  <si>
    <t>SUMINISTRO E INSTALACION DE GRAMA</t>
  </si>
  <si>
    <t xml:space="preserve">GRAMA PISCINA </t>
  </si>
  <si>
    <t>MANTENIMIENTO DRYWALL</t>
  </si>
  <si>
    <t>MUEBLE ASE, TAPASA FRONTALES  EN MADECOR BLANCO PISO 8 Y 9</t>
  </si>
  <si>
    <t>MANTENIMIENTO LOCKER, PERCHERO PARA CASCOS Y TAPETE ATRAPAMUGRE</t>
  </si>
  <si>
    <t>PERSIANAS  PARA OFICINA- RESTREPO</t>
  </si>
  <si>
    <t>PISOS RECOMENDACIÓN DE LG</t>
  </si>
  <si>
    <t xml:space="preserve">GRAMA AMARILLA PARA TIENDA </t>
  </si>
  <si>
    <t>DESMAONTE DE SANITARIOS</t>
  </si>
  <si>
    <t>JERSON LUNA</t>
  </si>
  <si>
    <t>INSTALACION DE PUERTA</t>
  </si>
  <si>
    <t>INSTALACIONN DE PUERTA CALL CENTER</t>
  </si>
  <si>
    <t>PERSIANAS. TAPETE ATRAPAMUGRE</t>
  </si>
  <si>
    <t>OBRA CIVIL</t>
  </si>
  <si>
    <t>OBRA CIVIL RECEPCION Y ESCALERA</t>
  </si>
  <si>
    <t>OBRA CIVIL LG</t>
  </si>
  <si>
    <t xml:space="preserve">ARREGLO DE PUERTA </t>
  </si>
  <si>
    <t>EPOXICO PARA PERSIANAS</t>
  </si>
  <si>
    <t>TAPETE ATRAPAMUGRE Y OBRA CIVIL</t>
  </si>
  <si>
    <t xml:space="preserve">GRAMA EN TAPETE </t>
  </si>
  <si>
    <t xml:space="preserve">ADELAYDA </t>
  </si>
  <si>
    <t xml:space="preserve">FALDON CANCHA SINTETICA </t>
  </si>
  <si>
    <t xml:space="preserve">19 BLACKOUTS </t>
  </si>
  <si>
    <t>ICA 5 PERIODO</t>
  </si>
  <si>
    <t>IVA PERIODO0 1 RETEFUENTE PERIODO 9</t>
  </si>
  <si>
    <t xml:space="preserve">IMPRESIONES </t>
  </si>
  <si>
    <t>INDUSTRIAS CRUZ-JORGE A PINEDA</t>
  </si>
  <si>
    <t>MATRIZ -OBRA CIVIL Y MANTENIMIENTO- PRIMER SEMESTRE 2019</t>
  </si>
  <si>
    <t>MATRIZ-MOBILIARIO</t>
  </si>
  <si>
    <t>MATRIZ- PERSIANAS</t>
  </si>
  <si>
    <t>MATRIZ- OTROS</t>
  </si>
  <si>
    <t>MATRIZ GENERAL  2019-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</si>
</sst>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"/>
  </numFmts>
  <fonts count="11" x14ac:knownFonts="1">
    <font>
      <sz val="11"/>
      <color theme="1"/>
      <name val="Calibri"/>
      <family val="2"/>
      <scheme val="minor"/>
    </font>
    <font>
      <b/>
      <sz val="22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24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8">
    <xf numFmtId="0" fontId="0" fillId="0" borderId="0" xfId="0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34" xfId="0" applyBorder="1"/>
    <xf numFmtId="164" fontId="0" fillId="0" borderId="34" xfId="0" applyNumberFormat="1" applyBorder="1" applyAlignment="1">
      <alignment horizontal="center"/>
    </xf>
    <xf numFmtId="164" fontId="0" fillId="0" borderId="34" xfId="0" applyNumberFormat="1" applyBorder="1"/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2" borderId="16" xfId="0" applyFill="1" applyBorder="1"/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/>
    <xf numFmtId="0" fontId="0" fillId="2" borderId="2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34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0" fontId="0" fillId="2" borderId="27" xfId="0" applyFill="1" applyBorder="1"/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8" xfId="0" applyFill="1" applyBorder="1"/>
    <xf numFmtId="0" fontId="0" fillId="2" borderId="2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9" xfId="0" applyFill="1" applyBorder="1"/>
    <xf numFmtId="0" fontId="0" fillId="2" borderId="2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164" fontId="0" fillId="3" borderId="9" xfId="0" applyNumberFormat="1" applyFill="1" applyBorder="1"/>
    <xf numFmtId="164" fontId="0" fillId="0" borderId="19" xfId="0" applyNumberFormat="1" applyBorder="1" applyAlignment="1">
      <alignment horizontal="center" vertical="center"/>
    </xf>
    <xf numFmtId="0" fontId="0" fillId="3" borderId="16" xfId="0" applyFill="1" applyBorder="1" applyAlignment="1">
      <alignment wrapText="1"/>
    </xf>
    <xf numFmtId="0" fontId="0" fillId="3" borderId="12" xfId="0" applyFill="1" applyBorder="1"/>
    <xf numFmtId="0" fontId="0" fillId="3" borderId="9" xfId="0" applyFill="1" applyBorder="1"/>
    <xf numFmtId="0" fontId="0" fillId="3" borderId="22" xfId="0" applyFill="1" applyBorder="1"/>
    <xf numFmtId="164" fontId="0" fillId="2" borderId="9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44" xfId="0" applyBorder="1"/>
    <xf numFmtId="164" fontId="0" fillId="0" borderId="45" xfId="0" applyNumberFormat="1" applyBorder="1"/>
    <xf numFmtId="0" fontId="0" fillId="0" borderId="13" xfId="0" applyBorder="1"/>
    <xf numFmtId="164" fontId="0" fillId="0" borderId="13" xfId="0" applyNumberFormat="1" applyBorder="1"/>
    <xf numFmtId="0" fontId="4" fillId="0" borderId="44" xfId="0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3" borderId="9" xfId="0" applyFill="1" applyBorder="1" applyAlignment="1">
      <alignment horizontal="left"/>
    </xf>
    <xf numFmtId="164" fontId="0" fillId="3" borderId="9" xfId="0" applyNumberFormat="1" applyFill="1" applyBorder="1" applyAlignment="1">
      <alignment vertical="center"/>
    </xf>
    <xf numFmtId="164" fontId="0" fillId="3" borderId="19" xfId="0" applyNumberFormat="1" applyFill="1" applyBorder="1"/>
    <xf numFmtId="164" fontId="4" fillId="0" borderId="13" xfId="0" applyNumberFormat="1" applyFont="1" applyBorder="1"/>
    <xf numFmtId="0" fontId="0" fillId="3" borderId="9" xfId="0" applyFill="1" applyBorder="1" applyAlignment="1">
      <alignment horizontal="left" vertical="center"/>
    </xf>
    <xf numFmtId="164" fontId="0" fillId="0" borderId="11" xfId="0" applyNumberFormat="1" applyFont="1" applyBorder="1" applyAlignment="1">
      <alignment horizontal="center"/>
    </xf>
    <xf numFmtId="0" fontId="4" fillId="4" borderId="44" xfId="0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64" fontId="0" fillId="3" borderId="11" xfId="0" applyNumberFormat="1" applyFill="1" applyBorder="1"/>
    <xf numFmtId="164" fontId="0" fillId="3" borderId="41" xfId="0" applyNumberFormat="1" applyFill="1" applyBorder="1"/>
    <xf numFmtId="164" fontId="0" fillId="3" borderId="9" xfId="0" applyNumberForma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164" fontId="0" fillId="3" borderId="19" xfId="0" applyNumberForma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164" fontId="0" fillId="5" borderId="28" xfId="0" applyNumberFormat="1" applyFill="1" applyBorder="1"/>
    <xf numFmtId="0" fontId="0" fillId="3" borderId="9" xfId="0" applyFill="1" applyBorder="1" applyAlignment="1">
      <alignment horizontal="center" vertical="center"/>
    </xf>
    <xf numFmtId="0" fontId="0" fillId="5" borderId="27" xfId="0" applyFill="1" applyBorder="1"/>
    <xf numFmtId="0" fontId="0" fillId="5" borderId="28" xfId="0" applyFill="1" applyBorder="1"/>
    <xf numFmtId="0" fontId="4" fillId="5" borderId="42" xfId="0" applyFont="1" applyFill="1" applyBorder="1" applyAlignment="1">
      <alignment horizontal="center" vertical="center"/>
    </xf>
    <xf numFmtId="164" fontId="0" fillId="5" borderId="48" xfId="0" applyNumberFormat="1" applyFill="1" applyBorder="1"/>
    <xf numFmtId="164" fontId="4" fillId="5" borderId="13" xfId="0" applyNumberFormat="1" applyFont="1" applyFill="1" applyBorder="1"/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Border="1"/>
    <xf numFmtId="0" fontId="0" fillId="7" borderId="9" xfId="0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0" fontId="0" fillId="7" borderId="9" xfId="0" applyFill="1" applyBorder="1" applyAlignment="1">
      <alignment horizontal="left" vertical="center"/>
    </xf>
    <xf numFmtId="0" fontId="0" fillId="7" borderId="9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7" borderId="9" xfId="0" applyNumberFormat="1" applyFill="1" applyBorder="1" applyAlignment="1">
      <alignment horizontal="right" vertical="center"/>
    </xf>
    <xf numFmtId="164" fontId="0" fillId="7" borderId="16" xfId="0" applyNumberFormat="1" applyFill="1" applyBorder="1"/>
    <xf numFmtId="164" fontId="0" fillId="7" borderId="17" xfId="0" applyNumberFormat="1" applyFill="1" applyBorder="1"/>
    <xf numFmtId="164" fontId="0" fillId="7" borderId="19" xfId="0" applyNumberFormat="1" applyFill="1" applyBorder="1"/>
    <xf numFmtId="0" fontId="0" fillId="7" borderId="22" xfId="0" applyFill="1" applyBorder="1" applyAlignment="1">
      <alignment horizontal="center" vertical="center"/>
    </xf>
    <xf numFmtId="164" fontId="0" fillId="7" borderId="22" xfId="0" applyNumberFormat="1" applyFill="1" applyBorder="1"/>
    <xf numFmtId="164" fontId="0" fillId="7" borderId="23" xfId="0" applyNumberFormat="1" applyFill="1" applyBorder="1"/>
    <xf numFmtId="0" fontId="0" fillId="3" borderId="16" xfId="0" applyFill="1" applyBorder="1" applyAlignment="1">
      <alignment horizontal="center" vertical="center"/>
    </xf>
    <xf numFmtId="0" fontId="0" fillId="7" borderId="16" xfId="0" applyFill="1" applyBorder="1" applyAlignment="1">
      <alignment wrapText="1"/>
    </xf>
    <xf numFmtId="0" fontId="0" fillId="7" borderId="16" xfId="0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/>
    </xf>
    <xf numFmtId="0" fontId="0" fillId="7" borderId="22" xfId="0" applyFill="1" applyBorder="1" applyAlignment="1">
      <alignment wrapText="1"/>
    </xf>
    <xf numFmtId="164" fontId="0" fillId="7" borderId="22" xfId="0" applyNumberFormat="1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9" xfId="0" applyFill="1" applyBorder="1" applyAlignment="1">
      <alignment wrapText="1"/>
    </xf>
    <xf numFmtId="164" fontId="0" fillId="7" borderId="9" xfId="0" applyNumberFormat="1" applyFill="1" applyBorder="1" applyAlignment="1">
      <alignment horizontal="center"/>
    </xf>
    <xf numFmtId="0" fontId="0" fillId="7" borderId="39" xfId="0" applyFill="1" applyBorder="1" applyAlignment="1">
      <alignment horizontal="center" vertical="center"/>
    </xf>
    <xf numFmtId="164" fontId="0" fillId="7" borderId="9" xfId="0" applyNumberFormat="1" applyFill="1" applyBorder="1" applyAlignment="1">
      <alignment horizontal="right"/>
    </xf>
    <xf numFmtId="164" fontId="0" fillId="7" borderId="19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left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 applyAlignment="1">
      <alignment vertical="center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left"/>
    </xf>
    <xf numFmtId="0" fontId="0" fillId="9" borderId="9" xfId="0" applyFill="1" applyBorder="1" applyAlignment="1">
      <alignment horizontal="center"/>
    </xf>
    <xf numFmtId="164" fontId="0" fillId="9" borderId="9" xfId="0" applyNumberFormat="1" applyFill="1" applyBorder="1" applyAlignment="1">
      <alignment vertical="center"/>
    </xf>
    <xf numFmtId="164" fontId="0" fillId="5" borderId="27" xfId="0" applyNumberFormat="1" applyFill="1" applyBorder="1"/>
    <xf numFmtId="0" fontId="0" fillId="5" borderId="50" xfId="0" applyFill="1" applyBorder="1"/>
    <xf numFmtId="0" fontId="2" fillId="0" borderId="13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3" borderId="16" xfId="0" applyFill="1" applyBorder="1"/>
    <xf numFmtId="164" fontId="0" fillId="3" borderId="1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7" borderId="3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64" fontId="0" fillId="0" borderId="0" xfId="0" applyNumberForma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164" fontId="0" fillId="0" borderId="43" xfId="0" applyNumberFormat="1" applyBorder="1"/>
    <xf numFmtId="0" fontId="0" fillId="2" borderId="9" xfId="0" applyFill="1" applyBorder="1" applyAlignment="1">
      <alignment horizontal="left"/>
    </xf>
    <xf numFmtId="164" fontId="0" fillId="2" borderId="9" xfId="0" applyNumberFormat="1" applyFill="1" applyBorder="1" applyAlignment="1">
      <alignment horizontal="right" vertical="center"/>
    </xf>
    <xf numFmtId="164" fontId="0" fillId="2" borderId="9" xfId="0" applyNumberFormat="1" applyFill="1" applyBorder="1" applyAlignment="1">
      <alignment vertical="center"/>
    </xf>
    <xf numFmtId="164" fontId="0" fillId="3" borderId="9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wrapText="1"/>
    </xf>
    <xf numFmtId="164" fontId="0" fillId="2" borderId="9" xfId="0" applyNumberFormat="1" applyFill="1" applyBorder="1" applyAlignment="1">
      <alignment horizontal="right"/>
    </xf>
    <xf numFmtId="0" fontId="0" fillId="2" borderId="16" xfId="0" applyFill="1" applyBorder="1" applyAlignment="1">
      <alignment horizontal="left"/>
    </xf>
    <xf numFmtId="164" fontId="0" fillId="2" borderId="16" xfId="0" applyNumberFormat="1" applyFill="1" applyBorder="1" applyAlignment="1">
      <alignment horizontal="right" vertical="center"/>
    </xf>
    <xf numFmtId="164" fontId="0" fillId="2" borderId="16" xfId="0" applyNumberFormat="1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164" fontId="0" fillId="2" borderId="19" xfId="0" applyNumberFormat="1" applyFill="1" applyBorder="1" applyAlignment="1">
      <alignment vertical="center"/>
    </xf>
    <xf numFmtId="164" fontId="0" fillId="2" borderId="19" xfId="0" applyNumberFormat="1" applyFill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164" fontId="0" fillId="7" borderId="11" xfId="0" applyNumberFormat="1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/>
    </xf>
    <xf numFmtId="164" fontId="4" fillId="7" borderId="11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vertical="center"/>
    </xf>
    <xf numFmtId="0" fontId="0" fillId="7" borderId="11" xfId="0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0" fillId="5" borderId="48" xfId="0" applyFill="1" applyBorder="1"/>
    <xf numFmtId="0" fontId="4" fillId="5" borderId="44" xfId="0" applyFont="1" applyFill="1" applyBorder="1"/>
    <xf numFmtId="0" fontId="0" fillId="3" borderId="9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Border="1"/>
    <xf numFmtId="164" fontId="0" fillId="0" borderId="30" xfId="0" applyNumberFormat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0" fillId="3" borderId="11" xfId="0" applyNumberFormat="1" applyFill="1" applyBorder="1" applyAlignment="1">
      <alignment horizontal="center" vertical="center"/>
    </xf>
    <xf numFmtId="164" fontId="0" fillId="5" borderId="55" xfId="0" applyNumberFormat="1" applyFill="1" applyBorder="1"/>
    <xf numFmtId="0" fontId="4" fillId="5" borderId="13" xfId="0" applyFont="1" applyFill="1" applyBorder="1"/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0" fillId="7" borderId="9" xfId="0" applyNumberForma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0" borderId="10" xfId="0" applyBorder="1"/>
    <xf numFmtId="164" fontId="0" fillId="3" borderId="10" xfId="0" applyNumberFormat="1" applyFill="1" applyBorder="1" applyAlignment="1">
      <alignment horizontal="center"/>
    </xf>
    <xf numFmtId="164" fontId="0" fillId="3" borderId="37" xfId="0" applyNumberFormat="1" applyFill="1" applyBorder="1" applyAlignment="1">
      <alignment horizontal="center"/>
    </xf>
    <xf numFmtId="0" fontId="0" fillId="0" borderId="16" xfId="0" applyBorder="1"/>
    <xf numFmtId="164" fontId="0" fillId="3" borderId="12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10" borderId="16" xfId="0" applyFill="1" applyBorder="1" applyAlignment="1">
      <alignment vertical="center"/>
    </xf>
    <xf numFmtId="164" fontId="0" fillId="10" borderId="16" xfId="0" applyNumberFormat="1" applyFill="1" applyBorder="1" applyAlignment="1">
      <alignment horizontal="center"/>
    </xf>
    <xf numFmtId="164" fontId="0" fillId="10" borderId="17" xfId="0" applyNumberFormat="1" applyFill="1" applyBorder="1" applyAlignment="1">
      <alignment horizontal="center"/>
    </xf>
    <xf numFmtId="0" fontId="0" fillId="10" borderId="9" xfId="0" applyFill="1" applyBorder="1" applyAlignment="1">
      <alignment vertical="center"/>
    </xf>
    <xf numFmtId="164" fontId="0" fillId="10" borderId="9" xfId="0" applyNumberFormat="1" applyFill="1" applyBorder="1" applyAlignment="1">
      <alignment horizontal="center"/>
    </xf>
    <xf numFmtId="164" fontId="0" fillId="10" borderId="19" xfId="0" applyNumberFormat="1" applyFill="1" applyBorder="1" applyAlignment="1">
      <alignment horizontal="center"/>
    </xf>
    <xf numFmtId="0" fontId="0" fillId="10" borderId="9" xfId="0" applyFill="1" applyBorder="1"/>
    <xf numFmtId="0" fontId="0" fillId="10" borderId="22" xfId="0" applyFill="1" applyBorder="1"/>
    <xf numFmtId="164" fontId="0" fillId="10" borderId="22" xfId="0" applyNumberFormat="1" applyFill="1" applyBorder="1" applyAlignment="1">
      <alignment horizontal="center"/>
    </xf>
    <xf numFmtId="164" fontId="0" fillId="10" borderId="23" xfId="0" applyNumberFormat="1" applyFill="1" applyBorder="1" applyAlignment="1">
      <alignment horizontal="center"/>
    </xf>
    <xf numFmtId="0" fontId="0" fillId="10" borderId="22" xfId="0" applyFill="1" applyBorder="1" applyAlignment="1">
      <alignment vertical="center"/>
    </xf>
    <xf numFmtId="0" fontId="0" fillId="0" borderId="9" xfId="0" applyFill="1" applyBorder="1"/>
    <xf numFmtId="0" fontId="0" fillId="10" borderId="10" xfId="0" applyFill="1" applyBorder="1"/>
    <xf numFmtId="164" fontId="0" fillId="10" borderId="10" xfId="0" applyNumberFormat="1" applyFill="1" applyBorder="1" applyAlignment="1">
      <alignment horizontal="center"/>
    </xf>
    <xf numFmtId="164" fontId="0" fillId="10" borderId="37" xfId="0" applyNumberForma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37" xfId="0" applyNumberForma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/>
    <xf numFmtId="0" fontId="0" fillId="0" borderId="19" xfId="0" applyBorder="1"/>
    <xf numFmtId="0" fontId="0" fillId="0" borderId="22" xfId="0" applyBorder="1"/>
    <xf numFmtId="0" fontId="0" fillId="0" borderId="22" xfId="0" applyBorder="1" applyAlignment="1">
      <alignment vertical="center"/>
    </xf>
    <xf numFmtId="0" fontId="0" fillId="0" borderId="23" xfId="0" applyBorder="1"/>
    <xf numFmtId="0" fontId="0" fillId="10" borderId="16" xfId="0" applyFill="1" applyBorder="1"/>
    <xf numFmtId="0" fontId="0" fillId="10" borderId="17" xfId="0" applyFill="1" applyBorder="1"/>
    <xf numFmtId="0" fontId="0" fillId="10" borderId="19" xfId="0" applyFill="1" applyBorder="1"/>
    <xf numFmtId="0" fontId="0" fillId="10" borderId="23" xfId="0" applyFill="1" applyBorder="1"/>
    <xf numFmtId="164" fontId="0" fillId="3" borderId="22" xfId="0" applyNumberFormat="1" applyFill="1" applyBorder="1" applyAlignment="1">
      <alignment horizontal="center"/>
    </xf>
    <xf numFmtId="0" fontId="0" fillId="0" borderId="37" xfId="0" applyBorder="1"/>
    <xf numFmtId="0" fontId="0" fillId="11" borderId="11" xfId="0" applyFill="1" applyBorder="1"/>
    <xf numFmtId="164" fontId="0" fillId="11" borderId="11" xfId="0" applyNumberFormat="1" applyFill="1" applyBorder="1" applyAlignment="1">
      <alignment horizontal="center"/>
    </xf>
    <xf numFmtId="0" fontId="0" fillId="11" borderId="49" xfId="0" applyFill="1" applyBorder="1"/>
    <xf numFmtId="0" fontId="0" fillId="11" borderId="9" xfId="0" applyFill="1" applyBorder="1"/>
    <xf numFmtId="164" fontId="0" fillId="11" borderId="9" xfId="0" applyNumberForma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4" fontId="0" fillId="3" borderId="23" xfId="0" applyNumberFormat="1" applyFill="1" applyBorder="1" applyAlignment="1">
      <alignment horizontal="center"/>
    </xf>
    <xf numFmtId="0" fontId="0" fillId="3" borderId="22" xfId="0" applyFill="1" applyBorder="1" applyAlignment="1">
      <alignment vertical="center"/>
    </xf>
    <xf numFmtId="0" fontId="0" fillId="11" borderId="16" xfId="0" applyFill="1" applyBorder="1"/>
    <xf numFmtId="164" fontId="0" fillId="11" borderId="16" xfId="0" applyNumberFormat="1" applyFill="1" applyBorder="1" applyAlignment="1">
      <alignment horizontal="center"/>
    </xf>
    <xf numFmtId="164" fontId="0" fillId="11" borderId="17" xfId="0" applyNumberFormat="1" applyFill="1" applyBorder="1" applyAlignment="1">
      <alignment horizontal="center"/>
    </xf>
    <xf numFmtId="164" fontId="0" fillId="11" borderId="19" xfId="0" applyNumberFormat="1" applyFill="1" applyBorder="1" applyAlignment="1">
      <alignment horizontal="center"/>
    </xf>
    <xf numFmtId="0" fontId="0" fillId="11" borderId="9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11" borderId="10" xfId="0" applyFill="1" applyBorder="1"/>
    <xf numFmtId="164" fontId="0" fillId="11" borderId="10" xfId="0" applyNumberFormat="1" applyFill="1" applyBorder="1" applyAlignment="1">
      <alignment horizontal="center"/>
    </xf>
    <xf numFmtId="0" fontId="0" fillId="11" borderId="22" xfId="0" applyFill="1" applyBorder="1"/>
    <xf numFmtId="164" fontId="0" fillId="11" borderId="22" xfId="0" applyNumberFormat="1" applyFill="1" applyBorder="1" applyAlignment="1">
      <alignment horizontal="center"/>
    </xf>
    <xf numFmtId="164" fontId="0" fillId="11" borderId="23" xfId="0" applyNumberFormat="1" applyFill="1" applyBorder="1" applyAlignment="1">
      <alignment horizontal="center"/>
    </xf>
    <xf numFmtId="0" fontId="0" fillId="11" borderId="16" xfId="0" applyFill="1" applyBorder="1" applyAlignment="1">
      <alignment vertical="center"/>
    </xf>
    <xf numFmtId="164" fontId="0" fillId="11" borderId="16" xfId="0" applyNumberFormat="1" applyFill="1" applyBorder="1" applyAlignment="1">
      <alignment horizontal="center" vertical="center"/>
    </xf>
    <xf numFmtId="164" fontId="0" fillId="11" borderId="17" xfId="0" applyNumberFormat="1" applyFill="1" applyBorder="1" applyAlignment="1">
      <alignment horizontal="center" vertical="center"/>
    </xf>
    <xf numFmtId="164" fontId="0" fillId="11" borderId="9" xfId="0" applyNumberFormat="1" applyFill="1" applyBorder="1" applyAlignment="1">
      <alignment horizontal="center" vertical="center"/>
    </xf>
    <xf numFmtId="164" fontId="0" fillId="11" borderId="19" xfId="0" applyNumberFormat="1" applyFill="1" applyBorder="1" applyAlignment="1">
      <alignment horizontal="center" vertical="center"/>
    </xf>
    <xf numFmtId="0" fontId="0" fillId="11" borderId="22" xfId="0" applyFill="1" applyBorder="1" applyAlignment="1">
      <alignment vertical="center"/>
    </xf>
    <xf numFmtId="164" fontId="0" fillId="11" borderId="22" xfId="0" applyNumberFormat="1" applyFill="1" applyBorder="1" applyAlignment="1">
      <alignment horizontal="center" vertical="center"/>
    </xf>
    <xf numFmtId="164" fontId="0" fillId="11" borderId="23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 vertical="center" wrapText="1"/>
    </xf>
    <xf numFmtId="164" fontId="4" fillId="0" borderId="0" xfId="0" applyNumberFormat="1" applyFont="1"/>
    <xf numFmtId="0" fontId="0" fillId="12" borderId="9" xfId="0" applyFill="1" applyBorder="1"/>
    <xf numFmtId="164" fontId="0" fillId="12" borderId="9" xfId="0" applyNumberFormat="1" applyFill="1" applyBorder="1" applyAlignment="1">
      <alignment horizontal="center"/>
    </xf>
    <xf numFmtId="0" fontId="0" fillId="12" borderId="54" xfId="0" applyFill="1" applyBorder="1"/>
    <xf numFmtId="0" fontId="0" fillId="12" borderId="24" xfId="0" applyFill="1" applyBorder="1"/>
    <xf numFmtId="0" fontId="0" fillId="0" borderId="0" xfId="0" applyBorder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7" borderId="3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7" borderId="38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2" borderId="30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164" fontId="4" fillId="4" borderId="42" xfId="0" applyNumberFormat="1" applyFont="1" applyFill="1" applyBorder="1" applyAlignment="1">
      <alignment horizontal="center" vertical="center"/>
    </xf>
    <xf numFmtId="164" fontId="4" fillId="4" borderId="43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4" fillId="6" borderId="44" xfId="0" applyNumberFormat="1" applyFont="1" applyFill="1" applyBorder="1" applyAlignment="1">
      <alignment horizontal="center"/>
    </xf>
    <xf numFmtId="164" fontId="4" fillId="6" borderId="47" xfId="0" applyNumberFormat="1" applyFont="1" applyFill="1" applyBorder="1" applyAlignment="1">
      <alignment horizontal="center"/>
    </xf>
    <xf numFmtId="164" fontId="4" fillId="6" borderId="45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11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12" borderId="60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10" borderId="39" xfId="0" applyFont="1" applyFill="1" applyBorder="1" applyAlignment="1">
      <alignment horizontal="center" vertical="center"/>
    </xf>
    <xf numFmtId="0" fontId="0" fillId="10" borderId="40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1704975</xdr:colOff>
      <xdr:row>3</xdr:row>
      <xdr:rowOff>86739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2171700" cy="629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1</xdr:col>
      <xdr:colOff>1543050</xdr:colOff>
      <xdr:row>4</xdr:row>
      <xdr:rowOff>96264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2171700" cy="6296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1</xdr:col>
      <xdr:colOff>1543050</xdr:colOff>
      <xdr:row>4</xdr:row>
      <xdr:rowOff>96264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2171700" cy="6296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1</xdr:col>
      <xdr:colOff>1381125</xdr:colOff>
      <xdr:row>4</xdr:row>
      <xdr:rowOff>105789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2171700" cy="6391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2</xdr:col>
      <xdr:colOff>647700</xdr:colOff>
      <xdr:row>3</xdr:row>
      <xdr:rowOff>29589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2171700" cy="6296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2</xdr:col>
      <xdr:colOff>781050</xdr:colOff>
      <xdr:row>4</xdr:row>
      <xdr:rowOff>105789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2171700" cy="6391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678737</xdr:colOff>
      <xdr:row>2</xdr:row>
      <xdr:rowOff>94523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504950" cy="4564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1</xdr:col>
      <xdr:colOff>1543050</xdr:colOff>
      <xdr:row>4</xdr:row>
      <xdr:rowOff>105789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2171700" cy="639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workbookViewId="0">
      <selection activeCell="C1" sqref="C1:I3"/>
    </sheetView>
  </sheetViews>
  <sheetFormatPr baseColWidth="10" defaultRowHeight="15" x14ac:dyDescent="0.25"/>
  <cols>
    <col min="1" max="1" width="9" customWidth="1"/>
    <col min="2" max="2" width="34.42578125" bestFit="1" customWidth="1"/>
    <col min="3" max="3" width="58.5703125" customWidth="1"/>
    <col min="4" max="5" width="10.28515625" customWidth="1"/>
    <col min="6" max="6" width="16.7109375" customWidth="1"/>
    <col min="7" max="7" width="15.7109375" customWidth="1"/>
    <col min="8" max="8" width="13" customWidth="1"/>
    <col min="9" max="9" width="17.5703125" customWidth="1"/>
  </cols>
  <sheetData>
    <row r="1" spans="1:9" ht="15" customHeight="1" x14ac:dyDescent="0.25">
      <c r="C1" s="332" t="s">
        <v>404</v>
      </c>
      <c r="D1" s="333"/>
      <c r="E1" s="333"/>
      <c r="F1" s="333"/>
      <c r="G1" s="333"/>
      <c r="H1" s="333"/>
      <c r="I1" s="334"/>
    </row>
    <row r="2" spans="1:9" ht="15" customHeight="1" x14ac:dyDescent="0.25">
      <c r="C2" s="335"/>
      <c r="D2" s="336"/>
      <c r="E2" s="336"/>
      <c r="F2" s="336"/>
      <c r="G2" s="336"/>
      <c r="H2" s="336"/>
      <c r="I2" s="337"/>
    </row>
    <row r="3" spans="1:9" ht="15.75" customHeight="1" thickBot="1" x14ac:dyDescent="0.3">
      <c r="C3" s="338"/>
      <c r="D3" s="339"/>
      <c r="E3" s="339"/>
      <c r="F3" s="339"/>
      <c r="G3" s="339"/>
      <c r="H3" s="339"/>
      <c r="I3" s="340"/>
    </row>
    <row r="4" spans="1:9" ht="15.75" thickBot="1" x14ac:dyDescent="0.3"/>
    <row r="5" spans="1:9" ht="30.75" customHeight="1" thickBot="1" x14ac:dyDescent="0.3">
      <c r="A5" s="102" t="s">
        <v>0</v>
      </c>
      <c r="B5" s="103" t="s">
        <v>1</v>
      </c>
      <c r="C5" s="103" t="s">
        <v>2</v>
      </c>
      <c r="D5" s="103" t="s">
        <v>9</v>
      </c>
      <c r="E5" s="103" t="s">
        <v>12</v>
      </c>
      <c r="F5" s="103" t="s">
        <v>3</v>
      </c>
      <c r="G5" s="103" t="s">
        <v>4</v>
      </c>
      <c r="H5" s="103" t="s">
        <v>5</v>
      </c>
      <c r="I5" s="104" t="s">
        <v>6</v>
      </c>
    </row>
    <row r="6" spans="1:9" ht="30" x14ac:dyDescent="0.25">
      <c r="A6" s="341">
        <v>229</v>
      </c>
      <c r="B6" s="343" t="s">
        <v>7</v>
      </c>
      <c r="C6" s="133" t="s">
        <v>8</v>
      </c>
      <c r="D6" s="134">
        <v>2</v>
      </c>
      <c r="E6" s="134" t="s">
        <v>12</v>
      </c>
      <c r="F6" s="135">
        <v>120000</v>
      </c>
      <c r="G6" s="126">
        <f t="shared" ref="G6:G46" si="0">+D6*F6</f>
        <v>240000</v>
      </c>
      <c r="H6" s="126">
        <f t="shared" ref="H6:H48" si="1">+G6*19%</f>
        <v>45600</v>
      </c>
      <c r="I6" s="127">
        <f>+(G6)+H6+12</f>
        <v>285612</v>
      </c>
    </row>
    <row r="7" spans="1:9" ht="30.75" thickBot="1" x14ac:dyDescent="0.3">
      <c r="A7" s="342"/>
      <c r="B7" s="344"/>
      <c r="C7" s="136" t="s">
        <v>10</v>
      </c>
      <c r="D7" s="129">
        <v>1</v>
      </c>
      <c r="E7" s="129" t="s">
        <v>12</v>
      </c>
      <c r="F7" s="137">
        <v>120000</v>
      </c>
      <c r="G7" s="130">
        <f t="shared" si="0"/>
        <v>120000</v>
      </c>
      <c r="H7" s="130">
        <f t="shared" si="1"/>
        <v>22800</v>
      </c>
      <c r="I7" s="131">
        <f t="shared" ref="I7:I48" si="2">+(G7)+H7</f>
        <v>142800</v>
      </c>
    </row>
    <row r="8" spans="1:9" x14ac:dyDescent="0.25">
      <c r="A8" s="345">
        <v>230</v>
      </c>
      <c r="B8" s="347" t="s">
        <v>87</v>
      </c>
      <c r="C8" s="98" t="s">
        <v>11</v>
      </c>
      <c r="D8" s="115">
        <v>14</v>
      </c>
      <c r="E8" s="115" t="s">
        <v>13</v>
      </c>
      <c r="F8" s="89">
        <v>32000</v>
      </c>
      <c r="G8" s="99">
        <f t="shared" si="0"/>
        <v>448000</v>
      </c>
      <c r="H8" s="99">
        <f t="shared" si="1"/>
        <v>85120</v>
      </c>
      <c r="I8" s="100">
        <f t="shared" si="2"/>
        <v>533120</v>
      </c>
    </row>
    <row r="9" spans="1:9" x14ac:dyDescent="0.25">
      <c r="A9" s="346"/>
      <c r="B9" s="328"/>
      <c r="C9" s="97" t="s">
        <v>14</v>
      </c>
      <c r="D9" s="77">
        <v>110</v>
      </c>
      <c r="E9" s="77" t="s">
        <v>18</v>
      </c>
      <c r="F9" s="88">
        <v>1069</v>
      </c>
      <c r="G9" s="59">
        <f t="shared" si="0"/>
        <v>117590</v>
      </c>
      <c r="H9" s="59">
        <f t="shared" si="1"/>
        <v>22342.1</v>
      </c>
      <c r="I9" s="82">
        <f t="shared" si="2"/>
        <v>139932.1</v>
      </c>
    </row>
    <row r="10" spans="1:9" x14ac:dyDescent="0.25">
      <c r="A10" s="346"/>
      <c r="B10" s="328"/>
      <c r="C10" s="97" t="s">
        <v>15</v>
      </c>
      <c r="D10" s="77">
        <v>2</v>
      </c>
      <c r="E10" s="77" t="s">
        <v>18</v>
      </c>
      <c r="F10" s="88">
        <v>7000</v>
      </c>
      <c r="G10" s="59">
        <f t="shared" si="0"/>
        <v>14000</v>
      </c>
      <c r="H10" s="59">
        <f t="shared" si="1"/>
        <v>2660</v>
      </c>
      <c r="I10" s="82">
        <f t="shared" si="2"/>
        <v>16660</v>
      </c>
    </row>
    <row r="11" spans="1:9" x14ac:dyDescent="0.25">
      <c r="A11" s="346"/>
      <c r="B11" s="328"/>
      <c r="C11" s="97" t="s">
        <v>16</v>
      </c>
      <c r="D11" s="77">
        <v>1</v>
      </c>
      <c r="E11" s="77" t="s">
        <v>12</v>
      </c>
      <c r="F11" s="88">
        <v>840000</v>
      </c>
      <c r="G11" s="59">
        <f t="shared" si="0"/>
        <v>840000</v>
      </c>
      <c r="H11" s="59">
        <f t="shared" si="1"/>
        <v>159600</v>
      </c>
      <c r="I11" s="82">
        <f t="shared" si="2"/>
        <v>999600</v>
      </c>
    </row>
    <row r="12" spans="1:9" x14ac:dyDescent="0.25">
      <c r="A12" s="346"/>
      <c r="B12" s="328"/>
      <c r="C12" s="97" t="s">
        <v>17</v>
      </c>
      <c r="D12" s="77">
        <v>1</v>
      </c>
      <c r="E12" s="77" t="s">
        <v>12</v>
      </c>
      <c r="F12" s="88">
        <v>190000</v>
      </c>
      <c r="G12" s="59">
        <f t="shared" si="0"/>
        <v>190000</v>
      </c>
      <c r="H12" s="59">
        <f t="shared" si="1"/>
        <v>36100</v>
      </c>
      <c r="I12" s="82">
        <f t="shared" si="2"/>
        <v>226100</v>
      </c>
    </row>
    <row r="13" spans="1:9" ht="45" x14ac:dyDescent="0.25">
      <c r="A13" s="138">
        <v>232</v>
      </c>
      <c r="B13" s="123" t="s">
        <v>7</v>
      </c>
      <c r="C13" s="139" t="s">
        <v>23</v>
      </c>
      <c r="D13" s="123">
        <v>7</v>
      </c>
      <c r="E13" s="123" t="s">
        <v>12</v>
      </c>
      <c r="F13" s="140">
        <v>260000</v>
      </c>
      <c r="G13" s="121">
        <f t="shared" si="0"/>
        <v>1820000</v>
      </c>
      <c r="H13" s="121">
        <f t="shared" si="1"/>
        <v>345800</v>
      </c>
      <c r="I13" s="128">
        <f t="shared" si="2"/>
        <v>2165800</v>
      </c>
    </row>
    <row r="14" spans="1:9" x14ac:dyDescent="0.25">
      <c r="A14" s="105">
        <v>233</v>
      </c>
      <c r="B14" s="77" t="s">
        <v>7</v>
      </c>
      <c r="C14" s="97" t="s">
        <v>24</v>
      </c>
      <c r="D14" s="77">
        <v>0</v>
      </c>
      <c r="E14" s="77" t="s">
        <v>12</v>
      </c>
      <c r="F14" s="88">
        <v>0</v>
      </c>
      <c r="G14" s="59">
        <f t="shared" si="0"/>
        <v>0</v>
      </c>
      <c r="H14" s="59">
        <f t="shared" si="1"/>
        <v>0</v>
      </c>
      <c r="I14" s="82">
        <f t="shared" si="2"/>
        <v>0</v>
      </c>
    </row>
    <row r="15" spans="1:9" x14ac:dyDescent="0.25">
      <c r="A15" s="141">
        <v>235</v>
      </c>
      <c r="B15" s="123" t="s">
        <v>7</v>
      </c>
      <c r="C15" s="139" t="s">
        <v>26</v>
      </c>
      <c r="D15" s="123">
        <v>1</v>
      </c>
      <c r="E15" s="123" t="s">
        <v>12</v>
      </c>
      <c r="F15" s="140">
        <v>1195000</v>
      </c>
      <c r="G15" s="121">
        <f t="shared" si="0"/>
        <v>1195000</v>
      </c>
      <c r="H15" s="121">
        <f t="shared" si="1"/>
        <v>227050</v>
      </c>
      <c r="I15" s="128">
        <f t="shared" si="2"/>
        <v>1422050</v>
      </c>
    </row>
    <row r="16" spans="1:9" x14ac:dyDescent="0.25">
      <c r="A16" s="348">
        <v>239</v>
      </c>
      <c r="B16" s="328" t="s">
        <v>7</v>
      </c>
      <c r="C16" s="97" t="s">
        <v>31</v>
      </c>
      <c r="D16" s="77">
        <v>1</v>
      </c>
      <c r="E16" s="77" t="s">
        <v>12</v>
      </c>
      <c r="F16" s="88">
        <v>4135000</v>
      </c>
      <c r="G16" s="59">
        <f t="shared" si="0"/>
        <v>4135000</v>
      </c>
      <c r="H16" s="59">
        <f t="shared" si="1"/>
        <v>785650</v>
      </c>
      <c r="I16" s="82">
        <f t="shared" si="2"/>
        <v>4920650</v>
      </c>
    </row>
    <row r="17" spans="1:9" x14ac:dyDescent="0.25">
      <c r="A17" s="348"/>
      <c r="B17" s="328"/>
      <c r="C17" s="97" t="s">
        <v>32</v>
      </c>
      <c r="D17" s="77">
        <v>1</v>
      </c>
      <c r="E17" s="77" t="s">
        <v>12</v>
      </c>
      <c r="F17" s="88">
        <v>4250000</v>
      </c>
      <c r="G17" s="59">
        <f t="shared" si="0"/>
        <v>4250000</v>
      </c>
      <c r="H17" s="59">
        <f t="shared" si="1"/>
        <v>807500</v>
      </c>
      <c r="I17" s="82">
        <f t="shared" si="2"/>
        <v>5057500</v>
      </c>
    </row>
    <row r="18" spans="1:9" x14ac:dyDescent="0.25">
      <c r="A18" s="330">
        <v>244</v>
      </c>
      <c r="B18" s="331" t="s">
        <v>7</v>
      </c>
      <c r="C18" s="139" t="s">
        <v>43</v>
      </c>
      <c r="D18" s="123">
        <v>1</v>
      </c>
      <c r="E18" s="123" t="s">
        <v>12</v>
      </c>
      <c r="F18" s="140">
        <v>120000</v>
      </c>
      <c r="G18" s="121">
        <f t="shared" si="0"/>
        <v>120000</v>
      </c>
      <c r="H18" s="121">
        <f t="shared" si="1"/>
        <v>22800</v>
      </c>
      <c r="I18" s="128">
        <f t="shared" si="2"/>
        <v>142800</v>
      </c>
    </row>
    <row r="19" spans="1:9" x14ac:dyDescent="0.25">
      <c r="A19" s="330"/>
      <c r="B19" s="331"/>
      <c r="C19" s="139" t="s">
        <v>44</v>
      </c>
      <c r="D19" s="123">
        <v>16</v>
      </c>
      <c r="E19" s="123" t="s">
        <v>12</v>
      </c>
      <c r="F19" s="140">
        <v>5000</v>
      </c>
      <c r="G19" s="121">
        <f t="shared" si="0"/>
        <v>80000</v>
      </c>
      <c r="H19" s="121">
        <f t="shared" si="1"/>
        <v>15200</v>
      </c>
      <c r="I19" s="128">
        <f t="shared" si="2"/>
        <v>95200</v>
      </c>
    </row>
    <row r="20" spans="1:9" x14ac:dyDescent="0.25">
      <c r="A20" s="330"/>
      <c r="B20" s="331"/>
      <c r="C20" s="139" t="s">
        <v>45</v>
      </c>
      <c r="D20" s="123">
        <v>2</v>
      </c>
      <c r="E20" s="123" t="s">
        <v>12</v>
      </c>
      <c r="F20" s="140">
        <v>10000</v>
      </c>
      <c r="G20" s="121">
        <f t="shared" si="0"/>
        <v>20000</v>
      </c>
      <c r="H20" s="121">
        <f t="shared" si="1"/>
        <v>3800</v>
      </c>
      <c r="I20" s="128">
        <f t="shared" si="2"/>
        <v>23800</v>
      </c>
    </row>
    <row r="21" spans="1:9" x14ac:dyDescent="0.25">
      <c r="A21" s="330"/>
      <c r="B21" s="331"/>
      <c r="C21" s="139" t="s">
        <v>46</v>
      </c>
      <c r="D21" s="123">
        <v>1</v>
      </c>
      <c r="E21" s="123" t="s">
        <v>12</v>
      </c>
      <c r="F21" s="140">
        <v>100000</v>
      </c>
      <c r="G21" s="121">
        <f t="shared" si="0"/>
        <v>100000</v>
      </c>
      <c r="H21" s="121">
        <f t="shared" si="1"/>
        <v>19000</v>
      </c>
      <c r="I21" s="128">
        <f t="shared" si="2"/>
        <v>119000</v>
      </c>
    </row>
    <row r="22" spans="1:9" x14ac:dyDescent="0.25">
      <c r="A22" s="330"/>
      <c r="B22" s="331"/>
      <c r="C22" s="139" t="s">
        <v>47</v>
      </c>
      <c r="D22" s="123">
        <v>2</v>
      </c>
      <c r="E22" s="123" t="s">
        <v>12</v>
      </c>
      <c r="F22" s="140">
        <v>50000</v>
      </c>
      <c r="G22" s="121">
        <f t="shared" si="0"/>
        <v>100000</v>
      </c>
      <c r="H22" s="121">
        <f t="shared" si="1"/>
        <v>19000</v>
      </c>
      <c r="I22" s="128">
        <f t="shared" si="2"/>
        <v>119000</v>
      </c>
    </row>
    <row r="23" spans="1:9" x14ac:dyDescent="0.25">
      <c r="A23" s="330"/>
      <c r="B23" s="331"/>
      <c r="C23" s="139" t="s">
        <v>48</v>
      </c>
      <c r="D23" s="123">
        <v>1</v>
      </c>
      <c r="E23" s="123" t="s">
        <v>12</v>
      </c>
      <c r="F23" s="140">
        <v>50000</v>
      </c>
      <c r="G23" s="121">
        <f t="shared" si="0"/>
        <v>50000</v>
      </c>
      <c r="H23" s="121">
        <f t="shared" si="1"/>
        <v>9500</v>
      </c>
      <c r="I23" s="128">
        <f t="shared" si="2"/>
        <v>59500</v>
      </c>
    </row>
    <row r="24" spans="1:9" x14ac:dyDescent="0.25">
      <c r="A24" s="346">
        <v>245</v>
      </c>
      <c r="B24" s="328" t="s">
        <v>39</v>
      </c>
      <c r="C24" s="80" t="s">
        <v>58</v>
      </c>
      <c r="D24" s="78">
        <v>10</v>
      </c>
      <c r="E24" s="78" t="s">
        <v>49</v>
      </c>
      <c r="F24" s="88">
        <v>6750</v>
      </c>
      <c r="G24" s="81">
        <f t="shared" si="0"/>
        <v>67500</v>
      </c>
      <c r="H24" s="81">
        <f t="shared" si="1"/>
        <v>12825</v>
      </c>
      <c r="I24" s="106">
        <f t="shared" si="2"/>
        <v>80325</v>
      </c>
    </row>
    <row r="25" spans="1:9" x14ac:dyDescent="0.25">
      <c r="A25" s="346"/>
      <c r="B25" s="328"/>
      <c r="C25" s="80" t="s">
        <v>57</v>
      </c>
      <c r="D25" s="78">
        <v>4</v>
      </c>
      <c r="E25" s="78" t="s">
        <v>12</v>
      </c>
      <c r="F25" s="88">
        <v>2500</v>
      </c>
      <c r="G25" s="81">
        <f t="shared" si="0"/>
        <v>10000</v>
      </c>
      <c r="H25" s="59">
        <f t="shared" si="1"/>
        <v>1900</v>
      </c>
      <c r="I25" s="82">
        <f t="shared" si="2"/>
        <v>11900</v>
      </c>
    </row>
    <row r="26" spans="1:9" x14ac:dyDescent="0.25">
      <c r="A26" s="346"/>
      <c r="B26" s="328"/>
      <c r="C26" s="80" t="s">
        <v>56</v>
      </c>
      <c r="D26" s="78">
        <v>1</v>
      </c>
      <c r="E26" s="78" t="s">
        <v>12</v>
      </c>
      <c r="F26" s="88">
        <v>10000</v>
      </c>
      <c r="G26" s="81">
        <f t="shared" si="0"/>
        <v>10000</v>
      </c>
      <c r="H26" s="59">
        <f t="shared" si="1"/>
        <v>1900</v>
      </c>
      <c r="I26" s="82">
        <f t="shared" si="2"/>
        <v>11900</v>
      </c>
    </row>
    <row r="27" spans="1:9" x14ac:dyDescent="0.25">
      <c r="A27" s="346"/>
      <c r="B27" s="328"/>
      <c r="C27" s="80" t="s">
        <v>55</v>
      </c>
      <c r="D27" s="78">
        <v>10</v>
      </c>
      <c r="E27" s="78" t="s">
        <v>49</v>
      </c>
      <c r="F27" s="88">
        <v>1250</v>
      </c>
      <c r="G27" s="81">
        <f t="shared" si="0"/>
        <v>12500</v>
      </c>
      <c r="H27" s="59">
        <f t="shared" si="1"/>
        <v>2375</v>
      </c>
      <c r="I27" s="82">
        <f t="shared" si="2"/>
        <v>14875</v>
      </c>
    </row>
    <row r="28" spans="1:9" x14ac:dyDescent="0.25">
      <c r="A28" s="346"/>
      <c r="B28" s="328"/>
      <c r="C28" s="80" t="s">
        <v>54</v>
      </c>
      <c r="D28" s="78">
        <v>2</v>
      </c>
      <c r="E28" s="78" t="s">
        <v>12</v>
      </c>
      <c r="F28" s="88">
        <v>15000</v>
      </c>
      <c r="G28" s="81">
        <f t="shared" si="0"/>
        <v>30000</v>
      </c>
      <c r="H28" s="59">
        <f t="shared" si="1"/>
        <v>5700</v>
      </c>
      <c r="I28" s="82">
        <f t="shared" si="2"/>
        <v>35700</v>
      </c>
    </row>
    <row r="29" spans="1:9" x14ac:dyDescent="0.25">
      <c r="A29" s="346"/>
      <c r="B29" s="328"/>
      <c r="C29" s="80" t="s">
        <v>53</v>
      </c>
      <c r="D29" s="78">
        <v>1</v>
      </c>
      <c r="E29" s="78" t="s">
        <v>12</v>
      </c>
      <c r="F29" s="88">
        <v>15000</v>
      </c>
      <c r="G29" s="59">
        <f t="shared" si="0"/>
        <v>15000</v>
      </c>
      <c r="H29" s="59">
        <f t="shared" si="1"/>
        <v>2850</v>
      </c>
      <c r="I29" s="82">
        <f t="shared" si="2"/>
        <v>17850</v>
      </c>
    </row>
    <row r="30" spans="1:9" x14ac:dyDescent="0.25">
      <c r="A30" s="346"/>
      <c r="B30" s="328"/>
      <c r="C30" s="80" t="s">
        <v>52</v>
      </c>
      <c r="D30" s="78">
        <v>20</v>
      </c>
      <c r="E30" s="78" t="s">
        <v>49</v>
      </c>
      <c r="F30" s="88">
        <v>6000</v>
      </c>
      <c r="G30" s="59">
        <f t="shared" si="0"/>
        <v>120000</v>
      </c>
      <c r="H30" s="59">
        <f t="shared" si="1"/>
        <v>22800</v>
      </c>
      <c r="I30" s="82">
        <f t="shared" si="2"/>
        <v>142800</v>
      </c>
    </row>
    <row r="31" spans="1:9" x14ac:dyDescent="0.25">
      <c r="A31" s="346"/>
      <c r="B31" s="328"/>
      <c r="C31" s="80" t="s">
        <v>51</v>
      </c>
      <c r="D31" s="78">
        <v>2</v>
      </c>
      <c r="E31" s="78" t="s">
        <v>12</v>
      </c>
      <c r="F31" s="88">
        <v>5000</v>
      </c>
      <c r="G31" s="59">
        <f t="shared" si="0"/>
        <v>10000</v>
      </c>
      <c r="H31" s="59">
        <f t="shared" si="1"/>
        <v>1900</v>
      </c>
      <c r="I31" s="82">
        <f t="shared" si="2"/>
        <v>11900</v>
      </c>
    </row>
    <row r="32" spans="1:9" x14ac:dyDescent="0.25">
      <c r="A32" s="346"/>
      <c r="B32" s="328"/>
      <c r="C32" s="80" t="s">
        <v>50</v>
      </c>
      <c r="D32" s="78">
        <v>1</v>
      </c>
      <c r="E32" s="78" t="s">
        <v>12</v>
      </c>
      <c r="F32" s="88">
        <v>420000</v>
      </c>
      <c r="G32" s="59">
        <f t="shared" si="0"/>
        <v>420000</v>
      </c>
      <c r="H32" s="59">
        <f t="shared" si="1"/>
        <v>79800</v>
      </c>
      <c r="I32" s="82">
        <f t="shared" si="2"/>
        <v>499800</v>
      </c>
    </row>
    <row r="33" spans="1:9" x14ac:dyDescent="0.25">
      <c r="A33" s="141">
        <v>246</v>
      </c>
      <c r="B33" s="120" t="s">
        <v>39</v>
      </c>
      <c r="C33" s="119" t="s">
        <v>105</v>
      </c>
      <c r="D33" s="120">
        <v>1</v>
      </c>
      <c r="E33" s="120" t="s">
        <v>12</v>
      </c>
      <c r="F33" s="140">
        <v>612500</v>
      </c>
      <c r="G33" s="121">
        <f t="shared" si="0"/>
        <v>612500</v>
      </c>
      <c r="H33" s="121">
        <f t="shared" si="1"/>
        <v>116375</v>
      </c>
      <c r="I33" s="128">
        <f t="shared" si="2"/>
        <v>728875</v>
      </c>
    </row>
    <row r="34" spans="1:9" x14ac:dyDescent="0.25">
      <c r="A34" s="348">
        <v>247</v>
      </c>
      <c r="B34" s="328" t="s">
        <v>7</v>
      </c>
      <c r="C34" s="97" t="s">
        <v>59</v>
      </c>
      <c r="D34" s="77">
        <v>1</v>
      </c>
      <c r="E34" s="77" t="s">
        <v>12</v>
      </c>
      <c r="F34" s="88">
        <v>1195000</v>
      </c>
      <c r="G34" s="59">
        <f t="shared" si="0"/>
        <v>1195000</v>
      </c>
      <c r="H34" s="59">
        <f t="shared" si="1"/>
        <v>227050</v>
      </c>
      <c r="I34" s="82">
        <f t="shared" si="2"/>
        <v>1422050</v>
      </c>
    </row>
    <row r="35" spans="1:9" x14ac:dyDescent="0.25">
      <c r="A35" s="348"/>
      <c r="B35" s="328"/>
      <c r="C35" s="97" t="s">
        <v>60</v>
      </c>
      <c r="D35" s="77">
        <v>1</v>
      </c>
      <c r="E35" s="77" t="s">
        <v>12</v>
      </c>
      <c r="F35" s="88">
        <v>200000</v>
      </c>
      <c r="G35" s="59">
        <f t="shared" si="0"/>
        <v>200000</v>
      </c>
      <c r="H35" s="59">
        <f t="shared" si="1"/>
        <v>38000</v>
      </c>
      <c r="I35" s="82">
        <f t="shared" si="2"/>
        <v>238000</v>
      </c>
    </row>
    <row r="36" spans="1:9" x14ac:dyDescent="0.25">
      <c r="A36" s="330">
        <v>254</v>
      </c>
      <c r="B36" s="331" t="s">
        <v>7</v>
      </c>
      <c r="C36" s="139" t="s">
        <v>78</v>
      </c>
      <c r="D36" s="123">
        <v>230</v>
      </c>
      <c r="E36" s="120" t="s">
        <v>12</v>
      </c>
      <c r="F36" s="140">
        <v>1500</v>
      </c>
      <c r="G36" s="142">
        <f t="shared" si="0"/>
        <v>345000</v>
      </c>
      <c r="H36" s="142">
        <f t="shared" si="1"/>
        <v>65550</v>
      </c>
      <c r="I36" s="143">
        <f t="shared" si="2"/>
        <v>410550</v>
      </c>
    </row>
    <row r="37" spans="1:9" x14ac:dyDescent="0.25">
      <c r="A37" s="330"/>
      <c r="B37" s="331"/>
      <c r="C37" s="139" t="s">
        <v>82</v>
      </c>
      <c r="D37" s="123">
        <v>230</v>
      </c>
      <c r="E37" s="120" t="s">
        <v>12</v>
      </c>
      <c r="F37" s="140">
        <v>7000</v>
      </c>
      <c r="G37" s="142">
        <f t="shared" si="0"/>
        <v>1610000</v>
      </c>
      <c r="H37" s="142">
        <f t="shared" si="1"/>
        <v>305900</v>
      </c>
      <c r="I37" s="143">
        <f t="shared" si="2"/>
        <v>1915900</v>
      </c>
    </row>
    <row r="38" spans="1:9" x14ac:dyDescent="0.25">
      <c r="A38" s="330"/>
      <c r="B38" s="331"/>
      <c r="C38" s="139" t="s">
        <v>79</v>
      </c>
      <c r="D38" s="123">
        <v>3</v>
      </c>
      <c r="E38" s="120" t="s">
        <v>12</v>
      </c>
      <c r="F38" s="140">
        <v>200000</v>
      </c>
      <c r="G38" s="142">
        <f t="shared" si="0"/>
        <v>600000</v>
      </c>
      <c r="H38" s="142">
        <f t="shared" si="1"/>
        <v>114000</v>
      </c>
      <c r="I38" s="143">
        <f t="shared" si="2"/>
        <v>714000</v>
      </c>
    </row>
    <row r="39" spans="1:9" x14ac:dyDescent="0.25">
      <c r="A39" s="330"/>
      <c r="B39" s="331"/>
      <c r="C39" s="139" t="s">
        <v>80</v>
      </c>
      <c r="D39" s="123">
        <v>2</v>
      </c>
      <c r="E39" s="120" t="s">
        <v>12</v>
      </c>
      <c r="F39" s="140">
        <v>300000</v>
      </c>
      <c r="G39" s="142">
        <f t="shared" si="0"/>
        <v>600000</v>
      </c>
      <c r="H39" s="142">
        <f t="shared" si="1"/>
        <v>114000</v>
      </c>
      <c r="I39" s="143">
        <f t="shared" si="2"/>
        <v>714000</v>
      </c>
    </row>
    <row r="40" spans="1:9" x14ac:dyDescent="0.25">
      <c r="A40" s="330"/>
      <c r="B40" s="331"/>
      <c r="C40" s="139" t="s">
        <v>81</v>
      </c>
      <c r="D40" s="123">
        <v>8</v>
      </c>
      <c r="E40" s="120" t="s">
        <v>12</v>
      </c>
      <c r="F40" s="140">
        <v>70000</v>
      </c>
      <c r="G40" s="142">
        <f t="shared" si="0"/>
        <v>560000</v>
      </c>
      <c r="H40" s="142">
        <f t="shared" si="1"/>
        <v>106400</v>
      </c>
      <c r="I40" s="143">
        <f t="shared" si="2"/>
        <v>666400</v>
      </c>
    </row>
    <row r="41" spans="1:9" x14ac:dyDescent="0.25">
      <c r="A41" s="328">
        <v>252</v>
      </c>
      <c r="B41" s="328" t="s">
        <v>29</v>
      </c>
      <c r="C41" s="80" t="s">
        <v>68</v>
      </c>
      <c r="D41" s="78">
        <v>1</v>
      </c>
      <c r="E41" s="78" t="s">
        <v>12</v>
      </c>
      <c r="F41" s="101">
        <v>5525000</v>
      </c>
      <c r="G41" s="59">
        <f t="shared" si="0"/>
        <v>5525000</v>
      </c>
      <c r="H41" s="59">
        <f t="shared" si="1"/>
        <v>1049750</v>
      </c>
      <c r="I41" s="59">
        <f t="shared" si="2"/>
        <v>6574750</v>
      </c>
    </row>
    <row r="42" spans="1:9" x14ac:dyDescent="0.25">
      <c r="A42" s="328"/>
      <c r="B42" s="328"/>
      <c r="C42" s="80" t="s">
        <v>69</v>
      </c>
      <c r="D42" s="78">
        <v>1</v>
      </c>
      <c r="E42" s="78" t="s">
        <v>12</v>
      </c>
      <c r="F42" s="101">
        <v>380000</v>
      </c>
      <c r="G42" s="59">
        <f t="shared" si="0"/>
        <v>380000</v>
      </c>
      <c r="H42" s="59">
        <f t="shared" si="1"/>
        <v>72200</v>
      </c>
      <c r="I42" s="59">
        <f t="shared" si="2"/>
        <v>452200</v>
      </c>
    </row>
    <row r="43" spans="1:9" x14ac:dyDescent="0.25">
      <c r="A43" s="328"/>
      <c r="B43" s="328"/>
      <c r="C43" s="80" t="s">
        <v>70</v>
      </c>
      <c r="D43" s="78">
        <v>20</v>
      </c>
      <c r="E43" s="78" t="s">
        <v>12</v>
      </c>
      <c r="F43" s="101">
        <v>25000</v>
      </c>
      <c r="G43" s="59">
        <f t="shared" si="0"/>
        <v>500000</v>
      </c>
      <c r="H43" s="59">
        <f t="shared" si="1"/>
        <v>95000</v>
      </c>
      <c r="I43" s="59">
        <f t="shared" si="2"/>
        <v>595000</v>
      </c>
    </row>
    <row r="44" spans="1:9" x14ac:dyDescent="0.25">
      <c r="A44" s="328"/>
      <c r="B44" s="328"/>
      <c r="C44" s="80" t="s">
        <v>71</v>
      </c>
      <c r="D44" s="78">
        <v>2</v>
      </c>
      <c r="E44" s="78" t="s">
        <v>12</v>
      </c>
      <c r="F44" s="101">
        <v>1300000</v>
      </c>
      <c r="G44" s="59">
        <f t="shared" si="0"/>
        <v>2600000</v>
      </c>
      <c r="H44" s="59">
        <f t="shared" si="1"/>
        <v>494000</v>
      </c>
      <c r="I44" s="59">
        <f t="shared" si="2"/>
        <v>3094000</v>
      </c>
    </row>
    <row r="45" spans="1:9" x14ac:dyDescent="0.25">
      <c r="A45" s="328"/>
      <c r="B45" s="328"/>
      <c r="C45" s="80" t="s">
        <v>94</v>
      </c>
      <c r="D45" s="78">
        <v>1</v>
      </c>
      <c r="E45" s="78" t="s">
        <v>12</v>
      </c>
      <c r="F45" s="101">
        <v>0</v>
      </c>
      <c r="G45" s="59">
        <f t="shared" si="0"/>
        <v>0</v>
      </c>
      <c r="H45" s="59">
        <f t="shared" si="1"/>
        <v>0</v>
      </c>
      <c r="I45" s="59">
        <f t="shared" si="2"/>
        <v>0</v>
      </c>
    </row>
    <row r="46" spans="1:9" x14ac:dyDescent="0.25">
      <c r="A46" s="328"/>
      <c r="B46" s="328"/>
      <c r="C46" s="80" t="s">
        <v>72</v>
      </c>
      <c r="D46" s="78">
        <v>18</v>
      </c>
      <c r="E46" s="78" t="s">
        <v>12</v>
      </c>
      <c r="F46" s="101">
        <v>50000</v>
      </c>
      <c r="G46" s="59">
        <f t="shared" si="0"/>
        <v>900000</v>
      </c>
      <c r="H46" s="59">
        <f t="shared" si="1"/>
        <v>171000</v>
      </c>
      <c r="I46" s="59">
        <f t="shared" si="2"/>
        <v>1071000</v>
      </c>
    </row>
    <row r="47" spans="1:9" x14ac:dyDescent="0.25">
      <c r="A47" s="328"/>
      <c r="B47" s="328"/>
      <c r="C47" s="80" t="s">
        <v>73</v>
      </c>
      <c r="D47" s="78">
        <v>1</v>
      </c>
      <c r="E47" s="78" t="s">
        <v>12</v>
      </c>
      <c r="F47" s="63">
        <v>0</v>
      </c>
      <c r="G47" s="63">
        <v>0</v>
      </c>
      <c r="H47" s="59">
        <f t="shared" si="1"/>
        <v>0</v>
      </c>
      <c r="I47" s="59">
        <f t="shared" si="2"/>
        <v>0</v>
      </c>
    </row>
    <row r="48" spans="1:9" x14ac:dyDescent="0.25">
      <c r="A48" s="123">
        <v>255</v>
      </c>
      <c r="B48" s="123" t="s">
        <v>36</v>
      </c>
      <c r="C48" s="139" t="s">
        <v>85</v>
      </c>
      <c r="D48" s="123">
        <v>1</v>
      </c>
      <c r="E48" s="123" t="s">
        <v>12</v>
      </c>
      <c r="F48" s="140">
        <v>900000</v>
      </c>
      <c r="G48" s="142">
        <f>+D48*F48</f>
        <v>900000</v>
      </c>
      <c r="H48" s="142">
        <f t="shared" si="1"/>
        <v>171000</v>
      </c>
      <c r="I48" s="142">
        <f t="shared" si="2"/>
        <v>1071000</v>
      </c>
    </row>
    <row r="49" spans="1:9" x14ac:dyDescent="0.25">
      <c r="A49" s="329">
        <v>258</v>
      </c>
      <c r="B49" s="328" t="s">
        <v>39</v>
      </c>
      <c r="C49" s="97" t="s">
        <v>134</v>
      </c>
      <c r="D49" s="116">
        <v>1</v>
      </c>
      <c r="E49" s="116" t="s">
        <v>12</v>
      </c>
      <c r="F49" s="88">
        <v>450000</v>
      </c>
      <c r="G49" s="59">
        <f t="shared" ref="G49:G52" si="3">+D49*F49</f>
        <v>450000</v>
      </c>
      <c r="H49" s="59">
        <f t="shared" ref="H49:H52" si="4">+G49*19%</f>
        <v>85500</v>
      </c>
      <c r="I49" s="59">
        <f t="shared" ref="I49:I52" si="5">+(G49)+H49</f>
        <v>535500</v>
      </c>
    </row>
    <row r="50" spans="1:9" x14ac:dyDescent="0.25">
      <c r="A50" s="329"/>
      <c r="B50" s="328"/>
      <c r="C50" s="80" t="s">
        <v>134</v>
      </c>
      <c r="D50" s="116">
        <v>1</v>
      </c>
      <c r="E50" s="116" t="s">
        <v>12</v>
      </c>
      <c r="F50" s="88">
        <v>150000</v>
      </c>
      <c r="G50" s="59">
        <f t="shared" si="3"/>
        <v>150000</v>
      </c>
      <c r="H50" s="59">
        <f t="shared" si="4"/>
        <v>28500</v>
      </c>
      <c r="I50" s="59">
        <f t="shared" si="5"/>
        <v>178500</v>
      </c>
    </row>
    <row r="51" spans="1:9" x14ac:dyDescent="0.25">
      <c r="A51" s="173">
        <v>265</v>
      </c>
      <c r="B51" s="120" t="s">
        <v>7</v>
      </c>
      <c r="C51" s="119" t="s">
        <v>159</v>
      </c>
      <c r="D51" s="120">
        <v>3</v>
      </c>
      <c r="E51" s="120" t="s">
        <v>12</v>
      </c>
      <c r="F51" s="140">
        <v>630000</v>
      </c>
      <c r="G51" s="121">
        <f t="shared" si="3"/>
        <v>1890000</v>
      </c>
      <c r="H51" s="121">
        <f t="shared" si="4"/>
        <v>359100</v>
      </c>
      <c r="I51" s="128">
        <f t="shared" si="5"/>
        <v>2249100</v>
      </c>
    </row>
    <row r="52" spans="1:9" x14ac:dyDescent="0.25">
      <c r="A52" s="179">
        <v>267</v>
      </c>
      <c r="B52" s="174" t="s">
        <v>7</v>
      </c>
      <c r="C52" s="97" t="s">
        <v>165</v>
      </c>
      <c r="D52" s="174">
        <v>1</v>
      </c>
      <c r="E52" s="174" t="s">
        <v>12</v>
      </c>
      <c r="F52" s="88">
        <v>1725000</v>
      </c>
      <c r="G52" s="59">
        <f t="shared" si="3"/>
        <v>1725000</v>
      </c>
      <c r="H52" s="59">
        <f t="shared" si="4"/>
        <v>327750</v>
      </c>
      <c r="I52" s="82">
        <f t="shared" si="5"/>
        <v>2052750</v>
      </c>
    </row>
    <row r="53" spans="1:9" x14ac:dyDescent="0.25">
      <c r="A53" s="176">
        <v>268</v>
      </c>
      <c r="B53" s="120" t="s">
        <v>7</v>
      </c>
      <c r="C53" s="119" t="s">
        <v>166</v>
      </c>
      <c r="D53" s="120">
        <v>1</v>
      </c>
      <c r="E53" s="120" t="s">
        <v>12</v>
      </c>
      <c r="F53" s="140">
        <v>1860000</v>
      </c>
      <c r="G53" s="121">
        <f t="shared" ref="G53:G54" si="6">+D53*F53</f>
        <v>1860000</v>
      </c>
      <c r="H53" s="121">
        <f t="shared" ref="H53:H54" si="7">+G53*19%</f>
        <v>353400</v>
      </c>
      <c r="I53" s="128">
        <f t="shared" ref="I53:I54" si="8">+(G53)+H53</f>
        <v>2213400</v>
      </c>
    </row>
    <row r="54" spans="1:9" x14ac:dyDescent="0.25">
      <c r="A54" s="179">
        <v>273</v>
      </c>
      <c r="B54" s="174" t="s">
        <v>170</v>
      </c>
      <c r="C54" s="97" t="s">
        <v>171</v>
      </c>
      <c r="D54" s="174">
        <v>375</v>
      </c>
      <c r="E54" s="174" t="s">
        <v>13</v>
      </c>
      <c r="F54" s="88">
        <v>4600</v>
      </c>
      <c r="G54" s="59">
        <f t="shared" si="6"/>
        <v>1725000</v>
      </c>
      <c r="H54" s="59">
        <f t="shared" si="7"/>
        <v>327750</v>
      </c>
      <c r="I54" s="82">
        <f t="shared" si="8"/>
        <v>2052750</v>
      </c>
    </row>
    <row r="55" spans="1:9" x14ac:dyDescent="0.25">
      <c r="A55" s="218">
        <v>283</v>
      </c>
      <c r="B55" s="120" t="s">
        <v>7</v>
      </c>
      <c r="C55" s="119" t="s">
        <v>221</v>
      </c>
      <c r="D55" s="120">
        <v>1</v>
      </c>
      <c r="E55" s="120" t="s">
        <v>12</v>
      </c>
      <c r="F55" s="140">
        <v>860000</v>
      </c>
      <c r="G55" s="121">
        <f t="shared" ref="G55:G56" si="9">+D55*F55</f>
        <v>860000</v>
      </c>
      <c r="H55" s="121">
        <f t="shared" ref="H55:H56" si="10">+G55*19%</f>
        <v>163400</v>
      </c>
      <c r="I55" s="128">
        <f t="shared" ref="I55:I56" si="11">+(G55)+H55</f>
        <v>1023400</v>
      </c>
    </row>
    <row r="56" spans="1:9" ht="30" x14ac:dyDescent="0.25">
      <c r="A56" s="219">
        <v>267</v>
      </c>
      <c r="B56" s="217" t="s">
        <v>7</v>
      </c>
      <c r="C56" s="97" t="s">
        <v>222</v>
      </c>
      <c r="D56" s="217">
        <v>1</v>
      </c>
      <c r="E56" s="217" t="s">
        <v>12</v>
      </c>
      <c r="F56" s="88">
        <v>1980000</v>
      </c>
      <c r="G56" s="59">
        <f t="shared" si="9"/>
        <v>1980000</v>
      </c>
      <c r="H56" s="59">
        <f t="shared" si="10"/>
        <v>376200</v>
      </c>
      <c r="I56" s="82">
        <f t="shared" si="11"/>
        <v>2356200</v>
      </c>
    </row>
    <row r="57" spans="1:9" x14ac:dyDescent="0.25">
      <c r="A57" s="221">
        <v>286</v>
      </c>
      <c r="B57" s="120" t="s">
        <v>7</v>
      </c>
      <c r="C57" s="119" t="s">
        <v>223</v>
      </c>
      <c r="D57" s="120">
        <v>10</v>
      </c>
      <c r="E57" s="120" t="s">
        <v>12</v>
      </c>
      <c r="F57" s="140">
        <v>166000</v>
      </c>
      <c r="G57" s="121">
        <f t="shared" ref="G57:G58" si="12">+D57*F57</f>
        <v>1660000</v>
      </c>
      <c r="H57" s="121">
        <f t="shared" ref="H57:H58" si="13">+G57*19%</f>
        <v>315400</v>
      </c>
      <c r="I57" s="128">
        <f t="shared" ref="I57:I58" si="14">+(G57)+H57</f>
        <v>1975400</v>
      </c>
    </row>
    <row r="58" spans="1:9" x14ac:dyDescent="0.25">
      <c r="A58" s="222">
        <v>288</v>
      </c>
      <c r="B58" s="223" t="s">
        <v>7</v>
      </c>
      <c r="C58" s="97" t="s">
        <v>225</v>
      </c>
      <c r="D58" s="223">
        <v>1</v>
      </c>
      <c r="E58" s="223" t="s">
        <v>12</v>
      </c>
      <c r="F58" s="88">
        <v>300000</v>
      </c>
      <c r="G58" s="59">
        <f t="shared" si="12"/>
        <v>300000</v>
      </c>
      <c r="H58" s="59">
        <f t="shared" si="13"/>
        <v>57000</v>
      </c>
      <c r="I58" s="82">
        <f t="shared" si="14"/>
        <v>357000</v>
      </c>
    </row>
    <row r="59" spans="1:9" ht="15.75" thickBot="1" x14ac:dyDescent="0.3">
      <c r="A59" s="221">
        <v>290</v>
      </c>
      <c r="B59" s="120" t="s">
        <v>7</v>
      </c>
      <c r="C59" s="119" t="s">
        <v>226</v>
      </c>
      <c r="D59" s="120">
        <v>1</v>
      </c>
      <c r="E59" s="120" t="s">
        <v>12</v>
      </c>
      <c r="F59" s="140">
        <v>9900000</v>
      </c>
      <c r="G59" s="121">
        <f t="shared" ref="G59" si="15">+D59*F59</f>
        <v>9900000</v>
      </c>
      <c r="H59" s="121">
        <f t="shared" ref="H59" si="16">+G59*19%</f>
        <v>1881000</v>
      </c>
      <c r="I59" s="128">
        <f t="shared" ref="I59" si="17">+(G59)+H59</f>
        <v>11781000</v>
      </c>
    </row>
    <row r="60" spans="1:9" ht="15.75" thickBot="1" x14ac:dyDescent="0.3">
      <c r="H60" s="70" t="s">
        <v>86</v>
      </c>
      <c r="I60" s="69">
        <f>SUM(I6:I59)</f>
        <v>63738899.100000001</v>
      </c>
    </row>
  </sheetData>
  <mergeCells count="19">
    <mergeCell ref="A18:A23"/>
    <mergeCell ref="B18:B23"/>
    <mergeCell ref="A34:A35"/>
    <mergeCell ref="B34:B35"/>
    <mergeCell ref="A16:A17"/>
    <mergeCell ref="B16:B17"/>
    <mergeCell ref="A24:A32"/>
    <mergeCell ref="B24:B32"/>
    <mergeCell ref="C1:I3"/>
    <mergeCell ref="A6:A7"/>
    <mergeCell ref="B6:B7"/>
    <mergeCell ref="A8:A12"/>
    <mergeCell ref="B8:B12"/>
    <mergeCell ref="A41:A47"/>
    <mergeCell ref="B41:B47"/>
    <mergeCell ref="A49:A50"/>
    <mergeCell ref="B49:B50"/>
    <mergeCell ref="A36:A40"/>
    <mergeCell ref="B36:B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C2" sqref="C2:I4"/>
    </sheetView>
  </sheetViews>
  <sheetFormatPr baseColWidth="10" defaultRowHeight="15" x14ac:dyDescent="0.25"/>
  <cols>
    <col min="2" max="2" width="38.85546875" customWidth="1"/>
    <col min="3" max="3" width="74.7109375" bestFit="1" customWidth="1"/>
    <col min="6" max="6" width="16.5703125" bestFit="1" customWidth="1"/>
    <col min="7" max="7" width="12.28515625" bestFit="1" customWidth="1"/>
    <col min="8" max="8" width="13.7109375" customWidth="1"/>
    <col min="9" max="9" width="19" bestFit="1" customWidth="1"/>
  </cols>
  <sheetData>
    <row r="1" spans="1:9" ht="15.75" thickBot="1" x14ac:dyDescent="0.3"/>
    <row r="2" spans="1:9" x14ac:dyDescent="0.25">
      <c r="C2" s="349" t="s">
        <v>405</v>
      </c>
      <c r="D2" s="350"/>
      <c r="E2" s="350"/>
      <c r="F2" s="350"/>
      <c r="G2" s="350"/>
      <c r="H2" s="350"/>
      <c r="I2" s="351"/>
    </row>
    <row r="3" spans="1:9" x14ac:dyDescent="0.25">
      <c r="C3" s="352"/>
      <c r="D3" s="353"/>
      <c r="E3" s="353"/>
      <c r="F3" s="353"/>
      <c r="G3" s="353"/>
      <c r="H3" s="353"/>
      <c r="I3" s="354"/>
    </row>
    <row r="4" spans="1:9" ht="15.75" thickBot="1" x14ac:dyDescent="0.3">
      <c r="C4" s="355"/>
      <c r="D4" s="356"/>
      <c r="E4" s="356"/>
      <c r="F4" s="356"/>
      <c r="G4" s="356"/>
      <c r="H4" s="356"/>
      <c r="I4" s="357"/>
    </row>
    <row r="6" spans="1:9" ht="15.75" thickBot="1" x14ac:dyDescent="0.3"/>
    <row r="7" spans="1:9" ht="19.5" thickBot="1" x14ac:dyDescent="0.3">
      <c r="A7" s="20" t="s">
        <v>0</v>
      </c>
      <c r="B7" s="21" t="s">
        <v>1</v>
      </c>
      <c r="C7" s="21" t="s">
        <v>2</v>
      </c>
      <c r="D7" s="21" t="s">
        <v>9</v>
      </c>
      <c r="E7" s="21" t="s">
        <v>12</v>
      </c>
      <c r="F7" s="21" t="s">
        <v>3</v>
      </c>
      <c r="G7" s="21" t="s">
        <v>4</v>
      </c>
      <c r="H7" s="21" t="s">
        <v>5</v>
      </c>
      <c r="I7" s="22" t="s">
        <v>6</v>
      </c>
    </row>
    <row r="8" spans="1:9" x14ac:dyDescent="0.25">
      <c r="A8" s="358">
        <v>234</v>
      </c>
      <c r="B8" s="360" t="s">
        <v>7</v>
      </c>
      <c r="C8" s="30" t="s">
        <v>25</v>
      </c>
      <c r="D8" s="31">
        <v>1</v>
      </c>
      <c r="E8" s="31" t="s">
        <v>12</v>
      </c>
      <c r="F8" s="41">
        <v>180000</v>
      </c>
      <c r="G8" s="41">
        <f>+D8*F8</f>
        <v>180000</v>
      </c>
      <c r="H8" s="41">
        <f>+G8*19%</f>
        <v>34200</v>
      </c>
      <c r="I8" s="42">
        <f>+(G8)+H8</f>
        <v>214200</v>
      </c>
    </row>
    <row r="9" spans="1:9" ht="15.75" thickBot="1" x14ac:dyDescent="0.3">
      <c r="A9" s="359"/>
      <c r="B9" s="361"/>
      <c r="C9" s="39" t="s">
        <v>25</v>
      </c>
      <c r="D9" s="40">
        <v>1</v>
      </c>
      <c r="E9" s="40" t="s">
        <v>12</v>
      </c>
      <c r="F9" s="43">
        <v>140000</v>
      </c>
      <c r="G9" s="43">
        <f t="shared" ref="G9:G26" si="0">+D9*F9</f>
        <v>140000</v>
      </c>
      <c r="H9" s="43">
        <f>+G9*19%</f>
        <v>26600</v>
      </c>
      <c r="I9" s="44">
        <f>+(G9)+H9</f>
        <v>166600</v>
      </c>
    </row>
    <row r="10" spans="1:9" ht="15.75" thickBot="1" x14ac:dyDescent="0.3">
      <c r="A10" s="12">
        <v>236</v>
      </c>
      <c r="B10" s="10" t="s">
        <v>7</v>
      </c>
      <c r="C10" s="6" t="s">
        <v>28</v>
      </c>
      <c r="D10" s="10">
        <v>1</v>
      </c>
      <c r="E10" s="10" t="s">
        <v>12</v>
      </c>
      <c r="F10" s="28">
        <v>295000</v>
      </c>
      <c r="G10" s="28">
        <f t="shared" si="0"/>
        <v>295000</v>
      </c>
      <c r="H10" s="28">
        <f t="shared" ref="H10:H26" si="1">+G10*19%</f>
        <v>56050</v>
      </c>
      <c r="I10" s="29">
        <f t="shared" ref="I10:I26" si="2">+(G10)+H10</f>
        <v>351050</v>
      </c>
    </row>
    <row r="11" spans="1:9" ht="15.75" thickBot="1" x14ac:dyDescent="0.3">
      <c r="A11" s="34">
        <v>238</v>
      </c>
      <c r="B11" s="35" t="s">
        <v>7</v>
      </c>
      <c r="C11" s="36" t="s">
        <v>37</v>
      </c>
      <c r="D11" s="35">
        <v>19</v>
      </c>
      <c r="E11" s="35" t="s">
        <v>12</v>
      </c>
      <c r="F11" s="45">
        <v>260000</v>
      </c>
      <c r="G11" s="45">
        <f t="shared" si="0"/>
        <v>4940000</v>
      </c>
      <c r="H11" s="45">
        <f t="shared" si="1"/>
        <v>938600</v>
      </c>
      <c r="I11" s="46">
        <f t="shared" si="2"/>
        <v>5878600</v>
      </c>
    </row>
    <row r="12" spans="1:9" ht="15.75" thickBot="1" x14ac:dyDescent="0.3">
      <c r="A12" s="12">
        <v>241</v>
      </c>
      <c r="B12" s="10" t="s">
        <v>36</v>
      </c>
      <c r="C12" s="6" t="s">
        <v>38</v>
      </c>
      <c r="D12" s="10">
        <v>2</v>
      </c>
      <c r="E12" s="10" t="s">
        <v>12</v>
      </c>
      <c r="F12" s="28">
        <v>200000</v>
      </c>
      <c r="G12" s="28">
        <f t="shared" si="0"/>
        <v>400000</v>
      </c>
      <c r="H12" s="28">
        <f t="shared" si="1"/>
        <v>76000</v>
      </c>
      <c r="I12" s="29">
        <f t="shared" si="2"/>
        <v>476000</v>
      </c>
    </row>
    <row r="13" spans="1:9" x14ac:dyDescent="0.25">
      <c r="A13" s="358">
        <v>242</v>
      </c>
      <c r="B13" s="360" t="s">
        <v>39</v>
      </c>
      <c r="C13" s="30" t="s">
        <v>40</v>
      </c>
      <c r="D13" s="31">
        <v>1</v>
      </c>
      <c r="E13" s="31" t="s">
        <v>12</v>
      </c>
      <c r="F13" s="41">
        <v>280000</v>
      </c>
      <c r="G13" s="41">
        <f t="shared" si="0"/>
        <v>280000</v>
      </c>
      <c r="H13" s="41">
        <f t="shared" si="1"/>
        <v>53200</v>
      </c>
      <c r="I13" s="42">
        <f t="shared" si="2"/>
        <v>333200</v>
      </c>
    </row>
    <row r="14" spans="1:9" ht="15.75" thickBot="1" x14ac:dyDescent="0.3">
      <c r="A14" s="362"/>
      <c r="B14" s="363"/>
      <c r="C14" s="32" t="s">
        <v>41</v>
      </c>
      <c r="D14" s="33">
        <v>1</v>
      </c>
      <c r="E14" s="33" t="s">
        <v>12</v>
      </c>
      <c r="F14" s="47">
        <v>200000</v>
      </c>
      <c r="G14" s="47">
        <f t="shared" si="0"/>
        <v>200000</v>
      </c>
      <c r="H14" s="47">
        <f t="shared" si="1"/>
        <v>38000</v>
      </c>
      <c r="I14" s="48">
        <f t="shared" si="2"/>
        <v>238000</v>
      </c>
    </row>
    <row r="15" spans="1:9" x14ac:dyDescent="0.25">
      <c r="A15" s="368">
        <v>251</v>
      </c>
      <c r="B15" s="371" t="s">
        <v>7</v>
      </c>
      <c r="C15" s="61" t="s">
        <v>62</v>
      </c>
      <c r="D15" s="13">
        <v>1</v>
      </c>
      <c r="E15" s="13" t="s">
        <v>12</v>
      </c>
      <c r="F15" s="26">
        <v>1365000</v>
      </c>
      <c r="G15" s="26">
        <f t="shared" si="0"/>
        <v>1365000</v>
      </c>
      <c r="H15" s="26">
        <f t="shared" si="1"/>
        <v>259350</v>
      </c>
      <c r="I15" s="27">
        <f t="shared" si="2"/>
        <v>1624350</v>
      </c>
    </row>
    <row r="16" spans="1:9" x14ac:dyDescent="0.25">
      <c r="A16" s="369"/>
      <c r="B16" s="372"/>
      <c r="C16" s="62" t="s">
        <v>66</v>
      </c>
      <c r="D16" s="11">
        <v>1</v>
      </c>
      <c r="E16" s="11" t="s">
        <v>12</v>
      </c>
      <c r="F16" s="25">
        <v>865000</v>
      </c>
      <c r="G16" s="25">
        <f t="shared" si="0"/>
        <v>865000</v>
      </c>
      <c r="H16" s="25">
        <f t="shared" si="1"/>
        <v>164350</v>
      </c>
      <c r="I16" s="60">
        <f t="shared" si="2"/>
        <v>1029350</v>
      </c>
    </row>
    <row r="17" spans="1:9" x14ac:dyDescent="0.25">
      <c r="A17" s="369"/>
      <c r="B17" s="372"/>
      <c r="C17" s="63" t="s">
        <v>63</v>
      </c>
      <c r="D17" s="11">
        <v>2</v>
      </c>
      <c r="E17" s="11" t="s">
        <v>12</v>
      </c>
      <c r="F17" s="25">
        <v>966000</v>
      </c>
      <c r="G17" s="25">
        <f t="shared" si="0"/>
        <v>1932000</v>
      </c>
      <c r="H17" s="25">
        <f t="shared" si="1"/>
        <v>367080</v>
      </c>
      <c r="I17" s="60">
        <f t="shared" si="2"/>
        <v>2299080</v>
      </c>
    </row>
    <row r="18" spans="1:9" x14ac:dyDescent="0.25">
      <c r="A18" s="369"/>
      <c r="B18" s="372"/>
      <c r="C18" s="63" t="s">
        <v>64</v>
      </c>
      <c r="D18" s="11">
        <v>1</v>
      </c>
      <c r="E18" s="11" t="s">
        <v>12</v>
      </c>
      <c r="F18" s="25">
        <v>1100000</v>
      </c>
      <c r="G18" s="25">
        <f t="shared" si="0"/>
        <v>1100000</v>
      </c>
      <c r="H18" s="25">
        <f t="shared" si="1"/>
        <v>209000</v>
      </c>
      <c r="I18" s="60">
        <f t="shared" si="2"/>
        <v>1309000</v>
      </c>
    </row>
    <row r="19" spans="1:9" x14ac:dyDescent="0.25">
      <c r="A19" s="369"/>
      <c r="B19" s="372"/>
      <c r="C19" s="63" t="s">
        <v>65</v>
      </c>
      <c r="D19" s="11">
        <v>1</v>
      </c>
      <c r="E19" s="11" t="s">
        <v>12</v>
      </c>
      <c r="F19" s="25">
        <v>505000</v>
      </c>
      <c r="G19" s="25">
        <f t="shared" si="0"/>
        <v>505000</v>
      </c>
      <c r="H19" s="25">
        <f t="shared" si="1"/>
        <v>95950</v>
      </c>
      <c r="I19" s="60">
        <f t="shared" si="2"/>
        <v>600950</v>
      </c>
    </row>
    <row r="20" spans="1:9" ht="15.75" thickBot="1" x14ac:dyDescent="0.3">
      <c r="A20" s="370"/>
      <c r="B20" s="373"/>
      <c r="C20" s="64" t="s">
        <v>67</v>
      </c>
      <c r="D20" s="14">
        <v>4</v>
      </c>
      <c r="E20" s="14" t="s">
        <v>12</v>
      </c>
      <c r="F20" s="23">
        <v>475000</v>
      </c>
      <c r="G20" s="23">
        <f t="shared" si="0"/>
        <v>1900000</v>
      </c>
      <c r="H20" s="23">
        <f t="shared" si="1"/>
        <v>361000</v>
      </c>
      <c r="I20" s="24">
        <f t="shared" si="2"/>
        <v>2261000</v>
      </c>
    </row>
    <row r="21" spans="1:9" x14ac:dyDescent="0.25">
      <c r="A21" s="374">
        <v>253</v>
      </c>
      <c r="B21" s="360" t="s">
        <v>7</v>
      </c>
      <c r="C21" s="30" t="s">
        <v>74</v>
      </c>
      <c r="D21" s="31">
        <v>2</v>
      </c>
      <c r="E21" s="31" t="s">
        <v>12</v>
      </c>
      <c r="F21" s="41">
        <v>88000</v>
      </c>
      <c r="G21" s="41">
        <f t="shared" si="0"/>
        <v>176000</v>
      </c>
      <c r="H21" s="41">
        <f t="shared" si="1"/>
        <v>33440</v>
      </c>
      <c r="I21" s="42">
        <f t="shared" si="2"/>
        <v>209440</v>
      </c>
    </row>
    <row r="22" spans="1:9" x14ac:dyDescent="0.25">
      <c r="A22" s="375"/>
      <c r="B22" s="361"/>
      <c r="C22" s="37" t="s">
        <v>75</v>
      </c>
      <c r="D22" s="38">
        <v>8</v>
      </c>
      <c r="E22" s="38" t="s">
        <v>12</v>
      </c>
      <c r="F22" s="65">
        <v>34900</v>
      </c>
      <c r="G22" s="65">
        <f t="shared" si="0"/>
        <v>279200</v>
      </c>
      <c r="H22" s="65">
        <f t="shared" si="1"/>
        <v>53048</v>
      </c>
      <c r="I22" s="66">
        <f t="shared" si="2"/>
        <v>332248</v>
      </c>
    </row>
    <row r="23" spans="1:9" x14ac:dyDescent="0.25">
      <c r="A23" s="375"/>
      <c r="B23" s="361"/>
      <c r="C23" s="37" t="s">
        <v>62</v>
      </c>
      <c r="D23" s="38">
        <v>5</v>
      </c>
      <c r="E23" s="38" t="s">
        <v>12</v>
      </c>
      <c r="F23" s="65">
        <v>865000</v>
      </c>
      <c r="G23" s="65">
        <f t="shared" si="0"/>
        <v>4325000</v>
      </c>
      <c r="H23" s="65">
        <f t="shared" si="1"/>
        <v>821750</v>
      </c>
      <c r="I23" s="66">
        <f t="shared" si="2"/>
        <v>5146750</v>
      </c>
    </row>
    <row r="24" spans="1:9" x14ac:dyDescent="0.25">
      <c r="A24" s="375"/>
      <c r="B24" s="361"/>
      <c r="C24" s="37" t="s">
        <v>67</v>
      </c>
      <c r="D24" s="38">
        <v>5</v>
      </c>
      <c r="E24" s="38" t="s">
        <v>12</v>
      </c>
      <c r="F24" s="65">
        <v>266000</v>
      </c>
      <c r="G24" s="65">
        <f t="shared" si="0"/>
        <v>1330000</v>
      </c>
      <c r="H24" s="65">
        <f t="shared" si="1"/>
        <v>252700</v>
      </c>
      <c r="I24" s="66">
        <f t="shared" si="2"/>
        <v>1582700</v>
      </c>
    </row>
    <row r="25" spans="1:9" x14ac:dyDescent="0.25">
      <c r="A25" s="375"/>
      <c r="B25" s="361"/>
      <c r="C25" s="37" t="s">
        <v>76</v>
      </c>
      <c r="D25" s="38">
        <v>1</v>
      </c>
      <c r="E25" s="38" t="s">
        <v>12</v>
      </c>
      <c r="F25" s="65">
        <v>2520000</v>
      </c>
      <c r="G25" s="65">
        <f t="shared" si="0"/>
        <v>2520000</v>
      </c>
      <c r="H25" s="65">
        <f t="shared" si="1"/>
        <v>478800</v>
      </c>
      <c r="I25" s="66">
        <f t="shared" si="2"/>
        <v>2998800</v>
      </c>
    </row>
    <row r="26" spans="1:9" ht="15.75" thickBot="1" x14ac:dyDescent="0.3">
      <c r="A26" s="376"/>
      <c r="B26" s="361"/>
      <c r="C26" s="39" t="s">
        <v>77</v>
      </c>
      <c r="D26" s="117">
        <v>1</v>
      </c>
      <c r="E26" s="117" t="s">
        <v>12</v>
      </c>
      <c r="F26" s="43">
        <v>630000</v>
      </c>
      <c r="G26" s="43">
        <f t="shared" si="0"/>
        <v>630000</v>
      </c>
      <c r="H26" s="43">
        <f t="shared" si="1"/>
        <v>119700</v>
      </c>
      <c r="I26" s="44">
        <f t="shared" si="2"/>
        <v>749700</v>
      </c>
    </row>
    <row r="27" spans="1:9" x14ac:dyDescent="0.25">
      <c r="A27" s="364">
        <v>259</v>
      </c>
      <c r="B27" s="366" t="s">
        <v>7</v>
      </c>
      <c r="C27" s="165" t="s">
        <v>144</v>
      </c>
      <c r="D27" s="132">
        <v>1</v>
      </c>
      <c r="E27" s="132" t="s">
        <v>12</v>
      </c>
      <c r="F27" s="166">
        <v>290000</v>
      </c>
      <c r="G27" s="166">
        <f t="shared" ref="G27:G34" si="3">+D27*F27</f>
        <v>290000</v>
      </c>
      <c r="H27" s="166">
        <f t="shared" ref="H27:H34" si="4">+G27*19%</f>
        <v>55100</v>
      </c>
      <c r="I27" s="167">
        <f t="shared" ref="I27:I34" si="5">+(G27)+H27</f>
        <v>345100</v>
      </c>
    </row>
    <row r="28" spans="1:9" x14ac:dyDescent="0.25">
      <c r="A28" s="346"/>
      <c r="B28" s="328"/>
      <c r="C28" s="63" t="s">
        <v>145</v>
      </c>
      <c r="D28" s="171">
        <v>1</v>
      </c>
      <c r="E28" s="171" t="s">
        <v>12</v>
      </c>
      <c r="F28" s="101">
        <v>230000</v>
      </c>
      <c r="G28" s="101">
        <f t="shared" si="3"/>
        <v>230000</v>
      </c>
      <c r="H28" s="101">
        <f t="shared" si="4"/>
        <v>43700</v>
      </c>
      <c r="I28" s="168">
        <f t="shared" si="5"/>
        <v>273700</v>
      </c>
    </row>
    <row r="29" spans="1:9" x14ac:dyDescent="0.25">
      <c r="A29" s="346"/>
      <c r="B29" s="328"/>
      <c r="C29" s="63" t="s">
        <v>146</v>
      </c>
      <c r="D29" s="171">
        <v>1</v>
      </c>
      <c r="E29" s="171" t="s">
        <v>12</v>
      </c>
      <c r="F29" s="101">
        <v>230000</v>
      </c>
      <c r="G29" s="101">
        <f t="shared" si="3"/>
        <v>230000</v>
      </c>
      <c r="H29" s="101">
        <f t="shared" si="4"/>
        <v>43700</v>
      </c>
      <c r="I29" s="168">
        <f t="shared" si="5"/>
        <v>273700</v>
      </c>
    </row>
    <row r="30" spans="1:9" x14ac:dyDescent="0.25">
      <c r="A30" s="346"/>
      <c r="B30" s="328"/>
      <c r="C30" s="63" t="s">
        <v>147</v>
      </c>
      <c r="D30" s="171">
        <v>1</v>
      </c>
      <c r="E30" s="171" t="s">
        <v>12</v>
      </c>
      <c r="F30" s="101">
        <v>230000</v>
      </c>
      <c r="G30" s="101">
        <f t="shared" si="3"/>
        <v>230000</v>
      </c>
      <c r="H30" s="101">
        <f t="shared" si="4"/>
        <v>43700</v>
      </c>
      <c r="I30" s="168">
        <f t="shared" si="5"/>
        <v>273700</v>
      </c>
    </row>
    <row r="31" spans="1:9" x14ac:dyDescent="0.25">
      <c r="A31" s="346"/>
      <c r="B31" s="328"/>
      <c r="C31" s="63" t="s">
        <v>148</v>
      </c>
      <c r="D31" s="171">
        <v>1</v>
      </c>
      <c r="E31" s="171" t="s">
        <v>12</v>
      </c>
      <c r="F31" s="101">
        <v>230000</v>
      </c>
      <c r="G31" s="101">
        <f t="shared" si="3"/>
        <v>230000</v>
      </c>
      <c r="H31" s="101">
        <f t="shared" si="4"/>
        <v>43700</v>
      </c>
      <c r="I31" s="168">
        <f t="shared" si="5"/>
        <v>273700</v>
      </c>
    </row>
    <row r="32" spans="1:9" ht="15.75" thickBot="1" x14ac:dyDescent="0.3">
      <c r="A32" s="365"/>
      <c r="B32" s="367"/>
      <c r="C32" s="64" t="s">
        <v>149</v>
      </c>
      <c r="D32" s="96">
        <v>1</v>
      </c>
      <c r="E32" s="96" t="s">
        <v>12</v>
      </c>
      <c r="F32" s="169">
        <v>50000</v>
      </c>
      <c r="G32" s="169">
        <f t="shared" si="3"/>
        <v>50000</v>
      </c>
      <c r="H32" s="169">
        <f t="shared" si="4"/>
        <v>9500</v>
      </c>
      <c r="I32" s="170">
        <f t="shared" si="5"/>
        <v>59500</v>
      </c>
    </row>
    <row r="33" spans="1:9" ht="15.75" thickBot="1" x14ac:dyDescent="0.3">
      <c r="A33" s="34">
        <v>269</v>
      </c>
      <c r="B33" s="35" t="s">
        <v>7</v>
      </c>
      <c r="C33" s="36" t="s">
        <v>167</v>
      </c>
      <c r="D33" s="35">
        <v>5</v>
      </c>
      <c r="E33" s="35" t="s">
        <v>12</v>
      </c>
      <c r="F33" s="45">
        <v>100000</v>
      </c>
      <c r="G33" s="45">
        <f t="shared" si="3"/>
        <v>500000</v>
      </c>
      <c r="H33" s="45">
        <f t="shared" si="4"/>
        <v>95000</v>
      </c>
      <c r="I33" s="46">
        <f t="shared" si="5"/>
        <v>595000</v>
      </c>
    </row>
    <row r="34" spans="1:9" ht="15.75" thickBot="1" x14ac:dyDescent="0.3">
      <c r="A34" s="12">
        <v>272</v>
      </c>
      <c r="B34" s="10" t="s">
        <v>7</v>
      </c>
      <c r="C34" s="6" t="s">
        <v>169</v>
      </c>
      <c r="D34" s="10">
        <v>2</v>
      </c>
      <c r="E34" s="10" t="s">
        <v>12</v>
      </c>
      <c r="F34" s="28">
        <v>1380000</v>
      </c>
      <c r="G34" s="28">
        <f t="shared" si="3"/>
        <v>2760000</v>
      </c>
      <c r="H34" s="28">
        <f t="shared" si="4"/>
        <v>524400</v>
      </c>
      <c r="I34" s="29">
        <f t="shared" si="5"/>
        <v>3284400</v>
      </c>
    </row>
    <row r="35" spans="1:9" ht="15.75" thickBot="1" x14ac:dyDescent="0.3">
      <c r="A35" s="34">
        <v>274</v>
      </c>
      <c r="B35" s="35" t="s">
        <v>7</v>
      </c>
      <c r="C35" s="36" t="s">
        <v>172</v>
      </c>
      <c r="D35" s="35">
        <v>3</v>
      </c>
      <c r="E35" s="35" t="s">
        <v>12</v>
      </c>
      <c r="F35" s="45">
        <v>650000</v>
      </c>
      <c r="G35" s="45">
        <f t="shared" ref="G35:G36" si="6">+D35*F35</f>
        <v>1950000</v>
      </c>
      <c r="H35" s="45">
        <f t="shared" ref="H35:H36" si="7">+G35*19%</f>
        <v>370500</v>
      </c>
      <c r="I35" s="46">
        <f t="shared" ref="I35:I36" si="8">+(G35)+H35</f>
        <v>2320500</v>
      </c>
    </row>
    <row r="36" spans="1:9" ht="15.75" thickBot="1" x14ac:dyDescent="0.3">
      <c r="A36" s="12">
        <v>282</v>
      </c>
      <c r="B36" s="10" t="s">
        <v>7</v>
      </c>
      <c r="C36" s="6" t="s">
        <v>220</v>
      </c>
      <c r="D36" s="10">
        <v>1</v>
      </c>
      <c r="E36" s="10" t="s">
        <v>12</v>
      </c>
      <c r="F36" s="28">
        <v>980000</v>
      </c>
      <c r="G36" s="28">
        <f t="shared" si="6"/>
        <v>980000</v>
      </c>
      <c r="H36" s="28">
        <f t="shared" si="7"/>
        <v>186200</v>
      </c>
      <c r="I36" s="29">
        <f t="shared" si="8"/>
        <v>1166200</v>
      </c>
    </row>
    <row r="37" spans="1:9" ht="15.75" thickBot="1" x14ac:dyDescent="0.3">
      <c r="A37" s="172">
        <v>287</v>
      </c>
      <c r="B37" s="35" t="s">
        <v>7</v>
      </c>
      <c r="C37" s="36" t="s">
        <v>224</v>
      </c>
      <c r="D37" s="35">
        <v>1</v>
      </c>
      <c r="E37" s="35" t="s">
        <v>12</v>
      </c>
      <c r="F37" s="45">
        <v>590000</v>
      </c>
      <c r="G37" s="45">
        <f t="shared" ref="G37" si="9">+D37*F37</f>
        <v>590000</v>
      </c>
      <c r="H37" s="45">
        <f t="shared" ref="H37" si="10">+G37*19%</f>
        <v>112100</v>
      </c>
      <c r="I37" s="46">
        <f t="shared" ref="I37" si="11">+(G37)+H37</f>
        <v>702100</v>
      </c>
    </row>
    <row r="38" spans="1:9" ht="15.75" thickBot="1" x14ac:dyDescent="0.3">
      <c r="A38" s="160"/>
      <c r="B38" s="160"/>
      <c r="C38" s="161"/>
      <c r="D38" s="160"/>
      <c r="E38" s="160"/>
      <c r="F38" s="162"/>
      <c r="G38" s="162"/>
      <c r="H38" s="163"/>
      <c r="I38" s="164"/>
    </row>
    <row r="39" spans="1:9" ht="15.75" thickBot="1" x14ac:dyDescent="0.3">
      <c r="H39" s="70" t="s">
        <v>86</v>
      </c>
      <c r="I39" s="71">
        <f>SUM(I8:I37)</f>
        <v>37368618</v>
      </c>
    </row>
  </sheetData>
  <mergeCells count="11">
    <mergeCell ref="A27:A32"/>
    <mergeCell ref="B27:B32"/>
    <mergeCell ref="A15:A20"/>
    <mergeCell ref="B15:B20"/>
    <mergeCell ref="A21:A26"/>
    <mergeCell ref="B21:B26"/>
    <mergeCell ref="C2:I4"/>
    <mergeCell ref="A8:A9"/>
    <mergeCell ref="B8:B9"/>
    <mergeCell ref="A13:A14"/>
    <mergeCell ref="B13:B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C2" sqref="C2:I4"/>
    </sheetView>
  </sheetViews>
  <sheetFormatPr baseColWidth="10" defaultRowHeight="15" x14ac:dyDescent="0.25"/>
  <cols>
    <col min="2" max="2" width="28.42578125" customWidth="1"/>
    <col min="3" max="3" width="74.7109375" bestFit="1" customWidth="1"/>
    <col min="6" max="6" width="16.5703125" bestFit="1" customWidth="1"/>
    <col min="7" max="7" width="12.28515625" bestFit="1" customWidth="1"/>
    <col min="8" max="8" width="16.140625" customWidth="1"/>
    <col min="9" max="9" width="19" customWidth="1"/>
  </cols>
  <sheetData>
    <row r="1" spans="1:9" ht="15.75" thickBot="1" x14ac:dyDescent="0.3"/>
    <row r="2" spans="1:9" x14ac:dyDescent="0.25">
      <c r="C2" s="349" t="s">
        <v>406</v>
      </c>
      <c r="D2" s="350"/>
      <c r="E2" s="350"/>
      <c r="F2" s="350"/>
      <c r="G2" s="350"/>
      <c r="H2" s="350"/>
      <c r="I2" s="351"/>
    </row>
    <row r="3" spans="1:9" x14ac:dyDescent="0.25">
      <c r="C3" s="352"/>
      <c r="D3" s="353"/>
      <c r="E3" s="353"/>
      <c r="F3" s="353"/>
      <c r="G3" s="353"/>
      <c r="H3" s="353"/>
      <c r="I3" s="354"/>
    </row>
    <row r="4" spans="1:9" ht="15.75" thickBot="1" x14ac:dyDescent="0.3">
      <c r="C4" s="355"/>
      <c r="D4" s="356"/>
      <c r="E4" s="356"/>
      <c r="F4" s="356"/>
      <c r="G4" s="356"/>
      <c r="H4" s="356"/>
      <c r="I4" s="357"/>
    </row>
    <row r="7" spans="1:9" ht="19.5" thickBot="1" x14ac:dyDescent="0.3">
      <c r="A7" s="5" t="s">
        <v>0</v>
      </c>
      <c r="B7" s="5" t="s">
        <v>1</v>
      </c>
      <c r="C7" s="5" t="s">
        <v>2</v>
      </c>
      <c r="D7" s="5" t="s">
        <v>9</v>
      </c>
      <c r="E7" s="5" t="s">
        <v>12</v>
      </c>
      <c r="F7" s="5" t="s">
        <v>3</v>
      </c>
      <c r="G7" s="5" t="s">
        <v>4</v>
      </c>
      <c r="H7" s="5" t="s">
        <v>5</v>
      </c>
      <c r="I7" s="5" t="s">
        <v>6</v>
      </c>
    </row>
    <row r="8" spans="1:9" x14ac:dyDescent="0.25">
      <c r="A8" s="377">
        <v>231</v>
      </c>
      <c r="B8" s="377" t="s">
        <v>19</v>
      </c>
      <c r="C8" s="49" t="s">
        <v>20</v>
      </c>
      <c r="D8" s="50">
        <v>1</v>
      </c>
      <c r="E8" s="51" t="s">
        <v>12</v>
      </c>
      <c r="F8" s="380">
        <v>1012700</v>
      </c>
      <c r="G8" s="380">
        <f>+D8*F8</f>
        <v>1012700</v>
      </c>
      <c r="H8" s="380">
        <f>+G8*19%</f>
        <v>192413</v>
      </c>
      <c r="I8" s="387">
        <f>+(G8)+H8</f>
        <v>1205113</v>
      </c>
    </row>
    <row r="9" spans="1:9" x14ac:dyDescent="0.25">
      <c r="A9" s="378"/>
      <c r="B9" s="378"/>
      <c r="C9" s="52" t="s">
        <v>21</v>
      </c>
      <c r="D9" s="53">
        <v>1</v>
      </c>
      <c r="E9" s="54" t="s">
        <v>12</v>
      </c>
      <c r="F9" s="381"/>
      <c r="G9" s="381"/>
      <c r="H9" s="381"/>
      <c r="I9" s="388"/>
    </row>
    <row r="10" spans="1:9" ht="15.75" thickBot="1" x14ac:dyDescent="0.3">
      <c r="A10" s="379"/>
      <c r="B10" s="379"/>
      <c r="C10" s="55" t="s">
        <v>22</v>
      </c>
      <c r="D10" s="56">
        <v>1</v>
      </c>
      <c r="E10" s="57" t="s">
        <v>12</v>
      </c>
      <c r="F10" s="382"/>
      <c r="G10" s="382"/>
      <c r="H10" s="382"/>
      <c r="I10" s="389"/>
    </row>
    <row r="11" spans="1:9" ht="15.75" thickBot="1" x14ac:dyDescent="0.3">
      <c r="A11" s="17">
        <v>235</v>
      </c>
      <c r="B11" s="16" t="s">
        <v>7</v>
      </c>
      <c r="C11" s="6" t="s">
        <v>27</v>
      </c>
      <c r="D11" s="15">
        <v>1</v>
      </c>
      <c r="E11" s="15" t="s">
        <v>12</v>
      </c>
      <c r="F11" s="7">
        <v>156000</v>
      </c>
      <c r="G11" s="8">
        <f>+D11*F11</f>
        <v>156000</v>
      </c>
      <c r="H11" s="8">
        <f>+G11*19%</f>
        <v>29640</v>
      </c>
      <c r="I11" s="29">
        <f>+(G11)+H11</f>
        <v>185640</v>
      </c>
    </row>
    <row r="12" spans="1:9" x14ac:dyDescent="0.25">
      <c r="A12" s="385">
        <v>240</v>
      </c>
      <c r="B12" s="360" t="s">
        <v>33</v>
      </c>
      <c r="C12" s="383" t="s">
        <v>34</v>
      </c>
      <c r="D12" s="360">
        <v>1</v>
      </c>
      <c r="E12" s="360" t="s">
        <v>12</v>
      </c>
      <c r="F12" s="390">
        <f>1588235-150000</f>
        <v>1438235</v>
      </c>
      <c r="G12" s="390">
        <f>+D12*F12</f>
        <v>1438235</v>
      </c>
      <c r="H12" s="390">
        <f>+G12*19%</f>
        <v>273264.65000000002</v>
      </c>
      <c r="I12" s="392">
        <f>+(G12)+H12</f>
        <v>1711499.65</v>
      </c>
    </row>
    <row r="13" spans="1:9" ht="15.75" thickBot="1" x14ac:dyDescent="0.3">
      <c r="A13" s="386"/>
      <c r="B13" s="363"/>
      <c r="C13" s="384"/>
      <c r="D13" s="363"/>
      <c r="E13" s="363"/>
      <c r="F13" s="391"/>
      <c r="G13" s="391"/>
      <c r="H13" s="391"/>
      <c r="I13" s="393"/>
    </row>
    <row r="14" spans="1:9" ht="30" x14ac:dyDescent="0.25">
      <c r="A14" s="225">
        <v>263</v>
      </c>
      <c r="B14" s="226" t="s">
        <v>156</v>
      </c>
      <c r="C14" s="227" t="s">
        <v>157</v>
      </c>
      <c r="D14" s="228">
        <v>1</v>
      </c>
      <c r="E14" s="228" t="s">
        <v>12</v>
      </c>
      <c r="F14" s="229">
        <v>3087700</v>
      </c>
      <c r="G14" s="230">
        <f>+D14*F14</f>
        <v>3087700</v>
      </c>
      <c r="H14" s="230">
        <f>+G14*19%</f>
        <v>586663</v>
      </c>
      <c r="I14" s="231">
        <f>+(G14)+H14</f>
        <v>3674363</v>
      </c>
    </row>
    <row r="15" spans="1:9" ht="30" x14ac:dyDescent="0.25">
      <c r="A15" s="220">
        <v>278</v>
      </c>
      <c r="B15" s="233" t="s">
        <v>156</v>
      </c>
      <c r="C15" s="186" t="s">
        <v>219</v>
      </c>
      <c r="D15" s="220">
        <v>1</v>
      </c>
      <c r="E15" s="220" t="s">
        <v>12</v>
      </c>
      <c r="F15" s="232">
        <v>370050</v>
      </c>
      <c r="G15" s="232">
        <f>+D15*F15</f>
        <v>370050</v>
      </c>
      <c r="H15" s="232">
        <f>+G15*19%</f>
        <v>70309.5</v>
      </c>
      <c r="I15" s="232">
        <f>+(G15)+H15</f>
        <v>440359.5</v>
      </c>
    </row>
    <row r="18" spans="8:9" ht="15.75" thickBot="1" x14ac:dyDescent="0.3"/>
    <row r="19" spans="8:9" ht="15.75" thickBot="1" x14ac:dyDescent="0.3">
      <c r="H19" s="68" t="s">
        <v>86</v>
      </c>
      <c r="I19" s="71">
        <f>SUM(I8:I18)</f>
        <v>7216975.1500000004</v>
      </c>
    </row>
  </sheetData>
  <mergeCells count="16">
    <mergeCell ref="C2:I4"/>
    <mergeCell ref="A8:A10"/>
    <mergeCell ref="B8:B10"/>
    <mergeCell ref="F8:F10"/>
    <mergeCell ref="C12:C13"/>
    <mergeCell ref="B12:B13"/>
    <mergeCell ref="A12:A13"/>
    <mergeCell ref="G8:G10"/>
    <mergeCell ref="H8:H10"/>
    <mergeCell ref="I8:I10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"/>
  <sheetViews>
    <sheetView workbookViewId="0">
      <selection activeCell="C2" sqref="C2:I4"/>
    </sheetView>
  </sheetViews>
  <sheetFormatPr baseColWidth="10" defaultRowHeight="15" x14ac:dyDescent="0.25"/>
  <cols>
    <col min="1" max="1" width="13.85546875" customWidth="1"/>
    <col min="2" max="2" width="33" customWidth="1"/>
    <col min="3" max="3" width="61.42578125" customWidth="1"/>
    <col min="6" max="6" width="16.5703125" bestFit="1" customWidth="1"/>
    <col min="8" max="8" width="14.85546875" customWidth="1"/>
    <col min="9" max="9" width="19" bestFit="1" customWidth="1"/>
  </cols>
  <sheetData>
    <row r="1" spans="1:9" ht="15.75" thickBot="1" x14ac:dyDescent="0.3"/>
    <row r="2" spans="1:9" x14ac:dyDescent="0.25">
      <c r="C2" s="349" t="s">
        <v>407</v>
      </c>
      <c r="D2" s="350"/>
      <c r="E2" s="350"/>
      <c r="F2" s="350"/>
      <c r="G2" s="350"/>
      <c r="H2" s="350"/>
      <c r="I2" s="351"/>
    </row>
    <row r="3" spans="1:9" x14ac:dyDescent="0.25">
      <c r="C3" s="352"/>
      <c r="D3" s="353"/>
      <c r="E3" s="353"/>
      <c r="F3" s="353"/>
      <c r="G3" s="353"/>
      <c r="H3" s="353"/>
      <c r="I3" s="354"/>
    </row>
    <row r="4" spans="1:9" ht="15.75" thickBot="1" x14ac:dyDescent="0.3">
      <c r="C4" s="355"/>
      <c r="D4" s="356"/>
      <c r="E4" s="356"/>
      <c r="F4" s="356"/>
      <c r="G4" s="356"/>
      <c r="H4" s="356"/>
      <c r="I4" s="357"/>
    </row>
    <row r="7" spans="1:9" ht="19.5" thickBot="1" x14ac:dyDescent="0.3">
      <c r="A7" s="5" t="s">
        <v>0</v>
      </c>
      <c r="B7" s="5" t="s">
        <v>1</v>
      </c>
      <c r="C7" s="5" t="s">
        <v>2</v>
      </c>
      <c r="D7" s="5" t="s">
        <v>9</v>
      </c>
      <c r="E7" s="5" t="s">
        <v>12</v>
      </c>
      <c r="F7" s="5" t="s">
        <v>3</v>
      </c>
      <c r="G7" s="5" t="s">
        <v>4</v>
      </c>
      <c r="H7" s="5" t="s">
        <v>5</v>
      </c>
      <c r="I7" s="5" t="s">
        <v>6</v>
      </c>
    </row>
    <row r="8" spans="1:9" x14ac:dyDescent="0.25">
      <c r="A8" s="180">
        <v>237</v>
      </c>
      <c r="B8" s="31" t="s">
        <v>29</v>
      </c>
      <c r="C8" s="192" t="s">
        <v>30</v>
      </c>
      <c r="D8" s="51">
        <v>1</v>
      </c>
      <c r="E8" s="51" t="s">
        <v>12</v>
      </c>
      <c r="F8" s="193">
        <v>195000</v>
      </c>
      <c r="G8" s="194">
        <f t="shared" ref="G8:G13" si="0">+D8*F8</f>
        <v>195000</v>
      </c>
      <c r="H8" s="194">
        <f t="shared" ref="H8:H13" si="1">+G8*19%</f>
        <v>37050</v>
      </c>
      <c r="I8" s="195">
        <f t="shared" ref="I8:I13" si="2">+(G8)+H8</f>
        <v>232050</v>
      </c>
    </row>
    <row r="9" spans="1:9" x14ac:dyDescent="0.25">
      <c r="A9" s="178">
        <v>240</v>
      </c>
      <c r="B9" s="174" t="s">
        <v>33</v>
      </c>
      <c r="C9" s="80" t="s">
        <v>35</v>
      </c>
      <c r="D9" s="175">
        <v>1</v>
      </c>
      <c r="E9" s="175" t="s">
        <v>12</v>
      </c>
      <c r="F9" s="189">
        <v>150000</v>
      </c>
      <c r="G9" s="81">
        <f t="shared" si="0"/>
        <v>150000</v>
      </c>
      <c r="H9" s="81">
        <f t="shared" si="1"/>
        <v>28500</v>
      </c>
      <c r="I9" s="106">
        <f t="shared" si="2"/>
        <v>178500</v>
      </c>
    </row>
    <row r="10" spans="1:9" x14ac:dyDescent="0.25">
      <c r="A10" s="181">
        <v>243</v>
      </c>
      <c r="B10" s="38" t="s">
        <v>29</v>
      </c>
      <c r="C10" s="186" t="s">
        <v>42</v>
      </c>
      <c r="D10" s="54">
        <v>1</v>
      </c>
      <c r="E10" s="54" t="s">
        <v>12</v>
      </c>
      <c r="F10" s="187">
        <v>850000</v>
      </c>
      <c r="G10" s="188">
        <f t="shared" si="0"/>
        <v>850000</v>
      </c>
      <c r="H10" s="188">
        <f t="shared" si="1"/>
        <v>161500</v>
      </c>
      <c r="I10" s="196">
        <f t="shared" si="2"/>
        <v>1011500</v>
      </c>
    </row>
    <row r="11" spans="1:9" x14ac:dyDescent="0.25">
      <c r="A11" s="178">
        <v>248</v>
      </c>
      <c r="B11" s="174" t="s">
        <v>39</v>
      </c>
      <c r="C11" s="80" t="s">
        <v>61</v>
      </c>
      <c r="D11" s="175">
        <v>0</v>
      </c>
      <c r="E11" s="175">
        <v>0</v>
      </c>
      <c r="F11" s="189">
        <v>0</v>
      </c>
      <c r="G11" s="59">
        <f t="shared" si="0"/>
        <v>0</v>
      </c>
      <c r="H11" s="59">
        <f t="shared" si="1"/>
        <v>0</v>
      </c>
      <c r="I11" s="82">
        <f t="shared" si="2"/>
        <v>0</v>
      </c>
    </row>
    <row r="12" spans="1:9" x14ac:dyDescent="0.25">
      <c r="A12" s="375">
        <v>254</v>
      </c>
      <c r="B12" s="395" t="s">
        <v>29</v>
      </c>
      <c r="C12" s="190" t="s">
        <v>83</v>
      </c>
      <c r="D12" s="38">
        <v>100</v>
      </c>
      <c r="E12" s="54" t="s">
        <v>12</v>
      </c>
      <c r="F12" s="191">
        <v>3290</v>
      </c>
      <c r="G12" s="191">
        <f t="shared" si="0"/>
        <v>329000</v>
      </c>
      <c r="H12" s="191">
        <f t="shared" si="1"/>
        <v>62510</v>
      </c>
      <c r="I12" s="197">
        <f t="shared" si="2"/>
        <v>391510</v>
      </c>
    </row>
    <row r="13" spans="1:9" x14ac:dyDescent="0.25">
      <c r="A13" s="375"/>
      <c r="B13" s="395"/>
      <c r="C13" s="190" t="s">
        <v>84</v>
      </c>
      <c r="D13" s="38">
        <v>1</v>
      </c>
      <c r="E13" s="54" t="s">
        <v>12</v>
      </c>
      <c r="F13" s="191">
        <v>60000</v>
      </c>
      <c r="G13" s="191">
        <f t="shared" si="0"/>
        <v>60000</v>
      </c>
      <c r="H13" s="191">
        <f t="shared" si="1"/>
        <v>11400</v>
      </c>
      <c r="I13" s="197">
        <f t="shared" si="2"/>
        <v>71400</v>
      </c>
    </row>
    <row r="14" spans="1:9" x14ac:dyDescent="0.25">
      <c r="A14" s="178">
        <v>256</v>
      </c>
      <c r="B14" s="174" t="s">
        <v>29</v>
      </c>
      <c r="C14" s="80" t="s">
        <v>126</v>
      </c>
      <c r="D14" s="175">
        <v>70</v>
      </c>
      <c r="E14" s="175" t="s">
        <v>12</v>
      </c>
      <c r="F14" s="189">
        <v>10500</v>
      </c>
      <c r="G14" s="59">
        <f t="shared" ref="G14" si="3">+D14*F14</f>
        <v>735000</v>
      </c>
      <c r="H14" s="59">
        <f t="shared" ref="H14" si="4">+G14*19%</f>
        <v>139650</v>
      </c>
      <c r="I14" s="82">
        <f t="shared" ref="I14" si="5">+(G14)+H14</f>
        <v>874650</v>
      </c>
    </row>
    <row r="15" spans="1:9" x14ac:dyDescent="0.25">
      <c r="A15" s="330">
        <v>257</v>
      </c>
      <c r="B15" s="331" t="s">
        <v>29</v>
      </c>
      <c r="C15" s="119" t="s">
        <v>35</v>
      </c>
      <c r="D15" s="120">
        <v>1</v>
      </c>
      <c r="E15" s="120" t="s">
        <v>12</v>
      </c>
      <c r="F15" s="125">
        <v>560000</v>
      </c>
      <c r="G15" s="121">
        <f t="shared" ref="G15:G24" si="6">+D15*F15</f>
        <v>560000</v>
      </c>
      <c r="H15" s="121">
        <f t="shared" ref="H15:H24" si="7">+G15*19%</f>
        <v>106400</v>
      </c>
      <c r="I15" s="128">
        <f t="shared" ref="I15:I24" si="8">+(G15)+H15</f>
        <v>666400</v>
      </c>
    </row>
    <row r="16" spans="1:9" x14ac:dyDescent="0.25">
      <c r="A16" s="330"/>
      <c r="B16" s="331"/>
      <c r="C16" s="122" t="s">
        <v>127</v>
      </c>
      <c r="D16" s="177">
        <v>1</v>
      </c>
      <c r="E16" s="120" t="s">
        <v>12</v>
      </c>
      <c r="F16" s="125">
        <v>50000</v>
      </c>
      <c r="G16" s="121">
        <f t="shared" si="6"/>
        <v>50000</v>
      </c>
      <c r="H16" s="121">
        <f t="shared" si="7"/>
        <v>9500</v>
      </c>
      <c r="I16" s="128">
        <f t="shared" si="8"/>
        <v>59500</v>
      </c>
    </row>
    <row r="17" spans="1:9" x14ac:dyDescent="0.25">
      <c r="A17" s="330"/>
      <c r="B17" s="331"/>
      <c r="C17" s="122" t="s">
        <v>128</v>
      </c>
      <c r="D17" s="177">
        <v>1</v>
      </c>
      <c r="E17" s="120" t="s">
        <v>12</v>
      </c>
      <c r="F17" s="125">
        <v>60000</v>
      </c>
      <c r="G17" s="121">
        <f t="shared" si="6"/>
        <v>60000</v>
      </c>
      <c r="H17" s="121">
        <f t="shared" si="7"/>
        <v>11400</v>
      </c>
      <c r="I17" s="128">
        <f t="shared" si="8"/>
        <v>71400</v>
      </c>
    </row>
    <row r="18" spans="1:9" x14ac:dyDescent="0.25">
      <c r="A18" s="330"/>
      <c r="B18" s="331"/>
      <c r="C18" s="122" t="s">
        <v>129</v>
      </c>
      <c r="D18" s="177">
        <v>110</v>
      </c>
      <c r="E18" s="120" t="s">
        <v>12</v>
      </c>
      <c r="F18" s="125">
        <v>7000</v>
      </c>
      <c r="G18" s="121">
        <f t="shared" si="6"/>
        <v>770000</v>
      </c>
      <c r="H18" s="121">
        <f t="shared" si="7"/>
        <v>146300</v>
      </c>
      <c r="I18" s="128">
        <f t="shared" si="8"/>
        <v>916300</v>
      </c>
    </row>
    <row r="19" spans="1:9" x14ac:dyDescent="0.25">
      <c r="A19" s="330"/>
      <c r="B19" s="331"/>
      <c r="C19" s="122" t="s">
        <v>130</v>
      </c>
      <c r="D19" s="177">
        <v>1</v>
      </c>
      <c r="E19" s="120" t="s">
        <v>12</v>
      </c>
      <c r="F19" s="125">
        <v>0</v>
      </c>
      <c r="G19" s="121">
        <f t="shared" si="6"/>
        <v>0</v>
      </c>
      <c r="H19" s="121">
        <f t="shared" si="7"/>
        <v>0</v>
      </c>
      <c r="I19" s="128">
        <f t="shared" si="8"/>
        <v>0</v>
      </c>
    </row>
    <row r="20" spans="1:9" x14ac:dyDescent="0.25">
      <c r="A20" s="330"/>
      <c r="B20" s="331"/>
      <c r="C20" s="122" t="s">
        <v>131</v>
      </c>
      <c r="D20" s="177">
        <v>8</v>
      </c>
      <c r="E20" s="120" t="s">
        <v>12</v>
      </c>
      <c r="F20" s="125">
        <v>25000</v>
      </c>
      <c r="G20" s="121">
        <f t="shared" si="6"/>
        <v>200000</v>
      </c>
      <c r="H20" s="121">
        <f t="shared" si="7"/>
        <v>38000</v>
      </c>
      <c r="I20" s="128">
        <f t="shared" si="8"/>
        <v>238000</v>
      </c>
    </row>
    <row r="21" spans="1:9" x14ac:dyDescent="0.25">
      <c r="A21" s="330"/>
      <c r="B21" s="331"/>
      <c r="C21" s="122" t="s">
        <v>132</v>
      </c>
      <c r="D21" s="177">
        <v>2</v>
      </c>
      <c r="E21" s="120" t="s">
        <v>12</v>
      </c>
      <c r="F21" s="125">
        <v>100000</v>
      </c>
      <c r="G21" s="121">
        <f t="shared" si="6"/>
        <v>200000</v>
      </c>
      <c r="H21" s="121">
        <f t="shared" si="7"/>
        <v>38000</v>
      </c>
      <c r="I21" s="128">
        <f t="shared" si="8"/>
        <v>238000</v>
      </c>
    </row>
    <row r="22" spans="1:9" x14ac:dyDescent="0.25">
      <c r="A22" s="178">
        <v>260</v>
      </c>
      <c r="B22" s="174" t="s">
        <v>29</v>
      </c>
      <c r="C22" s="80" t="s">
        <v>35</v>
      </c>
      <c r="D22" s="175">
        <v>1</v>
      </c>
      <c r="E22" s="175" t="s">
        <v>12</v>
      </c>
      <c r="F22" s="189">
        <v>560000</v>
      </c>
      <c r="G22" s="59">
        <f t="shared" si="6"/>
        <v>560000</v>
      </c>
      <c r="H22" s="59">
        <f t="shared" si="7"/>
        <v>106400</v>
      </c>
      <c r="I22" s="82">
        <f t="shared" si="8"/>
        <v>666400</v>
      </c>
    </row>
    <row r="23" spans="1:9" ht="24.75" customHeight="1" x14ac:dyDescent="0.25">
      <c r="A23" s="181">
        <v>261</v>
      </c>
      <c r="B23" s="38" t="s">
        <v>150</v>
      </c>
      <c r="C23" s="186" t="s">
        <v>151</v>
      </c>
      <c r="D23" s="54">
        <v>5.0999999999999996</v>
      </c>
      <c r="E23" s="54" t="s">
        <v>13</v>
      </c>
      <c r="F23" s="187">
        <v>38000</v>
      </c>
      <c r="G23" s="188">
        <f t="shared" si="6"/>
        <v>193800</v>
      </c>
      <c r="H23" s="188">
        <f t="shared" si="7"/>
        <v>36822</v>
      </c>
      <c r="I23" s="196">
        <f t="shared" si="8"/>
        <v>230622</v>
      </c>
    </row>
    <row r="24" spans="1:9" x14ac:dyDescent="0.25">
      <c r="A24" s="346">
        <v>262</v>
      </c>
      <c r="B24" s="396" t="s">
        <v>152</v>
      </c>
      <c r="C24" s="80" t="s">
        <v>153</v>
      </c>
      <c r="D24" s="175">
        <v>30</v>
      </c>
      <c r="E24" s="175" t="s">
        <v>13</v>
      </c>
      <c r="F24" s="189">
        <v>15000</v>
      </c>
      <c r="G24" s="59">
        <f t="shared" si="6"/>
        <v>450000</v>
      </c>
      <c r="H24" s="59">
        <f t="shared" si="7"/>
        <v>85500</v>
      </c>
      <c r="I24" s="82">
        <f t="shared" si="8"/>
        <v>535500</v>
      </c>
    </row>
    <row r="25" spans="1:9" x14ac:dyDescent="0.25">
      <c r="A25" s="346"/>
      <c r="B25" s="396"/>
      <c r="C25" s="84" t="s">
        <v>154</v>
      </c>
      <c r="D25" s="174">
        <v>21</v>
      </c>
      <c r="E25" s="175" t="s">
        <v>49</v>
      </c>
      <c r="F25" s="189">
        <v>80000</v>
      </c>
      <c r="G25" s="59">
        <f t="shared" ref="G25:G27" si="9">+D25*F25</f>
        <v>1680000</v>
      </c>
      <c r="H25" s="59">
        <f t="shared" ref="H25:H27" si="10">+G25*19%</f>
        <v>319200</v>
      </c>
      <c r="I25" s="82">
        <f t="shared" ref="I25:I27" si="11">+(G25)+H25</f>
        <v>1999200</v>
      </c>
    </row>
    <row r="26" spans="1:9" x14ac:dyDescent="0.25">
      <c r="A26" s="181">
        <v>264</v>
      </c>
      <c r="B26" s="38" t="s">
        <v>158</v>
      </c>
      <c r="C26" s="186" t="s">
        <v>35</v>
      </c>
      <c r="D26" s="54">
        <v>2</v>
      </c>
      <c r="E26" s="54" t="s">
        <v>12</v>
      </c>
      <c r="F26" s="187">
        <v>582400</v>
      </c>
      <c r="G26" s="188">
        <f t="shared" si="9"/>
        <v>1164800</v>
      </c>
      <c r="H26" s="188">
        <f t="shared" si="10"/>
        <v>221312</v>
      </c>
      <c r="I26" s="196">
        <f t="shared" si="11"/>
        <v>1386112</v>
      </c>
    </row>
    <row r="27" spans="1:9" x14ac:dyDescent="0.25">
      <c r="A27" s="174">
        <v>266</v>
      </c>
      <c r="B27" s="174" t="s">
        <v>161</v>
      </c>
      <c r="C27" s="80" t="s">
        <v>162</v>
      </c>
      <c r="D27" s="175">
        <v>24</v>
      </c>
      <c r="E27" s="175" t="s">
        <v>13</v>
      </c>
      <c r="F27" s="189">
        <v>45000</v>
      </c>
      <c r="G27" s="59">
        <f t="shared" si="9"/>
        <v>1080000</v>
      </c>
      <c r="H27" s="59">
        <f t="shared" si="10"/>
        <v>205200</v>
      </c>
      <c r="I27" s="59">
        <f t="shared" si="11"/>
        <v>1285200</v>
      </c>
    </row>
    <row r="28" spans="1:9" x14ac:dyDescent="0.25">
      <c r="A28" s="38">
        <v>271</v>
      </c>
      <c r="B28" s="38" t="s">
        <v>29</v>
      </c>
      <c r="C28" s="186" t="s">
        <v>168</v>
      </c>
      <c r="D28" s="54">
        <v>1</v>
      </c>
      <c r="E28" s="54" t="s">
        <v>12</v>
      </c>
      <c r="F28" s="187">
        <v>135000</v>
      </c>
      <c r="G28" s="188">
        <f t="shared" ref="G28:G29" si="12">+D28*F28</f>
        <v>135000</v>
      </c>
      <c r="H28" s="188">
        <f t="shared" ref="H28:H29" si="13">+G28*19%</f>
        <v>25650</v>
      </c>
      <c r="I28" s="188">
        <f t="shared" ref="I28:I29" si="14">+(G28)+H28</f>
        <v>160650</v>
      </c>
    </row>
    <row r="29" spans="1:9" x14ac:dyDescent="0.25">
      <c r="A29" s="174">
        <v>275</v>
      </c>
      <c r="B29" s="174" t="s">
        <v>152</v>
      </c>
      <c r="C29" s="80" t="s">
        <v>173</v>
      </c>
      <c r="D29" s="175">
        <v>1</v>
      </c>
      <c r="E29" s="175" t="s">
        <v>13</v>
      </c>
      <c r="F29" s="189">
        <v>2300000</v>
      </c>
      <c r="G29" s="59">
        <f t="shared" si="12"/>
        <v>2300000</v>
      </c>
      <c r="H29" s="59">
        <f t="shared" si="13"/>
        <v>437000</v>
      </c>
      <c r="I29" s="59">
        <f t="shared" si="14"/>
        <v>2737000</v>
      </c>
    </row>
    <row r="30" spans="1:9" x14ac:dyDescent="0.25">
      <c r="A30" s="38">
        <v>276</v>
      </c>
      <c r="B30" s="38" t="s">
        <v>174</v>
      </c>
      <c r="C30" s="186" t="s">
        <v>151</v>
      </c>
      <c r="D30" s="54">
        <v>6</v>
      </c>
      <c r="E30" s="54" t="s">
        <v>13</v>
      </c>
      <c r="F30" s="187">
        <v>40000</v>
      </c>
      <c r="G30" s="188">
        <f t="shared" ref="G30:G32" si="15">+D30*F30</f>
        <v>240000</v>
      </c>
      <c r="H30" s="188">
        <f t="shared" ref="H30:H32" si="16">+G30*19%</f>
        <v>45600</v>
      </c>
      <c r="I30" s="188">
        <f t="shared" ref="I30:I32" si="17">+(G30)+H30</f>
        <v>285600</v>
      </c>
    </row>
    <row r="31" spans="1:9" x14ac:dyDescent="0.25">
      <c r="A31" s="174">
        <v>277</v>
      </c>
      <c r="B31" s="174" t="s">
        <v>161</v>
      </c>
      <c r="C31" s="80" t="s">
        <v>175</v>
      </c>
      <c r="D31" s="175">
        <v>1</v>
      </c>
      <c r="E31" s="175" t="s">
        <v>176</v>
      </c>
      <c r="F31" s="189">
        <v>285000</v>
      </c>
      <c r="G31" s="59">
        <f t="shared" si="15"/>
        <v>285000</v>
      </c>
      <c r="H31" s="59">
        <f t="shared" si="16"/>
        <v>54150</v>
      </c>
      <c r="I31" s="59">
        <f t="shared" si="17"/>
        <v>339150</v>
      </c>
    </row>
    <row r="32" spans="1:9" x14ac:dyDescent="0.25">
      <c r="A32" s="38">
        <v>279</v>
      </c>
      <c r="B32" s="38" t="s">
        <v>161</v>
      </c>
      <c r="C32" s="186" t="s">
        <v>175</v>
      </c>
      <c r="D32" s="54">
        <v>1</v>
      </c>
      <c r="E32" s="54" t="s">
        <v>12</v>
      </c>
      <c r="F32" s="187">
        <v>177000</v>
      </c>
      <c r="G32" s="188">
        <f t="shared" si="15"/>
        <v>177000</v>
      </c>
      <c r="H32" s="188">
        <f t="shared" si="16"/>
        <v>33630</v>
      </c>
      <c r="I32" s="188">
        <f t="shared" si="17"/>
        <v>210630</v>
      </c>
    </row>
    <row r="33" spans="1:10" x14ac:dyDescent="0.25">
      <c r="A33" s="277">
        <v>291</v>
      </c>
      <c r="B33" s="277" t="s">
        <v>158</v>
      </c>
      <c r="C33" s="186" t="s">
        <v>377</v>
      </c>
      <c r="D33" s="54">
        <v>88</v>
      </c>
      <c r="E33" s="54" t="s">
        <v>13</v>
      </c>
      <c r="F33" s="187">
        <v>98744</v>
      </c>
      <c r="G33" s="188">
        <f t="shared" ref="G33" si="18">+D33*F33</f>
        <v>8689472</v>
      </c>
      <c r="H33" s="188">
        <f t="shared" ref="H33" si="19">+G33*19%</f>
        <v>1650999.68</v>
      </c>
      <c r="I33" s="188">
        <f t="shared" ref="I33" si="20">+(G33)+H33</f>
        <v>10340471.68</v>
      </c>
    </row>
    <row r="34" spans="1:10" ht="15.75" thickBot="1" x14ac:dyDescent="0.3">
      <c r="C34" s="124"/>
      <c r="H34" s="184" t="s">
        <v>86</v>
      </c>
      <c r="I34" s="185">
        <f>SUM(I8:I33)</f>
        <v>25125745.68</v>
      </c>
    </row>
    <row r="35" spans="1:10" x14ac:dyDescent="0.25">
      <c r="C35" s="124"/>
    </row>
    <row r="38" spans="1:10" ht="18.75" x14ac:dyDescent="0.25">
      <c r="A38" s="5" t="s">
        <v>0</v>
      </c>
      <c r="B38" s="5" t="s">
        <v>1</v>
      </c>
      <c r="C38" s="5" t="s">
        <v>2</v>
      </c>
      <c r="D38" s="5" t="s">
        <v>9</v>
      </c>
      <c r="E38" s="5" t="s">
        <v>12</v>
      </c>
      <c r="F38" s="5" t="s">
        <v>3</v>
      </c>
      <c r="G38" s="5" t="s">
        <v>4</v>
      </c>
      <c r="H38" s="5" t="s">
        <v>5</v>
      </c>
      <c r="I38" s="5" t="s">
        <v>6</v>
      </c>
    </row>
    <row r="39" spans="1:10" x14ac:dyDescent="0.25">
      <c r="A39" s="153">
        <v>161</v>
      </c>
      <c r="B39" s="153" t="s">
        <v>95</v>
      </c>
      <c r="C39" s="154" t="s">
        <v>96</v>
      </c>
      <c r="D39" s="155">
        <v>1</v>
      </c>
      <c r="E39" s="155" t="s">
        <v>100</v>
      </c>
      <c r="F39" s="156">
        <v>1127000</v>
      </c>
      <c r="G39" s="156">
        <f t="shared" ref="G39:G43" si="21">+D39*F39</f>
        <v>1127000</v>
      </c>
      <c r="H39" s="156">
        <v>0</v>
      </c>
      <c r="I39" s="156">
        <f t="shared" ref="I39:I43" si="22">+(G39)+H39</f>
        <v>1127000</v>
      </c>
      <c r="J39" s="394"/>
    </row>
    <row r="40" spans="1:10" x14ac:dyDescent="0.25">
      <c r="A40" s="153">
        <v>162</v>
      </c>
      <c r="B40" s="153" t="s">
        <v>98</v>
      </c>
      <c r="C40" s="154" t="s">
        <v>99</v>
      </c>
      <c r="D40" s="155">
        <v>1</v>
      </c>
      <c r="E40" s="155" t="s">
        <v>100</v>
      </c>
      <c r="F40" s="156">
        <v>202500</v>
      </c>
      <c r="G40" s="156">
        <f t="shared" si="21"/>
        <v>202500</v>
      </c>
      <c r="H40" s="156">
        <v>0</v>
      </c>
      <c r="I40" s="156">
        <f t="shared" si="22"/>
        <v>202500</v>
      </c>
      <c r="J40" s="394"/>
    </row>
    <row r="41" spans="1:10" x14ac:dyDescent="0.25">
      <c r="A41" s="77">
        <v>163</v>
      </c>
      <c r="B41" s="77" t="s">
        <v>97</v>
      </c>
      <c r="C41" s="80" t="s">
        <v>96</v>
      </c>
      <c r="D41" s="78">
        <v>1</v>
      </c>
      <c r="E41" s="78" t="s">
        <v>100</v>
      </c>
      <c r="F41" s="81">
        <v>273000</v>
      </c>
      <c r="G41" s="81">
        <f t="shared" si="21"/>
        <v>273000</v>
      </c>
      <c r="H41" s="81">
        <v>0</v>
      </c>
      <c r="I41" s="81">
        <f t="shared" si="22"/>
        <v>273000</v>
      </c>
    </row>
    <row r="42" spans="1:10" x14ac:dyDescent="0.25">
      <c r="A42" s="107">
        <v>165</v>
      </c>
      <c r="B42" s="107" t="s">
        <v>95</v>
      </c>
      <c r="C42" s="80" t="s">
        <v>106</v>
      </c>
      <c r="D42" s="78">
        <v>1</v>
      </c>
      <c r="E42" s="78" t="s">
        <v>100</v>
      </c>
      <c r="F42" s="81">
        <v>504000</v>
      </c>
      <c r="G42" s="81">
        <f t="shared" si="21"/>
        <v>504000</v>
      </c>
      <c r="H42" s="81">
        <v>0</v>
      </c>
      <c r="I42" s="81">
        <f t="shared" si="22"/>
        <v>504000</v>
      </c>
    </row>
    <row r="43" spans="1:10" x14ac:dyDescent="0.25">
      <c r="A43" s="223">
        <v>167</v>
      </c>
      <c r="B43" s="223" t="s">
        <v>95</v>
      </c>
      <c r="C43" s="80" t="s">
        <v>233</v>
      </c>
      <c r="D43" s="224">
        <v>2</v>
      </c>
      <c r="E43" s="224" t="s">
        <v>100</v>
      </c>
      <c r="F43" s="81">
        <v>294000</v>
      </c>
      <c r="G43" s="81">
        <f t="shared" si="21"/>
        <v>588000</v>
      </c>
      <c r="H43" s="81">
        <v>0</v>
      </c>
      <c r="I43" s="81">
        <f t="shared" si="22"/>
        <v>588000</v>
      </c>
    </row>
    <row r="44" spans="1:10" x14ac:dyDescent="0.25">
      <c r="A44" s="77">
        <v>168</v>
      </c>
      <c r="B44" s="77" t="s">
        <v>98</v>
      </c>
      <c r="C44" s="80" t="s">
        <v>99</v>
      </c>
      <c r="D44" s="78">
        <v>1</v>
      </c>
      <c r="E44" s="78" t="s">
        <v>100</v>
      </c>
      <c r="F44" s="81">
        <v>202500</v>
      </c>
      <c r="G44" s="81">
        <f t="shared" ref="G44:G53" si="23">+D44*F44</f>
        <v>202500</v>
      </c>
      <c r="H44" s="81">
        <v>0</v>
      </c>
      <c r="I44" s="81">
        <f t="shared" ref="I44:I53" si="24">+(G44)+H44</f>
        <v>202500</v>
      </c>
    </row>
    <row r="45" spans="1:10" x14ac:dyDescent="0.25">
      <c r="A45" s="77">
        <v>169</v>
      </c>
      <c r="B45" s="78" t="s">
        <v>95</v>
      </c>
      <c r="C45" s="80" t="s">
        <v>96</v>
      </c>
      <c r="D45" s="78">
        <v>2</v>
      </c>
      <c r="E45" s="78" t="s">
        <v>100</v>
      </c>
      <c r="F45" s="81">
        <v>294000</v>
      </c>
      <c r="G45" s="81">
        <f t="shared" si="23"/>
        <v>588000</v>
      </c>
      <c r="H45" s="81">
        <v>0</v>
      </c>
      <c r="I45" s="81">
        <f t="shared" si="24"/>
        <v>588000</v>
      </c>
    </row>
    <row r="46" spans="1:10" x14ac:dyDescent="0.25">
      <c r="A46" s="116">
        <v>174</v>
      </c>
      <c r="B46" s="78" t="s">
        <v>98</v>
      </c>
      <c r="C46" s="80" t="s">
        <v>96</v>
      </c>
      <c r="D46" s="78">
        <v>1</v>
      </c>
      <c r="E46" s="78" t="s">
        <v>100</v>
      </c>
      <c r="F46" s="81">
        <v>252000</v>
      </c>
      <c r="G46" s="81">
        <f t="shared" si="23"/>
        <v>252000</v>
      </c>
      <c r="H46" s="81">
        <v>0</v>
      </c>
      <c r="I46" s="81">
        <f t="shared" si="24"/>
        <v>252000</v>
      </c>
    </row>
    <row r="47" spans="1:10" x14ac:dyDescent="0.25">
      <c r="A47" s="116" t="s">
        <v>101</v>
      </c>
      <c r="B47" s="116" t="s">
        <v>163</v>
      </c>
      <c r="C47" s="80" t="s">
        <v>164</v>
      </c>
      <c r="D47" s="78">
        <v>1</v>
      </c>
      <c r="E47" s="78" t="s">
        <v>12</v>
      </c>
      <c r="F47" s="81">
        <v>100000</v>
      </c>
      <c r="G47" s="81">
        <f t="shared" si="23"/>
        <v>100000</v>
      </c>
      <c r="H47" s="81">
        <v>0</v>
      </c>
      <c r="I47" s="81">
        <f t="shared" si="24"/>
        <v>100000</v>
      </c>
    </row>
    <row r="48" spans="1:10" x14ac:dyDescent="0.25">
      <c r="A48" s="174">
        <v>178</v>
      </c>
      <c r="B48" s="174" t="s">
        <v>95</v>
      </c>
      <c r="C48" s="80" t="s">
        <v>96</v>
      </c>
      <c r="D48" s="175">
        <v>2</v>
      </c>
      <c r="E48" s="175" t="s">
        <v>100</v>
      </c>
      <c r="F48" s="81">
        <v>294000</v>
      </c>
      <c r="G48" s="81">
        <f t="shared" ref="G48" si="25">+D48*F48</f>
        <v>588000</v>
      </c>
      <c r="H48" s="81">
        <v>0</v>
      </c>
      <c r="I48" s="81">
        <f t="shared" ref="I48" si="26">+(G48)+H48</f>
        <v>588000</v>
      </c>
    </row>
    <row r="49" spans="1:11" x14ac:dyDescent="0.25">
      <c r="A49" s="149" t="s">
        <v>101</v>
      </c>
      <c r="B49" s="149" t="s">
        <v>97</v>
      </c>
      <c r="C49" s="150" t="s">
        <v>143</v>
      </c>
      <c r="D49" s="151">
        <v>1</v>
      </c>
      <c r="E49" s="151" t="s">
        <v>12</v>
      </c>
      <c r="F49" s="152">
        <v>2500000</v>
      </c>
      <c r="G49" s="152">
        <f t="shared" si="23"/>
        <v>2500000</v>
      </c>
      <c r="H49" s="152">
        <v>0</v>
      </c>
      <c r="I49" s="152">
        <f t="shared" si="24"/>
        <v>2500000</v>
      </c>
    </row>
    <row r="50" spans="1:11" x14ac:dyDescent="0.25">
      <c r="A50" s="116">
        <v>180</v>
      </c>
      <c r="B50" s="116" t="s">
        <v>137</v>
      </c>
      <c r="C50" s="80" t="s">
        <v>138</v>
      </c>
      <c r="D50" s="78">
        <v>1</v>
      </c>
      <c r="E50" s="78" t="s">
        <v>12</v>
      </c>
      <c r="F50" s="81">
        <v>40000</v>
      </c>
      <c r="G50" s="81">
        <f t="shared" si="23"/>
        <v>40000</v>
      </c>
      <c r="H50" s="81">
        <v>0</v>
      </c>
      <c r="I50" s="81">
        <f t="shared" si="24"/>
        <v>40000</v>
      </c>
    </row>
    <row r="51" spans="1:11" x14ac:dyDescent="0.25">
      <c r="A51" s="116">
        <v>183</v>
      </c>
      <c r="B51" s="116" t="s">
        <v>116</v>
      </c>
      <c r="C51" s="118" t="s">
        <v>140</v>
      </c>
      <c r="D51" s="78">
        <v>2</v>
      </c>
      <c r="E51" s="78" t="s">
        <v>12</v>
      </c>
      <c r="F51" s="81">
        <v>22000</v>
      </c>
      <c r="G51" s="81">
        <f t="shared" si="23"/>
        <v>44000</v>
      </c>
      <c r="H51" s="81">
        <v>0</v>
      </c>
      <c r="I51" s="81">
        <f t="shared" si="24"/>
        <v>44000</v>
      </c>
    </row>
    <row r="52" spans="1:11" x14ac:dyDescent="0.25">
      <c r="A52" s="116">
        <v>184</v>
      </c>
      <c r="B52" s="116" t="s">
        <v>141</v>
      </c>
      <c r="C52" s="118" t="s">
        <v>142</v>
      </c>
      <c r="D52" s="78">
        <v>1</v>
      </c>
      <c r="E52" s="78" t="s">
        <v>12</v>
      </c>
      <c r="F52" s="81">
        <v>50000</v>
      </c>
      <c r="G52" s="81">
        <f t="shared" si="23"/>
        <v>50000</v>
      </c>
      <c r="H52" s="81">
        <v>0</v>
      </c>
      <c r="I52" s="81">
        <f t="shared" si="24"/>
        <v>50000</v>
      </c>
    </row>
    <row r="53" spans="1:11" x14ac:dyDescent="0.25">
      <c r="A53" s="116">
        <v>185</v>
      </c>
      <c r="B53" s="116" t="s">
        <v>95</v>
      </c>
      <c r="C53" s="118" t="s">
        <v>96</v>
      </c>
      <c r="D53" s="78">
        <v>3</v>
      </c>
      <c r="E53" s="78" t="s">
        <v>100</v>
      </c>
      <c r="F53" s="81">
        <v>294000</v>
      </c>
      <c r="G53" s="81">
        <f t="shared" si="23"/>
        <v>882000</v>
      </c>
      <c r="H53" s="81">
        <v>0</v>
      </c>
      <c r="I53" s="81">
        <f t="shared" si="24"/>
        <v>882000</v>
      </c>
    </row>
    <row r="55" spans="1:11" ht="15.75" thickBot="1" x14ac:dyDescent="0.3"/>
    <row r="56" spans="1:11" ht="15.75" thickBot="1" x14ac:dyDescent="0.3">
      <c r="H56" s="68" t="s">
        <v>86</v>
      </c>
      <c r="I56" s="83">
        <f>SUM(I39:I53)</f>
        <v>7941000</v>
      </c>
    </row>
    <row r="58" spans="1:11" ht="18.75" x14ac:dyDescent="0.25">
      <c r="A58" s="5" t="s">
        <v>0</v>
      </c>
      <c r="B58" s="5" t="s">
        <v>1</v>
      </c>
      <c r="C58" s="5" t="s">
        <v>2</v>
      </c>
      <c r="D58" s="5" t="s">
        <v>9</v>
      </c>
      <c r="E58" s="5" t="s">
        <v>12</v>
      </c>
      <c r="F58" s="5" t="s">
        <v>3</v>
      </c>
      <c r="G58" s="5" t="s">
        <v>4</v>
      </c>
      <c r="H58" s="5" t="s">
        <v>5</v>
      </c>
      <c r="I58" s="5" t="s">
        <v>6</v>
      </c>
    </row>
    <row r="59" spans="1:11" x14ac:dyDescent="0.25">
      <c r="A59" s="109">
        <v>175</v>
      </c>
      <c r="B59" s="109" t="s">
        <v>116</v>
      </c>
      <c r="C59" s="80" t="s">
        <v>117</v>
      </c>
      <c r="D59" s="78">
        <v>1</v>
      </c>
      <c r="E59" s="78" t="s">
        <v>119</v>
      </c>
      <c r="F59" s="81">
        <v>500000</v>
      </c>
      <c r="G59" s="81">
        <f t="shared" ref="G59:G62" si="27">+D59*F59</f>
        <v>500000</v>
      </c>
      <c r="H59" s="81">
        <v>0</v>
      </c>
      <c r="I59" s="81">
        <f t="shared" ref="I59:I62" si="28">+(G59)+H59</f>
        <v>500000</v>
      </c>
    </row>
    <row r="60" spans="1:11" x14ac:dyDescent="0.25">
      <c r="A60" s="116">
        <v>177</v>
      </c>
      <c r="B60" s="116" t="s">
        <v>116</v>
      </c>
      <c r="C60" s="80" t="s">
        <v>118</v>
      </c>
      <c r="D60" s="78">
        <v>1</v>
      </c>
      <c r="E60" s="78" t="s">
        <v>119</v>
      </c>
      <c r="F60" s="81">
        <v>500000</v>
      </c>
      <c r="G60" s="81">
        <f t="shared" si="27"/>
        <v>500000</v>
      </c>
      <c r="H60" s="81">
        <v>0</v>
      </c>
      <c r="I60" s="81">
        <f t="shared" si="28"/>
        <v>500000</v>
      </c>
    </row>
    <row r="61" spans="1:11" x14ac:dyDescent="0.25">
      <c r="A61" s="1">
        <v>179</v>
      </c>
      <c r="B61" s="116" t="s">
        <v>116</v>
      </c>
      <c r="C61" s="80" t="s">
        <v>135</v>
      </c>
      <c r="D61" s="78">
        <v>1</v>
      </c>
      <c r="E61" s="78" t="s">
        <v>119</v>
      </c>
      <c r="F61" s="81">
        <v>500000</v>
      </c>
      <c r="G61" s="81">
        <f t="shared" si="27"/>
        <v>500000</v>
      </c>
      <c r="H61" s="81">
        <v>0</v>
      </c>
      <c r="I61" s="81">
        <f t="shared" si="28"/>
        <v>500000</v>
      </c>
    </row>
    <row r="62" spans="1:11" x14ac:dyDescent="0.25">
      <c r="A62" s="1">
        <v>181</v>
      </c>
      <c r="B62" s="116" t="s">
        <v>116</v>
      </c>
      <c r="C62" s="80" t="s">
        <v>136</v>
      </c>
      <c r="D62" s="78">
        <v>1</v>
      </c>
      <c r="E62" s="78" t="s">
        <v>119</v>
      </c>
      <c r="F62" s="81">
        <v>500000</v>
      </c>
      <c r="G62" s="81">
        <f t="shared" si="27"/>
        <v>500000</v>
      </c>
      <c r="H62" s="81">
        <v>0</v>
      </c>
      <c r="I62" s="81">
        <f t="shared" si="28"/>
        <v>500000</v>
      </c>
      <c r="K62" s="67">
        <f>+I56+I65</f>
        <v>11041000</v>
      </c>
    </row>
    <row r="63" spans="1:11" x14ac:dyDescent="0.25">
      <c r="A63" s="151" t="s">
        <v>101</v>
      </c>
      <c r="B63" s="149" t="s">
        <v>116</v>
      </c>
      <c r="C63" s="150" t="s">
        <v>139</v>
      </c>
      <c r="D63" s="151">
        <v>1</v>
      </c>
      <c r="E63" s="151" t="s">
        <v>119</v>
      </c>
      <c r="F63" s="152">
        <v>1100000</v>
      </c>
      <c r="G63" s="152">
        <f t="shared" ref="G63" si="29">+D63*F63</f>
        <v>1100000</v>
      </c>
      <c r="H63" s="152">
        <v>0</v>
      </c>
      <c r="I63" s="152">
        <f t="shared" ref="I63" si="30">+(G63)+H63</f>
        <v>1100000</v>
      </c>
    </row>
    <row r="64" spans="1:11" ht="15.75" thickBot="1" x14ac:dyDescent="0.3"/>
    <row r="65" spans="8:9" ht="15.75" thickBot="1" x14ac:dyDescent="0.3">
      <c r="H65" s="68" t="s">
        <v>86</v>
      </c>
      <c r="I65" s="83">
        <f>SUM(I59:I63)</f>
        <v>3100000</v>
      </c>
    </row>
  </sheetData>
  <mergeCells count="8">
    <mergeCell ref="C2:I4"/>
    <mergeCell ref="B15:B21"/>
    <mergeCell ref="A15:A21"/>
    <mergeCell ref="J39:J40"/>
    <mergeCell ref="A12:A13"/>
    <mergeCell ref="B12:B13"/>
    <mergeCell ref="A24:A25"/>
    <mergeCell ref="B24:B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6"/>
  <sheetViews>
    <sheetView workbookViewId="0">
      <pane xSplit="1" ySplit="7" topLeftCell="B48" activePane="bottomRight" state="frozen"/>
      <selection pane="topRight" activeCell="B1" sqref="B1"/>
      <selection pane="bottomLeft" activeCell="A8" sqref="A8"/>
      <selection pane="bottomRight" activeCell="A52" sqref="A52"/>
    </sheetView>
  </sheetViews>
  <sheetFormatPr baseColWidth="10" defaultRowHeight="15" x14ac:dyDescent="0.25"/>
  <cols>
    <col min="1" max="1" width="12.5703125" customWidth="1"/>
    <col min="2" max="2" width="12.28515625" customWidth="1"/>
    <col min="3" max="3" width="34.28515625" customWidth="1"/>
    <col min="4" max="4" width="12.28515625" bestFit="1" customWidth="1"/>
    <col min="5" max="5" width="15" customWidth="1"/>
    <col min="6" max="6" width="19" bestFit="1" customWidth="1"/>
    <col min="7" max="7" width="3.28515625" customWidth="1"/>
    <col min="8" max="8" width="11.85546875" customWidth="1"/>
    <col min="9" max="9" width="21.7109375" customWidth="1"/>
    <col min="10" max="10" width="20.5703125" bestFit="1" customWidth="1"/>
    <col min="11" max="11" width="9" customWidth="1"/>
    <col min="12" max="12" width="14.28515625" customWidth="1"/>
    <col min="13" max="13" width="12.28515625" bestFit="1" customWidth="1"/>
  </cols>
  <sheetData>
    <row r="1" spans="1:13" ht="15.75" thickBot="1" x14ac:dyDescent="0.3"/>
    <row r="2" spans="1:13" ht="36" customHeight="1" thickBot="1" x14ac:dyDescent="0.3">
      <c r="D2" s="397" t="s">
        <v>133</v>
      </c>
      <c r="E2" s="398"/>
      <c r="F2" s="399"/>
      <c r="G2" s="73"/>
      <c r="I2" s="86" t="s">
        <v>102</v>
      </c>
      <c r="J2" s="87">
        <f>SUM(F8:F70)</f>
        <v>133450237.83000001</v>
      </c>
      <c r="L2" s="91"/>
    </row>
    <row r="3" spans="1:13" ht="15" customHeight="1" x14ac:dyDescent="0.25">
      <c r="D3" s="400"/>
      <c r="E3" s="401"/>
      <c r="F3" s="402"/>
      <c r="G3" s="73"/>
      <c r="I3" s="410" t="s">
        <v>91</v>
      </c>
      <c r="J3" s="412">
        <f>+'OBRA CIVIL-MANTENIMIENTO'!I60+MOBILIARIO!I39+PERSIANAS!I19+'OTROS '!I34</f>
        <v>133450237.93000001</v>
      </c>
      <c r="L3" s="67">
        <f>+J2-J3</f>
        <v>-9.9999994039535522E-2</v>
      </c>
    </row>
    <row r="4" spans="1:13" ht="36.75" customHeight="1" thickBot="1" x14ac:dyDescent="0.3">
      <c r="D4" s="403"/>
      <c r="E4" s="404"/>
      <c r="F4" s="405"/>
      <c r="G4" s="73"/>
      <c r="I4" s="411"/>
      <c r="J4" s="413"/>
    </row>
    <row r="5" spans="1:13" ht="15.75" thickBot="1" x14ac:dyDescent="0.3">
      <c r="L5" s="67"/>
    </row>
    <row r="6" spans="1:13" ht="15.75" thickBot="1" x14ac:dyDescent="0.3">
      <c r="I6" s="410" t="s">
        <v>103</v>
      </c>
      <c r="J6" s="412">
        <f>+'OBRA CIVIL-MANTENIMIENTO'!I60+MOBILIARIO!I39+PERSIANAS!I19+'OTROS '!I34+'OTROS '!I56+'OTROS '!I65</f>
        <v>144491237.93000001</v>
      </c>
    </row>
    <row r="7" spans="1:13" ht="39.75" customHeight="1" thickBot="1" x14ac:dyDescent="0.3">
      <c r="A7" s="242" t="s">
        <v>0</v>
      </c>
      <c r="B7" s="159" t="s">
        <v>120</v>
      </c>
      <c r="C7" s="159" t="s">
        <v>1</v>
      </c>
      <c r="D7" s="243" t="s">
        <v>4</v>
      </c>
      <c r="E7" s="159" t="s">
        <v>5</v>
      </c>
      <c r="F7" s="159" t="s">
        <v>6</v>
      </c>
      <c r="G7" s="90"/>
      <c r="I7" s="411"/>
      <c r="J7" s="414"/>
      <c r="L7" s="415">
        <f>+J6-H24</f>
        <v>9.9999994039535522E-2</v>
      </c>
      <c r="M7" s="67"/>
    </row>
    <row r="8" spans="1:13" x14ac:dyDescent="0.25">
      <c r="A8" s="3">
        <v>229</v>
      </c>
      <c r="B8" s="3" t="s">
        <v>107</v>
      </c>
      <c r="C8" s="18" t="s">
        <v>29</v>
      </c>
      <c r="D8" s="4">
        <v>360000</v>
      </c>
      <c r="E8" s="4">
        <f>+D8*19%</f>
        <v>68400</v>
      </c>
      <c r="F8" s="4">
        <f>+D8+E8</f>
        <v>428400</v>
      </c>
      <c r="G8" s="91"/>
      <c r="L8" s="416"/>
    </row>
    <row r="9" spans="1:13" ht="15.75" thickBot="1" x14ac:dyDescent="0.3">
      <c r="A9" s="1">
        <v>230</v>
      </c>
      <c r="B9" s="1" t="s">
        <v>121</v>
      </c>
      <c r="C9" s="9" t="s">
        <v>88</v>
      </c>
      <c r="D9" s="2">
        <v>1609600</v>
      </c>
      <c r="E9" s="4">
        <f t="shared" ref="E9:E33" si="0">+D9*19%</f>
        <v>305824</v>
      </c>
      <c r="F9" s="2">
        <f t="shared" ref="F9:F33" si="1">+D9+E9</f>
        <v>1915424</v>
      </c>
      <c r="G9" s="91"/>
      <c r="H9" s="406"/>
      <c r="I9" s="406"/>
      <c r="J9" s="406"/>
      <c r="K9" s="406"/>
      <c r="L9" s="406"/>
    </row>
    <row r="10" spans="1:13" ht="16.5" thickBot="1" x14ac:dyDescent="0.3">
      <c r="A10" s="1">
        <v>231</v>
      </c>
      <c r="B10" s="1" t="s">
        <v>108</v>
      </c>
      <c r="C10" s="9" t="s">
        <v>90</v>
      </c>
      <c r="D10" s="2">
        <v>1012700</v>
      </c>
      <c r="E10" s="4">
        <f t="shared" si="0"/>
        <v>192413</v>
      </c>
      <c r="F10" s="2">
        <f t="shared" si="1"/>
        <v>1205113</v>
      </c>
      <c r="G10" s="91"/>
      <c r="H10" s="112" t="s">
        <v>113</v>
      </c>
      <c r="I10" s="112" t="s">
        <v>114</v>
      </c>
      <c r="J10" s="241" t="s">
        <v>115</v>
      </c>
      <c r="K10" s="144"/>
      <c r="L10" s="145"/>
    </row>
    <row r="11" spans="1:13" x14ac:dyDescent="0.25">
      <c r="A11" s="1">
        <v>232</v>
      </c>
      <c r="B11" s="1" t="s">
        <v>108</v>
      </c>
      <c r="C11" s="9" t="s">
        <v>29</v>
      </c>
      <c r="D11" s="2">
        <v>1820000</v>
      </c>
      <c r="E11" s="4">
        <f t="shared" si="0"/>
        <v>345800</v>
      </c>
      <c r="F11" s="2">
        <f t="shared" si="1"/>
        <v>2165800</v>
      </c>
      <c r="G11" s="91"/>
      <c r="H11" s="110" t="s">
        <v>107</v>
      </c>
      <c r="I11" s="157">
        <f>+F8+F9+'OTROS '!I39+'OTROS '!I40</f>
        <v>3673324</v>
      </c>
      <c r="J11" s="240">
        <v>0</v>
      </c>
      <c r="K11" s="91"/>
      <c r="L11" s="91"/>
    </row>
    <row r="12" spans="1:13" x14ac:dyDescent="0.25">
      <c r="A12" s="79">
        <v>233</v>
      </c>
      <c r="B12" s="79" t="s">
        <v>108</v>
      </c>
      <c r="C12" s="74" t="s">
        <v>24</v>
      </c>
      <c r="D12" s="75">
        <v>0</v>
      </c>
      <c r="E12" s="76">
        <f t="shared" si="0"/>
        <v>0</v>
      </c>
      <c r="F12" s="75">
        <f t="shared" si="1"/>
        <v>0</v>
      </c>
      <c r="G12" s="92"/>
      <c r="H12" s="111" t="s">
        <v>108</v>
      </c>
      <c r="I12" s="108">
        <f>+F10+F11+'OTROS '!I41+'OTROS '!I42+'OTROS '!I44</f>
        <v>4350413</v>
      </c>
      <c r="J12" s="108">
        <v>0</v>
      </c>
      <c r="K12" s="91"/>
      <c r="L12" s="91"/>
    </row>
    <row r="13" spans="1:13" x14ac:dyDescent="0.25">
      <c r="A13" s="1">
        <v>234</v>
      </c>
      <c r="B13" s="1" t="s">
        <v>109</v>
      </c>
      <c r="C13" s="9" t="s">
        <v>29</v>
      </c>
      <c r="D13" s="2">
        <v>320000</v>
      </c>
      <c r="E13" s="4">
        <f t="shared" si="0"/>
        <v>60800</v>
      </c>
      <c r="F13" s="2">
        <f t="shared" si="1"/>
        <v>380800</v>
      </c>
      <c r="G13" s="91"/>
      <c r="H13" s="111" t="s">
        <v>109</v>
      </c>
      <c r="I13" s="108">
        <f>+SUM(F13:F21)</f>
        <v>21365539.649999999</v>
      </c>
      <c r="J13" s="108">
        <v>0</v>
      </c>
      <c r="K13" s="91"/>
      <c r="L13" s="91"/>
    </row>
    <row r="14" spans="1:13" x14ac:dyDescent="0.25">
      <c r="A14" s="1">
        <v>235</v>
      </c>
      <c r="B14" s="1" t="s">
        <v>109</v>
      </c>
      <c r="C14" s="9" t="s">
        <v>29</v>
      </c>
      <c r="D14" s="2">
        <v>1351000</v>
      </c>
      <c r="E14" s="4">
        <f t="shared" si="0"/>
        <v>256690</v>
      </c>
      <c r="F14" s="2">
        <f t="shared" si="1"/>
        <v>1607690</v>
      </c>
      <c r="G14" s="91"/>
      <c r="H14" s="111" t="s">
        <v>110</v>
      </c>
      <c r="I14" s="108">
        <f>+SUM(F22:F25)+'OTROS '!I43</f>
        <v>3714725</v>
      </c>
      <c r="J14" s="108">
        <v>0</v>
      </c>
      <c r="K14" s="91"/>
      <c r="L14" s="91"/>
    </row>
    <row r="15" spans="1:13" x14ac:dyDescent="0.25">
      <c r="A15" s="1">
        <v>236</v>
      </c>
      <c r="B15" s="1" t="s">
        <v>109</v>
      </c>
      <c r="C15" s="9" t="s">
        <v>29</v>
      </c>
      <c r="D15" s="2">
        <v>295000</v>
      </c>
      <c r="E15" s="4">
        <f t="shared" si="0"/>
        <v>56050</v>
      </c>
      <c r="F15" s="2">
        <f t="shared" si="1"/>
        <v>351050</v>
      </c>
      <c r="G15" s="91"/>
      <c r="H15" s="111" t="s">
        <v>111</v>
      </c>
      <c r="I15" s="108">
        <f>+F26+'OTROS '!I46</f>
        <v>1912050</v>
      </c>
      <c r="J15" s="108">
        <v>500000</v>
      </c>
      <c r="K15" s="91"/>
      <c r="L15" s="91"/>
    </row>
    <row r="16" spans="1:13" x14ac:dyDescent="0.25">
      <c r="A16" s="1">
        <v>237</v>
      </c>
      <c r="B16" s="1" t="s">
        <v>109</v>
      </c>
      <c r="C16" s="9" t="s">
        <v>29</v>
      </c>
      <c r="D16" s="4">
        <v>195000</v>
      </c>
      <c r="E16" s="4">
        <f t="shared" si="0"/>
        <v>37050</v>
      </c>
      <c r="F16" s="2">
        <f t="shared" si="1"/>
        <v>232050</v>
      </c>
      <c r="G16" s="91"/>
      <c r="H16" s="111" t="s">
        <v>112</v>
      </c>
      <c r="I16" s="108">
        <f>+SUM(F27:F34)+'OTROS '!I45</f>
        <v>38473078</v>
      </c>
      <c r="J16" s="113">
        <v>500000</v>
      </c>
      <c r="K16" s="146"/>
      <c r="L16" s="146"/>
    </row>
    <row r="17" spans="1:12" x14ac:dyDescent="0.25">
      <c r="A17" s="1">
        <v>238</v>
      </c>
      <c r="B17" s="1" t="s">
        <v>109</v>
      </c>
      <c r="C17" s="9" t="s">
        <v>29</v>
      </c>
      <c r="D17" s="2">
        <v>4940000</v>
      </c>
      <c r="E17" s="4">
        <f t="shared" si="0"/>
        <v>938600</v>
      </c>
      <c r="F17" s="2">
        <f t="shared" si="1"/>
        <v>5878600</v>
      </c>
      <c r="G17" s="91"/>
      <c r="H17" s="158" t="s">
        <v>122</v>
      </c>
      <c r="I17" s="108">
        <f>+F35+F36+F37+F38+F39+F40+F41+F42+'OTROS '!I47</f>
        <v>12483735</v>
      </c>
      <c r="J17" s="108">
        <v>500000</v>
      </c>
      <c r="K17" s="91"/>
      <c r="L17" s="91"/>
    </row>
    <row r="18" spans="1:12" x14ac:dyDescent="0.25">
      <c r="A18" s="1">
        <v>239</v>
      </c>
      <c r="B18" s="1" t="s">
        <v>109</v>
      </c>
      <c r="C18" s="9" t="s">
        <v>29</v>
      </c>
      <c r="D18" s="2">
        <v>8385000</v>
      </c>
      <c r="E18" s="4">
        <f t="shared" si="0"/>
        <v>1593150</v>
      </c>
      <c r="F18" s="2">
        <f t="shared" si="1"/>
        <v>9978150</v>
      </c>
      <c r="G18" s="91"/>
      <c r="H18" s="111" t="s">
        <v>123</v>
      </c>
      <c r="I18" s="108">
        <f>+F43+F44+F45+'OTROS '!I48</f>
        <v>5508412</v>
      </c>
      <c r="J18" s="113">
        <v>500000</v>
      </c>
      <c r="K18" s="91"/>
      <c r="L18" s="91"/>
    </row>
    <row r="19" spans="1:12" x14ac:dyDescent="0.25">
      <c r="A19" s="1">
        <v>240</v>
      </c>
      <c r="B19" s="1" t="s">
        <v>109</v>
      </c>
      <c r="C19" s="9" t="s">
        <v>33</v>
      </c>
      <c r="D19" s="2">
        <v>1588235</v>
      </c>
      <c r="E19" s="4">
        <f t="shared" si="0"/>
        <v>301764.65000000002</v>
      </c>
      <c r="F19" s="2">
        <f t="shared" si="1"/>
        <v>1889999.65</v>
      </c>
      <c r="G19" s="91"/>
      <c r="H19" s="111" t="s">
        <v>124</v>
      </c>
      <c r="I19" s="108">
        <f>+SUM(F46:F55)+'OTROS '!I50+'OTROS '!I51+'OTROS '!I52</f>
        <v>15836050</v>
      </c>
      <c r="J19" s="113">
        <v>1100000</v>
      </c>
      <c r="K19" s="91"/>
      <c r="L19" s="91"/>
    </row>
    <row r="20" spans="1:12" x14ac:dyDescent="0.25">
      <c r="A20" s="1">
        <v>241</v>
      </c>
      <c r="B20" s="1" t="s">
        <v>109</v>
      </c>
      <c r="C20" s="9" t="s">
        <v>92</v>
      </c>
      <c r="D20" s="2">
        <v>400000</v>
      </c>
      <c r="E20" s="4">
        <f t="shared" si="0"/>
        <v>76000</v>
      </c>
      <c r="F20" s="2">
        <f t="shared" si="1"/>
        <v>476000</v>
      </c>
      <c r="G20" s="91"/>
      <c r="H20" s="111" t="s">
        <v>125</v>
      </c>
      <c r="I20" s="108">
        <f>+F56+F57+F58+'OTROS '!I53</f>
        <v>1872139.5</v>
      </c>
      <c r="J20" s="113"/>
      <c r="K20" s="147"/>
      <c r="L20" s="148"/>
    </row>
    <row r="21" spans="1:12" x14ac:dyDescent="0.25">
      <c r="A21" s="1">
        <v>242</v>
      </c>
      <c r="B21" s="1" t="s">
        <v>109</v>
      </c>
      <c r="C21" s="9" t="s">
        <v>93</v>
      </c>
      <c r="D21" s="2">
        <v>480000</v>
      </c>
      <c r="E21" s="4">
        <f t="shared" si="0"/>
        <v>91200</v>
      </c>
      <c r="F21" s="2">
        <f t="shared" si="1"/>
        <v>571200</v>
      </c>
      <c r="G21" s="91"/>
      <c r="H21" s="111" t="s">
        <v>216</v>
      </c>
      <c r="I21" s="108">
        <f>+F61+F62+F64+F66+F65+F67+F69</f>
        <v>19361300</v>
      </c>
      <c r="J21" s="113"/>
    </row>
    <row r="22" spans="1:12" ht="15.75" thickBot="1" x14ac:dyDescent="0.3">
      <c r="A22" s="1">
        <v>243</v>
      </c>
      <c r="B22" s="1" t="s">
        <v>110</v>
      </c>
      <c r="C22" s="9" t="s">
        <v>29</v>
      </c>
      <c r="D22" s="2">
        <v>850000</v>
      </c>
      <c r="E22" s="4">
        <f t="shared" si="0"/>
        <v>161500</v>
      </c>
      <c r="F22" s="2">
        <f t="shared" si="1"/>
        <v>1011500</v>
      </c>
      <c r="G22" s="91"/>
      <c r="H22" s="215" t="s">
        <v>217</v>
      </c>
      <c r="I22" s="113">
        <f>+F70</f>
        <v>10340471.68</v>
      </c>
      <c r="J22" s="113"/>
    </row>
    <row r="23" spans="1:12" ht="15.75" thickBot="1" x14ac:dyDescent="0.3">
      <c r="A23" s="1">
        <v>244</v>
      </c>
      <c r="B23" s="1" t="s">
        <v>110</v>
      </c>
      <c r="C23" s="9" t="s">
        <v>29</v>
      </c>
      <c r="D23" s="2">
        <v>470000</v>
      </c>
      <c r="E23" s="4">
        <f t="shared" si="0"/>
        <v>89300</v>
      </c>
      <c r="F23" s="2">
        <f t="shared" si="1"/>
        <v>559300</v>
      </c>
      <c r="G23" s="91"/>
      <c r="H23" s="216" t="s">
        <v>86</v>
      </c>
      <c r="I23" s="114">
        <f>SUM(I11:I22)+'OTROS '!I49</f>
        <v>141391237.83000001</v>
      </c>
      <c r="J23" s="114">
        <f>SUM(J15:J20)</f>
        <v>3100000</v>
      </c>
      <c r="L23" s="67"/>
    </row>
    <row r="24" spans="1:12" ht="15.75" thickBot="1" x14ac:dyDescent="0.3">
      <c r="A24" s="1">
        <v>245</v>
      </c>
      <c r="B24" s="1" t="s">
        <v>110</v>
      </c>
      <c r="C24" s="9" t="s">
        <v>93</v>
      </c>
      <c r="D24" s="4">
        <v>695000</v>
      </c>
      <c r="E24" s="4">
        <f t="shared" si="0"/>
        <v>132050</v>
      </c>
      <c r="F24" s="2">
        <f t="shared" si="1"/>
        <v>827050</v>
      </c>
      <c r="G24" s="91"/>
      <c r="H24" s="417">
        <f>+I23+J23</f>
        <v>144491237.83000001</v>
      </c>
      <c r="I24" s="418"/>
      <c r="J24" s="419"/>
    </row>
    <row r="25" spans="1:12" x14ac:dyDescent="0.25">
      <c r="A25" s="1">
        <v>246</v>
      </c>
      <c r="B25" s="1" t="s">
        <v>110</v>
      </c>
      <c r="C25" s="9" t="s">
        <v>93</v>
      </c>
      <c r="D25" s="88">
        <v>612500</v>
      </c>
      <c r="E25" s="89">
        <f t="shared" si="0"/>
        <v>116375</v>
      </c>
      <c r="F25" s="88">
        <f t="shared" si="1"/>
        <v>728875</v>
      </c>
      <c r="G25" s="93"/>
      <c r="L25" s="67"/>
    </row>
    <row r="26" spans="1:12" x14ac:dyDescent="0.25">
      <c r="A26" s="1">
        <v>247</v>
      </c>
      <c r="B26" s="1" t="s">
        <v>111</v>
      </c>
      <c r="C26" s="9" t="s">
        <v>29</v>
      </c>
      <c r="D26" s="2">
        <v>1395000</v>
      </c>
      <c r="E26" s="4">
        <f t="shared" si="0"/>
        <v>265050</v>
      </c>
      <c r="F26" s="2">
        <f t="shared" si="1"/>
        <v>1660050</v>
      </c>
      <c r="G26" s="91"/>
    </row>
    <row r="27" spans="1:12" x14ac:dyDescent="0.25">
      <c r="A27" s="79">
        <v>248</v>
      </c>
      <c r="B27" s="79" t="s">
        <v>111</v>
      </c>
      <c r="C27" s="74" t="s">
        <v>24</v>
      </c>
      <c r="D27" s="75">
        <v>0</v>
      </c>
      <c r="E27" s="76">
        <f t="shared" si="0"/>
        <v>0</v>
      </c>
      <c r="F27" s="75">
        <f t="shared" si="1"/>
        <v>0</v>
      </c>
      <c r="G27" s="92"/>
    </row>
    <row r="28" spans="1:12" x14ac:dyDescent="0.25">
      <c r="A28" s="79">
        <v>249</v>
      </c>
      <c r="B28" s="79" t="s">
        <v>111</v>
      </c>
      <c r="C28" s="74" t="s">
        <v>24</v>
      </c>
      <c r="D28" s="75">
        <v>0</v>
      </c>
      <c r="E28" s="76">
        <f t="shared" si="0"/>
        <v>0</v>
      </c>
      <c r="F28" s="75">
        <f t="shared" si="1"/>
        <v>0</v>
      </c>
      <c r="G28" s="92"/>
    </row>
    <row r="29" spans="1:12" x14ac:dyDescent="0.25">
      <c r="A29" s="79">
        <v>250</v>
      </c>
      <c r="B29" s="79" t="s">
        <v>111</v>
      </c>
      <c r="C29" s="74" t="s">
        <v>24</v>
      </c>
      <c r="D29" s="75">
        <v>0</v>
      </c>
      <c r="E29" s="76">
        <f t="shared" si="0"/>
        <v>0</v>
      </c>
      <c r="F29" s="75">
        <f t="shared" si="1"/>
        <v>0</v>
      </c>
      <c r="G29" s="92"/>
    </row>
    <row r="30" spans="1:12" x14ac:dyDescent="0.25">
      <c r="A30" s="1">
        <v>251</v>
      </c>
      <c r="B30" s="1" t="s">
        <v>112</v>
      </c>
      <c r="C30" s="9" t="s">
        <v>29</v>
      </c>
      <c r="D30" s="2">
        <v>7667000</v>
      </c>
      <c r="E30" s="4">
        <f t="shared" si="0"/>
        <v>1456730</v>
      </c>
      <c r="F30" s="2">
        <f t="shared" si="1"/>
        <v>9123730</v>
      </c>
      <c r="G30" s="91"/>
    </row>
    <row r="31" spans="1:12" x14ac:dyDescent="0.25">
      <c r="A31" s="1">
        <v>252</v>
      </c>
      <c r="B31" s="1" t="s">
        <v>112</v>
      </c>
      <c r="C31" s="9" t="s">
        <v>29</v>
      </c>
      <c r="D31" s="2">
        <v>9905000</v>
      </c>
      <c r="E31" s="4">
        <f t="shared" si="0"/>
        <v>1881950</v>
      </c>
      <c r="F31" s="2">
        <f t="shared" si="1"/>
        <v>11786950</v>
      </c>
      <c r="G31" s="91"/>
    </row>
    <row r="32" spans="1:12" x14ac:dyDescent="0.25">
      <c r="A32" s="1">
        <v>253</v>
      </c>
      <c r="B32" s="1" t="s">
        <v>112</v>
      </c>
      <c r="C32" s="9" t="s">
        <v>29</v>
      </c>
      <c r="D32" s="4">
        <v>9260200</v>
      </c>
      <c r="E32" s="4">
        <f t="shared" si="0"/>
        <v>1759438</v>
      </c>
      <c r="F32" s="2">
        <f t="shared" si="1"/>
        <v>11019638</v>
      </c>
      <c r="G32" s="91"/>
    </row>
    <row r="33" spans="1:10" x14ac:dyDescent="0.25">
      <c r="A33" s="1">
        <v>254</v>
      </c>
      <c r="B33" s="1" t="s">
        <v>112</v>
      </c>
      <c r="C33" s="9" t="s">
        <v>29</v>
      </c>
      <c r="D33" s="2">
        <v>4104000</v>
      </c>
      <c r="E33" s="4">
        <f t="shared" si="0"/>
        <v>779760</v>
      </c>
      <c r="F33" s="2">
        <f t="shared" si="1"/>
        <v>4883760</v>
      </c>
      <c r="G33" s="91"/>
    </row>
    <row r="34" spans="1:10" x14ac:dyDescent="0.25">
      <c r="A34" s="94">
        <v>255</v>
      </c>
      <c r="B34" s="94" t="s">
        <v>112</v>
      </c>
      <c r="C34" s="95" t="s">
        <v>36</v>
      </c>
      <c r="D34" s="19">
        <v>900000</v>
      </c>
      <c r="E34" s="19">
        <f t="shared" ref="E34:E69" si="2">+D34*19%</f>
        <v>171000</v>
      </c>
      <c r="F34" s="19">
        <f t="shared" ref="F34:F69" si="3">+D34+E34</f>
        <v>1071000</v>
      </c>
      <c r="G34" s="91"/>
    </row>
    <row r="35" spans="1:10" x14ac:dyDescent="0.25">
      <c r="A35" s="1">
        <v>256</v>
      </c>
      <c r="B35" s="94" t="s">
        <v>122</v>
      </c>
      <c r="C35" s="95" t="s">
        <v>29</v>
      </c>
      <c r="D35" s="19">
        <v>735000</v>
      </c>
      <c r="E35" s="19">
        <f t="shared" si="2"/>
        <v>139650</v>
      </c>
      <c r="F35" s="19">
        <f t="shared" si="3"/>
        <v>874650</v>
      </c>
      <c r="G35" s="91"/>
    </row>
    <row r="36" spans="1:10" x14ac:dyDescent="0.25">
      <c r="A36" s="94">
        <v>257</v>
      </c>
      <c r="B36" s="94" t="s">
        <v>122</v>
      </c>
      <c r="C36" s="95" t="s">
        <v>29</v>
      </c>
      <c r="D36" s="19">
        <v>1840000</v>
      </c>
      <c r="E36" s="19">
        <f t="shared" si="2"/>
        <v>349600</v>
      </c>
      <c r="F36" s="19">
        <f t="shared" si="3"/>
        <v>2189600</v>
      </c>
      <c r="G36" s="91"/>
    </row>
    <row r="37" spans="1:10" x14ac:dyDescent="0.25">
      <c r="A37" s="1">
        <v>258</v>
      </c>
      <c r="B37" s="94" t="s">
        <v>122</v>
      </c>
      <c r="C37" s="95" t="s">
        <v>93</v>
      </c>
      <c r="D37" s="19">
        <v>600000</v>
      </c>
      <c r="E37" s="19">
        <f t="shared" si="2"/>
        <v>114000</v>
      </c>
      <c r="F37" s="19">
        <f t="shared" si="3"/>
        <v>714000</v>
      </c>
      <c r="G37" s="91"/>
    </row>
    <row r="38" spans="1:10" x14ac:dyDescent="0.25">
      <c r="A38" s="94">
        <v>259</v>
      </c>
      <c r="B38" s="94" t="s">
        <v>122</v>
      </c>
      <c r="C38" s="95" t="s">
        <v>29</v>
      </c>
      <c r="D38" s="19">
        <v>1260000</v>
      </c>
      <c r="E38" s="19">
        <f t="shared" si="2"/>
        <v>239400</v>
      </c>
      <c r="F38" s="19">
        <f t="shared" si="3"/>
        <v>1499400</v>
      </c>
      <c r="G38" s="91"/>
      <c r="J38" s="327"/>
    </row>
    <row r="39" spans="1:10" x14ac:dyDescent="0.25">
      <c r="A39" s="1">
        <v>260</v>
      </c>
      <c r="B39" s="94" t="s">
        <v>122</v>
      </c>
      <c r="C39" s="95" t="s">
        <v>29</v>
      </c>
      <c r="D39" s="19">
        <v>560000</v>
      </c>
      <c r="E39" s="19">
        <f t="shared" si="2"/>
        <v>106400</v>
      </c>
      <c r="F39" s="19">
        <f t="shared" si="3"/>
        <v>666400</v>
      </c>
      <c r="G39" s="91"/>
      <c r="J39" s="91"/>
    </row>
    <row r="40" spans="1:10" x14ac:dyDescent="0.25">
      <c r="A40" s="94">
        <v>261</v>
      </c>
      <c r="B40" s="94" t="s">
        <v>122</v>
      </c>
      <c r="C40" s="95" t="s">
        <v>150</v>
      </c>
      <c r="D40" s="19">
        <v>193800</v>
      </c>
      <c r="E40" s="19">
        <f t="shared" si="2"/>
        <v>36822</v>
      </c>
      <c r="F40" s="19">
        <f t="shared" si="3"/>
        <v>230622</v>
      </c>
      <c r="G40" s="91"/>
      <c r="J40" s="327"/>
    </row>
    <row r="41" spans="1:10" x14ac:dyDescent="0.25">
      <c r="A41" s="1">
        <v>262</v>
      </c>
      <c r="B41" s="94" t="s">
        <v>122</v>
      </c>
      <c r="C41" s="95" t="s">
        <v>155</v>
      </c>
      <c r="D41" s="19">
        <v>2130000</v>
      </c>
      <c r="E41" s="19">
        <f t="shared" si="2"/>
        <v>404700</v>
      </c>
      <c r="F41" s="19">
        <f t="shared" si="3"/>
        <v>2534700</v>
      </c>
      <c r="G41" s="91"/>
      <c r="J41" s="327"/>
    </row>
    <row r="42" spans="1:10" x14ac:dyDescent="0.25">
      <c r="A42" s="94">
        <v>263</v>
      </c>
      <c r="B42" s="94" t="s">
        <v>122</v>
      </c>
      <c r="C42" s="95" t="s">
        <v>156</v>
      </c>
      <c r="D42" s="19">
        <v>3087700</v>
      </c>
      <c r="E42" s="19">
        <f t="shared" si="2"/>
        <v>586663</v>
      </c>
      <c r="F42" s="19">
        <f t="shared" si="3"/>
        <v>3674363</v>
      </c>
      <c r="G42" s="91"/>
    </row>
    <row r="43" spans="1:10" x14ac:dyDescent="0.25">
      <c r="A43" s="1">
        <v>264</v>
      </c>
      <c r="B43" s="94" t="s">
        <v>123</v>
      </c>
      <c r="C43" s="95" t="s">
        <v>158</v>
      </c>
      <c r="D43" s="19">
        <v>1164800</v>
      </c>
      <c r="E43" s="19">
        <f t="shared" si="2"/>
        <v>221312</v>
      </c>
      <c r="F43" s="19">
        <f t="shared" si="3"/>
        <v>1386112</v>
      </c>
      <c r="G43" s="91"/>
    </row>
    <row r="44" spans="1:10" x14ac:dyDescent="0.25">
      <c r="A44" s="94">
        <v>265</v>
      </c>
      <c r="B44" s="94" t="s">
        <v>123</v>
      </c>
      <c r="C44" s="95" t="s">
        <v>29</v>
      </c>
      <c r="D44" s="19">
        <v>1890000</v>
      </c>
      <c r="E44" s="19">
        <f t="shared" si="2"/>
        <v>359100</v>
      </c>
      <c r="F44" s="19">
        <f t="shared" si="3"/>
        <v>2249100</v>
      </c>
      <c r="G44" s="91"/>
    </row>
    <row r="45" spans="1:10" x14ac:dyDescent="0.25">
      <c r="A45" s="1">
        <v>266</v>
      </c>
      <c r="B45" s="94" t="s">
        <v>123</v>
      </c>
      <c r="C45" s="95" t="s">
        <v>160</v>
      </c>
      <c r="D45" s="19">
        <v>1080000</v>
      </c>
      <c r="E45" s="19">
        <f t="shared" si="2"/>
        <v>205200</v>
      </c>
      <c r="F45" s="19">
        <f t="shared" si="3"/>
        <v>1285200</v>
      </c>
      <c r="G45" s="91"/>
    </row>
    <row r="46" spans="1:10" x14ac:dyDescent="0.25">
      <c r="A46" s="1">
        <v>267</v>
      </c>
      <c r="B46" s="1" t="s">
        <v>124</v>
      </c>
      <c r="C46" s="9" t="s">
        <v>29</v>
      </c>
      <c r="D46" s="2">
        <v>1725000</v>
      </c>
      <c r="E46" s="2">
        <f t="shared" si="2"/>
        <v>327750</v>
      </c>
      <c r="F46" s="2">
        <f t="shared" si="3"/>
        <v>2052750</v>
      </c>
      <c r="G46" s="91"/>
    </row>
    <row r="47" spans="1:10" x14ac:dyDescent="0.25">
      <c r="A47" s="1">
        <v>268</v>
      </c>
      <c r="B47" s="1" t="s">
        <v>124</v>
      </c>
      <c r="C47" s="9" t="s">
        <v>29</v>
      </c>
      <c r="D47" s="2">
        <v>1860000</v>
      </c>
      <c r="E47" s="2">
        <f t="shared" si="2"/>
        <v>353400</v>
      </c>
      <c r="F47" s="2">
        <f t="shared" si="3"/>
        <v>2213400</v>
      </c>
      <c r="G47" s="91"/>
    </row>
    <row r="48" spans="1:10" x14ac:dyDescent="0.25">
      <c r="A48" s="1">
        <v>269</v>
      </c>
      <c r="B48" s="1" t="s">
        <v>124</v>
      </c>
      <c r="C48" s="9" t="s">
        <v>29</v>
      </c>
      <c r="D48" s="2">
        <v>500000</v>
      </c>
      <c r="E48" s="2">
        <f t="shared" si="2"/>
        <v>95000</v>
      </c>
      <c r="F48" s="2">
        <f t="shared" si="3"/>
        <v>595000</v>
      </c>
      <c r="G48" s="91"/>
      <c r="I48" s="91"/>
    </row>
    <row r="49" spans="1:9" x14ac:dyDescent="0.25">
      <c r="A49" s="79">
        <v>270</v>
      </c>
      <c r="B49" s="79" t="s">
        <v>124</v>
      </c>
      <c r="C49" s="74" t="s">
        <v>24</v>
      </c>
      <c r="D49" s="75">
        <v>0</v>
      </c>
      <c r="E49" s="75">
        <f t="shared" si="2"/>
        <v>0</v>
      </c>
      <c r="F49" s="75">
        <f t="shared" si="3"/>
        <v>0</v>
      </c>
      <c r="G49" s="91"/>
      <c r="I49" s="91"/>
    </row>
    <row r="50" spans="1:9" x14ac:dyDescent="0.25">
      <c r="A50" s="1">
        <v>271</v>
      </c>
      <c r="B50" s="1" t="s">
        <v>124</v>
      </c>
      <c r="C50" s="9" t="s">
        <v>29</v>
      </c>
      <c r="D50" s="2">
        <v>135000</v>
      </c>
      <c r="E50" s="2">
        <f t="shared" si="2"/>
        <v>25650</v>
      </c>
      <c r="F50" s="2">
        <f t="shared" si="3"/>
        <v>160650</v>
      </c>
      <c r="G50" s="91"/>
      <c r="I50" s="182"/>
    </row>
    <row r="51" spans="1:9" x14ac:dyDescent="0.25">
      <c r="A51" s="1">
        <v>272</v>
      </c>
      <c r="B51" s="94" t="s">
        <v>124</v>
      </c>
      <c r="C51" s="95" t="s">
        <v>29</v>
      </c>
      <c r="D51" s="19">
        <v>2760000</v>
      </c>
      <c r="E51" s="19">
        <f t="shared" si="2"/>
        <v>524400</v>
      </c>
      <c r="F51" s="19">
        <f t="shared" si="3"/>
        <v>3284400</v>
      </c>
      <c r="G51" s="91"/>
    </row>
    <row r="52" spans="1:9" x14ac:dyDescent="0.25">
      <c r="A52" s="94">
        <v>273</v>
      </c>
      <c r="B52" s="94" t="s">
        <v>124</v>
      </c>
      <c r="C52" s="95" t="s">
        <v>158</v>
      </c>
      <c r="D52" s="19">
        <v>1725000</v>
      </c>
      <c r="E52" s="19">
        <f t="shared" si="2"/>
        <v>327750</v>
      </c>
      <c r="F52" s="19">
        <f t="shared" si="3"/>
        <v>2052750</v>
      </c>
      <c r="G52" s="91"/>
    </row>
    <row r="53" spans="1:9" x14ac:dyDescent="0.25">
      <c r="A53" s="1">
        <v>274</v>
      </c>
      <c r="B53" s="94" t="s">
        <v>124</v>
      </c>
      <c r="C53" s="95" t="s">
        <v>29</v>
      </c>
      <c r="D53" s="19">
        <v>1950000</v>
      </c>
      <c r="E53" s="19">
        <f t="shared" si="2"/>
        <v>370500</v>
      </c>
      <c r="F53" s="19">
        <f t="shared" si="3"/>
        <v>2320500</v>
      </c>
      <c r="G53" s="91"/>
    </row>
    <row r="54" spans="1:9" x14ac:dyDescent="0.25">
      <c r="A54" s="1">
        <v>275</v>
      </c>
      <c r="B54" s="94" t="s">
        <v>124</v>
      </c>
      <c r="C54" s="95" t="s">
        <v>155</v>
      </c>
      <c r="D54" s="19">
        <v>2300000</v>
      </c>
      <c r="E54" s="19">
        <f t="shared" si="2"/>
        <v>437000</v>
      </c>
      <c r="F54" s="19">
        <f t="shared" si="3"/>
        <v>2737000</v>
      </c>
      <c r="G54" s="91"/>
    </row>
    <row r="55" spans="1:9" x14ac:dyDescent="0.25">
      <c r="A55" s="94">
        <v>276</v>
      </c>
      <c r="B55" s="94" t="s">
        <v>124</v>
      </c>
      <c r="C55" s="95" t="s">
        <v>174</v>
      </c>
      <c r="D55" s="19">
        <v>240000</v>
      </c>
      <c r="E55" s="19">
        <f t="shared" si="2"/>
        <v>45600</v>
      </c>
      <c r="F55" s="19">
        <f t="shared" si="3"/>
        <v>285600</v>
      </c>
      <c r="G55" s="91"/>
    </row>
    <row r="56" spans="1:9" x14ac:dyDescent="0.25">
      <c r="A56" s="1">
        <v>277</v>
      </c>
      <c r="B56" s="94" t="s">
        <v>125</v>
      </c>
      <c r="C56" s="95" t="s">
        <v>160</v>
      </c>
      <c r="D56" s="19">
        <v>285000</v>
      </c>
      <c r="E56" s="19">
        <f t="shared" si="2"/>
        <v>54150</v>
      </c>
      <c r="F56" s="19">
        <f t="shared" si="3"/>
        <v>339150</v>
      </c>
      <c r="G56" s="91"/>
    </row>
    <row r="57" spans="1:9" x14ac:dyDescent="0.25">
      <c r="A57" s="1">
        <v>278</v>
      </c>
      <c r="B57" s="94" t="s">
        <v>125</v>
      </c>
      <c r="C57" s="95" t="s">
        <v>156</v>
      </c>
      <c r="D57" s="19">
        <v>370050</v>
      </c>
      <c r="E57" s="19">
        <f t="shared" si="2"/>
        <v>70309.5</v>
      </c>
      <c r="F57" s="19">
        <f t="shared" si="3"/>
        <v>440359.5</v>
      </c>
      <c r="G57" s="91"/>
    </row>
    <row r="58" spans="1:9" x14ac:dyDescent="0.25">
      <c r="A58" s="1">
        <v>279</v>
      </c>
      <c r="B58" s="94" t="s">
        <v>125</v>
      </c>
      <c r="C58" s="95" t="s">
        <v>160</v>
      </c>
      <c r="D58" s="19">
        <v>177000</v>
      </c>
      <c r="E58" s="19">
        <f t="shared" si="2"/>
        <v>33630</v>
      </c>
      <c r="F58" s="19">
        <f t="shared" si="3"/>
        <v>210630</v>
      </c>
      <c r="G58" s="91"/>
    </row>
    <row r="59" spans="1:9" x14ac:dyDescent="0.25">
      <c r="A59" s="79">
        <v>280</v>
      </c>
      <c r="B59" s="234" t="s">
        <v>216</v>
      </c>
      <c r="C59" s="235" t="s">
        <v>24</v>
      </c>
      <c r="D59" s="236">
        <v>0</v>
      </c>
      <c r="E59" s="236">
        <f t="shared" si="2"/>
        <v>0</v>
      </c>
      <c r="F59" s="236">
        <f t="shared" si="3"/>
        <v>0</v>
      </c>
      <c r="G59" s="91"/>
    </row>
    <row r="60" spans="1:9" x14ac:dyDescent="0.25">
      <c r="A60" s="79">
        <v>281</v>
      </c>
      <c r="B60" s="234" t="s">
        <v>216</v>
      </c>
      <c r="C60" s="235" t="s">
        <v>24</v>
      </c>
      <c r="D60" s="236">
        <v>0</v>
      </c>
      <c r="E60" s="236">
        <f t="shared" si="2"/>
        <v>0</v>
      </c>
      <c r="F60" s="236">
        <f t="shared" si="3"/>
        <v>0</v>
      </c>
      <c r="G60" s="91"/>
    </row>
    <row r="61" spans="1:9" x14ac:dyDescent="0.25">
      <c r="A61" s="1">
        <v>282</v>
      </c>
      <c r="B61" s="94" t="s">
        <v>216</v>
      </c>
      <c r="C61" s="95" t="s">
        <v>29</v>
      </c>
      <c r="D61" s="19">
        <v>980000</v>
      </c>
      <c r="E61" s="19">
        <f t="shared" si="2"/>
        <v>186200</v>
      </c>
      <c r="F61" s="19">
        <f t="shared" si="3"/>
        <v>1166200</v>
      </c>
      <c r="G61" s="91"/>
    </row>
    <row r="62" spans="1:9" x14ac:dyDescent="0.25">
      <c r="A62" s="1">
        <v>283</v>
      </c>
      <c r="B62" s="94" t="s">
        <v>216</v>
      </c>
      <c r="C62" s="95" t="s">
        <v>29</v>
      </c>
      <c r="D62" s="19">
        <v>860000</v>
      </c>
      <c r="E62" s="19">
        <f t="shared" si="2"/>
        <v>163400</v>
      </c>
      <c r="F62" s="19">
        <f t="shared" si="3"/>
        <v>1023400</v>
      </c>
      <c r="G62" s="91"/>
    </row>
    <row r="63" spans="1:9" x14ac:dyDescent="0.25">
      <c r="A63" s="79">
        <v>284</v>
      </c>
      <c r="B63" s="234" t="s">
        <v>216</v>
      </c>
      <c r="C63" s="235" t="s">
        <v>24</v>
      </c>
      <c r="D63" s="236">
        <v>0</v>
      </c>
      <c r="E63" s="236">
        <f t="shared" si="2"/>
        <v>0</v>
      </c>
      <c r="F63" s="236">
        <f t="shared" si="3"/>
        <v>0</v>
      </c>
      <c r="G63" s="91"/>
    </row>
    <row r="64" spans="1:9" x14ac:dyDescent="0.25">
      <c r="A64" s="1">
        <v>285</v>
      </c>
      <c r="B64" s="94" t="s">
        <v>216</v>
      </c>
      <c r="C64" s="95" t="s">
        <v>29</v>
      </c>
      <c r="D64" s="19">
        <v>1980000</v>
      </c>
      <c r="E64" s="19">
        <f t="shared" si="2"/>
        <v>376200</v>
      </c>
      <c r="F64" s="19">
        <f t="shared" si="3"/>
        <v>2356200</v>
      </c>
      <c r="G64" s="91"/>
    </row>
    <row r="65" spans="1:9" x14ac:dyDescent="0.25">
      <c r="A65" s="1">
        <v>286</v>
      </c>
      <c r="B65" s="94" t="s">
        <v>216</v>
      </c>
      <c r="C65" s="95" t="s">
        <v>29</v>
      </c>
      <c r="D65" s="19">
        <v>1660000</v>
      </c>
      <c r="E65" s="19">
        <f t="shared" si="2"/>
        <v>315400</v>
      </c>
      <c r="F65" s="19">
        <f t="shared" si="3"/>
        <v>1975400</v>
      </c>
      <c r="G65" s="91"/>
    </row>
    <row r="66" spans="1:9" x14ac:dyDescent="0.25">
      <c r="A66" s="1">
        <v>287</v>
      </c>
      <c r="B66" s="94" t="s">
        <v>216</v>
      </c>
      <c r="C66" s="95" t="s">
        <v>29</v>
      </c>
      <c r="D66" s="19">
        <v>590000</v>
      </c>
      <c r="E66" s="19">
        <f t="shared" si="2"/>
        <v>112100</v>
      </c>
      <c r="F66" s="19">
        <f t="shared" si="3"/>
        <v>702100</v>
      </c>
      <c r="G66" s="91"/>
    </row>
    <row r="67" spans="1:9" x14ac:dyDescent="0.25">
      <c r="A67" s="1">
        <v>288</v>
      </c>
      <c r="B67" s="94" t="s">
        <v>216</v>
      </c>
      <c r="C67" s="95" t="s">
        <v>29</v>
      </c>
      <c r="D67" s="19">
        <v>300000</v>
      </c>
      <c r="E67" s="19">
        <f t="shared" si="2"/>
        <v>57000</v>
      </c>
      <c r="F67" s="19">
        <f t="shared" si="3"/>
        <v>357000</v>
      </c>
      <c r="G67" s="91"/>
    </row>
    <row r="68" spans="1:9" x14ac:dyDescent="0.25">
      <c r="A68" s="79">
        <v>289</v>
      </c>
      <c r="B68" s="79" t="s">
        <v>216</v>
      </c>
      <c r="C68" s="74" t="s">
        <v>24</v>
      </c>
      <c r="D68" s="75">
        <v>0</v>
      </c>
      <c r="E68" s="75">
        <f t="shared" si="2"/>
        <v>0</v>
      </c>
      <c r="F68" s="75">
        <f t="shared" si="3"/>
        <v>0</v>
      </c>
      <c r="G68" s="91"/>
    </row>
    <row r="69" spans="1:9" x14ac:dyDescent="0.25">
      <c r="A69" s="94">
        <v>290</v>
      </c>
      <c r="B69" s="94" t="s">
        <v>216</v>
      </c>
      <c r="C69" s="95" t="s">
        <v>29</v>
      </c>
      <c r="D69" s="19">
        <v>9900000</v>
      </c>
      <c r="E69" s="19">
        <f t="shared" si="2"/>
        <v>1881000</v>
      </c>
      <c r="F69" s="19">
        <f t="shared" si="3"/>
        <v>11781000</v>
      </c>
      <c r="G69" s="91"/>
    </row>
    <row r="70" spans="1:9" ht="15.75" thickBot="1" x14ac:dyDescent="0.3">
      <c r="A70" s="94">
        <v>291</v>
      </c>
      <c r="B70" s="94" t="s">
        <v>217</v>
      </c>
      <c r="C70" s="95" t="s">
        <v>158</v>
      </c>
      <c r="D70" s="19">
        <v>8689472</v>
      </c>
      <c r="E70" s="19">
        <f t="shared" ref="E70" si="4">+D70*19%</f>
        <v>1650999.68</v>
      </c>
      <c r="F70" s="19">
        <f t="shared" ref="F70" si="5">+D70+E70</f>
        <v>10340471.68</v>
      </c>
      <c r="G70" s="91"/>
    </row>
    <row r="71" spans="1:9" ht="15.75" thickBot="1" x14ac:dyDescent="0.3">
      <c r="A71" s="407" t="s">
        <v>86</v>
      </c>
      <c r="B71" s="408"/>
      <c r="C71" s="408"/>
      <c r="D71" s="409"/>
      <c r="E71" s="237">
        <f>SUM(E8:E69)</f>
        <v>19656181.149999999</v>
      </c>
      <c r="F71" s="237">
        <f>SUM(F8:F70)</f>
        <v>133450237.83000001</v>
      </c>
    </row>
    <row r="76" spans="1:9" x14ac:dyDescent="0.25">
      <c r="I76" s="67"/>
    </row>
  </sheetData>
  <mergeCells count="9">
    <mergeCell ref="D2:F4"/>
    <mergeCell ref="H9:L9"/>
    <mergeCell ref="A71:D71"/>
    <mergeCell ref="I3:I4"/>
    <mergeCell ref="J3:J4"/>
    <mergeCell ref="I6:I7"/>
    <mergeCell ref="J6:J7"/>
    <mergeCell ref="L7:L8"/>
    <mergeCell ref="H24:J24"/>
  </mergeCells>
  <pageMargins left="0.7" right="0.7" top="0.75" bottom="0.75" header="0.3" footer="0.3"/>
  <pageSetup paperSize="9" scale="68" fitToHeight="0" orientation="landscape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0"/>
  <sheetViews>
    <sheetView tabSelected="1" zoomScale="84" zoomScaleNormal="84" workbookViewId="0">
      <pane ySplit="7" topLeftCell="A45" activePane="bottomLeft" state="frozen"/>
      <selection pane="bottomLeft" activeCell="H6" sqref="H6"/>
    </sheetView>
  </sheetViews>
  <sheetFormatPr baseColWidth="10" defaultRowHeight="15" x14ac:dyDescent="0.25"/>
  <cols>
    <col min="3" max="3" width="36.140625" customWidth="1"/>
    <col min="4" max="4" width="20.42578125" customWidth="1"/>
    <col min="5" max="5" width="19.42578125" customWidth="1"/>
    <col min="6" max="6" width="17.7109375" customWidth="1"/>
    <col min="7" max="8" width="16.7109375" customWidth="1"/>
    <col min="9" max="9" width="22.7109375" customWidth="1"/>
    <col min="10" max="10" width="25.28515625" customWidth="1"/>
    <col min="11" max="11" width="70.85546875" customWidth="1"/>
  </cols>
  <sheetData>
    <row r="1" spans="1:11" ht="15.75" thickBot="1" x14ac:dyDescent="0.3"/>
    <row r="2" spans="1:11" ht="15" customHeight="1" x14ac:dyDescent="0.25">
      <c r="D2" s="397" t="s">
        <v>408</v>
      </c>
      <c r="E2" s="398"/>
      <c r="F2" s="398"/>
      <c r="G2" s="398"/>
      <c r="H2" s="398"/>
      <c r="I2" s="398"/>
      <c r="J2" s="398"/>
      <c r="K2" s="399"/>
    </row>
    <row r="3" spans="1:11" ht="15" customHeight="1" x14ac:dyDescent="0.25">
      <c r="D3" s="400"/>
      <c r="E3" s="401"/>
      <c r="F3" s="401"/>
      <c r="G3" s="401"/>
      <c r="H3" s="401"/>
      <c r="I3" s="401"/>
      <c r="J3" s="401"/>
      <c r="K3" s="402"/>
    </row>
    <row r="4" spans="1:11" ht="15.75" customHeight="1" thickBot="1" x14ac:dyDescent="0.3">
      <c r="D4" s="403"/>
      <c r="E4" s="404"/>
      <c r="F4" s="404"/>
      <c r="G4" s="404"/>
      <c r="H4" s="404"/>
      <c r="I4" s="404"/>
      <c r="J4" s="404"/>
      <c r="K4" s="405"/>
    </row>
    <row r="5" spans="1:11" ht="15.75" thickBot="1" x14ac:dyDescent="0.3"/>
    <row r="6" spans="1:11" ht="15.75" thickBot="1" x14ac:dyDescent="0.3">
      <c r="D6" s="420" t="s">
        <v>182</v>
      </c>
      <c r="E6" s="421"/>
      <c r="F6" s="420" t="s">
        <v>187</v>
      </c>
      <c r="G6" s="421"/>
      <c r="H6" s="183"/>
      <c r="I6" s="420" t="s">
        <v>178</v>
      </c>
      <c r="J6" s="421"/>
    </row>
    <row r="7" spans="1:11" ht="16.5" thickBot="1" x14ac:dyDescent="0.3">
      <c r="A7" s="201" t="s">
        <v>0</v>
      </c>
      <c r="B7" s="202" t="s">
        <v>120</v>
      </c>
      <c r="C7" s="203" t="s">
        <v>1</v>
      </c>
      <c r="D7" s="202" t="s">
        <v>185</v>
      </c>
      <c r="E7" s="203" t="s">
        <v>186</v>
      </c>
      <c r="F7" s="202" t="s">
        <v>185</v>
      </c>
      <c r="G7" s="203" t="s">
        <v>186</v>
      </c>
      <c r="H7" s="202" t="s">
        <v>188</v>
      </c>
      <c r="I7" s="202" t="s">
        <v>185</v>
      </c>
      <c r="J7" s="202" t="s">
        <v>186</v>
      </c>
      <c r="K7" s="198" t="s">
        <v>177</v>
      </c>
    </row>
    <row r="8" spans="1:11" x14ac:dyDescent="0.25">
      <c r="A8" s="3">
        <v>229</v>
      </c>
      <c r="B8" s="3" t="s">
        <v>107</v>
      </c>
      <c r="C8" s="18" t="s">
        <v>29</v>
      </c>
      <c r="D8" s="89">
        <v>276000</v>
      </c>
      <c r="E8" s="4"/>
      <c r="F8" s="4">
        <f>+D8</f>
        <v>276000</v>
      </c>
      <c r="G8" s="4"/>
      <c r="H8" s="204">
        <f>+F8+G8</f>
        <v>276000</v>
      </c>
      <c r="I8" s="4" t="s">
        <v>196</v>
      </c>
      <c r="J8" s="4"/>
      <c r="K8" s="4" t="s">
        <v>385</v>
      </c>
    </row>
    <row r="9" spans="1:11" x14ac:dyDescent="0.25">
      <c r="A9" s="1">
        <v>230</v>
      </c>
      <c r="B9" s="1" t="s">
        <v>121</v>
      </c>
      <c r="C9" s="9" t="s">
        <v>88</v>
      </c>
      <c r="D9" s="88">
        <v>582204</v>
      </c>
      <c r="E9" s="2">
        <f>335873+11512</f>
        <v>347385</v>
      </c>
      <c r="F9" s="2">
        <f>+D9</f>
        <v>582204</v>
      </c>
      <c r="G9" s="2">
        <f>+E9*19%+E9</f>
        <v>413388.15</v>
      </c>
      <c r="H9" s="204">
        <f t="shared" ref="H9:H69" si="0">+F9+G9</f>
        <v>995592.15</v>
      </c>
      <c r="I9" s="2" t="s">
        <v>196</v>
      </c>
      <c r="J9" s="2"/>
      <c r="K9" s="2" t="s">
        <v>383</v>
      </c>
    </row>
    <row r="10" spans="1:11" x14ac:dyDescent="0.25">
      <c r="A10" s="1">
        <v>231</v>
      </c>
      <c r="B10" s="1" t="s">
        <v>108</v>
      </c>
      <c r="C10" s="9" t="s">
        <v>90</v>
      </c>
      <c r="D10" s="101">
        <v>0</v>
      </c>
      <c r="E10" s="25">
        <v>649400</v>
      </c>
      <c r="F10" s="199">
        <v>0</v>
      </c>
      <c r="G10" s="199">
        <v>822786</v>
      </c>
      <c r="H10" s="204">
        <f t="shared" si="0"/>
        <v>822786</v>
      </c>
      <c r="I10" s="2" t="s">
        <v>200</v>
      </c>
      <c r="J10" s="199" t="s">
        <v>181</v>
      </c>
      <c r="K10" s="199" t="s">
        <v>382</v>
      </c>
    </row>
    <row r="11" spans="1:11" ht="21.75" customHeight="1" x14ac:dyDescent="0.25">
      <c r="A11" s="1">
        <v>232</v>
      </c>
      <c r="B11" s="1" t="s">
        <v>108</v>
      </c>
      <c r="C11" s="9" t="s">
        <v>29</v>
      </c>
      <c r="D11" s="101">
        <v>0</v>
      </c>
      <c r="E11" s="25">
        <v>112000</v>
      </c>
      <c r="F11" s="25">
        <v>0</v>
      </c>
      <c r="G11" s="25">
        <v>1332800</v>
      </c>
      <c r="H11" s="204">
        <f t="shared" si="0"/>
        <v>1332800</v>
      </c>
      <c r="I11" s="2"/>
      <c r="J11" s="25" t="s">
        <v>179</v>
      </c>
      <c r="K11" s="200" t="s">
        <v>180</v>
      </c>
    </row>
    <row r="12" spans="1:11" x14ac:dyDescent="0.25">
      <c r="A12" s="211">
        <v>233</v>
      </c>
      <c r="B12" s="211" t="s">
        <v>108</v>
      </c>
      <c r="C12" s="212" t="s">
        <v>24</v>
      </c>
      <c r="D12" s="214" t="s">
        <v>101</v>
      </c>
      <c r="E12" s="214" t="s">
        <v>101</v>
      </c>
      <c r="F12" s="214" t="s">
        <v>101</v>
      </c>
      <c r="G12" s="214" t="s">
        <v>101</v>
      </c>
      <c r="H12" s="210">
        <v>0</v>
      </c>
      <c r="I12" s="140"/>
      <c r="J12" s="214" t="s">
        <v>101</v>
      </c>
      <c r="K12" s="214" t="s">
        <v>101</v>
      </c>
    </row>
    <row r="13" spans="1:11" x14ac:dyDescent="0.25">
      <c r="A13" s="1">
        <v>234</v>
      </c>
      <c r="B13" s="1" t="s">
        <v>109</v>
      </c>
      <c r="C13" s="9" t="s">
        <v>29</v>
      </c>
      <c r="D13" s="25" t="s">
        <v>101</v>
      </c>
      <c r="E13" s="25">
        <v>130000</v>
      </c>
      <c r="F13" s="25"/>
      <c r="G13" s="25">
        <v>154700</v>
      </c>
      <c r="H13" s="204">
        <f t="shared" si="0"/>
        <v>154700</v>
      </c>
      <c r="I13" s="2"/>
      <c r="J13" s="25" t="s">
        <v>183</v>
      </c>
      <c r="K13" s="25" t="s">
        <v>184</v>
      </c>
    </row>
    <row r="14" spans="1:11" x14ac:dyDescent="0.25">
      <c r="A14" s="1">
        <v>235</v>
      </c>
      <c r="B14" s="1" t="s">
        <v>109</v>
      </c>
      <c r="C14" s="9" t="s">
        <v>29</v>
      </c>
      <c r="D14" s="25">
        <v>50000</v>
      </c>
      <c r="E14" s="199">
        <v>64538</v>
      </c>
      <c r="F14" s="199">
        <v>50000</v>
      </c>
      <c r="G14" s="199">
        <v>76800</v>
      </c>
      <c r="H14" s="204">
        <f t="shared" si="0"/>
        <v>126800</v>
      </c>
      <c r="I14" s="2" t="s">
        <v>189</v>
      </c>
      <c r="J14" s="199" t="s">
        <v>181</v>
      </c>
      <c r="K14" s="199" t="s">
        <v>191</v>
      </c>
    </row>
    <row r="15" spans="1:11" x14ac:dyDescent="0.25">
      <c r="A15" s="1">
        <v>236</v>
      </c>
      <c r="B15" s="1" t="s">
        <v>109</v>
      </c>
      <c r="C15" s="9" t="s">
        <v>29</v>
      </c>
      <c r="D15" s="25">
        <v>50000</v>
      </c>
      <c r="E15" s="25">
        <v>100000</v>
      </c>
      <c r="F15" s="25">
        <f>+D15</f>
        <v>50000</v>
      </c>
      <c r="G15" s="25">
        <f>+E15</f>
        <v>100000</v>
      </c>
      <c r="H15" s="204">
        <f t="shared" si="0"/>
        <v>150000</v>
      </c>
      <c r="I15" s="25" t="s">
        <v>190</v>
      </c>
      <c r="J15" s="25" t="s">
        <v>190</v>
      </c>
      <c r="K15" s="25" t="s">
        <v>192</v>
      </c>
    </row>
    <row r="16" spans="1:11" x14ac:dyDescent="0.25">
      <c r="A16" s="1">
        <v>237</v>
      </c>
      <c r="B16" s="1" t="s">
        <v>109</v>
      </c>
      <c r="C16" s="9" t="s">
        <v>29</v>
      </c>
      <c r="D16" s="199">
        <v>63000</v>
      </c>
      <c r="E16" s="199">
        <v>110000</v>
      </c>
      <c r="F16" s="199">
        <f>+D16</f>
        <v>63000</v>
      </c>
      <c r="G16" s="199">
        <f>+E16</f>
        <v>110000</v>
      </c>
      <c r="H16" s="204">
        <f t="shared" si="0"/>
        <v>173000</v>
      </c>
      <c r="I16" s="199" t="s">
        <v>193</v>
      </c>
      <c r="J16" s="199" t="s">
        <v>193</v>
      </c>
      <c r="K16" s="199" t="s">
        <v>194</v>
      </c>
    </row>
    <row r="17" spans="1:11" ht="30" x14ac:dyDescent="0.25">
      <c r="A17" s="1">
        <v>238</v>
      </c>
      <c r="B17" s="1" t="s">
        <v>109</v>
      </c>
      <c r="C17" s="9" t="s">
        <v>29</v>
      </c>
      <c r="D17" s="88">
        <v>0</v>
      </c>
      <c r="E17" s="88">
        <v>1280000</v>
      </c>
      <c r="F17" s="88">
        <v>0</v>
      </c>
      <c r="G17" s="2">
        <v>1523200</v>
      </c>
      <c r="H17" s="204">
        <f>+G17</f>
        <v>1523200</v>
      </c>
      <c r="I17" s="2"/>
      <c r="J17" s="2" t="s">
        <v>179</v>
      </c>
      <c r="K17" s="200" t="s">
        <v>195</v>
      </c>
    </row>
    <row r="18" spans="1:11" x14ac:dyDescent="0.25">
      <c r="A18" s="1">
        <v>239</v>
      </c>
      <c r="B18" s="1" t="s">
        <v>109</v>
      </c>
      <c r="C18" s="9" t="s">
        <v>29</v>
      </c>
      <c r="D18" s="199">
        <v>5900000</v>
      </c>
      <c r="E18" s="2">
        <v>533600</v>
      </c>
      <c r="F18" s="2">
        <f>+D18</f>
        <v>5900000</v>
      </c>
      <c r="G18" s="2">
        <f>+E18</f>
        <v>533600</v>
      </c>
      <c r="H18" s="204">
        <f t="shared" si="0"/>
        <v>6433600</v>
      </c>
      <c r="I18" s="4" t="s">
        <v>196</v>
      </c>
      <c r="J18" s="4" t="s">
        <v>196</v>
      </c>
      <c r="K18" s="4" t="s">
        <v>197</v>
      </c>
    </row>
    <row r="19" spans="1:11" x14ac:dyDescent="0.25">
      <c r="A19" s="1">
        <v>240</v>
      </c>
      <c r="B19" s="1" t="s">
        <v>109</v>
      </c>
      <c r="C19" s="9" t="s">
        <v>33</v>
      </c>
      <c r="D19" s="199">
        <f>83800+77800</f>
        <v>161600</v>
      </c>
      <c r="E19" s="2">
        <f>989849+140000</f>
        <v>1129849</v>
      </c>
      <c r="F19" s="2">
        <f t="shared" ref="F19:F26" si="1">+D19</f>
        <v>161600</v>
      </c>
      <c r="G19" s="2">
        <v>1177920</v>
      </c>
      <c r="H19" s="204">
        <f t="shared" si="0"/>
        <v>1339520</v>
      </c>
      <c r="I19" s="2" t="s">
        <v>200</v>
      </c>
      <c r="J19" s="2" t="s">
        <v>181</v>
      </c>
      <c r="K19" s="2" t="s">
        <v>389</v>
      </c>
    </row>
    <row r="20" spans="1:11" x14ac:dyDescent="0.25">
      <c r="A20" s="1">
        <v>241</v>
      </c>
      <c r="B20" s="1" t="s">
        <v>109</v>
      </c>
      <c r="C20" s="9" t="s">
        <v>92</v>
      </c>
      <c r="D20" s="239">
        <v>285000</v>
      </c>
      <c r="E20" s="2">
        <v>0</v>
      </c>
      <c r="F20" s="2">
        <f t="shared" si="1"/>
        <v>285000</v>
      </c>
      <c r="G20" s="2"/>
      <c r="H20" s="204">
        <f t="shared" si="0"/>
        <v>285000</v>
      </c>
      <c r="I20" s="4" t="s">
        <v>386</v>
      </c>
      <c r="J20" s="4" t="s">
        <v>386</v>
      </c>
      <c r="K20" s="4" t="s">
        <v>387</v>
      </c>
    </row>
    <row r="21" spans="1:11" x14ac:dyDescent="0.25">
      <c r="A21" s="1">
        <v>242</v>
      </c>
      <c r="B21" s="1" t="s">
        <v>109</v>
      </c>
      <c r="C21" s="9" t="s">
        <v>93</v>
      </c>
      <c r="D21" s="239">
        <v>350000</v>
      </c>
      <c r="E21" s="2">
        <v>0</v>
      </c>
      <c r="F21" s="2">
        <f t="shared" si="1"/>
        <v>350000</v>
      </c>
      <c r="G21" s="2">
        <v>0</v>
      </c>
      <c r="H21" s="204">
        <f t="shared" si="0"/>
        <v>350000</v>
      </c>
      <c r="I21" s="2" t="s">
        <v>212</v>
      </c>
      <c r="J21" s="2" t="s">
        <v>212</v>
      </c>
      <c r="K21" s="2" t="s">
        <v>388</v>
      </c>
    </row>
    <row r="22" spans="1:11" x14ac:dyDescent="0.25">
      <c r="A22" s="1">
        <v>243</v>
      </c>
      <c r="B22" s="1" t="s">
        <v>110</v>
      </c>
      <c r="C22" s="9" t="s">
        <v>29</v>
      </c>
      <c r="D22" s="199">
        <v>430000</v>
      </c>
      <c r="E22" s="2">
        <v>0</v>
      </c>
      <c r="F22" s="2">
        <f t="shared" si="1"/>
        <v>430000</v>
      </c>
      <c r="G22" s="2">
        <v>0</v>
      </c>
      <c r="H22" s="204">
        <f t="shared" si="0"/>
        <v>430000</v>
      </c>
      <c r="I22" s="4" t="s">
        <v>198</v>
      </c>
      <c r="J22" s="4"/>
      <c r="K22" s="4" t="s">
        <v>199</v>
      </c>
    </row>
    <row r="23" spans="1:11" x14ac:dyDescent="0.25">
      <c r="A23" s="1">
        <v>244</v>
      </c>
      <c r="B23" s="1" t="s">
        <v>110</v>
      </c>
      <c r="C23" s="9" t="s">
        <v>29</v>
      </c>
      <c r="D23" s="205">
        <v>340000</v>
      </c>
      <c r="E23" s="2">
        <v>0</v>
      </c>
      <c r="F23" s="2">
        <f t="shared" si="1"/>
        <v>340000</v>
      </c>
      <c r="G23" s="2"/>
      <c r="H23" s="204">
        <f t="shared" si="0"/>
        <v>340000</v>
      </c>
      <c r="I23" s="2" t="s">
        <v>196</v>
      </c>
      <c r="J23" s="2"/>
      <c r="K23" s="2" t="s">
        <v>390</v>
      </c>
    </row>
    <row r="24" spans="1:11" x14ac:dyDescent="0.25">
      <c r="A24" s="1">
        <v>245</v>
      </c>
      <c r="B24" s="1" t="s">
        <v>110</v>
      </c>
      <c r="C24" s="9" t="s">
        <v>93</v>
      </c>
      <c r="D24" s="239">
        <v>350000</v>
      </c>
      <c r="E24" s="2">
        <v>143250</v>
      </c>
      <c r="F24" s="2">
        <f t="shared" si="1"/>
        <v>350000</v>
      </c>
      <c r="G24" s="2">
        <f>+E24</f>
        <v>143250</v>
      </c>
      <c r="H24" s="204">
        <f t="shared" si="0"/>
        <v>493250</v>
      </c>
      <c r="I24" s="4" t="s">
        <v>351</v>
      </c>
      <c r="J24" s="4" t="s">
        <v>354</v>
      </c>
      <c r="K24" s="4" t="s">
        <v>352</v>
      </c>
    </row>
    <row r="25" spans="1:11" x14ac:dyDescent="0.25">
      <c r="A25" s="1">
        <v>246</v>
      </c>
      <c r="B25" s="1" t="s">
        <v>110</v>
      </c>
      <c r="C25" s="9" t="s">
        <v>93</v>
      </c>
      <c r="D25" s="239">
        <v>250000</v>
      </c>
      <c r="E25" s="2">
        <v>107000</v>
      </c>
      <c r="F25" s="2">
        <f t="shared" si="1"/>
        <v>250000</v>
      </c>
      <c r="G25" s="2">
        <v>107000</v>
      </c>
      <c r="H25" s="204">
        <f t="shared" si="0"/>
        <v>357000</v>
      </c>
      <c r="I25" s="2" t="s">
        <v>351</v>
      </c>
      <c r="J25" s="2" t="s">
        <v>353</v>
      </c>
      <c r="K25" s="2" t="s">
        <v>352</v>
      </c>
    </row>
    <row r="26" spans="1:11" x14ac:dyDescent="0.25">
      <c r="A26" s="1">
        <v>247</v>
      </c>
      <c r="B26" s="1" t="s">
        <v>111</v>
      </c>
      <c r="C26" s="9" t="s">
        <v>29</v>
      </c>
      <c r="D26" s="205">
        <v>900000</v>
      </c>
      <c r="E26" s="2">
        <v>0</v>
      </c>
      <c r="F26" s="2">
        <f t="shared" si="1"/>
        <v>900000</v>
      </c>
      <c r="G26" s="2"/>
      <c r="H26" s="204">
        <f t="shared" si="0"/>
        <v>900000</v>
      </c>
      <c r="I26" s="4" t="s">
        <v>196</v>
      </c>
      <c r="J26" s="4"/>
      <c r="K26" s="4" t="s">
        <v>391</v>
      </c>
    </row>
    <row r="27" spans="1:11" x14ac:dyDescent="0.25">
      <c r="A27" s="211">
        <v>248</v>
      </c>
      <c r="B27" s="211" t="s">
        <v>111</v>
      </c>
      <c r="C27" s="212" t="s">
        <v>24</v>
      </c>
      <c r="D27" s="211"/>
      <c r="E27" s="211"/>
      <c r="F27" s="211"/>
      <c r="G27" s="211"/>
      <c r="H27" s="210">
        <f t="shared" si="0"/>
        <v>0</v>
      </c>
      <c r="I27" s="140"/>
      <c r="J27" s="140"/>
      <c r="K27" s="140"/>
    </row>
    <row r="28" spans="1:11" x14ac:dyDescent="0.25">
      <c r="A28" s="211">
        <v>249</v>
      </c>
      <c r="B28" s="211" t="s">
        <v>111</v>
      </c>
      <c r="C28" s="212" t="s">
        <v>24</v>
      </c>
      <c r="D28" s="213"/>
      <c r="E28" s="213"/>
      <c r="F28" s="213"/>
      <c r="G28" s="213"/>
      <c r="H28" s="210">
        <f t="shared" si="0"/>
        <v>0</v>
      </c>
      <c r="I28" s="209"/>
      <c r="J28" s="209"/>
      <c r="K28" s="209"/>
    </row>
    <row r="29" spans="1:11" x14ac:dyDescent="0.25">
      <c r="A29" s="211">
        <v>250</v>
      </c>
      <c r="B29" s="211" t="s">
        <v>111</v>
      </c>
      <c r="C29" s="212" t="s">
        <v>24</v>
      </c>
      <c r="D29" s="120"/>
      <c r="E29" s="120"/>
      <c r="F29" s="120"/>
      <c r="G29" s="120"/>
      <c r="H29" s="210">
        <f t="shared" si="0"/>
        <v>0</v>
      </c>
      <c r="I29" s="140"/>
      <c r="J29" s="140"/>
      <c r="K29" s="140"/>
    </row>
    <row r="30" spans="1:11" x14ac:dyDescent="0.25">
      <c r="A30" s="1">
        <v>251</v>
      </c>
      <c r="B30" s="1" t="s">
        <v>112</v>
      </c>
      <c r="C30" s="9" t="s">
        <v>29</v>
      </c>
      <c r="D30" s="199">
        <v>247000</v>
      </c>
      <c r="E30" s="199">
        <v>5058796</v>
      </c>
      <c r="F30" s="199">
        <f>+D30</f>
        <v>247000</v>
      </c>
      <c r="G30" s="199">
        <f>+E30*19%+E30</f>
        <v>6019967.2400000002</v>
      </c>
      <c r="H30" s="204">
        <f t="shared" si="0"/>
        <v>6266967.2400000002</v>
      </c>
      <c r="I30" s="4" t="s">
        <v>200</v>
      </c>
      <c r="J30" s="4" t="s">
        <v>201</v>
      </c>
      <c r="K30" s="4" t="s">
        <v>202</v>
      </c>
    </row>
    <row r="31" spans="1:11" x14ac:dyDescent="0.25">
      <c r="A31" s="1">
        <v>252</v>
      </c>
      <c r="B31" s="1" t="s">
        <v>112</v>
      </c>
      <c r="C31" s="9" t="s">
        <v>29</v>
      </c>
      <c r="D31" s="321">
        <v>7075000</v>
      </c>
      <c r="E31" s="199"/>
      <c r="F31" s="199">
        <f>+D31</f>
        <v>7075000</v>
      </c>
      <c r="G31" s="199"/>
      <c r="H31" s="204">
        <f t="shared" si="0"/>
        <v>7075000</v>
      </c>
      <c r="I31" s="2" t="s">
        <v>196</v>
      </c>
      <c r="J31" s="2"/>
      <c r="K31" s="2" t="s">
        <v>392</v>
      </c>
    </row>
    <row r="32" spans="1:11" ht="30" x14ac:dyDescent="0.25">
      <c r="A32" s="1">
        <v>253</v>
      </c>
      <c r="B32" s="1" t="s">
        <v>112</v>
      </c>
      <c r="C32" s="9" t="s">
        <v>29</v>
      </c>
      <c r="D32" s="199"/>
      <c r="E32" s="199">
        <f>4106427+232614</f>
        <v>4339041</v>
      </c>
      <c r="F32" s="199"/>
      <c r="G32" s="199">
        <f>+E32*19%+E32</f>
        <v>5163458.79</v>
      </c>
      <c r="H32" s="204">
        <f t="shared" si="0"/>
        <v>5163458.79</v>
      </c>
      <c r="I32" s="4"/>
      <c r="J32" s="206" t="s">
        <v>403</v>
      </c>
      <c r="K32" s="206" t="s">
        <v>203</v>
      </c>
    </row>
    <row r="33" spans="1:11" ht="30" x14ac:dyDescent="0.25">
      <c r="A33" s="1">
        <v>254</v>
      </c>
      <c r="B33" s="1" t="s">
        <v>112</v>
      </c>
      <c r="C33" s="9" t="s">
        <v>29</v>
      </c>
      <c r="D33" s="199">
        <v>200000</v>
      </c>
      <c r="E33" s="199">
        <f>235000+112945+340474+389496+15000</f>
        <v>1092915</v>
      </c>
      <c r="F33" s="199"/>
      <c r="G33" s="199">
        <f>+E33*19%+E33</f>
        <v>1300568.8500000001</v>
      </c>
      <c r="H33" s="204">
        <f t="shared" si="0"/>
        <v>1300568.8500000001</v>
      </c>
      <c r="I33" s="2"/>
      <c r="J33" s="207" t="s">
        <v>207</v>
      </c>
      <c r="K33" s="207" t="s">
        <v>208</v>
      </c>
    </row>
    <row r="34" spans="1:11" x14ac:dyDescent="0.25">
      <c r="A34" s="94">
        <v>255</v>
      </c>
      <c r="B34" s="94" t="s">
        <v>112</v>
      </c>
      <c r="C34" s="95" t="s">
        <v>36</v>
      </c>
      <c r="D34" s="239">
        <v>650000</v>
      </c>
      <c r="E34" s="199">
        <v>0</v>
      </c>
      <c r="F34" s="199">
        <f>+D34</f>
        <v>650000</v>
      </c>
      <c r="G34" s="199"/>
      <c r="H34" s="204">
        <f t="shared" si="0"/>
        <v>650000</v>
      </c>
      <c r="I34" s="4" t="s">
        <v>212</v>
      </c>
      <c r="J34" s="118"/>
      <c r="K34" s="4" t="s">
        <v>393</v>
      </c>
    </row>
    <row r="35" spans="1:11" x14ac:dyDescent="0.25">
      <c r="A35" s="1">
        <v>256</v>
      </c>
      <c r="B35" s="94" t="s">
        <v>122</v>
      </c>
      <c r="C35" s="95" t="s">
        <v>29</v>
      </c>
      <c r="D35" s="321">
        <v>525000</v>
      </c>
      <c r="E35" s="199"/>
      <c r="F35" s="199">
        <f>+D35</f>
        <v>525000</v>
      </c>
      <c r="G35" s="199"/>
      <c r="H35" s="204">
        <f t="shared" si="0"/>
        <v>525000</v>
      </c>
      <c r="I35" s="2" t="s">
        <v>189</v>
      </c>
      <c r="J35" s="118"/>
      <c r="K35" s="2" t="s">
        <v>394</v>
      </c>
    </row>
    <row r="36" spans="1:11" x14ac:dyDescent="0.25">
      <c r="A36" s="94">
        <v>257</v>
      </c>
      <c r="B36" s="94" t="s">
        <v>122</v>
      </c>
      <c r="C36" s="95" t="s">
        <v>29</v>
      </c>
      <c r="D36" s="199">
        <v>900000</v>
      </c>
      <c r="E36" s="199">
        <v>365568</v>
      </c>
      <c r="F36" s="199"/>
      <c r="G36" s="199"/>
      <c r="H36" s="204">
        <f t="shared" si="0"/>
        <v>0</v>
      </c>
      <c r="I36" s="4" t="s">
        <v>212</v>
      </c>
      <c r="J36" s="2" t="s">
        <v>206</v>
      </c>
      <c r="K36" s="4" t="s">
        <v>395</v>
      </c>
    </row>
    <row r="37" spans="1:11" x14ac:dyDescent="0.25">
      <c r="A37" s="1">
        <v>258</v>
      </c>
      <c r="B37" s="94" t="s">
        <v>122</v>
      </c>
      <c r="C37" s="95" t="s">
        <v>93</v>
      </c>
      <c r="D37" s="239">
        <v>400000</v>
      </c>
      <c r="E37" s="199">
        <v>0</v>
      </c>
      <c r="F37" s="199">
        <f>+D37</f>
        <v>400000</v>
      </c>
      <c r="G37" s="199"/>
      <c r="H37" s="204">
        <f t="shared" si="0"/>
        <v>400000</v>
      </c>
      <c r="I37" s="2" t="s">
        <v>212</v>
      </c>
      <c r="J37" s="2"/>
      <c r="K37" s="2" t="s">
        <v>134</v>
      </c>
    </row>
    <row r="38" spans="1:11" x14ac:dyDescent="0.25">
      <c r="A38" s="94">
        <v>259</v>
      </c>
      <c r="B38" s="94" t="s">
        <v>122</v>
      </c>
      <c r="C38" s="95" t="s">
        <v>29</v>
      </c>
      <c r="D38" s="199">
        <v>300000</v>
      </c>
      <c r="E38" s="199">
        <f>377546+10000</f>
        <v>387546</v>
      </c>
      <c r="F38" s="199">
        <f>+D38</f>
        <v>300000</v>
      </c>
      <c r="G38" s="199">
        <f>+E38*19%+E38</f>
        <v>461179.74</v>
      </c>
      <c r="H38" s="204">
        <f t="shared" si="0"/>
        <v>761179.74</v>
      </c>
      <c r="I38" s="4"/>
      <c r="J38" s="206" t="s">
        <v>204</v>
      </c>
      <c r="K38" s="4" t="s">
        <v>205</v>
      </c>
    </row>
    <row r="39" spans="1:11" x14ac:dyDescent="0.25">
      <c r="A39" s="1">
        <v>260</v>
      </c>
      <c r="B39" s="94" t="s">
        <v>122</v>
      </c>
      <c r="C39" s="95" t="s">
        <v>29</v>
      </c>
      <c r="D39" s="199">
        <v>0</v>
      </c>
      <c r="E39" s="199">
        <v>307200</v>
      </c>
      <c r="F39" s="199">
        <v>0</v>
      </c>
      <c r="G39" s="199">
        <f>+E39*19%+E39</f>
        <v>365568</v>
      </c>
      <c r="H39" s="204">
        <f t="shared" si="0"/>
        <v>365568</v>
      </c>
      <c r="I39" s="2"/>
      <c r="J39" s="2" t="s">
        <v>206</v>
      </c>
      <c r="K39" s="2" t="s">
        <v>35</v>
      </c>
    </row>
    <row r="40" spans="1:11" x14ac:dyDescent="0.25">
      <c r="A40" s="94">
        <v>261</v>
      </c>
      <c r="B40" s="94" t="s">
        <v>122</v>
      </c>
      <c r="C40" s="95" t="s">
        <v>150</v>
      </c>
      <c r="D40" s="239">
        <v>160000</v>
      </c>
      <c r="E40" s="199"/>
      <c r="F40" s="199">
        <f>+D40</f>
        <v>160000</v>
      </c>
      <c r="G40" s="199"/>
      <c r="H40" s="204">
        <f t="shared" si="0"/>
        <v>160000</v>
      </c>
      <c r="I40" s="4"/>
      <c r="J40" s="4" t="s">
        <v>238</v>
      </c>
      <c r="K40" s="4" t="s">
        <v>396</v>
      </c>
    </row>
    <row r="41" spans="1:11" x14ac:dyDescent="0.25">
      <c r="A41" s="1">
        <v>262</v>
      </c>
      <c r="B41" s="94" t="s">
        <v>122</v>
      </c>
      <c r="C41" s="95" t="s">
        <v>155</v>
      </c>
      <c r="D41" s="239">
        <v>1500000</v>
      </c>
      <c r="E41" s="199"/>
      <c r="F41" s="199">
        <f>+D41</f>
        <v>1500000</v>
      </c>
      <c r="G41" s="199"/>
      <c r="H41" s="204">
        <f t="shared" si="0"/>
        <v>1500000</v>
      </c>
      <c r="I41" s="2"/>
      <c r="J41" s="2" t="s">
        <v>397</v>
      </c>
      <c r="K41" s="2" t="s">
        <v>398</v>
      </c>
    </row>
    <row r="42" spans="1:11" x14ac:dyDescent="0.25">
      <c r="A42" s="94">
        <v>263</v>
      </c>
      <c r="B42" s="94" t="s">
        <v>122</v>
      </c>
      <c r="C42" s="95" t="s">
        <v>156</v>
      </c>
      <c r="D42" s="239">
        <v>340000</v>
      </c>
      <c r="E42" s="199">
        <v>2149778</v>
      </c>
      <c r="F42" s="199">
        <f>+D42</f>
        <v>340000</v>
      </c>
      <c r="G42" s="199">
        <f>+E42</f>
        <v>2149778</v>
      </c>
      <c r="H42" s="204">
        <f t="shared" si="0"/>
        <v>2489778</v>
      </c>
      <c r="I42" s="4" t="s">
        <v>242</v>
      </c>
      <c r="J42" s="4" t="s">
        <v>181</v>
      </c>
      <c r="K42" s="4" t="s">
        <v>399</v>
      </c>
    </row>
    <row r="43" spans="1:11" x14ac:dyDescent="0.25">
      <c r="A43" s="1">
        <v>264</v>
      </c>
      <c r="B43" s="94" t="s">
        <v>123</v>
      </c>
      <c r="C43" s="95" t="s">
        <v>158</v>
      </c>
      <c r="D43" s="320">
        <v>0</v>
      </c>
      <c r="E43" s="199">
        <f>365568*2</f>
        <v>731136</v>
      </c>
      <c r="F43" s="3">
        <v>0</v>
      </c>
      <c r="G43" s="4">
        <f>+E43</f>
        <v>731136</v>
      </c>
      <c r="H43" s="204">
        <f t="shared" si="0"/>
        <v>731136</v>
      </c>
      <c r="I43" s="2"/>
      <c r="J43" s="2" t="s">
        <v>206</v>
      </c>
      <c r="K43" s="2" t="s">
        <v>35</v>
      </c>
    </row>
    <row r="44" spans="1:11" ht="30" x14ac:dyDescent="0.25">
      <c r="A44" s="94">
        <v>265</v>
      </c>
      <c r="B44" s="94" t="s">
        <v>123</v>
      </c>
      <c r="C44" s="95" t="s">
        <v>29</v>
      </c>
      <c r="D44" s="199">
        <v>120000</v>
      </c>
      <c r="E44" s="199">
        <f>3529+117648+26554</f>
        <v>147731</v>
      </c>
      <c r="F44" s="4">
        <f>+D44</f>
        <v>120000</v>
      </c>
      <c r="G44" s="4">
        <f>+E44*19%+E44</f>
        <v>175799.89</v>
      </c>
      <c r="H44" s="204">
        <f>+F44+G44</f>
        <v>295799.89</v>
      </c>
      <c r="I44" s="4" t="s">
        <v>196</v>
      </c>
      <c r="J44" s="206" t="s">
        <v>209</v>
      </c>
      <c r="K44" s="206" t="s">
        <v>210</v>
      </c>
    </row>
    <row r="45" spans="1:11" x14ac:dyDescent="0.25">
      <c r="A45" s="1">
        <v>266</v>
      </c>
      <c r="B45" s="94" t="s">
        <v>123</v>
      </c>
      <c r="C45" s="95" t="s">
        <v>160</v>
      </c>
      <c r="D45" s="239">
        <v>50000</v>
      </c>
      <c r="E45" s="199">
        <v>645384</v>
      </c>
      <c r="F45" s="2">
        <f>+D45</f>
        <v>50000</v>
      </c>
      <c r="G45" s="2">
        <f>+E45*19%+E45</f>
        <v>768006.96</v>
      </c>
      <c r="H45" s="204">
        <f t="shared" si="0"/>
        <v>818006.96</v>
      </c>
      <c r="I45" s="2" t="s">
        <v>229</v>
      </c>
      <c r="J45" s="2" t="s">
        <v>238</v>
      </c>
      <c r="K45" s="2" t="s">
        <v>384</v>
      </c>
    </row>
    <row r="46" spans="1:11" x14ac:dyDescent="0.25">
      <c r="A46" s="1">
        <v>267</v>
      </c>
      <c r="B46" s="1" t="s">
        <v>124</v>
      </c>
      <c r="C46" s="9" t="s">
        <v>29</v>
      </c>
      <c r="D46" s="199">
        <v>1100000</v>
      </c>
      <c r="E46" s="199">
        <v>0</v>
      </c>
      <c r="F46" s="4">
        <f>+D46</f>
        <v>1100000</v>
      </c>
      <c r="G46" s="3">
        <v>0</v>
      </c>
      <c r="H46" s="204">
        <f t="shared" si="0"/>
        <v>1100000</v>
      </c>
      <c r="I46" s="4" t="s">
        <v>196</v>
      </c>
      <c r="J46" s="4" t="s">
        <v>196</v>
      </c>
      <c r="K46" s="4" t="s">
        <v>211</v>
      </c>
    </row>
    <row r="47" spans="1:11" x14ac:dyDescent="0.25">
      <c r="A47" s="1">
        <v>268</v>
      </c>
      <c r="B47" s="1" t="s">
        <v>124</v>
      </c>
      <c r="C47" s="9" t="s">
        <v>29</v>
      </c>
      <c r="D47" s="199"/>
      <c r="E47" s="199">
        <f>148834+171960+60000</f>
        <v>380794</v>
      </c>
      <c r="F47" s="4">
        <v>750000</v>
      </c>
      <c r="G47" s="4">
        <f>+E47</f>
        <v>380794</v>
      </c>
      <c r="H47" s="204">
        <f t="shared" si="0"/>
        <v>1130794</v>
      </c>
      <c r="I47" s="2" t="s">
        <v>212</v>
      </c>
      <c r="J47" s="2" t="s">
        <v>213</v>
      </c>
      <c r="K47" s="2" t="s">
        <v>214</v>
      </c>
    </row>
    <row r="48" spans="1:11" x14ac:dyDescent="0.25">
      <c r="A48" s="1">
        <v>269</v>
      </c>
      <c r="B48" s="1" t="s">
        <v>124</v>
      </c>
      <c r="C48" s="9" t="s">
        <v>29</v>
      </c>
      <c r="D48" s="199">
        <v>384615</v>
      </c>
      <c r="E48" s="199">
        <v>0</v>
      </c>
      <c r="F48" s="199">
        <v>384615</v>
      </c>
      <c r="G48" s="199">
        <v>0</v>
      </c>
      <c r="H48" s="204">
        <f t="shared" si="0"/>
        <v>384615</v>
      </c>
      <c r="I48" s="4" t="s">
        <v>190</v>
      </c>
      <c r="J48" s="4" t="s">
        <v>190</v>
      </c>
      <c r="K48" s="4" t="s">
        <v>215</v>
      </c>
    </row>
    <row r="49" spans="1:11" x14ac:dyDescent="0.25">
      <c r="A49" s="211">
        <v>270</v>
      </c>
      <c r="B49" s="211" t="s">
        <v>124</v>
      </c>
      <c r="C49" s="212" t="s">
        <v>24</v>
      </c>
      <c r="D49" s="208"/>
      <c r="E49" s="208"/>
      <c r="F49" s="208"/>
      <c r="G49" s="209"/>
      <c r="H49" s="210">
        <f t="shared" si="0"/>
        <v>0</v>
      </c>
      <c r="I49" s="140"/>
      <c r="J49" s="140"/>
      <c r="K49" s="140"/>
    </row>
    <row r="50" spans="1:11" x14ac:dyDescent="0.25">
      <c r="A50" s="1">
        <v>271</v>
      </c>
      <c r="B50" s="1" t="s">
        <v>124</v>
      </c>
      <c r="C50" s="9" t="s">
        <v>29</v>
      </c>
      <c r="D50" s="199">
        <v>0</v>
      </c>
      <c r="E50" s="199">
        <v>36000</v>
      </c>
      <c r="F50" s="199">
        <v>0</v>
      </c>
      <c r="G50" s="4">
        <f>+E50*19%+E50</f>
        <v>42840</v>
      </c>
      <c r="H50" s="204">
        <f t="shared" si="0"/>
        <v>42840</v>
      </c>
      <c r="I50" s="4"/>
      <c r="J50" s="4" t="s">
        <v>183</v>
      </c>
      <c r="K50" s="4" t="s">
        <v>218</v>
      </c>
    </row>
    <row r="51" spans="1:11" x14ac:dyDescent="0.25">
      <c r="A51" s="1">
        <v>272</v>
      </c>
      <c r="B51" s="94" t="s">
        <v>124</v>
      </c>
      <c r="C51" s="95" t="s">
        <v>29</v>
      </c>
      <c r="D51" s="199">
        <v>880000</v>
      </c>
      <c r="E51" s="199">
        <v>0</v>
      </c>
      <c r="F51" s="199">
        <f>+D51</f>
        <v>880000</v>
      </c>
      <c r="G51" s="4"/>
      <c r="H51" s="204">
        <f t="shared" si="0"/>
        <v>880000</v>
      </c>
      <c r="I51" s="2" t="s">
        <v>190</v>
      </c>
      <c r="J51" s="2" t="s">
        <v>190</v>
      </c>
      <c r="K51" s="2" t="s">
        <v>227</v>
      </c>
    </row>
    <row r="52" spans="1:11" x14ac:dyDescent="0.25">
      <c r="A52" s="94">
        <v>273</v>
      </c>
      <c r="B52" s="94" t="s">
        <v>124</v>
      </c>
      <c r="C52" s="95" t="s">
        <v>158</v>
      </c>
      <c r="D52" s="199">
        <v>596950</v>
      </c>
      <c r="E52" s="199">
        <v>760000</v>
      </c>
      <c r="F52" s="199">
        <f>+D52</f>
        <v>596950</v>
      </c>
      <c r="G52" s="4">
        <f>+E52*19%+E52</f>
        <v>904400</v>
      </c>
      <c r="H52" s="204">
        <f t="shared" si="0"/>
        <v>1501350</v>
      </c>
      <c r="I52" s="4" t="s">
        <v>230</v>
      </c>
      <c r="J52" s="4" t="s">
        <v>231</v>
      </c>
      <c r="K52" s="4" t="s">
        <v>232</v>
      </c>
    </row>
    <row r="53" spans="1:11" x14ac:dyDescent="0.25">
      <c r="A53" s="1">
        <v>274</v>
      </c>
      <c r="B53" s="94" t="s">
        <v>124</v>
      </c>
      <c r="C53" s="95" t="s">
        <v>29</v>
      </c>
      <c r="D53" s="199">
        <v>0</v>
      </c>
      <c r="E53" s="199">
        <v>1250000</v>
      </c>
      <c r="F53" s="199"/>
      <c r="G53" s="4">
        <f>+E53</f>
        <v>1250000</v>
      </c>
      <c r="H53" s="204">
        <f t="shared" si="0"/>
        <v>1250000</v>
      </c>
      <c r="I53" s="2" t="s">
        <v>234</v>
      </c>
      <c r="J53" s="2" t="s">
        <v>234</v>
      </c>
      <c r="K53" s="2" t="s">
        <v>235</v>
      </c>
    </row>
    <row r="54" spans="1:11" ht="45" x14ac:dyDescent="0.25">
      <c r="A54" s="1">
        <v>275</v>
      </c>
      <c r="B54" s="94" t="s">
        <v>124</v>
      </c>
      <c r="C54" s="95" t="s">
        <v>155</v>
      </c>
      <c r="D54" s="199">
        <f>1230000+149658</f>
        <v>1379658</v>
      </c>
      <c r="E54" s="199"/>
      <c r="F54" s="199"/>
      <c r="G54" s="4">
        <f>149658+1463700</f>
        <v>1613358</v>
      </c>
      <c r="H54" s="204">
        <f t="shared" si="0"/>
        <v>1613358</v>
      </c>
      <c r="I54" s="206" t="s">
        <v>236</v>
      </c>
      <c r="J54" s="4" t="s">
        <v>101</v>
      </c>
      <c r="K54" s="4" t="s">
        <v>237</v>
      </c>
    </row>
    <row r="55" spans="1:11" x14ac:dyDescent="0.25">
      <c r="A55" s="94">
        <v>276</v>
      </c>
      <c r="B55" s="94" t="s">
        <v>124</v>
      </c>
      <c r="C55" s="95" t="s">
        <v>174</v>
      </c>
      <c r="D55" s="199">
        <v>0</v>
      </c>
      <c r="E55" s="199">
        <v>161346</v>
      </c>
      <c r="F55" s="1">
        <v>0</v>
      </c>
      <c r="G55" s="4">
        <f>+E55*19%</f>
        <v>30655.74</v>
      </c>
      <c r="H55" s="204">
        <f t="shared" si="0"/>
        <v>30655.74</v>
      </c>
      <c r="I55" s="2" t="s">
        <v>101</v>
      </c>
      <c r="J55" s="2" t="s">
        <v>238</v>
      </c>
      <c r="K55" s="2" t="s">
        <v>239</v>
      </c>
    </row>
    <row r="56" spans="1:11" x14ac:dyDescent="0.25">
      <c r="A56" s="1">
        <v>277</v>
      </c>
      <c r="B56" s="1" t="s">
        <v>125</v>
      </c>
      <c r="C56" s="9" t="s">
        <v>160</v>
      </c>
      <c r="D56" s="25">
        <v>100000</v>
      </c>
      <c r="E56" s="25">
        <v>0</v>
      </c>
      <c r="F56" s="25">
        <v>100000</v>
      </c>
      <c r="G56" s="1">
        <v>0</v>
      </c>
      <c r="H56" s="238">
        <f t="shared" si="0"/>
        <v>100000</v>
      </c>
      <c r="I56" s="2" t="s">
        <v>240</v>
      </c>
      <c r="J56" s="2" t="s">
        <v>101</v>
      </c>
      <c r="K56" s="2" t="s">
        <v>241</v>
      </c>
    </row>
    <row r="57" spans="1:11" x14ac:dyDescent="0.25">
      <c r="A57" s="1">
        <v>278</v>
      </c>
      <c r="B57" s="1" t="s">
        <v>125</v>
      </c>
      <c r="C57" s="9" t="s">
        <v>156</v>
      </c>
      <c r="D57" s="25">
        <v>60000</v>
      </c>
      <c r="E57" s="25">
        <v>304020</v>
      </c>
      <c r="F57" s="25">
        <f>+D57</f>
        <v>60000</v>
      </c>
      <c r="G57" s="25">
        <f>+E57</f>
        <v>304020</v>
      </c>
      <c r="H57" s="238">
        <f t="shared" si="0"/>
        <v>364020</v>
      </c>
      <c r="I57" s="2" t="s">
        <v>242</v>
      </c>
      <c r="J57" s="2" t="s">
        <v>181</v>
      </c>
      <c r="K57" s="2" t="s">
        <v>243</v>
      </c>
    </row>
    <row r="58" spans="1:11" x14ac:dyDescent="0.25">
      <c r="A58" s="1">
        <v>279</v>
      </c>
      <c r="B58" s="1" t="s">
        <v>125</v>
      </c>
      <c r="C58" s="9" t="s">
        <v>160</v>
      </c>
      <c r="D58" s="2">
        <v>100000</v>
      </c>
      <c r="E58" s="25">
        <v>0</v>
      </c>
      <c r="F58" s="2">
        <v>100000</v>
      </c>
      <c r="G58" s="1"/>
      <c r="H58" s="238">
        <f t="shared" si="0"/>
        <v>100000</v>
      </c>
      <c r="I58" s="2" t="s">
        <v>230</v>
      </c>
      <c r="J58" s="2" t="s">
        <v>101</v>
      </c>
      <c r="K58" s="2" t="s">
        <v>241</v>
      </c>
    </row>
    <row r="59" spans="1:11" x14ac:dyDescent="0.25">
      <c r="A59" s="211">
        <v>280</v>
      </c>
      <c r="B59" s="211" t="s">
        <v>216</v>
      </c>
      <c r="C59" s="212" t="s">
        <v>24</v>
      </c>
      <c r="D59" s="244">
        <v>0</v>
      </c>
      <c r="E59" s="244">
        <v>0</v>
      </c>
      <c r="F59" s="244">
        <v>0</v>
      </c>
      <c r="G59" s="140">
        <v>0</v>
      </c>
      <c r="H59" s="245">
        <f t="shared" si="0"/>
        <v>0</v>
      </c>
      <c r="I59" s="140"/>
      <c r="J59" s="140"/>
      <c r="K59" s="140"/>
    </row>
    <row r="60" spans="1:11" x14ac:dyDescent="0.25">
      <c r="A60" s="211">
        <v>281</v>
      </c>
      <c r="B60" s="211" t="s">
        <v>216</v>
      </c>
      <c r="C60" s="212" t="s">
        <v>24</v>
      </c>
      <c r="D60" s="244">
        <v>0</v>
      </c>
      <c r="E60" s="244">
        <v>0</v>
      </c>
      <c r="F60" s="244">
        <v>0</v>
      </c>
      <c r="G60" s="140">
        <v>0</v>
      </c>
      <c r="H60" s="245">
        <f t="shared" si="0"/>
        <v>0</v>
      </c>
      <c r="I60" s="140"/>
      <c r="J60" s="140"/>
      <c r="K60" s="140"/>
    </row>
    <row r="61" spans="1:11" x14ac:dyDescent="0.25">
      <c r="A61" s="1">
        <v>282</v>
      </c>
      <c r="B61" s="1" t="s">
        <v>216</v>
      </c>
      <c r="C61" s="9" t="s">
        <v>29</v>
      </c>
      <c r="D61" s="2">
        <v>300000</v>
      </c>
      <c r="E61" s="2">
        <v>307200</v>
      </c>
      <c r="F61" s="2">
        <f>+D61</f>
        <v>300000</v>
      </c>
      <c r="G61" s="2">
        <f>+E61*19%+E61</f>
        <v>365568</v>
      </c>
      <c r="H61" s="238">
        <f t="shared" si="0"/>
        <v>665568</v>
      </c>
      <c r="I61" s="2" t="s">
        <v>212</v>
      </c>
      <c r="J61" s="2" t="s">
        <v>206</v>
      </c>
      <c r="K61" s="2" t="s">
        <v>381</v>
      </c>
    </row>
    <row r="62" spans="1:11" x14ac:dyDescent="0.25">
      <c r="A62" s="1">
        <v>283</v>
      </c>
      <c r="B62" s="1" t="s">
        <v>216</v>
      </c>
      <c r="C62" s="9" t="s">
        <v>29</v>
      </c>
      <c r="D62" s="2">
        <v>408000</v>
      </c>
      <c r="E62" s="2">
        <v>55748</v>
      </c>
      <c r="F62" s="2">
        <f>+D62</f>
        <v>408000</v>
      </c>
      <c r="G62" s="2">
        <f>+E62*19%+E62</f>
        <v>66340.12</v>
      </c>
      <c r="H62" s="238">
        <f t="shared" si="0"/>
        <v>474340.12</v>
      </c>
      <c r="I62" s="2" t="s">
        <v>196</v>
      </c>
      <c r="J62" s="2" t="s">
        <v>101</v>
      </c>
      <c r="K62" s="2" t="s">
        <v>245</v>
      </c>
    </row>
    <row r="63" spans="1:11" x14ac:dyDescent="0.25">
      <c r="A63" s="211">
        <v>284</v>
      </c>
      <c r="B63" s="211" t="s">
        <v>216</v>
      </c>
      <c r="C63" s="212" t="s">
        <v>24</v>
      </c>
      <c r="D63" s="244"/>
      <c r="E63" s="244"/>
      <c r="F63" s="244"/>
      <c r="G63" s="140">
        <v>0</v>
      </c>
      <c r="H63" s="245">
        <f t="shared" si="0"/>
        <v>0</v>
      </c>
      <c r="I63" s="140"/>
      <c r="J63" s="140"/>
      <c r="K63" s="140"/>
    </row>
    <row r="64" spans="1:11" x14ac:dyDescent="0.25">
      <c r="A64" s="1">
        <v>285</v>
      </c>
      <c r="B64" s="1" t="s">
        <v>216</v>
      </c>
      <c r="C64" s="9" t="s">
        <v>29</v>
      </c>
      <c r="D64" s="2">
        <v>700000</v>
      </c>
      <c r="E64" s="2"/>
      <c r="F64" s="2">
        <v>700000</v>
      </c>
      <c r="G64" s="2"/>
      <c r="H64" s="238">
        <f t="shared" si="0"/>
        <v>700000</v>
      </c>
      <c r="I64" s="2" t="s">
        <v>212</v>
      </c>
      <c r="J64" s="2" t="s">
        <v>212</v>
      </c>
      <c r="K64" s="2" t="s">
        <v>244</v>
      </c>
    </row>
    <row r="65" spans="1:11" x14ac:dyDescent="0.25">
      <c r="A65" s="1">
        <v>286</v>
      </c>
      <c r="B65" s="1" t="s">
        <v>216</v>
      </c>
      <c r="C65" s="9" t="s">
        <v>29</v>
      </c>
      <c r="D65" s="2">
        <v>210000</v>
      </c>
      <c r="E65" s="2"/>
      <c r="F65" s="2">
        <f>+D65</f>
        <v>210000</v>
      </c>
      <c r="G65" s="2"/>
      <c r="H65" s="238">
        <f t="shared" si="0"/>
        <v>210000</v>
      </c>
      <c r="I65" s="2" t="s">
        <v>212</v>
      </c>
      <c r="J65" s="2" t="s">
        <v>212</v>
      </c>
      <c r="K65" s="2" t="s">
        <v>223</v>
      </c>
    </row>
    <row r="66" spans="1:11" x14ac:dyDescent="0.25">
      <c r="A66" s="1">
        <v>287</v>
      </c>
      <c r="B66" s="1" t="s">
        <v>216</v>
      </c>
      <c r="C66" s="9" t="s">
        <v>29</v>
      </c>
      <c r="D66" s="2">
        <v>200000</v>
      </c>
      <c r="E66" s="2"/>
      <c r="F66" s="2">
        <v>200000</v>
      </c>
      <c r="G66" s="2"/>
      <c r="H66" s="238">
        <f t="shared" si="0"/>
        <v>200000</v>
      </c>
      <c r="I66" s="2" t="s">
        <v>190</v>
      </c>
      <c r="J66" s="2" t="s">
        <v>190</v>
      </c>
      <c r="K66" s="2" t="s">
        <v>380</v>
      </c>
    </row>
    <row r="67" spans="1:11" x14ac:dyDescent="0.25">
      <c r="A67" s="1">
        <v>288</v>
      </c>
      <c r="B67" s="1" t="s">
        <v>216</v>
      </c>
      <c r="C67" s="9" t="s">
        <v>29</v>
      </c>
      <c r="D67" s="2">
        <v>160000</v>
      </c>
      <c r="E67" s="79"/>
      <c r="F67" s="2">
        <f>+D67</f>
        <v>160000</v>
      </c>
      <c r="G67" s="2"/>
      <c r="H67" s="238">
        <f t="shared" si="0"/>
        <v>160000</v>
      </c>
      <c r="I67" s="2" t="s">
        <v>212</v>
      </c>
      <c r="J67" s="2" t="s">
        <v>212</v>
      </c>
      <c r="K67" s="2" t="s">
        <v>379</v>
      </c>
    </row>
    <row r="68" spans="1:11" x14ac:dyDescent="0.25">
      <c r="A68" s="211">
        <v>289</v>
      </c>
      <c r="B68" s="211" t="s">
        <v>216</v>
      </c>
      <c r="C68" s="212" t="s">
        <v>24</v>
      </c>
      <c r="D68" s="244">
        <v>0</v>
      </c>
      <c r="E68" s="244">
        <v>0</v>
      </c>
      <c r="F68" s="244">
        <v>0</v>
      </c>
      <c r="G68" s="140"/>
      <c r="H68" s="245">
        <f t="shared" si="0"/>
        <v>0</v>
      </c>
      <c r="I68" s="140"/>
      <c r="J68" s="140"/>
      <c r="K68" s="140"/>
    </row>
    <row r="69" spans="1:11" x14ac:dyDescent="0.25">
      <c r="A69" s="1">
        <v>290</v>
      </c>
      <c r="B69" s="1" t="s">
        <v>216</v>
      </c>
      <c r="C69" s="9" t="s">
        <v>29</v>
      </c>
      <c r="D69" s="2">
        <v>701600</v>
      </c>
      <c r="E69" s="2">
        <v>4500000</v>
      </c>
      <c r="F69" s="2">
        <f>+D69</f>
        <v>701600</v>
      </c>
      <c r="G69" s="2">
        <f>+E69*19%+E69</f>
        <v>5355000</v>
      </c>
      <c r="H69" s="238">
        <f t="shared" si="0"/>
        <v>6056600</v>
      </c>
      <c r="I69" s="2" t="s">
        <v>200</v>
      </c>
      <c r="J69" s="2" t="s">
        <v>246</v>
      </c>
      <c r="K69" s="2" t="s">
        <v>310</v>
      </c>
    </row>
    <row r="70" spans="1:11" x14ac:dyDescent="0.25">
      <c r="A70" s="1">
        <v>291</v>
      </c>
      <c r="B70" s="1" t="s">
        <v>217</v>
      </c>
      <c r="C70" s="9" t="s">
        <v>158</v>
      </c>
      <c r="D70" s="2">
        <f>1085000+255160</f>
        <v>1340160</v>
      </c>
      <c r="E70" s="2">
        <v>2592100</v>
      </c>
      <c r="F70" s="2">
        <f>+D70</f>
        <v>1340160</v>
      </c>
      <c r="G70" s="2">
        <f>+E70*19%+E70</f>
        <v>3084599</v>
      </c>
      <c r="H70" s="238">
        <f t="shared" ref="H70" si="2">+F70+G70</f>
        <v>4424759</v>
      </c>
      <c r="I70" s="2" t="s">
        <v>200</v>
      </c>
      <c r="J70" s="2" t="s">
        <v>238</v>
      </c>
      <c r="K70" s="2" t="s">
        <v>378</v>
      </c>
    </row>
    <row r="71" spans="1:11" x14ac:dyDescent="0.25">
      <c r="A71" s="422" t="s">
        <v>228</v>
      </c>
      <c r="B71" s="423"/>
      <c r="C71" s="423"/>
      <c r="D71" s="423"/>
      <c r="E71" s="423"/>
      <c r="F71" s="423"/>
      <c r="G71" s="424"/>
      <c r="H71" s="238">
        <f>SUM(H8:H70)</f>
        <v>66374611.480000004</v>
      </c>
    </row>
    <row r="75" spans="1:11" x14ac:dyDescent="0.25">
      <c r="H75" s="91"/>
      <c r="I75" s="91"/>
    </row>
    <row r="76" spans="1:11" x14ac:dyDescent="0.25">
      <c r="H76" s="327"/>
      <c r="I76" s="327"/>
    </row>
    <row r="77" spans="1:11" x14ac:dyDescent="0.25">
      <c r="H77" s="182"/>
      <c r="I77" s="327"/>
    </row>
    <row r="78" spans="1:11" x14ac:dyDescent="0.25">
      <c r="H78" s="327"/>
      <c r="I78" s="327"/>
    </row>
    <row r="79" spans="1:11" x14ac:dyDescent="0.25">
      <c r="H79" s="327"/>
      <c r="I79" s="327"/>
    </row>
    <row r="80" spans="1:11" x14ac:dyDescent="0.25">
      <c r="H80" s="327"/>
      <c r="I80" s="327"/>
    </row>
  </sheetData>
  <mergeCells count="5">
    <mergeCell ref="D2:K4"/>
    <mergeCell ref="D6:E6"/>
    <mergeCell ref="F6:G6"/>
    <mergeCell ref="I6:J6"/>
    <mergeCell ref="A71:G7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7"/>
  <sheetViews>
    <sheetView zoomScale="89" zoomScaleNormal="89" workbookViewId="0">
      <selection activeCell="F138" sqref="F138"/>
    </sheetView>
  </sheetViews>
  <sheetFormatPr baseColWidth="10" defaultRowHeight="15" x14ac:dyDescent="0.25"/>
  <cols>
    <col min="1" max="1" width="12.28515625" customWidth="1"/>
    <col min="3" max="3" width="53.7109375" customWidth="1"/>
    <col min="4" max="4" width="59.85546875" customWidth="1"/>
    <col min="5" max="5" width="22.5703125" customWidth="1"/>
    <col min="6" max="6" width="23" customWidth="1"/>
    <col min="7" max="7" width="35.7109375" customWidth="1"/>
  </cols>
  <sheetData>
    <row r="1" spans="1:7" ht="15.75" thickBot="1" x14ac:dyDescent="0.3"/>
    <row r="2" spans="1:7" x14ac:dyDescent="0.25">
      <c r="C2" s="469" t="s">
        <v>265</v>
      </c>
      <c r="D2" s="470"/>
      <c r="E2" s="470"/>
      <c r="F2" s="470"/>
      <c r="G2" s="471"/>
    </row>
    <row r="3" spans="1:7" x14ac:dyDescent="0.25">
      <c r="C3" s="472"/>
      <c r="D3" s="473"/>
      <c r="E3" s="473"/>
      <c r="F3" s="473"/>
      <c r="G3" s="474"/>
    </row>
    <row r="4" spans="1:7" ht="7.5" customHeight="1" thickBot="1" x14ac:dyDescent="0.3">
      <c r="C4" s="475"/>
      <c r="D4" s="476"/>
      <c r="E4" s="476"/>
      <c r="F4" s="476"/>
      <c r="G4" s="477"/>
    </row>
    <row r="6" spans="1:7" ht="16.5" thickBot="1" x14ac:dyDescent="0.3">
      <c r="A6" s="247" t="s">
        <v>120</v>
      </c>
      <c r="B6" s="247" t="s">
        <v>263</v>
      </c>
      <c r="C6" s="247" t="s">
        <v>247</v>
      </c>
      <c r="D6" s="247" t="s">
        <v>248</v>
      </c>
      <c r="E6" s="247" t="s">
        <v>256</v>
      </c>
      <c r="F6" s="247" t="s">
        <v>257</v>
      </c>
      <c r="G6" s="247" t="s">
        <v>251</v>
      </c>
    </row>
    <row r="7" spans="1:7" ht="15" customHeight="1" x14ac:dyDescent="0.25">
      <c r="A7" s="492" t="s">
        <v>107</v>
      </c>
      <c r="B7" s="495" t="s">
        <v>264</v>
      </c>
      <c r="C7" s="257" t="s">
        <v>249</v>
      </c>
      <c r="D7" s="257" t="s">
        <v>250</v>
      </c>
      <c r="E7" s="258">
        <v>349525</v>
      </c>
      <c r="F7" s="258">
        <f>+E7</f>
        <v>349525</v>
      </c>
      <c r="G7" s="259" t="s">
        <v>252</v>
      </c>
    </row>
    <row r="8" spans="1:7" ht="15" customHeight="1" x14ac:dyDescent="0.25">
      <c r="A8" s="493"/>
      <c r="B8" s="496"/>
      <c r="C8" s="260" t="s">
        <v>253</v>
      </c>
      <c r="D8" s="260" t="s">
        <v>254</v>
      </c>
      <c r="E8" s="261">
        <v>196500</v>
      </c>
      <c r="F8" s="261">
        <f>+E8</f>
        <v>196500</v>
      </c>
      <c r="G8" s="262"/>
    </row>
    <row r="9" spans="1:7" ht="15" customHeight="1" x14ac:dyDescent="0.25">
      <c r="A9" s="493"/>
      <c r="B9" s="496"/>
      <c r="C9" s="260" t="s">
        <v>249</v>
      </c>
      <c r="D9" s="263" t="s">
        <v>255</v>
      </c>
      <c r="E9" s="261">
        <v>388000</v>
      </c>
      <c r="F9" s="261">
        <f t="shared" ref="F9:F27" si="0">+E9</f>
        <v>388000</v>
      </c>
      <c r="G9" s="262" t="s">
        <v>269</v>
      </c>
    </row>
    <row r="10" spans="1:7" ht="15" customHeight="1" x14ac:dyDescent="0.25">
      <c r="A10" s="493"/>
      <c r="B10" s="496"/>
      <c r="C10" s="263" t="s">
        <v>258</v>
      </c>
      <c r="D10" s="263" t="s">
        <v>259</v>
      </c>
      <c r="E10" s="261">
        <v>1618500</v>
      </c>
      <c r="F10" s="261">
        <f t="shared" si="0"/>
        <v>1618500</v>
      </c>
      <c r="G10" s="262"/>
    </row>
    <row r="11" spans="1:7" ht="15" customHeight="1" x14ac:dyDescent="0.25">
      <c r="A11" s="493"/>
      <c r="B11" s="496"/>
      <c r="C11" s="263" t="s">
        <v>249</v>
      </c>
      <c r="D11" s="263" t="s">
        <v>260</v>
      </c>
      <c r="E11" s="261">
        <v>38792</v>
      </c>
      <c r="F11" s="261">
        <f t="shared" si="0"/>
        <v>38792</v>
      </c>
      <c r="G11" s="262"/>
    </row>
    <row r="12" spans="1:7" ht="15" customHeight="1" thickBot="1" x14ac:dyDescent="0.3">
      <c r="A12" s="494"/>
      <c r="B12" s="497"/>
      <c r="C12" s="264" t="s">
        <v>261</v>
      </c>
      <c r="D12" s="264" t="s">
        <v>262</v>
      </c>
      <c r="E12" s="265">
        <v>525000</v>
      </c>
      <c r="F12" s="265">
        <f t="shared" si="0"/>
        <v>525000</v>
      </c>
      <c r="G12" s="266"/>
    </row>
    <row r="13" spans="1:7" x14ac:dyDescent="0.25">
      <c r="A13" s="368" t="s">
        <v>108</v>
      </c>
      <c r="B13" s="371" t="s">
        <v>264</v>
      </c>
      <c r="C13" s="254" t="s">
        <v>266</v>
      </c>
      <c r="D13" s="254" t="s">
        <v>278</v>
      </c>
      <c r="E13" s="248">
        <v>450000</v>
      </c>
      <c r="F13" s="248">
        <f>+E13</f>
        <v>450000</v>
      </c>
      <c r="G13" s="249"/>
    </row>
    <row r="14" spans="1:7" x14ac:dyDescent="0.25">
      <c r="A14" s="369"/>
      <c r="B14" s="372"/>
      <c r="C14" s="118" t="s">
        <v>258</v>
      </c>
      <c r="D14" s="118" t="s">
        <v>276</v>
      </c>
      <c r="E14" s="88">
        <v>1618500</v>
      </c>
      <c r="F14" s="88">
        <f t="shared" si="0"/>
        <v>1618500</v>
      </c>
      <c r="G14" s="250"/>
    </row>
    <row r="15" spans="1:7" x14ac:dyDescent="0.25">
      <c r="A15" s="369"/>
      <c r="B15" s="372"/>
      <c r="C15" s="9" t="s">
        <v>249</v>
      </c>
      <c r="D15" s="9" t="s">
        <v>267</v>
      </c>
      <c r="E15" s="88">
        <v>388000</v>
      </c>
      <c r="F15" s="88">
        <f t="shared" si="0"/>
        <v>388000</v>
      </c>
      <c r="G15" s="250" t="s">
        <v>268</v>
      </c>
    </row>
    <row r="16" spans="1:7" x14ac:dyDescent="0.25">
      <c r="A16" s="369"/>
      <c r="B16" s="372"/>
      <c r="C16" s="118" t="s">
        <v>253</v>
      </c>
      <c r="D16" s="9" t="s">
        <v>270</v>
      </c>
      <c r="E16" s="88">
        <v>199700</v>
      </c>
      <c r="F16" s="88">
        <f t="shared" si="0"/>
        <v>199700</v>
      </c>
      <c r="G16" s="250"/>
    </row>
    <row r="17" spans="1:7" x14ac:dyDescent="0.25">
      <c r="A17" s="369"/>
      <c r="B17" s="372"/>
      <c r="C17" s="95" t="s">
        <v>249</v>
      </c>
      <c r="D17" s="95" t="s">
        <v>274</v>
      </c>
      <c r="E17" s="88">
        <v>388000</v>
      </c>
      <c r="F17" s="88">
        <f t="shared" si="0"/>
        <v>388000</v>
      </c>
      <c r="G17" s="250" t="s">
        <v>271</v>
      </c>
    </row>
    <row r="18" spans="1:7" ht="15.75" thickBot="1" x14ac:dyDescent="0.3">
      <c r="A18" s="370"/>
      <c r="B18" s="373"/>
      <c r="C18" s="118" t="s">
        <v>282</v>
      </c>
      <c r="D18" s="246" t="s">
        <v>283</v>
      </c>
      <c r="E18" s="255">
        <v>139000</v>
      </c>
      <c r="F18" s="255">
        <f t="shared" si="0"/>
        <v>139000</v>
      </c>
      <c r="G18" s="256" t="s">
        <v>284</v>
      </c>
    </row>
    <row r="19" spans="1:7" x14ac:dyDescent="0.25">
      <c r="A19" s="478" t="s">
        <v>109</v>
      </c>
      <c r="B19" s="481" t="s">
        <v>264</v>
      </c>
      <c r="C19" s="257" t="s">
        <v>249</v>
      </c>
      <c r="D19" s="257" t="s">
        <v>272</v>
      </c>
      <c r="E19" s="258">
        <v>388000</v>
      </c>
      <c r="F19" s="258">
        <f t="shared" si="0"/>
        <v>388000</v>
      </c>
      <c r="G19" s="259" t="s">
        <v>273</v>
      </c>
    </row>
    <row r="20" spans="1:7" x14ac:dyDescent="0.25">
      <c r="A20" s="479"/>
      <c r="B20" s="482"/>
      <c r="C20" s="263" t="s">
        <v>253</v>
      </c>
      <c r="D20" s="260" t="s">
        <v>270</v>
      </c>
      <c r="E20" s="261">
        <v>202800</v>
      </c>
      <c r="F20" s="261">
        <f t="shared" si="0"/>
        <v>202800</v>
      </c>
      <c r="G20" s="262"/>
    </row>
    <row r="21" spans="1:7" x14ac:dyDescent="0.25">
      <c r="A21" s="479"/>
      <c r="B21" s="482"/>
      <c r="C21" s="263" t="s">
        <v>266</v>
      </c>
      <c r="D21" s="263" t="s">
        <v>278</v>
      </c>
      <c r="E21" s="261">
        <v>450000</v>
      </c>
      <c r="F21" s="261">
        <f t="shared" si="0"/>
        <v>450000</v>
      </c>
      <c r="G21" s="262"/>
    </row>
    <row r="22" spans="1:7" x14ac:dyDescent="0.25">
      <c r="A22" s="479"/>
      <c r="B22" s="482"/>
      <c r="C22" s="263" t="s">
        <v>253</v>
      </c>
      <c r="D22" s="260" t="s">
        <v>294</v>
      </c>
      <c r="E22" s="261">
        <v>199700</v>
      </c>
      <c r="F22" s="261">
        <f t="shared" si="0"/>
        <v>199700</v>
      </c>
      <c r="G22" s="262"/>
    </row>
    <row r="23" spans="1:7" x14ac:dyDescent="0.25">
      <c r="A23" s="479"/>
      <c r="B23" s="482"/>
      <c r="C23" s="263" t="s">
        <v>258</v>
      </c>
      <c r="D23" s="263" t="s">
        <v>275</v>
      </c>
      <c r="E23" s="261">
        <v>1718500</v>
      </c>
      <c r="F23" s="261">
        <f t="shared" si="0"/>
        <v>1718500</v>
      </c>
      <c r="G23" s="262" t="s">
        <v>277</v>
      </c>
    </row>
    <row r="24" spans="1:7" ht="15.75" thickBot="1" x14ac:dyDescent="0.3">
      <c r="A24" s="480"/>
      <c r="B24" s="483"/>
      <c r="C24" s="264" t="s">
        <v>249</v>
      </c>
      <c r="D24" s="267" t="s">
        <v>272</v>
      </c>
      <c r="E24" s="265">
        <v>388000</v>
      </c>
      <c r="F24" s="265">
        <f t="shared" si="0"/>
        <v>388000</v>
      </c>
      <c r="G24" s="266" t="s">
        <v>289</v>
      </c>
    </row>
    <row r="25" spans="1:7" x14ac:dyDescent="0.25">
      <c r="A25" s="484" t="s">
        <v>110</v>
      </c>
      <c r="B25" s="487" t="s">
        <v>264</v>
      </c>
      <c r="C25" s="254" t="s">
        <v>266</v>
      </c>
      <c r="D25" s="254" t="s">
        <v>278</v>
      </c>
      <c r="E25" s="248">
        <v>450000</v>
      </c>
      <c r="F25" s="248">
        <f t="shared" si="0"/>
        <v>450000</v>
      </c>
      <c r="G25" s="249"/>
    </row>
    <row r="26" spans="1:7" x14ac:dyDescent="0.25">
      <c r="A26" s="485"/>
      <c r="B26" s="488"/>
      <c r="C26" s="118" t="s">
        <v>249</v>
      </c>
      <c r="D26" s="9" t="s">
        <v>279</v>
      </c>
      <c r="E26" s="88">
        <v>513000</v>
      </c>
      <c r="F26" s="88">
        <f t="shared" si="0"/>
        <v>513000</v>
      </c>
      <c r="G26" s="250" t="s">
        <v>280</v>
      </c>
    </row>
    <row r="27" spans="1:7" x14ac:dyDescent="0.25">
      <c r="A27" s="485"/>
      <c r="B27" s="488"/>
      <c r="C27" s="118" t="s">
        <v>249</v>
      </c>
      <c r="D27" s="9" t="s">
        <v>281</v>
      </c>
      <c r="E27" s="88">
        <v>388000</v>
      </c>
      <c r="F27" s="88">
        <f t="shared" si="0"/>
        <v>388000</v>
      </c>
      <c r="G27" s="250" t="s">
        <v>290</v>
      </c>
    </row>
    <row r="28" spans="1:7" x14ac:dyDescent="0.25">
      <c r="A28" s="485"/>
      <c r="B28" s="488"/>
      <c r="C28" s="268" t="s">
        <v>285</v>
      </c>
      <c r="D28" s="118" t="s">
        <v>286</v>
      </c>
      <c r="E28" s="88">
        <v>1976204</v>
      </c>
      <c r="F28" s="88">
        <f>+E28</f>
        <v>1976204</v>
      </c>
      <c r="G28" s="250" t="s">
        <v>287</v>
      </c>
    </row>
    <row r="29" spans="1:7" x14ac:dyDescent="0.25">
      <c r="A29" s="486"/>
      <c r="B29" s="489"/>
      <c r="C29" s="268" t="s">
        <v>253</v>
      </c>
      <c r="D29" s="118" t="s">
        <v>293</v>
      </c>
      <c r="E29" s="88">
        <v>186100</v>
      </c>
      <c r="F29" s="88">
        <v>186100</v>
      </c>
      <c r="G29" s="250"/>
    </row>
    <row r="30" spans="1:7" ht="15.75" thickBot="1" x14ac:dyDescent="0.3">
      <c r="A30" s="486"/>
      <c r="B30" s="489"/>
      <c r="C30" s="251" t="s">
        <v>258</v>
      </c>
      <c r="D30" s="251" t="s">
        <v>288</v>
      </c>
      <c r="E30" s="252">
        <v>1718500</v>
      </c>
      <c r="F30" s="252">
        <f t="shared" ref="F30:F55" si="1">+E30</f>
        <v>1718500</v>
      </c>
      <c r="G30" s="253"/>
    </row>
    <row r="31" spans="1:7" x14ac:dyDescent="0.25">
      <c r="A31" s="478" t="s">
        <v>111</v>
      </c>
      <c r="B31" s="481" t="s">
        <v>264</v>
      </c>
      <c r="C31" s="257" t="s">
        <v>266</v>
      </c>
      <c r="D31" s="257" t="s">
        <v>278</v>
      </c>
      <c r="E31" s="258">
        <v>450000</v>
      </c>
      <c r="F31" s="258">
        <f t="shared" si="1"/>
        <v>450000</v>
      </c>
      <c r="G31" s="259"/>
    </row>
    <row r="32" spans="1:7" x14ac:dyDescent="0.25">
      <c r="A32" s="479"/>
      <c r="B32" s="482"/>
      <c r="C32" s="263" t="s">
        <v>249</v>
      </c>
      <c r="D32" s="260" t="s">
        <v>291</v>
      </c>
      <c r="E32" s="261">
        <v>388000</v>
      </c>
      <c r="F32" s="261">
        <f t="shared" si="1"/>
        <v>388000</v>
      </c>
      <c r="G32" s="262" t="s">
        <v>292</v>
      </c>
    </row>
    <row r="33" spans="1:7" x14ac:dyDescent="0.25">
      <c r="A33" s="479"/>
      <c r="B33" s="482"/>
      <c r="C33" s="263" t="s">
        <v>249</v>
      </c>
      <c r="D33" s="263" t="s">
        <v>309</v>
      </c>
      <c r="E33" s="261">
        <v>513000</v>
      </c>
      <c r="F33" s="261">
        <f t="shared" si="1"/>
        <v>513000</v>
      </c>
      <c r="G33" s="262"/>
    </row>
    <row r="34" spans="1:7" x14ac:dyDescent="0.25">
      <c r="A34" s="490"/>
      <c r="B34" s="491"/>
      <c r="C34" s="269" t="s">
        <v>253</v>
      </c>
      <c r="D34" s="269" t="s">
        <v>295</v>
      </c>
      <c r="E34" s="270">
        <v>193500</v>
      </c>
      <c r="F34" s="270">
        <f t="shared" si="1"/>
        <v>193500</v>
      </c>
      <c r="G34" s="271"/>
    </row>
    <row r="35" spans="1:7" x14ac:dyDescent="0.25">
      <c r="A35" s="490"/>
      <c r="B35" s="491"/>
      <c r="C35" s="269" t="s">
        <v>282</v>
      </c>
      <c r="D35" s="269" t="s">
        <v>319</v>
      </c>
      <c r="E35" s="270">
        <v>296000</v>
      </c>
      <c r="F35" s="270">
        <f t="shared" si="1"/>
        <v>296000</v>
      </c>
      <c r="G35" s="271" t="s">
        <v>320</v>
      </c>
    </row>
    <row r="36" spans="1:7" ht="15.75" thickBot="1" x14ac:dyDescent="0.3">
      <c r="A36" s="480"/>
      <c r="B36" s="483"/>
      <c r="C36" s="264" t="s">
        <v>258</v>
      </c>
      <c r="D36" s="267" t="s">
        <v>301</v>
      </c>
      <c r="E36" s="265">
        <v>1718500</v>
      </c>
      <c r="F36" s="265">
        <f t="shared" si="1"/>
        <v>1718500</v>
      </c>
      <c r="G36" s="266"/>
    </row>
    <row r="37" spans="1:7" x14ac:dyDescent="0.25">
      <c r="A37" s="368" t="s">
        <v>112</v>
      </c>
      <c r="B37" s="371" t="s">
        <v>264</v>
      </c>
      <c r="C37" s="272" t="s">
        <v>266</v>
      </c>
      <c r="D37" s="272" t="s">
        <v>278</v>
      </c>
      <c r="E37" s="166">
        <v>450000</v>
      </c>
      <c r="F37" s="166">
        <f t="shared" si="1"/>
        <v>450000</v>
      </c>
      <c r="G37" s="167"/>
    </row>
    <row r="38" spans="1:7" x14ac:dyDescent="0.25">
      <c r="A38" s="369"/>
      <c r="B38" s="372"/>
      <c r="C38" s="9" t="s">
        <v>253</v>
      </c>
      <c r="D38" s="273" t="s">
        <v>307</v>
      </c>
      <c r="E38" s="101">
        <v>204200</v>
      </c>
      <c r="F38" s="101">
        <f t="shared" si="1"/>
        <v>204200</v>
      </c>
      <c r="G38" s="168"/>
    </row>
    <row r="39" spans="1:7" x14ac:dyDescent="0.25">
      <c r="A39" s="369"/>
      <c r="B39" s="372"/>
      <c r="C39" s="9" t="s">
        <v>249</v>
      </c>
      <c r="D39" s="9" t="s">
        <v>296</v>
      </c>
      <c r="E39" s="101">
        <v>513000</v>
      </c>
      <c r="F39" s="101">
        <f t="shared" si="1"/>
        <v>513000</v>
      </c>
      <c r="G39" s="168"/>
    </row>
    <row r="40" spans="1:7" x14ac:dyDescent="0.25">
      <c r="A40" s="369"/>
      <c r="B40" s="372"/>
      <c r="C40" s="9" t="s">
        <v>297</v>
      </c>
      <c r="D40" s="9" t="s">
        <v>298</v>
      </c>
      <c r="E40" s="239">
        <v>450000</v>
      </c>
      <c r="F40" s="239">
        <f t="shared" si="1"/>
        <v>450000</v>
      </c>
      <c r="G40" s="168"/>
    </row>
    <row r="41" spans="1:7" x14ac:dyDescent="0.25">
      <c r="A41" s="369"/>
      <c r="B41" s="372"/>
      <c r="C41" s="9" t="s">
        <v>249</v>
      </c>
      <c r="D41" s="9" t="s">
        <v>299</v>
      </c>
      <c r="E41" s="101">
        <v>513000</v>
      </c>
      <c r="F41" s="101">
        <f t="shared" si="1"/>
        <v>513000</v>
      </c>
      <c r="G41" s="168"/>
    </row>
    <row r="42" spans="1:7" x14ac:dyDescent="0.25">
      <c r="A42" s="369"/>
      <c r="B42" s="372"/>
      <c r="C42" s="95" t="s">
        <v>258</v>
      </c>
      <c r="D42" s="95" t="s">
        <v>300</v>
      </c>
      <c r="E42" s="274">
        <v>1718500</v>
      </c>
      <c r="F42" s="274">
        <f t="shared" si="1"/>
        <v>1718500</v>
      </c>
      <c r="G42" s="275"/>
    </row>
    <row r="43" spans="1:7" ht="15.75" thickBot="1" x14ac:dyDescent="0.3">
      <c r="A43" s="369"/>
      <c r="B43" s="372"/>
      <c r="C43" s="95" t="s">
        <v>249</v>
      </c>
      <c r="D43" s="95" t="s">
        <v>313</v>
      </c>
      <c r="E43" s="274">
        <v>513000</v>
      </c>
      <c r="F43" s="274">
        <f t="shared" si="1"/>
        <v>513000</v>
      </c>
      <c r="G43" s="275"/>
    </row>
    <row r="44" spans="1:7" x14ac:dyDescent="0.25">
      <c r="A44" s="452" t="s">
        <v>306</v>
      </c>
      <c r="B44" s="455" t="s">
        <v>264</v>
      </c>
      <c r="C44" s="257" t="s">
        <v>249</v>
      </c>
      <c r="D44" s="257" t="s">
        <v>302</v>
      </c>
      <c r="E44" s="258">
        <v>513000</v>
      </c>
      <c r="F44" s="258">
        <f t="shared" si="1"/>
        <v>513000</v>
      </c>
      <c r="G44" s="259"/>
    </row>
    <row r="45" spans="1:7" x14ac:dyDescent="0.25">
      <c r="A45" s="453"/>
      <c r="B45" s="456"/>
      <c r="C45" s="263" t="s">
        <v>266</v>
      </c>
      <c r="D45" s="260" t="s">
        <v>278</v>
      </c>
      <c r="E45" s="261">
        <v>450000</v>
      </c>
      <c r="F45" s="261">
        <f t="shared" si="1"/>
        <v>450000</v>
      </c>
      <c r="G45" s="262"/>
    </row>
    <row r="46" spans="1:7" x14ac:dyDescent="0.25">
      <c r="A46" s="453"/>
      <c r="B46" s="456"/>
      <c r="C46" s="263" t="s">
        <v>303</v>
      </c>
      <c r="D46" s="263" t="s">
        <v>304</v>
      </c>
      <c r="E46" s="261">
        <v>602000</v>
      </c>
      <c r="F46" s="261">
        <f t="shared" si="1"/>
        <v>602000</v>
      </c>
      <c r="G46" s="262"/>
    </row>
    <row r="47" spans="1:7" x14ac:dyDescent="0.25">
      <c r="A47" s="453"/>
      <c r="B47" s="456"/>
      <c r="C47" s="263" t="s">
        <v>282</v>
      </c>
      <c r="D47" s="263" t="s">
        <v>305</v>
      </c>
      <c r="E47" s="261">
        <v>704000</v>
      </c>
      <c r="F47" s="261">
        <f t="shared" si="1"/>
        <v>704000</v>
      </c>
      <c r="G47" s="262"/>
    </row>
    <row r="48" spans="1:7" x14ac:dyDescent="0.25">
      <c r="A48" s="453"/>
      <c r="B48" s="456"/>
      <c r="C48" s="263" t="s">
        <v>249</v>
      </c>
      <c r="D48" s="260" t="s">
        <v>312</v>
      </c>
      <c r="E48" s="261">
        <v>513000</v>
      </c>
      <c r="F48" s="261">
        <f t="shared" si="1"/>
        <v>513000</v>
      </c>
      <c r="G48" s="262"/>
    </row>
    <row r="49" spans="1:7" x14ac:dyDescent="0.25">
      <c r="A49" s="453"/>
      <c r="B49" s="456"/>
      <c r="C49" s="260" t="s">
        <v>253</v>
      </c>
      <c r="D49" s="260" t="s">
        <v>308</v>
      </c>
      <c r="E49" s="261">
        <v>210600</v>
      </c>
      <c r="F49" s="261">
        <f t="shared" si="1"/>
        <v>210600</v>
      </c>
      <c r="G49" s="262"/>
    </row>
    <row r="50" spans="1:7" ht="15.75" thickBot="1" x14ac:dyDescent="0.3">
      <c r="A50" s="454"/>
      <c r="B50" s="457"/>
      <c r="C50" s="264" t="s">
        <v>258</v>
      </c>
      <c r="D50" s="267" t="s">
        <v>300</v>
      </c>
      <c r="E50" s="265">
        <v>1718500</v>
      </c>
      <c r="F50" s="265">
        <f t="shared" si="1"/>
        <v>1718500</v>
      </c>
      <c r="G50" s="266"/>
    </row>
    <row r="51" spans="1:7" x14ac:dyDescent="0.25">
      <c r="A51" s="368" t="s">
        <v>123</v>
      </c>
      <c r="B51" s="371" t="s">
        <v>264</v>
      </c>
      <c r="C51" s="254" t="s">
        <v>249</v>
      </c>
      <c r="D51" s="278" t="s">
        <v>311</v>
      </c>
      <c r="E51" s="166">
        <v>513000</v>
      </c>
      <c r="F51" s="166">
        <f t="shared" si="1"/>
        <v>513000</v>
      </c>
      <c r="G51" s="279"/>
    </row>
    <row r="52" spans="1:7" x14ac:dyDescent="0.25">
      <c r="A52" s="369"/>
      <c r="B52" s="372"/>
      <c r="C52" s="118" t="s">
        <v>253</v>
      </c>
      <c r="D52" s="95" t="s">
        <v>314</v>
      </c>
      <c r="E52" s="274">
        <v>209900</v>
      </c>
      <c r="F52" s="274">
        <f t="shared" si="1"/>
        <v>209900</v>
      </c>
      <c r="G52" s="280"/>
    </row>
    <row r="53" spans="1:7" x14ac:dyDescent="0.25">
      <c r="A53" s="369"/>
      <c r="B53" s="372"/>
      <c r="C53" s="118" t="s">
        <v>249</v>
      </c>
      <c r="D53" s="95" t="s">
        <v>315</v>
      </c>
      <c r="E53" s="101">
        <v>513000</v>
      </c>
      <c r="F53" s="101">
        <f t="shared" si="1"/>
        <v>513000</v>
      </c>
      <c r="G53" s="280"/>
    </row>
    <row r="54" spans="1:7" x14ac:dyDescent="0.25">
      <c r="A54" s="369"/>
      <c r="B54" s="372"/>
      <c r="C54" s="118" t="s">
        <v>316</v>
      </c>
      <c r="D54" s="9" t="s">
        <v>317</v>
      </c>
      <c r="E54" s="239">
        <v>130000</v>
      </c>
      <c r="F54" s="239">
        <f t="shared" si="1"/>
        <v>130000</v>
      </c>
      <c r="G54" s="280"/>
    </row>
    <row r="55" spans="1:7" x14ac:dyDescent="0.25">
      <c r="A55" s="369"/>
      <c r="B55" s="372"/>
      <c r="C55" s="118" t="s">
        <v>258</v>
      </c>
      <c r="D55" s="9" t="s">
        <v>321</v>
      </c>
      <c r="E55" s="239">
        <v>1718500</v>
      </c>
      <c r="F55" s="239">
        <f t="shared" si="1"/>
        <v>1718500</v>
      </c>
      <c r="G55" s="280"/>
    </row>
    <row r="56" spans="1:7" ht="15.75" thickBot="1" x14ac:dyDescent="0.3">
      <c r="A56" s="370"/>
      <c r="B56" s="373"/>
      <c r="C56" s="281" t="s">
        <v>285</v>
      </c>
      <c r="D56" s="282" t="s">
        <v>318</v>
      </c>
      <c r="E56" s="169">
        <v>10258118</v>
      </c>
      <c r="F56" s="169">
        <f t="shared" ref="F56:F72" si="2">+E56</f>
        <v>10258118</v>
      </c>
      <c r="G56" s="283"/>
    </row>
    <row r="57" spans="1:7" x14ac:dyDescent="0.25">
      <c r="A57" s="452" t="s">
        <v>124</v>
      </c>
      <c r="B57" s="455" t="s">
        <v>264</v>
      </c>
      <c r="C57" s="284" t="s">
        <v>253</v>
      </c>
      <c r="D57" s="284" t="s">
        <v>322</v>
      </c>
      <c r="E57" s="258">
        <v>208600</v>
      </c>
      <c r="F57" s="258">
        <f t="shared" si="2"/>
        <v>208600</v>
      </c>
      <c r="G57" s="285"/>
    </row>
    <row r="58" spans="1:7" x14ac:dyDescent="0.25">
      <c r="A58" s="453"/>
      <c r="B58" s="456"/>
      <c r="C58" s="263" t="s">
        <v>249</v>
      </c>
      <c r="D58" s="263" t="s">
        <v>323</v>
      </c>
      <c r="E58" s="261">
        <v>513000</v>
      </c>
      <c r="F58" s="261">
        <f t="shared" si="2"/>
        <v>513000</v>
      </c>
      <c r="G58" s="286"/>
    </row>
    <row r="59" spans="1:7" x14ac:dyDescent="0.25">
      <c r="A59" s="453"/>
      <c r="B59" s="456"/>
      <c r="C59" s="263" t="s">
        <v>249</v>
      </c>
      <c r="D59" s="263" t="s">
        <v>324</v>
      </c>
      <c r="E59" s="261">
        <v>513000</v>
      </c>
      <c r="F59" s="261">
        <f t="shared" si="2"/>
        <v>513000</v>
      </c>
      <c r="G59" s="286"/>
    </row>
    <row r="60" spans="1:7" ht="15.75" thickBot="1" x14ac:dyDescent="0.3">
      <c r="A60" s="454"/>
      <c r="B60" s="457"/>
      <c r="C60" s="264" t="s">
        <v>266</v>
      </c>
      <c r="D60" s="264" t="s">
        <v>278</v>
      </c>
      <c r="E60" s="265">
        <v>450000</v>
      </c>
      <c r="F60" s="265">
        <f t="shared" si="2"/>
        <v>450000</v>
      </c>
      <c r="G60" s="287"/>
    </row>
    <row r="61" spans="1:7" x14ac:dyDescent="0.25">
      <c r="A61" s="368" t="s">
        <v>125</v>
      </c>
      <c r="B61" s="371" t="s">
        <v>264</v>
      </c>
      <c r="C61" s="254" t="s">
        <v>253</v>
      </c>
      <c r="D61" s="254" t="s">
        <v>325</v>
      </c>
      <c r="E61" s="248">
        <v>208700</v>
      </c>
      <c r="F61" s="248">
        <f t="shared" si="2"/>
        <v>208700</v>
      </c>
      <c r="G61" s="279"/>
    </row>
    <row r="62" spans="1:7" x14ac:dyDescent="0.25">
      <c r="A62" s="369"/>
      <c r="B62" s="372"/>
      <c r="C62" s="118" t="s">
        <v>249</v>
      </c>
      <c r="D62" s="118" t="s">
        <v>326</v>
      </c>
      <c r="E62" s="88">
        <v>513000</v>
      </c>
      <c r="F62" s="88">
        <f t="shared" si="2"/>
        <v>513000</v>
      </c>
      <c r="G62" s="280"/>
    </row>
    <row r="63" spans="1:7" x14ac:dyDescent="0.25">
      <c r="A63" s="369"/>
      <c r="B63" s="372"/>
      <c r="C63" s="251" t="s">
        <v>282</v>
      </c>
      <c r="D63" s="251" t="s">
        <v>328</v>
      </c>
      <c r="E63" s="252">
        <v>725000</v>
      </c>
      <c r="F63" s="252">
        <f t="shared" si="2"/>
        <v>725000</v>
      </c>
      <c r="G63" s="289"/>
    </row>
    <row r="64" spans="1:7" ht="15.75" thickBot="1" x14ac:dyDescent="0.3">
      <c r="A64" s="370"/>
      <c r="B64" s="373"/>
      <c r="C64" s="281" t="s">
        <v>249</v>
      </c>
      <c r="D64" s="281" t="s">
        <v>327</v>
      </c>
      <c r="E64" s="288">
        <v>513000</v>
      </c>
      <c r="F64" s="288">
        <f t="shared" si="2"/>
        <v>513000</v>
      </c>
      <c r="G64" s="283"/>
    </row>
    <row r="65" spans="1:7" x14ac:dyDescent="0.25">
      <c r="A65" s="458" t="s">
        <v>216</v>
      </c>
      <c r="B65" s="461" t="s">
        <v>264</v>
      </c>
      <c r="C65" s="290" t="s">
        <v>249</v>
      </c>
      <c r="D65" s="290" t="s">
        <v>330</v>
      </c>
      <c r="E65" s="291">
        <v>513000</v>
      </c>
      <c r="F65" s="291">
        <f t="shared" si="2"/>
        <v>513000</v>
      </c>
      <c r="G65" s="292"/>
    </row>
    <row r="66" spans="1:7" x14ac:dyDescent="0.25">
      <c r="A66" s="459"/>
      <c r="B66" s="462"/>
      <c r="C66" s="293" t="s">
        <v>253</v>
      </c>
      <c r="D66" s="293" t="s">
        <v>329</v>
      </c>
      <c r="E66" s="294">
        <v>209400</v>
      </c>
      <c r="F66" s="294">
        <f t="shared" si="2"/>
        <v>209400</v>
      </c>
      <c r="G66" s="290"/>
    </row>
    <row r="67" spans="1:7" x14ac:dyDescent="0.25">
      <c r="A67" s="459"/>
      <c r="B67" s="462"/>
      <c r="C67" s="293" t="s">
        <v>266</v>
      </c>
      <c r="D67" s="293" t="s">
        <v>278</v>
      </c>
      <c r="E67" s="294">
        <v>405000</v>
      </c>
      <c r="F67" s="294">
        <f t="shared" si="2"/>
        <v>405000</v>
      </c>
      <c r="G67" s="293"/>
    </row>
    <row r="68" spans="1:7" x14ac:dyDescent="0.25">
      <c r="A68" s="459"/>
      <c r="B68" s="462"/>
      <c r="C68" s="293" t="s">
        <v>303</v>
      </c>
      <c r="D68" s="293" t="s">
        <v>400</v>
      </c>
      <c r="E68" s="294">
        <v>42000</v>
      </c>
      <c r="F68" s="294">
        <f t="shared" si="2"/>
        <v>42000</v>
      </c>
      <c r="G68" s="293"/>
    </row>
    <row r="69" spans="1:7" x14ac:dyDescent="0.25">
      <c r="A69" s="460"/>
      <c r="B69" s="448"/>
      <c r="C69" s="293" t="s">
        <v>249</v>
      </c>
      <c r="D69" s="293" t="s">
        <v>331</v>
      </c>
      <c r="E69" s="294">
        <v>513000</v>
      </c>
      <c r="F69" s="294">
        <f t="shared" si="2"/>
        <v>513000</v>
      </c>
      <c r="G69" s="293"/>
    </row>
    <row r="70" spans="1:7" x14ac:dyDescent="0.25">
      <c r="A70" s="466" t="s">
        <v>217</v>
      </c>
      <c r="B70" s="463" t="s">
        <v>264</v>
      </c>
      <c r="C70" s="63" t="s">
        <v>249</v>
      </c>
      <c r="D70" s="63" t="s">
        <v>299</v>
      </c>
      <c r="E70" s="88">
        <v>513000</v>
      </c>
      <c r="F70" s="88">
        <f t="shared" si="2"/>
        <v>513000</v>
      </c>
      <c r="G70" s="63"/>
    </row>
    <row r="71" spans="1:7" x14ac:dyDescent="0.25">
      <c r="A71" s="467"/>
      <c r="B71" s="464"/>
      <c r="C71" s="63" t="s">
        <v>282</v>
      </c>
      <c r="D71" s="63" t="s">
        <v>401</v>
      </c>
      <c r="E71" s="88">
        <f>156000+566000</f>
        <v>722000</v>
      </c>
      <c r="F71" s="88">
        <f t="shared" si="2"/>
        <v>722000</v>
      </c>
      <c r="G71" s="63"/>
    </row>
    <row r="72" spans="1:7" x14ac:dyDescent="0.25">
      <c r="A72" s="468"/>
      <c r="B72" s="465"/>
      <c r="C72" s="63" t="s">
        <v>249</v>
      </c>
      <c r="D72" s="63" t="s">
        <v>332</v>
      </c>
      <c r="E72" s="88">
        <v>513000</v>
      </c>
      <c r="F72" s="88">
        <f t="shared" si="2"/>
        <v>513000</v>
      </c>
      <c r="G72" s="63"/>
    </row>
    <row r="73" spans="1:7" ht="19.5" customHeight="1" x14ac:dyDescent="0.25">
      <c r="A73" s="427" t="s">
        <v>86</v>
      </c>
      <c r="B73" s="428"/>
      <c r="C73" s="428"/>
      <c r="D73" s="429"/>
      <c r="E73" s="295">
        <f>SUM(E7:E72)</f>
        <v>47927339</v>
      </c>
      <c r="F73" s="295">
        <f>SUM(F7:F72)</f>
        <v>47927339</v>
      </c>
      <c r="G73" s="276"/>
    </row>
    <row r="74" spans="1:7" x14ac:dyDescent="0.25">
      <c r="G74" s="67"/>
    </row>
    <row r="75" spans="1:7" ht="15.75" thickBot="1" x14ac:dyDescent="0.3"/>
    <row r="76" spans="1:7" ht="16.5" thickBot="1" x14ac:dyDescent="0.3">
      <c r="A76" s="102" t="s">
        <v>120</v>
      </c>
      <c r="B76" s="103" t="s">
        <v>263</v>
      </c>
      <c r="C76" s="103" t="s">
        <v>247</v>
      </c>
      <c r="D76" s="103" t="s">
        <v>248</v>
      </c>
      <c r="E76" s="103" t="s">
        <v>256</v>
      </c>
      <c r="F76" s="103" t="s">
        <v>257</v>
      </c>
      <c r="G76" s="104" t="s">
        <v>251</v>
      </c>
    </row>
    <row r="77" spans="1:7" x14ac:dyDescent="0.25">
      <c r="A77" s="442" t="s">
        <v>107</v>
      </c>
      <c r="B77" s="445" t="s">
        <v>343</v>
      </c>
      <c r="C77" s="296" t="s">
        <v>333</v>
      </c>
      <c r="D77" s="296" t="s">
        <v>334</v>
      </c>
      <c r="E77" s="248">
        <v>285836</v>
      </c>
      <c r="F77" s="248">
        <f>+E77</f>
        <v>285836</v>
      </c>
      <c r="G77" s="249"/>
    </row>
    <row r="78" spans="1:7" x14ac:dyDescent="0.25">
      <c r="A78" s="443"/>
      <c r="B78" s="446"/>
      <c r="C78" s="297" t="s">
        <v>335</v>
      </c>
      <c r="D78" s="297" t="s">
        <v>336</v>
      </c>
      <c r="E78" s="88">
        <v>87919</v>
      </c>
      <c r="F78" s="88">
        <f t="shared" ref="F78:F133" si="3">+E78</f>
        <v>87919</v>
      </c>
      <c r="G78" s="250"/>
    </row>
    <row r="79" spans="1:7" x14ac:dyDescent="0.25">
      <c r="A79" s="443"/>
      <c r="B79" s="446"/>
      <c r="C79" s="297" t="s">
        <v>337</v>
      </c>
      <c r="D79" s="63" t="s">
        <v>338</v>
      </c>
      <c r="E79" s="88">
        <v>53090</v>
      </c>
      <c r="F79" s="88">
        <f t="shared" si="3"/>
        <v>53090</v>
      </c>
      <c r="G79" s="250"/>
    </row>
    <row r="80" spans="1:7" x14ac:dyDescent="0.25">
      <c r="A80" s="443"/>
      <c r="B80" s="446"/>
      <c r="C80" s="63" t="s">
        <v>339</v>
      </c>
      <c r="D80" s="63" t="s">
        <v>340</v>
      </c>
      <c r="E80" s="88">
        <v>142800</v>
      </c>
      <c r="F80" s="88">
        <f t="shared" si="3"/>
        <v>142800</v>
      </c>
      <c r="G80" s="250"/>
    </row>
    <row r="81" spans="1:7" ht="15.75" thickBot="1" x14ac:dyDescent="0.3">
      <c r="A81" s="444"/>
      <c r="B81" s="447"/>
      <c r="C81" s="64" t="s">
        <v>341</v>
      </c>
      <c r="D81" s="64" t="s">
        <v>342</v>
      </c>
      <c r="E81" s="288">
        <v>290776</v>
      </c>
      <c r="F81" s="288">
        <f t="shared" si="3"/>
        <v>290776</v>
      </c>
      <c r="G81" s="298"/>
    </row>
    <row r="82" spans="1:7" x14ac:dyDescent="0.25">
      <c r="A82" s="448" t="s">
        <v>108</v>
      </c>
      <c r="B82" s="450" t="s">
        <v>343</v>
      </c>
      <c r="C82" s="290" t="s">
        <v>344</v>
      </c>
      <c r="D82" s="290" t="s">
        <v>345</v>
      </c>
      <c r="E82" s="291">
        <v>58000</v>
      </c>
      <c r="F82" s="291">
        <f t="shared" si="3"/>
        <v>58000</v>
      </c>
      <c r="G82" s="291"/>
    </row>
    <row r="83" spans="1:7" x14ac:dyDescent="0.25">
      <c r="A83" s="425"/>
      <c r="B83" s="426"/>
      <c r="C83" s="293" t="s">
        <v>346</v>
      </c>
      <c r="D83" s="293" t="s">
        <v>347</v>
      </c>
      <c r="E83" s="294">
        <v>35000</v>
      </c>
      <c r="F83" s="294">
        <f t="shared" si="3"/>
        <v>35000</v>
      </c>
      <c r="G83" s="294"/>
    </row>
    <row r="84" spans="1:7" x14ac:dyDescent="0.25">
      <c r="A84" s="425"/>
      <c r="B84" s="426"/>
      <c r="C84" s="304" t="s">
        <v>348</v>
      </c>
      <c r="D84" s="304" t="s">
        <v>349</v>
      </c>
      <c r="E84" s="294">
        <v>123600</v>
      </c>
      <c r="F84" s="294">
        <f t="shared" si="3"/>
        <v>123600</v>
      </c>
      <c r="G84" s="294"/>
    </row>
    <row r="85" spans="1:7" x14ac:dyDescent="0.25">
      <c r="A85" s="425"/>
      <c r="B85" s="426"/>
      <c r="C85" s="293" t="s">
        <v>337</v>
      </c>
      <c r="D85" s="304" t="s">
        <v>338</v>
      </c>
      <c r="E85" s="294">
        <v>83270</v>
      </c>
      <c r="F85" s="294">
        <f t="shared" si="3"/>
        <v>83270</v>
      </c>
      <c r="G85" s="294"/>
    </row>
    <row r="86" spans="1:7" x14ac:dyDescent="0.25">
      <c r="A86" s="425"/>
      <c r="B86" s="426"/>
      <c r="C86" s="304" t="s">
        <v>333</v>
      </c>
      <c r="D86" s="304" t="s">
        <v>334</v>
      </c>
      <c r="E86" s="294">
        <v>296694</v>
      </c>
      <c r="F86" s="294">
        <f t="shared" si="3"/>
        <v>296694</v>
      </c>
      <c r="G86" s="294"/>
    </row>
    <row r="87" spans="1:7" ht="15.75" thickBot="1" x14ac:dyDescent="0.3">
      <c r="A87" s="449"/>
      <c r="B87" s="451"/>
      <c r="C87" s="307" t="s">
        <v>335</v>
      </c>
      <c r="D87" s="305" t="s">
        <v>336</v>
      </c>
      <c r="E87" s="308">
        <v>85793</v>
      </c>
      <c r="F87" s="308">
        <f t="shared" si="3"/>
        <v>85793</v>
      </c>
      <c r="G87" s="308"/>
    </row>
    <row r="88" spans="1:7" x14ac:dyDescent="0.25">
      <c r="A88" s="364" t="s">
        <v>109</v>
      </c>
      <c r="B88" s="440" t="s">
        <v>343</v>
      </c>
      <c r="C88" s="296" t="s">
        <v>333</v>
      </c>
      <c r="D88" s="296" t="s">
        <v>334</v>
      </c>
      <c r="E88" s="248">
        <v>296694</v>
      </c>
      <c r="F88" s="248">
        <f t="shared" si="3"/>
        <v>296694</v>
      </c>
      <c r="G88" s="249"/>
    </row>
    <row r="89" spans="1:7" x14ac:dyDescent="0.25">
      <c r="A89" s="346"/>
      <c r="B89" s="396"/>
      <c r="C89" s="63" t="s">
        <v>335</v>
      </c>
      <c r="D89" s="297" t="s">
        <v>336</v>
      </c>
      <c r="E89" s="88">
        <v>85793</v>
      </c>
      <c r="F89" s="88">
        <f t="shared" si="3"/>
        <v>85793</v>
      </c>
      <c r="G89" s="250"/>
    </row>
    <row r="90" spans="1:7" x14ac:dyDescent="0.25">
      <c r="A90" s="346"/>
      <c r="B90" s="396"/>
      <c r="C90" s="63" t="s">
        <v>337</v>
      </c>
      <c r="D90" s="63" t="s">
        <v>338</v>
      </c>
      <c r="E90" s="88">
        <v>94560</v>
      </c>
      <c r="F90" s="88">
        <f t="shared" si="3"/>
        <v>94560</v>
      </c>
      <c r="G90" s="250"/>
    </row>
    <row r="91" spans="1:7" ht="15.75" thickBot="1" x14ac:dyDescent="0.3">
      <c r="A91" s="365"/>
      <c r="B91" s="441"/>
      <c r="C91" s="64" t="s">
        <v>344</v>
      </c>
      <c r="D91" s="299" t="s">
        <v>350</v>
      </c>
      <c r="E91" s="288">
        <v>11600</v>
      </c>
      <c r="F91" s="288">
        <f t="shared" si="3"/>
        <v>11600</v>
      </c>
      <c r="G91" s="298"/>
    </row>
    <row r="92" spans="1:7" x14ac:dyDescent="0.25">
      <c r="A92" s="435" t="s">
        <v>110</v>
      </c>
      <c r="B92" s="438" t="s">
        <v>343</v>
      </c>
      <c r="C92" s="300" t="s">
        <v>333</v>
      </c>
      <c r="D92" s="300" t="s">
        <v>334</v>
      </c>
      <c r="E92" s="301">
        <v>296694</v>
      </c>
      <c r="F92" s="301">
        <f t="shared" si="3"/>
        <v>296694</v>
      </c>
      <c r="G92" s="302"/>
    </row>
    <row r="93" spans="1:7" x14ac:dyDescent="0.25">
      <c r="A93" s="436"/>
      <c r="B93" s="426"/>
      <c r="C93" s="293" t="s">
        <v>355</v>
      </c>
      <c r="D93" s="304" t="s">
        <v>356</v>
      </c>
      <c r="E93" s="294">
        <v>44000</v>
      </c>
      <c r="F93" s="294">
        <f t="shared" si="3"/>
        <v>44000</v>
      </c>
      <c r="G93" s="303"/>
    </row>
    <row r="94" spans="1:7" x14ac:dyDescent="0.25">
      <c r="A94" s="436"/>
      <c r="B94" s="426"/>
      <c r="C94" s="293" t="s">
        <v>348</v>
      </c>
      <c r="D94" s="304" t="s">
        <v>357</v>
      </c>
      <c r="E94" s="294">
        <v>147680</v>
      </c>
      <c r="F94" s="294">
        <f t="shared" si="3"/>
        <v>147680</v>
      </c>
      <c r="G94" s="303"/>
    </row>
    <row r="95" spans="1:7" x14ac:dyDescent="0.25">
      <c r="A95" s="436"/>
      <c r="B95" s="426"/>
      <c r="C95" s="293" t="s">
        <v>335</v>
      </c>
      <c r="D95" s="293" t="s">
        <v>336</v>
      </c>
      <c r="E95" s="294">
        <v>83342</v>
      </c>
      <c r="F95" s="294">
        <f t="shared" si="3"/>
        <v>83342</v>
      </c>
      <c r="G95" s="303"/>
    </row>
    <row r="96" spans="1:7" ht="15.75" thickBot="1" x14ac:dyDescent="0.3">
      <c r="A96" s="437"/>
      <c r="B96" s="439"/>
      <c r="C96" s="309" t="s">
        <v>337</v>
      </c>
      <c r="D96" s="309" t="s">
        <v>338</v>
      </c>
      <c r="E96" s="310">
        <v>123050</v>
      </c>
      <c r="F96" s="310">
        <f t="shared" si="3"/>
        <v>123050</v>
      </c>
      <c r="G96" s="311"/>
    </row>
    <row r="97" spans="1:7" x14ac:dyDescent="0.25">
      <c r="A97" s="364" t="s">
        <v>111</v>
      </c>
      <c r="B97" s="440" t="s">
        <v>343</v>
      </c>
      <c r="C97" s="296" t="s">
        <v>333</v>
      </c>
      <c r="D97" s="296" t="s">
        <v>334</v>
      </c>
      <c r="E97" s="248">
        <v>296694</v>
      </c>
      <c r="F97" s="248">
        <f t="shared" si="3"/>
        <v>296694</v>
      </c>
      <c r="G97" s="249"/>
    </row>
    <row r="98" spans="1:7" x14ac:dyDescent="0.25">
      <c r="A98" s="346"/>
      <c r="B98" s="396"/>
      <c r="C98" s="63" t="s">
        <v>335</v>
      </c>
      <c r="D98" s="297" t="s">
        <v>336</v>
      </c>
      <c r="E98" s="88">
        <v>85793</v>
      </c>
      <c r="F98" s="88">
        <f t="shared" si="3"/>
        <v>85793</v>
      </c>
      <c r="G98" s="250"/>
    </row>
    <row r="99" spans="1:7" x14ac:dyDescent="0.25">
      <c r="A99" s="346"/>
      <c r="B99" s="396"/>
      <c r="C99" s="63" t="s">
        <v>341</v>
      </c>
      <c r="D99" s="63" t="s">
        <v>358</v>
      </c>
      <c r="E99" s="88">
        <v>71400</v>
      </c>
      <c r="F99" s="88">
        <f t="shared" si="3"/>
        <v>71400</v>
      </c>
      <c r="G99" s="250"/>
    </row>
    <row r="100" spans="1:7" x14ac:dyDescent="0.25">
      <c r="A100" s="346"/>
      <c r="B100" s="396"/>
      <c r="C100" s="63" t="s">
        <v>344</v>
      </c>
      <c r="D100" s="63" t="s">
        <v>359</v>
      </c>
      <c r="E100" s="88">
        <v>938000</v>
      </c>
      <c r="F100" s="88">
        <f t="shared" si="3"/>
        <v>938000</v>
      </c>
      <c r="G100" s="250"/>
    </row>
    <row r="101" spans="1:7" ht="15.75" thickBot="1" x14ac:dyDescent="0.3">
      <c r="A101" s="365"/>
      <c r="B101" s="441"/>
      <c r="C101" s="64" t="s">
        <v>337</v>
      </c>
      <c r="D101" s="64" t="s">
        <v>338</v>
      </c>
      <c r="E101" s="288">
        <v>138070</v>
      </c>
      <c r="F101" s="288">
        <f t="shared" si="3"/>
        <v>138070</v>
      </c>
      <c r="G101" s="298"/>
    </row>
    <row r="102" spans="1:7" x14ac:dyDescent="0.25">
      <c r="A102" s="435" t="s">
        <v>112</v>
      </c>
      <c r="B102" s="438" t="s">
        <v>343</v>
      </c>
      <c r="C102" s="312" t="s">
        <v>335</v>
      </c>
      <c r="D102" s="312" t="s">
        <v>336</v>
      </c>
      <c r="E102" s="313">
        <v>85793</v>
      </c>
      <c r="F102" s="313">
        <f t="shared" si="3"/>
        <v>85793</v>
      </c>
      <c r="G102" s="314"/>
    </row>
    <row r="103" spans="1:7" x14ac:dyDescent="0.25">
      <c r="A103" s="436"/>
      <c r="B103" s="426"/>
      <c r="C103" s="304" t="s">
        <v>337</v>
      </c>
      <c r="D103" s="304" t="s">
        <v>338</v>
      </c>
      <c r="E103" s="315">
        <v>125460</v>
      </c>
      <c r="F103" s="315">
        <f t="shared" si="3"/>
        <v>125460</v>
      </c>
      <c r="G103" s="316"/>
    </row>
    <row r="104" spans="1:7" ht="15.75" thickBot="1" x14ac:dyDescent="0.3">
      <c r="A104" s="437"/>
      <c r="B104" s="439"/>
      <c r="C104" s="317" t="s">
        <v>348</v>
      </c>
      <c r="D104" s="317" t="s">
        <v>360</v>
      </c>
      <c r="E104" s="318">
        <v>149930</v>
      </c>
      <c r="F104" s="318">
        <f t="shared" si="3"/>
        <v>149930</v>
      </c>
      <c r="G104" s="319"/>
    </row>
    <row r="105" spans="1:7" x14ac:dyDescent="0.25">
      <c r="A105" s="347" t="s">
        <v>306</v>
      </c>
      <c r="B105" s="434" t="s">
        <v>343</v>
      </c>
      <c r="C105" s="306" t="s">
        <v>344</v>
      </c>
      <c r="D105" s="306" t="s">
        <v>345</v>
      </c>
      <c r="E105" s="89">
        <v>5800</v>
      </c>
      <c r="F105" s="89">
        <f t="shared" si="3"/>
        <v>5800</v>
      </c>
      <c r="G105" s="89"/>
    </row>
    <row r="106" spans="1:7" x14ac:dyDescent="0.25">
      <c r="A106" s="328"/>
      <c r="B106" s="396"/>
      <c r="C106" s="63" t="s">
        <v>333</v>
      </c>
      <c r="D106" s="297" t="s">
        <v>334</v>
      </c>
      <c r="E106" s="88">
        <v>296694</v>
      </c>
      <c r="F106" s="88">
        <f t="shared" si="3"/>
        <v>296694</v>
      </c>
      <c r="G106" s="88"/>
    </row>
    <row r="107" spans="1:7" x14ac:dyDescent="0.25">
      <c r="A107" s="328"/>
      <c r="B107" s="396"/>
      <c r="C107" s="63" t="s">
        <v>335</v>
      </c>
      <c r="D107" s="63" t="s">
        <v>336</v>
      </c>
      <c r="E107" s="88">
        <v>85824</v>
      </c>
      <c r="F107" s="88">
        <f t="shared" si="3"/>
        <v>85824</v>
      </c>
      <c r="G107" s="88"/>
    </row>
    <row r="108" spans="1:7" x14ac:dyDescent="0.25">
      <c r="A108" s="328"/>
      <c r="B108" s="396"/>
      <c r="C108" s="63" t="s">
        <v>337</v>
      </c>
      <c r="D108" s="63" t="s">
        <v>338</v>
      </c>
      <c r="E108" s="88">
        <v>80420</v>
      </c>
      <c r="F108" s="88">
        <f t="shared" si="3"/>
        <v>80420</v>
      </c>
      <c r="G108" s="88"/>
    </row>
    <row r="109" spans="1:7" x14ac:dyDescent="0.25">
      <c r="A109" s="425" t="s">
        <v>123</v>
      </c>
      <c r="B109" s="426" t="s">
        <v>343</v>
      </c>
      <c r="C109" s="293" t="s">
        <v>355</v>
      </c>
      <c r="D109" s="304" t="s">
        <v>356</v>
      </c>
      <c r="E109" s="315">
        <v>56000</v>
      </c>
      <c r="F109" s="315">
        <f t="shared" si="3"/>
        <v>56000</v>
      </c>
      <c r="G109" s="293"/>
    </row>
    <row r="110" spans="1:7" x14ac:dyDescent="0.25">
      <c r="A110" s="425"/>
      <c r="B110" s="426"/>
      <c r="C110" s="293" t="s">
        <v>346</v>
      </c>
      <c r="D110" s="304" t="s">
        <v>347</v>
      </c>
      <c r="E110" s="315">
        <v>22000</v>
      </c>
      <c r="F110" s="315">
        <f t="shared" si="3"/>
        <v>22000</v>
      </c>
      <c r="G110" s="293"/>
    </row>
    <row r="111" spans="1:7" x14ac:dyDescent="0.25">
      <c r="A111" s="425"/>
      <c r="B111" s="426"/>
      <c r="C111" s="293" t="s">
        <v>339</v>
      </c>
      <c r="D111" s="304" t="s">
        <v>361</v>
      </c>
      <c r="E111" s="315">
        <v>60000</v>
      </c>
      <c r="F111" s="315">
        <f t="shared" si="3"/>
        <v>60000</v>
      </c>
      <c r="G111" s="293"/>
    </row>
    <row r="112" spans="1:7" x14ac:dyDescent="0.25">
      <c r="A112" s="425"/>
      <c r="B112" s="426"/>
      <c r="C112" s="293" t="s">
        <v>362</v>
      </c>
      <c r="D112" s="304" t="s">
        <v>363</v>
      </c>
      <c r="E112" s="315">
        <v>5000</v>
      </c>
      <c r="F112" s="315">
        <f t="shared" si="3"/>
        <v>5000</v>
      </c>
      <c r="G112" s="293"/>
    </row>
    <row r="113" spans="1:7" x14ac:dyDescent="0.25">
      <c r="A113" s="425"/>
      <c r="B113" s="426"/>
      <c r="C113" s="293" t="s">
        <v>337</v>
      </c>
      <c r="D113" s="304" t="s">
        <v>338</v>
      </c>
      <c r="E113" s="315">
        <v>122060</v>
      </c>
      <c r="F113" s="315">
        <f t="shared" si="3"/>
        <v>122060</v>
      </c>
      <c r="G113" s="293"/>
    </row>
    <row r="114" spans="1:7" x14ac:dyDescent="0.25">
      <c r="A114" s="425"/>
      <c r="B114" s="426"/>
      <c r="C114" s="293" t="s">
        <v>348</v>
      </c>
      <c r="D114" s="304" t="s">
        <v>374</v>
      </c>
      <c r="E114" s="315">
        <v>142462</v>
      </c>
      <c r="F114" s="315">
        <f t="shared" si="3"/>
        <v>142462</v>
      </c>
      <c r="G114" s="293"/>
    </row>
    <row r="115" spans="1:7" x14ac:dyDescent="0.25">
      <c r="A115" s="425"/>
      <c r="B115" s="426"/>
      <c r="C115" s="293" t="s">
        <v>333</v>
      </c>
      <c r="D115" s="304" t="s">
        <v>334</v>
      </c>
      <c r="E115" s="315">
        <v>593388</v>
      </c>
      <c r="F115" s="315">
        <f t="shared" si="3"/>
        <v>593388</v>
      </c>
      <c r="G115" s="293" t="s">
        <v>364</v>
      </c>
    </row>
    <row r="116" spans="1:7" x14ac:dyDescent="0.25">
      <c r="A116" s="328" t="s">
        <v>366</v>
      </c>
      <c r="B116" s="396" t="s">
        <v>343</v>
      </c>
      <c r="C116" s="63" t="s">
        <v>339</v>
      </c>
      <c r="D116" s="63" t="s">
        <v>365</v>
      </c>
      <c r="E116" s="88">
        <v>166600</v>
      </c>
      <c r="F116" s="88">
        <f t="shared" si="3"/>
        <v>166600</v>
      </c>
      <c r="G116" s="63"/>
    </row>
    <row r="117" spans="1:7" x14ac:dyDescent="0.25">
      <c r="A117" s="328"/>
      <c r="B117" s="396"/>
      <c r="C117" s="63" t="s">
        <v>335</v>
      </c>
      <c r="D117" s="63" t="s">
        <v>336</v>
      </c>
      <c r="E117" s="88">
        <v>85793</v>
      </c>
      <c r="F117" s="88">
        <f t="shared" si="3"/>
        <v>85793</v>
      </c>
      <c r="G117" s="63"/>
    </row>
    <row r="118" spans="1:7" x14ac:dyDescent="0.25">
      <c r="A118" s="328"/>
      <c r="B118" s="396"/>
      <c r="C118" s="63" t="s">
        <v>333</v>
      </c>
      <c r="D118" s="63" t="s">
        <v>334</v>
      </c>
      <c r="E118" s="88">
        <v>296694</v>
      </c>
      <c r="F118" s="88">
        <f t="shared" si="3"/>
        <v>296694</v>
      </c>
      <c r="G118" s="63"/>
    </row>
    <row r="119" spans="1:7" x14ac:dyDescent="0.25">
      <c r="A119" s="328"/>
      <c r="B119" s="396"/>
      <c r="C119" s="63" t="s">
        <v>337</v>
      </c>
      <c r="D119" s="63" t="s">
        <v>338</v>
      </c>
      <c r="E119" s="88">
        <v>125920</v>
      </c>
      <c r="F119" s="88">
        <f t="shared" si="3"/>
        <v>125920</v>
      </c>
      <c r="G119" s="63"/>
    </row>
    <row r="120" spans="1:7" x14ac:dyDescent="0.25">
      <c r="A120" s="425" t="s">
        <v>125</v>
      </c>
      <c r="B120" s="426" t="s">
        <v>343</v>
      </c>
      <c r="C120" s="293" t="s">
        <v>367</v>
      </c>
      <c r="D120" s="293" t="s">
        <v>368</v>
      </c>
      <c r="E120" s="294">
        <v>120000</v>
      </c>
      <c r="F120" s="294">
        <f t="shared" si="3"/>
        <v>120000</v>
      </c>
      <c r="G120" s="293"/>
    </row>
    <row r="121" spans="1:7" x14ac:dyDescent="0.25">
      <c r="A121" s="425"/>
      <c r="B121" s="426"/>
      <c r="C121" s="293" t="s">
        <v>369</v>
      </c>
      <c r="D121" s="293" t="s">
        <v>370</v>
      </c>
      <c r="E121" s="294">
        <f>125000+125000+50000</f>
        <v>300000</v>
      </c>
      <c r="F121" s="294">
        <f t="shared" si="3"/>
        <v>300000</v>
      </c>
      <c r="G121" s="293"/>
    </row>
    <row r="122" spans="1:7" x14ac:dyDescent="0.25">
      <c r="A122" s="425"/>
      <c r="B122" s="426"/>
      <c r="C122" s="293" t="s">
        <v>335</v>
      </c>
      <c r="D122" s="293" t="s">
        <v>336</v>
      </c>
      <c r="E122" s="294">
        <v>85824</v>
      </c>
      <c r="F122" s="294">
        <f t="shared" si="3"/>
        <v>85824</v>
      </c>
      <c r="G122" s="293"/>
    </row>
    <row r="123" spans="1:7" x14ac:dyDescent="0.25">
      <c r="A123" s="425"/>
      <c r="B123" s="426"/>
      <c r="C123" s="293" t="s">
        <v>333</v>
      </c>
      <c r="D123" s="293" t="s">
        <v>334</v>
      </c>
      <c r="E123" s="294">
        <v>296694</v>
      </c>
      <c r="F123" s="294">
        <f t="shared" si="3"/>
        <v>296694</v>
      </c>
      <c r="G123" s="293"/>
    </row>
    <row r="124" spans="1:7" x14ac:dyDescent="0.25">
      <c r="A124" s="425"/>
      <c r="B124" s="426"/>
      <c r="C124" s="293" t="s">
        <v>337</v>
      </c>
      <c r="D124" s="293" t="s">
        <v>338</v>
      </c>
      <c r="E124" s="294">
        <v>117283</v>
      </c>
      <c r="F124" s="294">
        <f t="shared" si="3"/>
        <v>117283</v>
      </c>
      <c r="G124" s="293"/>
    </row>
    <row r="125" spans="1:7" x14ac:dyDescent="0.25">
      <c r="A125" s="425"/>
      <c r="B125" s="426"/>
      <c r="C125" s="293" t="s">
        <v>348</v>
      </c>
      <c r="D125" s="293" t="s">
        <v>373</v>
      </c>
      <c r="E125" s="294">
        <v>85230</v>
      </c>
      <c r="F125" s="294">
        <f t="shared" si="3"/>
        <v>85230</v>
      </c>
      <c r="G125" s="293"/>
    </row>
    <row r="126" spans="1:7" x14ac:dyDescent="0.25">
      <c r="A126" s="425"/>
      <c r="B126" s="426"/>
      <c r="C126" s="293" t="s">
        <v>371</v>
      </c>
      <c r="D126" s="293" t="s">
        <v>372</v>
      </c>
      <c r="E126" s="294">
        <v>8800</v>
      </c>
      <c r="F126" s="294">
        <f t="shared" si="3"/>
        <v>8800</v>
      </c>
      <c r="G126" s="293"/>
    </row>
    <row r="127" spans="1:7" x14ac:dyDescent="0.25">
      <c r="A127" s="328" t="s">
        <v>216</v>
      </c>
      <c r="B127" s="396" t="s">
        <v>343</v>
      </c>
      <c r="C127" s="63" t="s">
        <v>333</v>
      </c>
      <c r="D127" s="63" t="s">
        <v>334</v>
      </c>
      <c r="E127" s="88">
        <v>296694</v>
      </c>
      <c r="F127" s="88">
        <f t="shared" si="3"/>
        <v>296694</v>
      </c>
      <c r="G127" s="63"/>
    </row>
    <row r="128" spans="1:7" x14ac:dyDescent="0.25">
      <c r="A128" s="328"/>
      <c r="B128" s="396"/>
      <c r="C128" s="63" t="s">
        <v>335</v>
      </c>
      <c r="D128" s="63" t="s">
        <v>336</v>
      </c>
      <c r="E128" s="88">
        <v>75012</v>
      </c>
      <c r="F128" s="88">
        <f t="shared" si="3"/>
        <v>75012</v>
      </c>
      <c r="G128" s="63"/>
    </row>
    <row r="129" spans="1:7" x14ac:dyDescent="0.25">
      <c r="A129" s="328"/>
      <c r="B129" s="396"/>
      <c r="C129" s="63" t="s">
        <v>371</v>
      </c>
      <c r="D129" s="63" t="s">
        <v>372</v>
      </c>
      <c r="E129" s="88">
        <v>13450</v>
      </c>
      <c r="F129" s="88">
        <f t="shared" si="3"/>
        <v>13450</v>
      </c>
      <c r="G129" s="63"/>
    </row>
    <row r="130" spans="1:7" x14ac:dyDescent="0.25">
      <c r="A130" s="328"/>
      <c r="B130" s="396"/>
      <c r="C130" s="63" t="s">
        <v>375</v>
      </c>
      <c r="D130" s="63" t="s">
        <v>376</v>
      </c>
      <c r="E130" s="88">
        <v>30000</v>
      </c>
      <c r="F130" s="88">
        <f t="shared" si="3"/>
        <v>30000</v>
      </c>
      <c r="G130" s="63"/>
    </row>
    <row r="131" spans="1:7" ht="15" customHeight="1" x14ac:dyDescent="0.25">
      <c r="A131" s="430" t="s">
        <v>217</v>
      </c>
      <c r="B131" s="433" t="s">
        <v>343</v>
      </c>
      <c r="C131" s="326" t="s">
        <v>333</v>
      </c>
      <c r="D131" s="323" t="s">
        <v>334</v>
      </c>
      <c r="E131" s="324">
        <v>296694</v>
      </c>
      <c r="F131" s="324">
        <f t="shared" si="3"/>
        <v>296694</v>
      </c>
      <c r="G131" s="323"/>
    </row>
    <row r="132" spans="1:7" x14ac:dyDescent="0.25">
      <c r="A132" s="431"/>
      <c r="B132" s="433"/>
      <c r="C132" s="326" t="s">
        <v>335</v>
      </c>
      <c r="D132" s="323" t="s">
        <v>336</v>
      </c>
      <c r="E132" s="324">
        <v>75692</v>
      </c>
      <c r="F132" s="324">
        <f t="shared" si="3"/>
        <v>75692</v>
      </c>
      <c r="G132" s="323"/>
    </row>
    <row r="133" spans="1:7" x14ac:dyDescent="0.25">
      <c r="A133" s="432"/>
      <c r="B133" s="433"/>
      <c r="C133" s="325" t="s">
        <v>371</v>
      </c>
      <c r="D133" s="326" t="s">
        <v>402</v>
      </c>
      <c r="E133" s="324">
        <v>21700</v>
      </c>
      <c r="F133" s="324">
        <f t="shared" si="3"/>
        <v>21700</v>
      </c>
      <c r="G133" s="323"/>
    </row>
    <row r="134" spans="1:7" ht="15.75" x14ac:dyDescent="0.25">
      <c r="A134" s="427" t="s">
        <v>86</v>
      </c>
      <c r="B134" s="428"/>
      <c r="C134" s="428"/>
      <c r="D134" s="429"/>
      <c r="E134" s="295">
        <f>SUM(E77:E133)</f>
        <v>8585059</v>
      </c>
      <c r="F134" s="295">
        <f>SUM(F77:F133)</f>
        <v>8585059</v>
      </c>
      <c r="G134" s="276"/>
    </row>
    <row r="137" spans="1:7" x14ac:dyDescent="0.25">
      <c r="G137" s="322">
        <f>+F73+F134</f>
        <v>56512398</v>
      </c>
    </row>
  </sheetData>
  <mergeCells count="51">
    <mergeCell ref="A25:A30"/>
    <mergeCell ref="B25:B30"/>
    <mergeCell ref="A31:A36"/>
    <mergeCell ref="B31:B36"/>
    <mergeCell ref="A7:A12"/>
    <mergeCell ref="B7:B12"/>
    <mergeCell ref="C2:G4"/>
    <mergeCell ref="A19:A24"/>
    <mergeCell ref="B19:B24"/>
    <mergeCell ref="A13:A18"/>
    <mergeCell ref="B13:B18"/>
    <mergeCell ref="A61:A64"/>
    <mergeCell ref="B61:B64"/>
    <mergeCell ref="B37:B43"/>
    <mergeCell ref="A37:A43"/>
    <mergeCell ref="A73:D73"/>
    <mergeCell ref="A44:A50"/>
    <mergeCell ref="B44:B50"/>
    <mergeCell ref="B51:B56"/>
    <mergeCell ref="A51:A56"/>
    <mergeCell ref="A57:A60"/>
    <mergeCell ref="B57:B60"/>
    <mergeCell ref="A65:A69"/>
    <mergeCell ref="B65:B69"/>
    <mergeCell ref="B70:B72"/>
    <mergeCell ref="A70:A72"/>
    <mergeCell ref="A77:A81"/>
    <mergeCell ref="B77:B81"/>
    <mergeCell ref="A82:A87"/>
    <mergeCell ref="B82:B87"/>
    <mergeCell ref="A88:A91"/>
    <mergeCell ref="B88:B91"/>
    <mergeCell ref="A92:A96"/>
    <mergeCell ref="B92:B96"/>
    <mergeCell ref="A97:A101"/>
    <mergeCell ref="B97:B101"/>
    <mergeCell ref="A102:A104"/>
    <mergeCell ref="B102:B104"/>
    <mergeCell ref="A105:A108"/>
    <mergeCell ref="B105:B108"/>
    <mergeCell ref="A109:A115"/>
    <mergeCell ref="B109:B115"/>
    <mergeCell ref="A116:A119"/>
    <mergeCell ref="B116:B119"/>
    <mergeCell ref="A120:A126"/>
    <mergeCell ref="B120:B126"/>
    <mergeCell ref="A127:A130"/>
    <mergeCell ref="B127:B130"/>
    <mergeCell ref="A134:D134"/>
    <mergeCell ref="A131:A133"/>
    <mergeCell ref="B131:B1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workbookViewId="0">
      <selection activeCell="E18" sqref="E18"/>
    </sheetView>
  </sheetViews>
  <sheetFormatPr baseColWidth="10" defaultRowHeight="15" x14ac:dyDescent="0.25"/>
  <cols>
    <col min="2" max="2" width="39.7109375" customWidth="1"/>
    <col min="3" max="3" width="12.28515625" bestFit="1" customWidth="1"/>
    <col min="4" max="4" width="14" customWidth="1"/>
    <col min="5" max="5" width="19" bestFit="1" customWidth="1"/>
  </cols>
  <sheetData>
    <row r="1" spans="1:5" ht="15.75" thickBot="1" x14ac:dyDescent="0.3"/>
    <row r="2" spans="1:5" x14ac:dyDescent="0.25">
      <c r="C2" s="397" t="s">
        <v>89</v>
      </c>
      <c r="D2" s="398"/>
      <c r="E2" s="399"/>
    </row>
    <row r="3" spans="1:5" x14ac:dyDescent="0.25">
      <c r="C3" s="400"/>
      <c r="D3" s="401"/>
      <c r="E3" s="402"/>
    </row>
    <row r="4" spans="1:5" ht="15.75" thickBot="1" x14ac:dyDescent="0.3">
      <c r="C4" s="403"/>
      <c r="D4" s="404"/>
      <c r="E4" s="405"/>
    </row>
    <row r="6" spans="1:5" ht="15.75" thickBot="1" x14ac:dyDescent="0.3"/>
    <row r="7" spans="1:5" ht="19.5" thickBot="1" x14ac:dyDescent="0.3">
      <c r="A7" s="20" t="s">
        <v>0</v>
      </c>
      <c r="B7" s="21" t="s">
        <v>1</v>
      </c>
      <c r="C7" s="21" t="s">
        <v>4</v>
      </c>
      <c r="D7" s="21" t="s">
        <v>5</v>
      </c>
      <c r="E7" s="22" t="s">
        <v>6</v>
      </c>
    </row>
    <row r="8" spans="1:5" x14ac:dyDescent="0.25">
      <c r="A8" s="77">
        <v>161</v>
      </c>
      <c r="B8" s="84" t="s">
        <v>95</v>
      </c>
      <c r="C8" s="81">
        <v>588000</v>
      </c>
      <c r="D8" s="4">
        <v>0</v>
      </c>
      <c r="E8" s="4">
        <v>1127000</v>
      </c>
    </row>
    <row r="9" spans="1:5" x14ac:dyDescent="0.25">
      <c r="A9" s="77">
        <v>162</v>
      </c>
      <c r="B9" s="84" t="s">
        <v>98</v>
      </c>
      <c r="C9" s="81">
        <v>202500</v>
      </c>
      <c r="D9" s="4">
        <v>0</v>
      </c>
      <c r="E9" s="4">
        <f t="shared" ref="E9:E16" si="0">+C9+D9</f>
        <v>202500</v>
      </c>
    </row>
    <row r="10" spans="1:5" x14ac:dyDescent="0.25">
      <c r="A10" s="77">
        <v>163</v>
      </c>
      <c r="B10" s="84" t="s">
        <v>97</v>
      </c>
      <c r="C10" s="81">
        <v>273000</v>
      </c>
      <c r="D10" s="4">
        <v>0</v>
      </c>
      <c r="E10" s="4">
        <f t="shared" si="0"/>
        <v>273000</v>
      </c>
    </row>
    <row r="11" spans="1:5" x14ac:dyDescent="0.25">
      <c r="A11" s="107">
        <v>165</v>
      </c>
      <c r="B11" s="84" t="s">
        <v>95</v>
      </c>
      <c r="C11" s="81">
        <v>504000</v>
      </c>
      <c r="D11" s="4">
        <v>0</v>
      </c>
      <c r="E11" s="4">
        <f t="shared" si="0"/>
        <v>504000</v>
      </c>
    </row>
    <row r="12" spans="1:5" x14ac:dyDescent="0.25">
      <c r="A12" s="77">
        <v>168</v>
      </c>
      <c r="B12" s="84" t="s">
        <v>98</v>
      </c>
      <c r="C12" s="81">
        <v>202500</v>
      </c>
      <c r="D12" s="4">
        <v>0</v>
      </c>
      <c r="E12" s="4">
        <f t="shared" si="0"/>
        <v>202500</v>
      </c>
    </row>
    <row r="13" spans="1:5" x14ac:dyDescent="0.25">
      <c r="A13" s="77">
        <v>169</v>
      </c>
      <c r="B13" s="80" t="s">
        <v>95</v>
      </c>
      <c r="C13" s="81">
        <v>588000</v>
      </c>
      <c r="D13" s="85">
        <v>0</v>
      </c>
      <c r="E13" s="85">
        <f t="shared" si="0"/>
        <v>588000</v>
      </c>
    </row>
    <row r="14" spans="1:5" x14ac:dyDescent="0.25">
      <c r="A14" s="77">
        <v>174</v>
      </c>
      <c r="B14" s="80" t="s">
        <v>98</v>
      </c>
      <c r="C14" s="81">
        <v>252000</v>
      </c>
      <c r="D14" s="4">
        <v>0</v>
      </c>
      <c r="E14" s="4">
        <f t="shared" si="0"/>
        <v>252000</v>
      </c>
    </row>
    <row r="15" spans="1:5" x14ac:dyDescent="0.25">
      <c r="A15" s="77">
        <v>178</v>
      </c>
      <c r="B15" s="80" t="s">
        <v>95</v>
      </c>
      <c r="C15" s="81">
        <v>588000</v>
      </c>
      <c r="D15" s="2">
        <v>0</v>
      </c>
      <c r="E15" s="2">
        <f t="shared" si="0"/>
        <v>588000</v>
      </c>
    </row>
    <row r="16" spans="1:5" x14ac:dyDescent="0.25">
      <c r="A16" s="77" t="s">
        <v>101</v>
      </c>
      <c r="B16" s="58" t="s">
        <v>104</v>
      </c>
      <c r="C16" s="81">
        <v>2500000</v>
      </c>
      <c r="D16" s="2">
        <v>0</v>
      </c>
      <c r="E16" s="2">
        <f t="shared" si="0"/>
        <v>2500000</v>
      </c>
    </row>
    <row r="17" spans="4:5" ht="15.75" thickBot="1" x14ac:dyDescent="0.3"/>
    <row r="18" spans="4:5" ht="15.75" thickBot="1" x14ac:dyDescent="0.3">
      <c r="D18" s="72" t="s">
        <v>86</v>
      </c>
      <c r="E18" s="71">
        <f>SUM(E8:E17)</f>
        <v>6237000</v>
      </c>
    </row>
  </sheetData>
  <mergeCells count="1">
    <mergeCell ref="C2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OBRA CIVIL-MANTENIMIENTO</vt:lpstr>
      <vt:lpstr>MOBILIARIO</vt:lpstr>
      <vt:lpstr>PERSIANAS</vt:lpstr>
      <vt:lpstr>OTROS </vt:lpstr>
      <vt:lpstr>GENERAL FACTURAS</vt:lpstr>
      <vt:lpstr>COSTOS</vt:lpstr>
      <vt:lpstr>GASTOS</vt:lpstr>
      <vt:lpstr>GENERAL SIN IVA</vt:lpstr>
      <vt:lpstr>'GENERAL FACTURAS'!Área_de_impresión</vt:lpstr>
      <vt:lpstr>'OBRA CIVIL-MANTENIMIENTO'!Área_de_impresión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Hp</cp:lastModifiedBy>
  <cp:lastPrinted>2019-07-09T17:10:59Z</cp:lastPrinted>
  <dcterms:created xsi:type="dcterms:W3CDTF">2019-06-21T21:33:49Z</dcterms:created>
  <dcterms:modified xsi:type="dcterms:W3CDTF">2020-04-18T23:45:59Z</dcterms:modified>
</cp:coreProperties>
</file>