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tabRatio="881" firstSheet="4" activeTab="5"/>
  </bookViews>
  <sheets>
    <sheet name="C.fijo&amp;C. Var." sheetId="1" state="hidden" r:id="rId1"/>
    <sheet name="Plan de Ventas" sheetId="2" state="hidden" r:id="rId2"/>
    <sheet name="Proyeccion de venta" sheetId="3" state="hidden" r:id="rId3"/>
    <sheet name="implementos de oficina" sheetId="4" state="hidden" r:id="rId4"/>
    <sheet name="ACTIVO FIJO y OTROS " sheetId="5" r:id="rId5"/>
    <sheet name="Flujo de Caja" sheetId="6" r:id="rId6"/>
  </sheets>
  <externalReferences>
    <externalReference r:id="rId9"/>
    <externalReference r:id="rId10"/>
    <externalReference r:id="rId11"/>
  </externalReferences>
  <definedNames>
    <definedName name="_xlnm.Print_Area" localSheetId="4">'ACTIVO FIJO y OTROS '!$A$1:$H$192</definedName>
    <definedName name="Pago_Periódico" localSheetId="1">'[1]amortizacion'!$C$12</definedName>
    <definedName name="Pago_Periódico">'[2]amortizacion'!$C$12</definedName>
  </definedNames>
  <calcPr fullCalcOnLoad="1"/>
</workbook>
</file>

<file path=xl/comments5.xml><?xml version="1.0" encoding="utf-8"?>
<comments xmlns="http://schemas.openxmlformats.org/spreadsheetml/2006/main">
  <authors>
    <author>USER</author>
    <author>ALEX DUE?AS</author>
  </authors>
  <commentList>
    <comment ref="D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libras, metro etc</t>
        </r>
      </text>
    </comment>
    <comment ref="C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describir para que utilizaria el area ..ejemplo: oficina abierta con minimo 10 puntos de red, cinco tomas, pisos en madera , iluminación natural, ventanas amplias puertas de vidri etc.</t>
        </r>
      </text>
    </comment>
    <comment ref="C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Describir el tipo DE ACTIVO
con las espcificciones de capacidad.</t>
        </r>
      </text>
    </comment>
    <comment ref="D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libras, metro etc</t>
        </r>
      </text>
    </comment>
    <comment ref="D3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libras, metro etc.</t>
        </r>
      </text>
    </comment>
    <comment ref="C3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Describir el tipo de carro
camioneta
camión
furgón
con las especificaciones de capacidad.</t>
        </r>
      </text>
    </comment>
    <comment ref="C6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Describir el tipo de carro
camioneta
camión
furgón
con las especificaciones de capacidad.</t>
        </r>
      </text>
    </comment>
    <comment ref="D6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libras, metro etc.</t>
        </r>
      </text>
    </comment>
    <comment ref="F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EL VALOR  SERA EL QUE SE ENCUENTRE EN EL MERCADO DE ACUERDO AL SECTOR DONDE SE INSTALARA (mirar en metr cuadrado)</t>
        </r>
      </text>
    </comment>
    <comment ref="G8" authorId="1">
      <text>
        <r>
          <rPr>
            <b/>
            <sz val="9"/>
            <rFont val="Tahoma"/>
            <family val="2"/>
          </rPr>
          <t>ALEX DUEÑAS:</t>
        </r>
        <r>
          <rPr>
            <sz val="9"/>
            <rFont val="Tahoma"/>
            <family val="2"/>
          </rPr>
          <t xml:space="preserve">
Colocar el valor de adecuación  que vale cada metro ( adecuado o costruido)</t>
        </r>
      </text>
    </comment>
    <comment ref="B83" authorId="1">
      <text>
        <r>
          <rPr>
            <b/>
            <sz val="9"/>
            <rFont val="Tahoma"/>
            <family val="2"/>
          </rPr>
          <t>ALEX DUEÑAS:</t>
        </r>
        <r>
          <rPr>
            <sz val="9"/>
            <rFont val="Tahoma"/>
            <family val="2"/>
          </rPr>
          <t xml:space="preserve">
No es necesario que diligencie  esta tabla. Ella recogera la información de las otras tablas </t>
        </r>
      </text>
    </comment>
    <comment ref="B95" authorId="1">
      <text>
        <r>
          <rPr>
            <b/>
            <sz val="9"/>
            <rFont val="Tahoma"/>
            <family val="2"/>
          </rPr>
          <t>ALEX DUEÑAS:</t>
        </r>
        <r>
          <rPr>
            <sz val="9"/>
            <rFont val="Tahoma"/>
            <family val="2"/>
          </rPr>
          <t xml:space="preserve">
No es necesario que diligencie  esta tabla. Ella recogera la información de las otras tablas </t>
        </r>
      </text>
    </comment>
    <comment ref="C4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<sst xmlns="http://schemas.openxmlformats.org/spreadsheetml/2006/main" count="328" uniqueCount="207">
  <si>
    <t>Cantidad</t>
  </si>
  <si>
    <t>Total</t>
  </si>
  <si>
    <t xml:space="preserve">TOTAL </t>
  </si>
  <si>
    <t>TOTAL</t>
  </si>
  <si>
    <t>Equipos de Computación</t>
  </si>
  <si>
    <t>ACTIVO</t>
  </si>
  <si>
    <t>Activo corriente</t>
  </si>
  <si>
    <t>Caja/Bancos</t>
  </si>
  <si>
    <t>Cuentas por Cobrar</t>
  </si>
  <si>
    <t>Total de Activo Corriente</t>
  </si>
  <si>
    <t>Activo Fijo</t>
  </si>
  <si>
    <t>Depreciación Acumulada Eq. Comp.</t>
  </si>
  <si>
    <t>Depreciación Acumulada Muebles y Enseres</t>
  </si>
  <si>
    <t>Total Activos Fijos</t>
  </si>
  <si>
    <t>Activos Diferidos</t>
  </si>
  <si>
    <t>Total activos diferidos</t>
  </si>
  <si>
    <t>TOTAL ACTIVOS</t>
  </si>
  <si>
    <t>PASIVOS</t>
  </si>
  <si>
    <t>Pasivo Corriente</t>
  </si>
  <si>
    <t xml:space="preserve">TOTAL PASIVO </t>
  </si>
  <si>
    <t>PATRIMONIO</t>
  </si>
  <si>
    <r>
      <t>Muebles y Enseres</t>
    </r>
  </si>
  <si>
    <t>Gastos de Constitucion</t>
  </si>
  <si>
    <t>Amortizaciòn Gastos de Constitucion</t>
  </si>
  <si>
    <t>PRODUCTO</t>
  </si>
  <si>
    <t>DESCRIPCION</t>
  </si>
  <si>
    <t>CANTIDAD</t>
  </si>
  <si>
    <t>COSTO TOTAL</t>
  </si>
  <si>
    <t>Vehiculo</t>
  </si>
  <si>
    <t xml:space="preserve">MATERIALES </t>
  </si>
  <si>
    <t>#</t>
  </si>
  <si>
    <t>DESCRIPCIÓN</t>
  </si>
  <si>
    <t>Total Mensual</t>
  </si>
  <si>
    <t>Total Anual</t>
  </si>
  <si>
    <t>TOTAL COSTOS DE DOTACION DEL PERSONAL</t>
  </si>
  <si>
    <t>Rambutan</t>
  </si>
  <si>
    <t>tinta impresora</t>
  </si>
  <si>
    <t>corrector</t>
  </si>
  <si>
    <t>cuaderno</t>
  </si>
  <si>
    <t>cinta adhesiva</t>
  </si>
  <si>
    <t>folder</t>
  </si>
  <si>
    <t>tijera</t>
  </si>
  <si>
    <t>caja de grapas</t>
  </si>
  <si>
    <t>caja clips</t>
  </si>
  <si>
    <t>borrador blanco</t>
  </si>
  <si>
    <t>resaltador</t>
  </si>
  <si>
    <t>sobre manila</t>
  </si>
  <si>
    <t>sobre carta</t>
  </si>
  <si>
    <t>resma de hoja</t>
  </si>
  <si>
    <t xml:space="preserve"> pluma</t>
  </si>
  <si>
    <t xml:space="preserve"> lapiz</t>
  </si>
  <si>
    <t>Valor anual</t>
  </si>
  <si>
    <t>Valor mensual</t>
  </si>
  <si>
    <t>Valor unitario</t>
  </si>
  <si>
    <t>Descripcion</t>
  </si>
  <si>
    <t>STOCK</t>
  </si>
  <si>
    <t>SUB-TOTAL</t>
  </si>
  <si>
    <t>PRECIO UNIT.</t>
  </si>
  <si>
    <t>VENTAS</t>
  </si>
  <si>
    <t>CANTIDADES DESARROLLO  Y  VENTAS   5to AÑO</t>
  </si>
  <si>
    <t>CANTIDADES DESARROLLO  Y  VENTAS  4to AÑO</t>
  </si>
  <si>
    <t>CANTIDADES DESARROLLO  Y  VENTAS  3ER AÑO</t>
  </si>
  <si>
    <t>CANTIDADES DESARROLLO  Y  VENTAS  2do AÑO</t>
  </si>
  <si>
    <t>Pag  73</t>
  </si>
  <si>
    <t>redactar el proceso de merma</t>
  </si>
  <si>
    <t>Jornaleros</t>
  </si>
  <si>
    <t>Anual</t>
  </si>
  <si>
    <t>Mensual</t>
  </si>
  <si>
    <t>Semanal</t>
  </si>
  <si>
    <t>Diaria</t>
  </si>
  <si>
    <t>CANTIDADES DESARROLLO  Y  VENTAS  1ER AÑO</t>
  </si>
  <si>
    <t xml:space="preserve">Produccion </t>
  </si>
  <si>
    <t>total</t>
  </si>
  <si>
    <t>caja de Rambutan</t>
  </si>
  <si>
    <t>PRECIO DEL PRODUCTO</t>
  </si>
  <si>
    <t>COSTO UNIT.</t>
  </si>
  <si>
    <t>RAMBUTAN</t>
  </si>
  <si>
    <t>CAJAS DE RAMBUTAN</t>
  </si>
  <si>
    <t>TIEMPO</t>
  </si>
  <si>
    <t>AÑO 8</t>
  </si>
  <si>
    <t>AÑO 7</t>
  </si>
  <si>
    <t>AÑO 6</t>
  </si>
  <si>
    <t>AÑO 5</t>
  </si>
  <si>
    <t>AÑO 4</t>
  </si>
  <si>
    <t>AÑO 3</t>
  </si>
  <si>
    <t>AÑO 2</t>
  </si>
  <si>
    <t>AÑO 1</t>
  </si>
  <si>
    <t>NIVEL DE PRODUCCIÓN</t>
  </si>
  <si>
    <t>PLAN DE VENTAS</t>
  </si>
  <si>
    <t>COSTOS VARIABLES UNITARIOS</t>
  </si>
  <si>
    <t>TOTAL DE COSTOS VARIABLES</t>
  </si>
  <si>
    <t>COMBUSTIBLE</t>
  </si>
  <si>
    <t>MATERIA PRIMA</t>
  </si>
  <si>
    <t>MANO DE OBRA DIRECTA</t>
  </si>
  <si>
    <t>COSTOS VARIABLES</t>
  </si>
  <si>
    <t>TOTAL DE COSTOS FIJOS</t>
  </si>
  <si>
    <t>DEPRECIACION DE ACTIVOS FIJOS</t>
  </si>
  <si>
    <t>COSTOS FIJOS</t>
  </si>
  <si>
    <t>COSTOS FIJOS Y VARIABLES</t>
  </si>
  <si>
    <t>INFLACION ANUAL PROYECTADA</t>
  </si>
  <si>
    <t>para los siguientes años</t>
  </si>
  <si>
    <t>SUMINISTROS DE OFICINA</t>
  </si>
  <si>
    <t>AGUA</t>
  </si>
  <si>
    <t>TELEFONIA CELULAR</t>
  </si>
  <si>
    <t>Equipo y maquinaria</t>
  </si>
  <si>
    <t>Depreciacion acumulada de equipo y maquinaria</t>
  </si>
  <si>
    <t>Depreciacion de vehiculo</t>
  </si>
  <si>
    <t xml:space="preserve">Especificaciones </t>
  </si>
  <si>
    <t>Unidad  de Medida</t>
  </si>
  <si>
    <t xml:space="preserve">varlor en $ por unidad  </t>
  </si>
  <si>
    <t xml:space="preserve">valor total en $ </t>
  </si>
  <si>
    <t>PRESUPUESTO DE MUEBLES Y ENSERES</t>
  </si>
  <si>
    <t>MUEB. DE OFI.</t>
  </si>
  <si>
    <t>N / A</t>
  </si>
  <si>
    <t xml:space="preserve"> Q 
a usar </t>
  </si>
  <si>
    <t>PRESUPUESTO DE VEHICULOS</t>
  </si>
  <si>
    <t>Esferos</t>
  </si>
  <si>
    <t>PROVEEDORES</t>
  </si>
  <si>
    <t xml:space="preserve"> Q 
a usar AÑO  </t>
  </si>
  <si>
    <t>OBJETO</t>
  </si>
  <si>
    <t xml:space="preserve">MUEBLES / ENSERES </t>
  </si>
  <si>
    <t xml:space="preserve">valor en $ por unidad  </t>
  </si>
  <si>
    <t>REQUERIMIENTO DE ESPACIO</t>
  </si>
  <si>
    <t xml:space="preserve"> Q 
a usar en Mts</t>
  </si>
  <si>
    <t>% de Espacio usado</t>
  </si>
  <si>
    <t>PRESUPUESTO DE TERRENOS</t>
  </si>
  <si>
    <t>PRESUPUESTO DE CAPITAL DE TRABAJO: PRIMER AÑO</t>
  </si>
  <si>
    <t>TOTAL INVERSION INICIAL</t>
  </si>
  <si>
    <t>GASTOS DE ARRANQUE</t>
  </si>
  <si>
    <t>TOTAL GASTOS DE ARRANQUE</t>
  </si>
  <si>
    <t>BALANCE AÑO  DE PREINVERSIÓN 2016</t>
  </si>
  <si>
    <t>Valor Unitario</t>
  </si>
  <si>
    <t>TOTAL PATRIMONIO</t>
  </si>
  <si>
    <t>TOTAL PASIVO Y PATRIMONIO</t>
  </si>
  <si>
    <t>PRESUPUESTO DE MAQUINARIA, EQUIPO y HERRAMIENTAS</t>
  </si>
  <si>
    <t xml:space="preserve">Arriendo  </t>
  </si>
  <si>
    <r>
      <t xml:space="preserve">PRESUPUESTO DE OBRAS FISICAS  </t>
    </r>
    <r>
      <rPr>
        <b/>
        <sz val="12"/>
        <rFont val="Arial"/>
        <family val="2"/>
      </rPr>
      <t>(ADECUACIONES )</t>
    </r>
  </si>
  <si>
    <t xml:space="preserve">PRESUPUESTO DE NOMINA </t>
  </si>
  <si>
    <t>Primer año</t>
  </si>
  <si>
    <t>Concepto</t>
  </si>
  <si>
    <t>RESUMEN</t>
  </si>
  <si>
    <t>EQUIPO DE COMPUTO</t>
  </si>
  <si>
    <t>INVERSION PRELIMINAR</t>
  </si>
  <si>
    <t>TOTAL EQUIPOS DE COMPUTO</t>
  </si>
  <si>
    <t xml:space="preserve">PRESUPUESTO DE RECURSOS INDIRECTOS </t>
  </si>
  <si>
    <t xml:space="preserve">PRESUPUESTO DE RECURSOS DIRECTOS </t>
  </si>
  <si>
    <t>Und.</t>
  </si>
  <si>
    <t>5 años de Experiencia</t>
  </si>
  <si>
    <t>2 años de Experiencia</t>
  </si>
  <si>
    <t>VALOR TERRENO ARRIENDO</t>
  </si>
  <si>
    <t>TOTAL ESPACIO ADECUADO</t>
  </si>
  <si>
    <t xml:space="preserve">MAQUINARIAS Y EQUIPOS </t>
  </si>
  <si>
    <t>6 años de Experiencia</t>
  </si>
  <si>
    <t>1 años de Experiencia</t>
  </si>
  <si>
    <t>valor en $ por unidad  + carga Prestacional</t>
  </si>
  <si>
    <t>Panamericana</t>
  </si>
  <si>
    <t>Boligrafo BIC cristal x 20</t>
  </si>
  <si>
    <t>Caja x 20</t>
  </si>
  <si>
    <t>Paquete 6 Unidades</t>
  </si>
  <si>
    <t>GASTOS DE DOTACION DEL PERSONAL Y EPP</t>
  </si>
  <si>
    <t>Depreciacion             anual</t>
  </si>
  <si>
    <t>Depreciacion             al proyecto</t>
  </si>
  <si>
    <t>Depreciacion alicuota anual 5 años linea recta</t>
  </si>
  <si>
    <t>Depreciacion  anual</t>
  </si>
  <si>
    <t>Depreciacion alicuota anual 10 años linea recta</t>
  </si>
  <si>
    <t>Depreciacion alicuota anual 45 años linea recta</t>
  </si>
  <si>
    <t>Depreciacion   al proyecto</t>
  </si>
  <si>
    <t>TIPO INVERSION</t>
  </si>
  <si>
    <t>Inversion Fija</t>
  </si>
  <si>
    <t>FINANCIAMIENTO</t>
  </si>
  <si>
    <t>Capacitador Comunicación Organizacional</t>
  </si>
  <si>
    <t>Capacitación Gerencial</t>
  </si>
  <si>
    <t>Capacitación área de Proyectos</t>
  </si>
  <si>
    <t>Capacitación área Contable</t>
  </si>
  <si>
    <t>Capacitación área Comercial</t>
  </si>
  <si>
    <t>Capacitación área Talento Humano</t>
  </si>
  <si>
    <t>Capacitación área administrativa</t>
  </si>
  <si>
    <t>Capacitación área SST-A</t>
  </si>
  <si>
    <t>Capacitación área de Sistemas</t>
  </si>
  <si>
    <t>Capacitación área Juridica</t>
  </si>
  <si>
    <t>Salón Comunal</t>
  </si>
  <si>
    <t>Q HORA</t>
  </si>
  <si>
    <t>VALOR POR HORA</t>
  </si>
  <si>
    <t>Sillas Rimax Sencillas</t>
  </si>
  <si>
    <t xml:space="preserve">ALQUILER DE SILLAS </t>
  </si>
  <si>
    <t>ALQUILER DE UNA MESA RIMAX</t>
  </si>
  <si>
    <t>Mesa rimax Sencilla</t>
  </si>
  <si>
    <t>Videoproyector Epson 100W Láser</t>
  </si>
  <si>
    <t>Valor Capacitación</t>
  </si>
  <si>
    <t xml:space="preserve"> Q 
a usar   </t>
  </si>
  <si>
    <t>Folleto</t>
  </si>
  <si>
    <t>Folleto de procesos de comunicación organizacional</t>
  </si>
  <si>
    <t>Directa</t>
  </si>
  <si>
    <t>CRONOGRAMA PLAN DE MEJORAMIENTO</t>
  </si>
  <si>
    <t>ACTIVIDAD DEL PLAN DE MEJORAMIENTO</t>
  </si>
  <si>
    <t xml:space="preserve">MES 1 </t>
  </si>
  <si>
    <t>MES 2</t>
  </si>
  <si>
    <t>MES 3</t>
  </si>
  <si>
    <t>MES 4</t>
  </si>
  <si>
    <t>MES 5</t>
  </si>
  <si>
    <t>MES 6</t>
  </si>
  <si>
    <t xml:space="preserve">MES 7 </t>
  </si>
  <si>
    <t xml:space="preserve">Indicar el manejo de las comunicaciones  en el manual de funciones.                                        </t>
  </si>
  <si>
    <t>Realizacion de folletos, paneles y boletines informativos.</t>
  </si>
  <si>
    <t xml:space="preserve">Realizar capacitaciones en adiestrar en los diferentes procesos con las diferentes  áreas  </t>
  </si>
  <si>
    <t xml:space="preserve">Realizarse evaluaciones periodicas para medir la calidad que se esta generando en la gestion la comunicacion </t>
  </si>
  <si>
    <t>Evaluacion del plan de mejoramiento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</si>
</sst>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-* #,##0\ _€_-;\-* #,##0\ _€_-;_-* &quot;-&quot;\ _€_-;_-@_-"/>
    <numFmt numFmtId="179" formatCode="_-* #,##0.00\ &quot;€&quot;_-;\-* #,##0.00\ &quot;€&quot;_-;_-* &quot;-&quot;??\ &quot;€&quot;_-;_-@_-"/>
    <numFmt numFmtId="180" formatCode="_-* #,##0.00\ _€_-;\-* #,##0.00\ _€_-;_-* &quot;-&quot;??\ _€_-;_-@_-"/>
    <numFmt numFmtId="181" formatCode="&quot;$&quot;#,##0.00_);[Red]\(&quot;$&quot;#,##0.00\)"/>
    <numFmt numFmtId="182" formatCode="&quot;$&quot;\ #,##0.00;[Red]&quot;$&quot;\ \-#,##0.00"/>
    <numFmt numFmtId="183" formatCode="_ * #,##0.00_ ;_ * \-#,##0.00_ ;_ * &quot;-&quot;??_ ;_ @_ "/>
    <numFmt numFmtId="184" formatCode="_ * #,##0.00_ ;_ * \-#,##0.00_ ;_ * \-??_ ;_ @_ "/>
    <numFmt numFmtId="185" formatCode="_ &quot;$ &quot;* #,##0.00_ ;_ &quot;$ &quot;* \-#,##0.00_ ;_ &quot;$ &quot;* \-??_ ;_ @_ "/>
    <numFmt numFmtId="186" formatCode="_ * #,##0_ ;_ * \-#,##0_ ;_ * &quot;-&quot;??_ ;_ @_ "/>
    <numFmt numFmtId="187" formatCode="_ * #,##0_ ;_ * \-#,##0_ ;_ * \-??_ ;_ @_ "/>
    <numFmt numFmtId="188" formatCode="&quot;$&quot;#,##0.00"/>
    <numFmt numFmtId="189" formatCode="#,##0_ ;\-#,##0\ "/>
    <numFmt numFmtId="190" formatCode="_(&quot;$&quot;\ * #,##0_);_(&quot;$&quot;\ * \(#,##0\);_(&quot;$&quot;\ * &quot;-&quot;??_);_(@_)"/>
    <numFmt numFmtId="191" formatCode="[$$-409]#,##0.00"/>
    <numFmt numFmtId="192" formatCode="_(&quot;$&quot;\ * #,##0.000_);_(&quot;$&quot;\ * \(#,##0.000\);_(&quot;$&quot;\ * &quot;-&quot;??_);_(@_)"/>
    <numFmt numFmtId="193" formatCode="_ [$€-2]\ * #,##0.00_ ;_ [$€-2]\ * \-#,##0.00_ ;_ [$€-2]\ * &quot;-&quot;??_ "/>
    <numFmt numFmtId="194" formatCode="_([$$-300A]\ * #,##0.00_);_([$$-300A]\ * \(#,##0.00\);_([$$-300A]\ * &quot;-&quot;??_);_(@_)"/>
    <numFmt numFmtId="195" formatCode="#,##0.0_);\(#,##0.0\)"/>
    <numFmt numFmtId="196" formatCode="0.0%"/>
    <numFmt numFmtId="197" formatCode="0.00_ ;[Red]\-0.00\ "/>
    <numFmt numFmtId="198" formatCode="0.000_ ;[Red]\-0.000\ "/>
    <numFmt numFmtId="199" formatCode="_-* #,##0.0\ _€_-;\-* #,##0.0\ _€_-;_-* &quot;-&quot;??\ _€_-;_-@_-"/>
    <numFmt numFmtId="200" formatCode="0.0"/>
    <numFmt numFmtId="201" formatCode="0.00000"/>
    <numFmt numFmtId="202" formatCode="0.000000"/>
    <numFmt numFmtId="203" formatCode="0.0000000"/>
    <numFmt numFmtId="204" formatCode="_-* #,##0.000\ _€_-;\-* #,##0.000\ _€_-;_-* &quot;-&quot;??\ _€_-;_-@_-"/>
    <numFmt numFmtId="205" formatCode="_-* #,##0.0000\ _€_-;\-* #,##0.0000\ _€_-;_-* &quot;-&quot;??\ _€_-;_-@_-"/>
    <numFmt numFmtId="206" formatCode="_-* #,##0\ _€_-;\-* #,##0\ _€_-;_-* &quot;-&quot;??\ _€_-;_-@_-"/>
    <numFmt numFmtId="207" formatCode="[$-240A]dddd\,\ dd&quot; de &quot;mmmm&quot; de &quot;yyyy"/>
    <numFmt numFmtId="208" formatCode="[$-240A]hh:mm:ss\ AM/PM"/>
    <numFmt numFmtId="209" formatCode="_([$$-300A]\ * #,##0.000_);_([$$-300A]\ * \(#,##0.000\);_([$$-300A]\ * &quot;-&quot;??_);_(@_)"/>
    <numFmt numFmtId="210" formatCode="_([$$-300A]\ * #,##0.0000_);_([$$-300A]\ * \(#,##0.0000\);_([$$-300A]\ * &quot;-&quot;??_);_(@_)"/>
    <numFmt numFmtId="211" formatCode="_([$$-300A]\ * #,##0.0_);_([$$-300A]\ * \(#,##0.0\);_([$$-300A]\ * &quot;-&quot;??_);_(@_)"/>
    <numFmt numFmtId="212" formatCode="_([$$-300A]\ * #,##0_);_([$$-300A]\ * \(#,##0\);_([$$-300A]\ * &quot;-&quot;??_);_(@_)"/>
    <numFmt numFmtId="213" formatCode="0.000"/>
    <numFmt numFmtId="214" formatCode="_-&quot;$&quot;\ * #,##0.00_-;\-&quot;$&quot;\ * #,##0.00_-;_-&quot;$&quot;\ * &quot;-&quot;_-;_-@_-"/>
    <numFmt numFmtId="215" formatCode="_(&quot;$&quot;\ * #,##0.0_);_(&quot;$&quot;\ * \(#,##0.0\);_(&quot;$&quot;\ * &quot;-&quot;??_);_(@_)"/>
    <numFmt numFmtId="216" formatCode="_(* #,##0.0_);_(* \(#,##0.0\);_(* &quot;-&quot;_);_(@_)"/>
    <numFmt numFmtId="217" formatCode="_(* #,##0.00_);_(* \(#,##0.00\);_(* &quot;-&quot;_);_(@_)"/>
    <numFmt numFmtId="218" formatCode="&quot;Sí&quot;;&quot;Sí&quot;;&quot;No&quot;"/>
    <numFmt numFmtId="219" formatCode="&quot;Verdadero&quot;;&quot;Verdadero&quot;;&quot;Falso&quot;"/>
    <numFmt numFmtId="220" formatCode="&quot;Activado&quot;;&quot;Activado&quot;;&quot;Desactivado&quot;"/>
    <numFmt numFmtId="221" formatCode="[$€-2]\ #,##0.00_);[Red]\([$€-2]\ #,##0.00\)"/>
    <numFmt numFmtId="222" formatCode="_-[$$-240A]\ * #,##0.00_-;\-[$$-240A]\ * #,##0.00_-;_-[$$-240A]\ * &quot;-&quot;??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Luxi Sans"/>
      <family val="2"/>
    </font>
    <font>
      <sz val="8"/>
      <name val="Luxi Sans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26"/>
      <color indexed="8"/>
      <name val="Calibri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b/>
      <sz val="16"/>
      <color indexed="56"/>
      <name val="Arial"/>
      <family val="2"/>
    </font>
    <font>
      <b/>
      <sz val="16"/>
      <color indexed="5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rgb="FF002060"/>
      <name val="Calibri"/>
      <family val="2"/>
    </font>
    <font>
      <b/>
      <sz val="16"/>
      <color rgb="FF00206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medium"/>
      <top style="thin"/>
      <bottom>
        <color indexed="63"/>
      </bottom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2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9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" fillId="3" borderId="0" applyNumberFormat="0" applyBorder="0" applyAlignment="0" applyProtection="0"/>
    <xf numFmtId="18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43">
    <xf numFmtId="0" fontId="0" fillId="0" borderId="0" xfId="0" applyAlignment="1">
      <alignment/>
    </xf>
    <xf numFmtId="0" fontId="0" fillId="0" borderId="0" xfId="0" applyBorder="1" applyAlignment="1">
      <alignment/>
    </xf>
    <xf numFmtId="0" fontId="43" fillId="0" borderId="0" xfId="160">
      <alignment/>
      <protection/>
    </xf>
    <xf numFmtId="0" fontId="0" fillId="0" borderId="0" xfId="157" applyFont="1">
      <alignment/>
      <protection/>
    </xf>
    <xf numFmtId="0" fontId="18" fillId="0" borderId="0" xfId="157" applyFont="1">
      <alignment/>
      <protection/>
    </xf>
    <xf numFmtId="0" fontId="43" fillId="0" borderId="10" xfId="160" applyBorder="1">
      <alignment/>
      <protection/>
    </xf>
    <xf numFmtId="0" fontId="43" fillId="0" borderId="11" xfId="160" applyBorder="1">
      <alignment/>
      <protection/>
    </xf>
    <xf numFmtId="0" fontId="43" fillId="0" borderId="12" xfId="160" applyBorder="1">
      <alignment/>
      <protection/>
    </xf>
    <xf numFmtId="0" fontId="43" fillId="0" borderId="13" xfId="160" applyBorder="1">
      <alignment/>
      <protection/>
    </xf>
    <xf numFmtId="0" fontId="43" fillId="0" borderId="14" xfId="160" applyBorder="1">
      <alignment/>
      <protection/>
    </xf>
    <xf numFmtId="0" fontId="43" fillId="0" borderId="0" xfId="160" applyBorder="1">
      <alignment/>
      <protection/>
    </xf>
    <xf numFmtId="0" fontId="43" fillId="0" borderId="15" xfId="160" applyBorder="1">
      <alignment/>
      <protection/>
    </xf>
    <xf numFmtId="0" fontId="43" fillId="0" borderId="16" xfId="160" applyBorder="1">
      <alignment/>
      <protection/>
    </xf>
    <xf numFmtId="176" fontId="43" fillId="0" borderId="0" xfId="160" applyNumberFormat="1" applyBorder="1">
      <alignment/>
      <protection/>
    </xf>
    <xf numFmtId="0" fontId="18" fillId="11" borderId="17" xfId="160" applyFont="1" applyFill="1" applyBorder="1" applyAlignment="1">
      <alignment horizontal="center"/>
      <protection/>
    </xf>
    <xf numFmtId="0" fontId="18" fillId="11" borderId="18" xfId="160" applyFont="1" applyFill="1" applyBorder="1" applyAlignment="1">
      <alignment horizontal="center"/>
      <protection/>
    </xf>
    <xf numFmtId="3" fontId="18" fillId="11" borderId="18" xfId="160" applyNumberFormat="1" applyFont="1" applyFill="1" applyBorder="1" applyAlignment="1">
      <alignment horizontal="center"/>
      <protection/>
    </xf>
    <xf numFmtId="0" fontId="18" fillId="11" borderId="19" xfId="160" applyFont="1" applyFill="1" applyBorder="1" applyAlignment="1">
      <alignment horizontal="center"/>
      <protection/>
    </xf>
    <xf numFmtId="0" fontId="43" fillId="0" borderId="17" xfId="160" applyBorder="1">
      <alignment/>
      <protection/>
    </xf>
    <xf numFmtId="0" fontId="43" fillId="0" borderId="20" xfId="160" applyBorder="1">
      <alignment/>
      <protection/>
    </xf>
    <xf numFmtId="0" fontId="43" fillId="0" borderId="18" xfId="160" applyBorder="1">
      <alignment/>
      <protection/>
    </xf>
    <xf numFmtId="0" fontId="43" fillId="0" borderId="18" xfId="160" applyBorder="1" applyAlignment="1">
      <alignment horizontal="center"/>
      <protection/>
    </xf>
    <xf numFmtId="0" fontId="18" fillId="0" borderId="20" xfId="160" applyFont="1" applyFill="1" applyBorder="1" applyAlignment="1">
      <alignment horizontal="center"/>
      <protection/>
    </xf>
    <xf numFmtId="0" fontId="18" fillId="11" borderId="21" xfId="160" applyFont="1" applyFill="1" applyBorder="1" applyAlignment="1">
      <alignment horizontal="center"/>
      <protection/>
    </xf>
    <xf numFmtId="0" fontId="18" fillId="11" borderId="22" xfId="160" applyFont="1" applyFill="1" applyBorder="1" applyAlignment="1">
      <alignment horizontal="center"/>
      <protection/>
    </xf>
    <xf numFmtId="0" fontId="18" fillId="11" borderId="23" xfId="160" applyFont="1" applyFill="1" applyBorder="1" applyAlignment="1">
      <alignment horizontal="center"/>
      <protection/>
    </xf>
    <xf numFmtId="0" fontId="18" fillId="11" borderId="24" xfId="160" applyFont="1" applyFill="1" applyBorder="1" applyAlignment="1">
      <alignment horizontal="center"/>
      <protection/>
    </xf>
    <xf numFmtId="176" fontId="43" fillId="0" borderId="10" xfId="160" applyNumberFormat="1" applyBorder="1">
      <alignment/>
      <protection/>
    </xf>
    <xf numFmtId="176" fontId="43" fillId="0" borderId="16" xfId="160" applyNumberFormat="1" applyBorder="1">
      <alignment/>
      <protection/>
    </xf>
    <xf numFmtId="0" fontId="43" fillId="0" borderId="25" xfId="160" applyBorder="1">
      <alignment/>
      <protection/>
    </xf>
    <xf numFmtId="0" fontId="18" fillId="0" borderId="26" xfId="242" applyFont="1" applyBorder="1">
      <alignment/>
      <protection/>
    </xf>
    <xf numFmtId="0" fontId="0" fillId="0" borderId="27" xfId="242" applyBorder="1">
      <alignment/>
      <protection/>
    </xf>
    <xf numFmtId="0" fontId="43" fillId="0" borderId="28" xfId="160" applyBorder="1">
      <alignment/>
      <protection/>
    </xf>
    <xf numFmtId="0" fontId="18" fillId="0" borderId="29" xfId="242" applyFont="1" applyBorder="1">
      <alignment/>
      <protection/>
    </xf>
    <xf numFmtId="0" fontId="0" fillId="0" borderId="30" xfId="242" applyBorder="1">
      <alignment/>
      <protection/>
    </xf>
    <xf numFmtId="0" fontId="0" fillId="0" borderId="31" xfId="242" applyBorder="1">
      <alignment/>
      <protection/>
    </xf>
    <xf numFmtId="0" fontId="0" fillId="0" borderId="15" xfId="242" applyBorder="1">
      <alignment/>
      <protection/>
    </xf>
    <xf numFmtId="176" fontId="43" fillId="0" borderId="32" xfId="160" applyNumberFormat="1" applyBorder="1">
      <alignment/>
      <protection/>
    </xf>
    <xf numFmtId="0" fontId="43" fillId="0" borderId="33" xfId="160" applyBorder="1">
      <alignment/>
      <protection/>
    </xf>
    <xf numFmtId="0" fontId="43" fillId="0" borderId="34" xfId="160" applyBorder="1">
      <alignment/>
      <protection/>
    </xf>
    <xf numFmtId="0" fontId="0" fillId="0" borderId="0" xfId="241">
      <alignment/>
      <protection/>
    </xf>
    <xf numFmtId="0" fontId="18" fillId="0" borderId="0" xfId="241" applyFont="1">
      <alignment/>
      <protection/>
    </xf>
    <xf numFmtId="0" fontId="25" fillId="11" borderId="24" xfId="241" applyFont="1" applyFill="1" applyBorder="1" applyAlignment="1">
      <alignment horizontal="center" vertical="center" wrapText="1"/>
      <protection/>
    </xf>
    <xf numFmtId="0" fontId="25" fillId="11" borderId="23" xfId="241" applyFont="1" applyFill="1" applyBorder="1" applyAlignment="1">
      <alignment horizontal="center" vertical="center" wrapText="1"/>
      <protection/>
    </xf>
    <xf numFmtId="0" fontId="25" fillId="11" borderId="21" xfId="241" applyFont="1" applyFill="1" applyBorder="1" applyAlignment="1">
      <alignment horizontal="center" vertical="center" wrapText="1"/>
      <protection/>
    </xf>
    <xf numFmtId="176" fontId="43" fillId="0" borderId="35" xfId="160" applyNumberFormat="1" applyBorder="1">
      <alignment/>
      <protection/>
    </xf>
    <xf numFmtId="0" fontId="1" fillId="0" borderId="0" xfId="160" applyFont="1">
      <alignment/>
      <protection/>
    </xf>
    <xf numFmtId="10" fontId="1" fillId="0" borderId="0" xfId="160" applyNumberFormat="1" applyFont="1">
      <alignment/>
      <protection/>
    </xf>
    <xf numFmtId="0" fontId="0" fillId="0" borderId="34" xfId="157" applyBorder="1">
      <alignment/>
      <protection/>
    </xf>
    <xf numFmtId="0" fontId="0" fillId="0" borderId="36" xfId="157" applyBorder="1">
      <alignment/>
      <protection/>
    </xf>
    <xf numFmtId="0" fontId="43" fillId="0" borderId="36" xfId="160" applyBorder="1">
      <alignment/>
      <protection/>
    </xf>
    <xf numFmtId="0" fontId="18" fillId="0" borderId="26" xfId="157" applyFont="1" applyBorder="1">
      <alignment/>
      <protection/>
    </xf>
    <xf numFmtId="0" fontId="18" fillId="0" borderId="37" xfId="157" applyFont="1" applyBorder="1">
      <alignment/>
      <protection/>
    </xf>
    <xf numFmtId="0" fontId="18" fillId="0" borderId="37" xfId="158" applyFont="1" applyBorder="1">
      <alignment/>
      <protection/>
    </xf>
    <xf numFmtId="0" fontId="18" fillId="0" borderId="25" xfId="158" applyFont="1" applyBorder="1">
      <alignment/>
      <protection/>
    </xf>
    <xf numFmtId="0" fontId="0" fillId="0" borderId="38" xfId="157" applyBorder="1">
      <alignment/>
      <protection/>
    </xf>
    <xf numFmtId="0" fontId="43" fillId="0" borderId="39" xfId="160" applyBorder="1">
      <alignment/>
      <protection/>
    </xf>
    <xf numFmtId="0" fontId="0" fillId="0" borderId="31" xfId="157" applyBorder="1">
      <alignment/>
      <protection/>
    </xf>
    <xf numFmtId="0" fontId="0" fillId="0" borderId="30" xfId="157" applyBorder="1">
      <alignment/>
      <protection/>
    </xf>
    <xf numFmtId="0" fontId="0" fillId="0" borderId="32" xfId="157" applyBorder="1">
      <alignment/>
      <protection/>
    </xf>
    <xf numFmtId="0" fontId="43" fillId="0" borderId="40" xfId="160" applyBorder="1">
      <alignment/>
      <protection/>
    </xf>
    <xf numFmtId="0" fontId="43" fillId="0" borderId="41" xfId="160" applyBorder="1">
      <alignment/>
      <protection/>
    </xf>
    <xf numFmtId="0" fontId="43" fillId="0" borderId="26" xfId="160" applyBorder="1">
      <alignment/>
      <protection/>
    </xf>
    <xf numFmtId="0" fontId="0" fillId="0" borderId="42" xfId="242" applyFont="1" applyBorder="1">
      <alignment/>
      <protection/>
    </xf>
    <xf numFmtId="0" fontId="0" fillId="0" borderId="38" xfId="242" applyFont="1" applyBorder="1">
      <alignment/>
      <protection/>
    </xf>
    <xf numFmtId="176" fontId="1" fillId="0" borderId="35" xfId="160" applyNumberFormat="1" applyFont="1" applyBorder="1">
      <alignment/>
      <protection/>
    </xf>
    <xf numFmtId="176" fontId="1" fillId="0" borderId="36" xfId="160" applyNumberFormat="1" applyFont="1" applyBorder="1">
      <alignment/>
      <protection/>
    </xf>
    <xf numFmtId="0" fontId="43" fillId="0" borderId="0" xfId="223">
      <alignment/>
      <protection/>
    </xf>
    <xf numFmtId="9" fontId="43" fillId="0" borderId="31" xfId="223" applyNumberFormat="1" applyBorder="1" applyAlignment="1">
      <alignment horizontal="center"/>
      <protection/>
    </xf>
    <xf numFmtId="9" fontId="43" fillId="0" borderId="34" xfId="223" applyNumberFormat="1" applyBorder="1" applyAlignment="1">
      <alignment horizontal="center"/>
      <protection/>
    </xf>
    <xf numFmtId="0" fontId="0" fillId="24" borderId="43" xfId="223" applyFont="1" applyFill="1" applyBorder="1">
      <alignment/>
      <protection/>
    </xf>
    <xf numFmtId="0" fontId="28" fillId="24" borderId="44" xfId="223" applyFont="1" applyFill="1" applyBorder="1">
      <alignment/>
      <protection/>
    </xf>
    <xf numFmtId="0" fontId="0" fillId="24" borderId="31" xfId="223" applyFont="1" applyFill="1" applyBorder="1" applyAlignment="1">
      <alignment horizontal="center"/>
      <protection/>
    </xf>
    <xf numFmtId="0" fontId="0" fillId="24" borderId="34" xfId="223" applyFont="1" applyFill="1" applyBorder="1" applyAlignment="1">
      <alignment horizontal="center"/>
      <protection/>
    </xf>
    <xf numFmtId="0" fontId="0" fillId="24" borderId="45" xfId="223" applyFont="1" applyFill="1" applyBorder="1">
      <alignment/>
      <protection/>
    </xf>
    <xf numFmtId="0" fontId="28" fillId="24" borderId="13" xfId="223" applyFont="1" applyFill="1" applyBorder="1">
      <alignment/>
      <protection/>
    </xf>
    <xf numFmtId="0" fontId="43" fillId="0" borderId="30" xfId="223" applyBorder="1">
      <alignment/>
      <protection/>
    </xf>
    <xf numFmtId="0" fontId="43" fillId="0" borderId="32" xfId="223" applyBorder="1">
      <alignment/>
      <protection/>
    </xf>
    <xf numFmtId="2" fontId="43" fillId="0" borderId="32" xfId="223" applyNumberFormat="1" applyBorder="1">
      <alignment/>
      <protection/>
    </xf>
    <xf numFmtId="0" fontId="28" fillId="24" borderId="46" xfId="223" applyFont="1" applyFill="1" applyBorder="1">
      <alignment/>
      <protection/>
    </xf>
    <xf numFmtId="0" fontId="28" fillId="24" borderId="10" xfId="223" applyFont="1" applyFill="1" applyBorder="1">
      <alignment/>
      <protection/>
    </xf>
    <xf numFmtId="9" fontId="43" fillId="0" borderId="0" xfId="223" applyNumberFormat="1">
      <alignment/>
      <protection/>
    </xf>
    <xf numFmtId="0" fontId="1" fillId="0" borderId="0" xfId="160" applyFont="1" applyBorder="1">
      <alignment/>
      <protection/>
    </xf>
    <xf numFmtId="2" fontId="43" fillId="0" borderId="0" xfId="160" applyNumberFormat="1" applyBorder="1">
      <alignment/>
      <protection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0" fillId="25" borderId="34" xfId="0" applyFill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74" fontId="18" fillId="0" borderId="17" xfId="87" applyFont="1" applyBorder="1" applyAlignment="1">
      <alignment horizontal="center" vertical="center"/>
    </xf>
    <xf numFmtId="0" fontId="0" fillId="25" borderId="26" xfId="0" applyFont="1" applyFill="1" applyBorder="1" applyAlignment="1">
      <alignment horizontal="center" vertical="center" wrapText="1"/>
    </xf>
    <xf numFmtId="0" fontId="0" fillId="25" borderId="37" xfId="0" applyFill="1" applyBorder="1" applyAlignment="1">
      <alignment horizontal="center" vertical="center" wrapText="1"/>
    </xf>
    <xf numFmtId="0" fontId="0" fillId="25" borderId="37" xfId="0" applyFont="1" applyFill="1" applyBorder="1" applyAlignment="1">
      <alignment horizontal="center" vertical="center" wrapText="1"/>
    </xf>
    <xf numFmtId="0" fontId="0" fillId="25" borderId="53" xfId="0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center" vertical="center" wrapText="1"/>
    </xf>
    <xf numFmtId="0" fontId="0" fillId="25" borderId="38" xfId="0" applyFont="1" applyFill="1" applyBorder="1" applyAlignment="1">
      <alignment/>
    </xf>
    <xf numFmtId="0" fontId="0" fillId="25" borderId="36" xfId="0" applyFont="1" applyFill="1" applyBorder="1" applyAlignment="1">
      <alignment horizontal="center" vertical="center"/>
    </xf>
    <xf numFmtId="9" fontId="0" fillId="25" borderId="36" xfId="251" applyFont="1" applyFill="1" applyBorder="1" applyAlignment="1">
      <alignment horizontal="center" vertical="center"/>
    </xf>
    <xf numFmtId="0" fontId="0" fillId="25" borderId="36" xfId="0" applyFill="1" applyBorder="1" applyAlignment="1">
      <alignment horizontal="center" vertical="center"/>
    </xf>
    <xf numFmtId="176" fontId="0" fillId="25" borderId="54" xfId="0" applyNumberFormat="1" applyFill="1" applyBorder="1" applyAlignment="1">
      <alignment horizontal="center" vertical="center"/>
    </xf>
    <xf numFmtId="0" fontId="0" fillId="25" borderId="31" xfId="0" applyFont="1" applyFill="1" applyBorder="1" applyAlignment="1">
      <alignment/>
    </xf>
    <xf numFmtId="0" fontId="0" fillId="25" borderId="34" xfId="0" applyFill="1" applyBorder="1" applyAlignment="1">
      <alignment/>
    </xf>
    <xf numFmtId="9" fontId="0" fillId="25" borderId="34" xfId="251" applyFont="1" applyFill="1" applyBorder="1" applyAlignment="1">
      <alignment horizontal="center" vertical="center"/>
    </xf>
    <xf numFmtId="0" fontId="0" fillId="25" borderId="34" xfId="0" applyFill="1" applyBorder="1" applyAlignment="1">
      <alignment horizontal="center"/>
    </xf>
    <xf numFmtId="9" fontId="0" fillId="25" borderId="34" xfId="251" applyFont="1" applyFill="1" applyBorder="1" applyAlignment="1">
      <alignment horizontal="center"/>
    </xf>
    <xf numFmtId="9" fontId="0" fillId="25" borderId="40" xfId="251" applyFont="1" applyFill="1" applyBorder="1" applyAlignment="1">
      <alignment horizontal="center"/>
    </xf>
    <xf numFmtId="0" fontId="0" fillId="25" borderId="40" xfId="0" applyFill="1" applyBorder="1" applyAlignment="1">
      <alignment horizontal="center"/>
    </xf>
    <xf numFmtId="176" fontId="0" fillId="25" borderId="55" xfId="0" applyNumberFormat="1" applyFill="1" applyBorder="1" applyAlignment="1">
      <alignment horizontal="center" vertical="center"/>
    </xf>
    <xf numFmtId="176" fontId="0" fillId="25" borderId="56" xfId="0" applyNumberFormat="1" applyFill="1" applyBorder="1" applyAlignment="1">
      <alignment horizontal="center" vertical="center"/>
    </xf>
    <xf numFmtId="0" fontId="0" fillId="25" borderId="34" xfId="0" applyFont="1" applyFill="1" applyBorder="1" applyAlignment="1">
      <alignment/>
    </xf>
    <xf numFmtId="176" fontId="0" fillId="25" borderId="57" xfId="0" applyNumberFormat="1" applyFill="1" applyBorder="1" applyAlignment="1">
      <alignment horizontal="center" vertical="center"/>
    </xf>
    <xf numFmtId="0" fontId="18" fillId="26" borderId="20" xfId="0" applyFont="1" applyFill="1" applyBorder="1" applyAlignment="1">
      <alignment horizontal="center" vertical="center"/>
    </xf>
    <xf numFmtId="0" fontId="0" fillId="26" borderId="18" xfId="0" applyFill="1" applyBorder="1" applyAlignment="1">
      <alignment/>
    </xf>
    <xf numFmtId="0" fontId="0" fillId="25" borderId="0" xfId="0" applyFill="1" applyAlignment="1">
      <alignment/>
    </xf>
    <xf numFmtId="0" fontId="0" fillId="27" borderId="26" xfId="0" applyFont="1" applyFill="1" applyBorder="1" applyAlignment="1">
      <alignment horizontal="center" vertical="center" wrapText="1"/>
    </xf>
    <xf numFmtId="0" fontId="0" fillId="27" borderId="37" xfId="0" applyFill="1" applyBorder="1" applyAlignment="1">
      <alignment horizontal="center" vertical="center" wrapText="1"/>
    </xf>
    <xf numFmtId="0" fontId="0" fillId="27" borderId="37" xfId="0" applyFont="1" applyFill="1" applyBorder="1" applyAlignment="1">
      <alignment horizontal="center" vertical="center" wrapText="1"/>
    </xf>
    <xf numFmtId="0" fontId="18" fillId="27" borderId="26" xfId="0" applyFont="1" applyFill="1" applyBorder="1" applyAlignment="1">
      <alignment horizontal="center" vertical="center" wrapText="1"/>
    </xf>
    <xf numFmtId="0" fontId="0" fillId="27" borderId="25" xfId="0" applyFont="1" applyFill="1" applyBorder="1" applyAlignment="1">
      <alignment horizontal="center" vertical="center" wrapText="1"/>
    </xf>
    <xf numFmtId="0" fontId="20" fillId="26" borderId="58" xfId="193" applyFont="1" applyFill="1" applyBorder="1" applyAlignment="1">
      <alignment horizontal="center" vertical="center"/>
      <protection/>
    </xf>
    <xf numFmtId="0" fontId="19" fillId="25" borderId="31" xfId="0" applyFont="1" applyFill="1" applyBorder="1" applyAlignment="1">
      <alignment/>
    </xf>
    <xf numFmtId="0" fontId="18" fillId="25" borderId="0" xfId="0" applyFont="1" applyFill="1" applyBorder="1" applyAlignment="1">
      <alignment horizontal="center"/>
    </xf>
    <xf numFmtId="176" fontId="0" fillId="25" borderId="0" xfId="0" applyNumberFormat="1" applyFill="1" applyBorder="1" applyAlignment="1">
      <alignment/>
    </xf>
    <xf numFmtId="0" fontId="0" fillId="25" borderId="59" xfId="0" applyFont="1" applyFill="1" applyBorder="1" applyAlignment="1">
      <alignment horizontal="left"/>
    </xf>
    <xf numFmtId="0" fontId="19" fillId="25" borderId="60" xfId="0" applyFont="1" applyFill="1" applyBorder="1" applyAlignment="1">
      <alignment/>
    </xf>
    <xf numFmtId="0" fontId="0" fillId="25" borderId="61" xfId="0" applyFill="1" applyBorder="1" applyAlignment="1">
      <alignment horizontal="center" vertical="center"/>
    </xf>
    <xf numFmtId="176" fontId="18" fillId="28" borderId="20" xfId="0" applyNumberFormat="1" applyFont="1" applyFill="1" applyBorder="1" applyAlignment="1">
      <alignment horizontal="center" vertical="center"/>
    </xf>
    <xf numFmtId="176" fontId="18" fillId="28" borderId="20" xfId="0" applyNumberFormat="1" applyFont="1" applyFill="1" applyBorder="1" applyAlignment="1">
      <alignment/>
    </xf>
    <xf numFmtId="0" fontId="0" fillId="25" borderId="62" xfId="0" applyFont="1" applyFill="1" applyBorder="1" applyAlignment="1">
      <alignment horizontal="left"/>
    </xf>
    <xf numFmtId="0" fontId="0" fillId="25" borderId="44" xfId="0" applyFont="1" applyFill="1" applyBorder="1" applyAlignment="1">
      <alignment horizontal="left"/>
    </xf>
    <xf numFmtId="0" fontId="0" fillId="25" borderId="60" xfId="0" applyFont="1" applyFill="1" applyBorder="1" applyAlignment="1">
      <alignment horizontal="left"/>
    </xf>
    <xf numFmtId="0" fontId="0" fillId="25" borderId="63" xfId="0" applyFont="1" applyFill="1" applyBorder="1" applyAlignment="1">
      <alignment horizontal="left"/>
    </xf>
    <xf numFmtId="0" fontId="0" fillId="25" borderId="64" xfId="0" applyFont="1" applyFill="1" applyBorder="1" applyAlignment="1">
      <alignment horizontal="left"/>
    </xf>
    <xf numFmtId="0" fontId="32" fillId="26" borderId="58" xfId="193" applyFont="1" applyFill="1" applyBorder="1" applyAlignment="1">
      <alignment/>
      <protection/>
    </xf>
    <xf numFmtId="0" fontId="0" fillId="0" borderId="65" xfId="0" applyBorder="1" applyAlignment="1">
      <alignment/>
    </xf>
    <xf numFmtId="0" fontId="22" fillId="25" borderId="36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0" fillId="25" borderId="34" xfId="0" applyFont="1" applyFill="1" applyBorder="1" applyAlignment="1">
      <alignment horizontal="center"/>
    </xf>
    <xf numFmtId="180" fontId="0" fillId="25" borderId="45" xfId="50" applyFont="1" applyFill="1" applyBorder="1" applyAlignment="1">
      <alignment horizontal="center" vertical="center"/>
    </xf>
    <xf numFmtId="180" fontId="0" fillId="25" borderId="43" xfId="50" applyFont="1" applyFill="1" applyBorder="1" applyAlignment="1">
      <alignment/>
    </xf>
    <xf numFmtId="0" fontId="0" fillId="25" borderId="42" xfId="0" applyFont="1" applyFill="1" applyBorder="1" applyAlignment="1">
      <alignment/>
    </xf>
    <xf numFmtId="0" fontId="0" fillId="25" borderId="35" xfId="0" applyFont="1" applyFill="1" applyBorder="1" applyAlignment="1">
      <alignment horizontal="center"/>
    </xf>
    <xf numFmtId="9" fontId="0" fillId="25" borderId="35" xfId="251" applyFont="1" applyFill="1" applyBorder="1" applyAlignment="1">
      <alignment horizontal="center"/>
    </xf>
    <xf numFmtId="0" fontId="0" fillId="25" borderId="35" xfId="0" applyFill="1" applyBorder="1" applyAlignment="1">
      <alignment horizontal="center"/>
    </xf>
    <xf numFmtId="0" fontId="18" fillId="25" borderId="42" xfId="0" applyFont="1" applyFill="1" applyBorder="1" applyAlignment="1">
      <alignment/>
    </xf>
    <xf numFmtId="0" fontId="0" fillId="25" borderId="35" xfId="0" applyFill="1" applyBorder="1" applyAlignment="1">
      <alignment/>
    </xf>
    <xf numFmtId="0" fontId="0" fillId="25" borderId="35" xfId="0" applyFont="1" applyFill="1" applyBorder="1" applyAlignment="1">
      <alignment horizontal="center" vertical="center"/>
    </xf>
    <xf numFmtId="9" fontId="0" fillId="25" borderId="35" xfId="251" applyFont="1" applyFill="1" applyBorder="1" applyAlignment="1">
      <alignment horizontal="center" vertical="center"/>
    </xf>
    <xf numFmtId="0" fontId="0" fillId="25" borderId="35" xfId="0" applyFill="1" applyBorder="1" applyAlignment="1">
      <alignment horizontal="center" vertical="center"/>
    </xf>
    <xf numFmtId="1" fontId="0" fillId="25" borderId="66" xfId="0" applyNumberFormat="1" applyFill="1" applyBorder="1" applyAlignment="1">
      <alignment horizontal="center" vertical="center"/>
    </xf>
    <xf numFmtId="9" fontId="0" fillId="0" borderId="0" xfId="0" applyNumberFormat="1" applyAlignment="1">
      <alignment/>
    </xf>
    <xf numFmtId="180" fontId="0" fillId="25" borderId="34" xfId="50" applyFont="1" applyFill="1" applyBorder="1" applyAlignment="1">
      <alignment horizontal="center" vertical="center"/>
    </xf>
    <xf numFmtId="180" fontId="18" fillId="26" borderId="20" xfId="0" applyNumberFormat="1" applyFont="1" applyFill="1" applyBorder="1" applyAlignment="1">
      <alignment horizontal="center" vertical="center"/>
    </xf>
    <xf numFmtId="175" fontId="0" fillId="0" borderId="0" xfId="51" applyFont="1" applyAlignment="1">
      <alignment/>
    </xf>
    <xf numFmtId="9" fontId="18" fillId="26" borderId="20" xfId="0" applyNumberFormat="1" applyFont="1" applyFill="1" applyBorder="1" applyAlignment="1">
      <alignment horizontal="center"/>
    </xf>
    <xf numFmtId="175" fontId="0" fillId="25" borderId="45" xfId="51" applyFont="1" applyFill="1" applyBorder="1" applyAlignment="1">
      <alignment horizontal="right" vertical="center"/>
    </xf>
    <xf numFmtId="190" fontId="0" fillId="25" borderId="54" xfId="0" applyNumberFormat="1" applyFill="1" applyBorder="1" applyAlignment="1">
      <alignment horizontal="center" vertical="center"/>
    </xf>
    <xf numFmtId="190" fontId="18" fillId="26" borderId="20" xfId="0" applyNumberFormat="1" applyFont="1" applyFill="1" applyBorder="1" applyAlignment="1">
      <alignment/>
    </xf>
    <xf numFmtId="0" fontId="0" fillId="25" borderId="35" xfId="0" applyFont="1" applyFill="1" applyBorder="1" applyAlignment="1">
      <alignment horizontal="center" wrapText="1"/>
    </xf>
    <xf numFmtId="0" fontId="0" fillId="25" borderId="34" xfId="0" applyFont="1" applyFill="1" applyBorder="1" applyAlignment="1">
      <alignment horizontal="center" wrapText="1"/>
    </xf>
    <xf numFmtId="0" fontId="0" fillId="27" borderId="67" xfId="0" applyFont="1" applyFill="1" applyBorder="1" applyAlignment="1">
      <alignment horizontal="center" vertical="center" wrapText="1"/>
    </xf>
    <xf numFmtId="0" fontId="0" fillId="27" borderId="68" xfId="0" applyFill="1" applyBorder="1" applyAlignment="1">
      <alignment horizontal="center" vertical="center" wrapText="1"/>
    </xf>
    <xf numFmtId="0" fontId="0" fillId="27" borderId="68" xfId="0" applyFont="1" applyFill="1" applyBorder="1" applyAlignment="1">
      <alignment horizontal="center" vertical="center" wrapText="1"/>
    </xf>
    <xf numFmtId="0" fontId="0" fillId="27" borderId="58" xfId="0" applyFont="1" applyFill="1" applyBorder="1" applyAlignment="1">
      <alignment horizontal="center" vertical="center" wrapText="1"/>
    </xf>
    <xf numFmtId="0" fontId="0" fillId="25" borderId="34" xfId="0" applyFont="1" applyFill="1" applyBorder="1" applyAlignment="1">
      <alignment wrapText="1"/>
    </xf>
    <xf numFmtId="0" fontId="0" fillId="25" borderId="35" xfId="0" applyFont="1" applyFill="1" applyBorder="1" applyAlignment="1">
      <alignment/>
    </xf>
    <xf numFmtId="180" fontId="0" fillId="25" borderId="35" xfId="50" applyFont="1" applyFill="1" applyBorder="1" applyAlignment="1">
      <alignment horizontal="center" vertical="center"/>
    </xf>
    <xf numFmtId="176" fontId="0" fillId="25" borderId="69" xfId="0" applyNumberFormat="1" applyFill="1" applyBorder="1" applyAlignment="1">
      <alignment horizontal="center" vertical="center"/>
    </xf>
    <xf numFmtId="176" fontId="0" fillId="25" borderId="33" xfId="0" applyNumberFormat="1" applyFill="1" applyBorder="1" applyAlignment="1">
      <alignment horizontal="center" vertical="center"/>
    </xf>
    <xf numFmtId="175" fontId="0" fillId="25" borderId="35" xfId="51" applyFont="1" applyFill="1" applyBorder="1" applyAlignment="1">
      <alignment horizontal="center" vertical="center"/>
    </xf>
    <xf numFmtId="175" fontId="0" fillId="25" borderId="34" xfId="51" applyFont="1" applyFill="1" applyBorder="1" applyAlignment="1">
      <alignment horizontal="center" vertical="center"/>
    </xf>
    <xf numFmtId="9" fontId="0" fillId="25" borderId="36" xfId="251" applyFont="1" applyFill="1" applyBorder="1" applyAlignment="1">
      <alignment horizontal="center" vertical="center"/>
    </xf>
    <xf numFmtId="0" fontId="0" fillId="25" borderId="36" xfId="0" applyFill="1" applyBorder="1" applyAlignment="1">
      <alignment horizontal="center"/>
    </xf>
    <xf numFmtId="0" fontId="0" fillId="25" borderId="35" xfId="0" applyFill="1" applyBorder="1" applyAlignment="1">
      <alignment wrapText="1"/>
    </xf>
    <xf numFmtId="9" fontId="0" fillId="25" borderId="35" xfId="251" applyFont="1" applyFill="1" applyBorder="1" applyAlignment="1">
      <alignment horizontal="center" vertical="center"/>
    </xf>
    <xf numFmtId="0" fontId="0" fillId="25" borderId="70" xfId="0" applyFont="1" applyFill="1" applyBorder="1" applyAlignment="1">
      <alignment/>
    </xf>
    <xf numFmtId="206" fontId="0" fillId="25" borderId="66" xfId="50" applyNumberFormat="1" applyFont="1" applyFill="1" applyBorder="1" applyAlignment="1">
      <alignment horizontal="center"/>
    </xf>
    <xf numFmtId="206" fontId="0" fillId="25" borderId="43" xfId="50" applyNumberFormat="1" applyFont="1" applyFill="1" applyBorder="1" applyAlignment="1">
      <alignment/>
    </xf>
    <xf numFmtId="176" fontId="18" fillId="26" borderId="57" xfId="0" applyNumberFormat="1" applyFont="1" applyFill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11" xfId="0" applyFont="1" applyFill="1" applyBorder="1" applyAlignment="1">
      <alignment wrapText="1"/>
    </xf>
    <xf numFmtId="0" fontId="0" fillId="25" borderId="11" xfId="0" applyFont="1" applyFill="1" applyBorder="1" applyAlignment="1">
      <alignment horizontal="center"/>
    </xf>
    <xf numFmtId="175" fontId="0" fillId="25" borderId="11" xfId="51" applyFont="1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180" fontId="0" fillId="25" borderId="11" xfId="50" applyFont="1" applyFill="1" applyBorder="1" applyAlignment="1">
      <alignment/>
    </xf>
    <xf numFmtId="176" fontId="0" fillId="25" borderId="10" xfId="0" applyNumberFormat="1" applyFill="1" applyBorder="1" applyAlignment="1">
      <alignment horizontal="center" vertical="center"/>
    </xf>
    <xf numFmtId="176" fontId="18" fillId="26" borderId="20" xfId="0" applyNumberFormat="1" applyFont="1" applyFill="1" applyBorder="1" applyAlignment="1">
      <alignment horizontal="center" vertical="center"/>
    </xf>
    <xf numFmtId="180" fontId="0" fillId="25" borderId="35" xfId="50" applyFont="1" applyFill="1" applyBorder="1" applyAlignment="1">
      <alignment/>
    </xf>
    <xf numFmtId="176" fontId="18" fillId="26" borderId="2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1" fillId="0" borderId="22" xfId="20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75" fontId="0" fillId="0" borderId="0" xfId="51" applyFont="1" applyFill="1" applyAlignment="1">
      <alignment/>
    </xf>
    <xf numFmtId="176" fontId="0" fillId="25" borderId="66" xfId="0" applyNumberFormat="1" applyFill="1" applyBorder="1" applyAlignment="1">
      <alignment horizontal="center" vertical="center"/>
    </xf>
    <xf numFmtId="0" fontId="0" fillId="0" borderId="34" xfId="0" applyBorder="1" applyAlignment="1">
      <alignment/>
    </xf>
    <xf numFmtId="175" fontId="0" fillId="0" borderId="34" xfId="51" applyFont="1" applyBorder="1" applyAlignment="1">
      <alignment/>
    </xf>
    <xf numFmtId="176" fontId="18" fillId="26" borderId="19" xfId="0" applyNumberFormat="1" applyFont="1" applyFill="1" applyBorder="1" applyAlignment="1">
      <alignment/>
    </xf>
    <xf numFmtId="0" fontId="0" fillId="0" borderId="33" xfId="0" applyBorder="1" applyAlignment="1">
      <alignment/>
    </xf>
    <xf numFmtId="176" fontId="0" fillId="25" borderId="71" xfId="0" applyNumberFormat="1" applyFill="1" applyBorder="1" applyAlignment="1">
      <alignment horizontal="center" vertical="center"/>
    </xf>
    <xf numFmtId="176" fontId="0" fillId="25" borderId="72" xfId="0" applyNumberFormat="1" applyFill="1" applyBorder="1" applyAlignment="1">
      <alignment/>
    </xf>
    <xf numFmtId="176" fontId="0" fillId="25" borderId="72" xfId="0" applyNumberFormat="1" applyFill="1" applyBorder="1" applyAlignment="1">
      <alignment horizontal="center" vertical="center"/>
    </xf>
    <xf numFmtId="176" fontId="0" fillId="25" borderId="72" xfId="0" applyNumberForma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69" xfId="0" applyBorder="1" applyAlignment="1">
      <alignment/>
    </xf>
    <xf numFmtId="176" fontId="0" fillId="25" borderId="15" xfId="0" applyNumberFormat="1" applyFill="1" applyBorder="1" applyAlignment="1">
      <alignment horizontal="center" vertical="center"/>
    </xf>
    <xf numFmtId="176" fontId="18" fillId="26" borderId="19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175" fontId="0" fillId="0" borderId="36" xfId="51" applyFont="1" applyBorder="1" applyAlignment="1">
      <alignment/>
    </xf>
    <xf numFmtId="0" fontId="0" fillId="25" borderId="19" xfId="0" applyFont="1" applyFill="1" applyBorder="1" applyAlignment="1">
      <alignment horizontal="center" vertical="center" wrapText="1"/>
    </xf>
    <xf numFmtId="176" fontId="0" fillId="26" borderId="19" xfId="0" applyNumberFormat="1" applyFill="1" applyBorder="1" applyAlignment="1">
      <alignment/>
    </xf>
    <xf numFmtId="175" fontId="0" fillId="0" borderId="35" xfId="51" applyFont="1" applyBorder="1" applyAlignment="1">
      <alignment/>
    </xf>
    <xf numFmtId="0" fontId="0" fillId="0" borderId="43" xfId="0" applyBorder="1" applyAlignment="1">
      <alignment/>
    </xf>
    <xf numFmtId="175" fontId="0" fillId="0" borderId="43" xfId="51" applyFont="1" applyBorder="1" applyAlignment="1">
      <alignment/>
    </xf>
    <xf numFmtId="0" fontId="0" fillId="25" borderId="36" xfId="0" applyFont="1" applyFill="1" applyBorder="1" applyAlignment="1">
      <alignment horizontal="center" wrapText="1"/>
    </xf>
    <xf numFmtId="217" fontId="0" fillId="0" borderId="42" xfId="51" applyNumberFormat="1" applyFont="1" applyBorder="1" applyAlignment="1">
      <alignment/>
    </xf>
    <xf numFmtId="0" fontId="0" fillId="0" borderId="66" xfId="0" applyBorder="1" applyAlignment="1">
      <alignment/>
    </xf>
    <xf numFmtId="0" fontId="0" fillId="0" borderId="73" xfId="0" applyBorder="1" applyAlignment="1">
      <alignment/>
    </xf>
    <xf numFmtId="175" fontId="0" fillId="0" borderId="45" xfId="51" applyFont="1" applyBorder="1" applyAlignment="1">
      <alignment/>
    </xf>
    <xf numFmtId="175" fontId="0" fillId="0" borderId="42" xfId="51" applyFont="1" applyBorder="1" applyAlignment="1">
      <alignment/>
    </xf>
    <xf numFmtId="175" fontId="0" fillId="0" borderId="66" xfId="51" applyFont="1" applyBorder="1" applyAlignment="1">
      <alignment/>
    </xf>
    <xf numFmtId="0" fontId="0" fillId="0" borderId="74" xfId="0" applyBorder="1" applyAlignment="1">
      <alignment/>
    </xf>
    <xf numFmtId="0" fontId="0" fillId="25" borderId="40" xfId="0" applyFill="1" applyBorder="1" applyAlignment="1">
      <alignment/>
    </xf>
    <xf numFmtId="0" fontId="0" fillId="25" borderId="75" xfId="0" applyFill="1" applyBorder="1" applyAlignment="1">
      <alignment/>
    </xf>
    <xf numFmtId="0" fontId="0" fillId="0" borderId="40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20" xfId="0" applyBorder="1" applyAlignment="1">
      <alignment/>
    </xf>
    <xf numFmtId="176" fontId="0" fillId="25" borderId="71" xfId="0" applyNumberFormat="1" applyFill="1" applyBorder="1" applyAlignment="1">
      <alignment horizontal="center"/>
    </xf>
    <xf numFmtId="0" fontId="0" fillId="27" borderId="53" xfId="0" applyFont="1" applyFill="1" applyBorder="1" applyAlignment="1">
      <alignment horizontal="center" vertical="center" wrapText="1"/>
    </xf>
    <xf numFmtId="0" fontId="18" fillId="25" borderId="20" xfId="0" applyFont="1" applyFill="1" applyBorder="1" applyAlignment="1">
      <alignment horizontal="center" vertical="center" wrapText="1"/>
    </xf>
    <xf numFmtId="0" fontId="18" fillId="25" borderId="22" xfId="0" applyFont="1" applyFill="1" applyBorder="1" applyAlignment="1">
      <alignment horizontal="center" vertical="center" wrapText="1"/>
    </xf>
    <xf numFmtId="0" fontId="0" fillId="0" borderId="56" xfId="0" applyBorder="1" applyAlignment="1">
      <alignment/>
    </xf>
    <xf numFmtId="0" fontId="22" fillId="25" borderId="45" xfId="0" applyFont="1" applyFill="1" applyBorder="1" applyAlignment="1">
      <alignment horizontal="center" vertical="center"/>
    </xf>
    <xf numFmtId="180" fontId="0" fillId="25" borderId="43" xfId="50" applyFont="1" applyFill="1" applyBorder="1" applyAlignment="1">
      <alignment horizontal="center"/>
    </xf>
    <xf numFmtId="176" fontId="18" fillId="26" borderId="12" xfId="0" applyNumberFormat="1" applyFont="1" applyFill="1" applyBorder="1" applyAlignment="1">
      <alignment/>
    </xf>
    <xf numFmtId="176" fontId="0" fillId="26" borderId="57" xfId="0" applyNumberFormat="1" applyFill="1" applyBorder="1" applyAlignment="1">
      <alignment/>
    </xf>
    <xf numFmtId="9" fontId="0" fillId="25" borderId="77" xfId="251" applyFont="1" applyFill="1" applyBorder="1" applyAlignment="1">
      <alignment horizontal="center" vertical="center"/>
    </xf>
    <xf numFmtId="0" fontId="0" fillId="25" borderId="38" xfId="0" applyFont="1" applyFill="1" applyBorder="1" applyAlignment="1">
      <alignment vertical="center"/>
    </xf>
    <xf numFmtId="0" fontId="0" fillId="25" borderId="36" xfId="0" applyFont="1" applyFill="1" applyBorder="1" applyAlignment="1">
      <alignment vertical="center" wrapText="1"/>
    </xf>
    <xf numFmtId="0" fontId="0" fillId="25" borderId="40" xfId="0" applyFont="1" applyFill="1" applyBorder="1" applyAlignment="1">
      <alignment vertical="center" wrapText="1"/>
    </xf>
    <xf numFmtId="0" fontId="0" fillId="25" borderId="30" xfId="0" applyFont="1" applyFill="1" applyBorder="1" applyAlignment="1">
      <alignment vertical="center"/>
    </xf>
    <xf numFmtId="0" fontId="0" fillId="25" borderId="32" xfId="0" applyFont="1" applyFill="1" applyBorder="1" applyAlignment="1">
      <alignment horizontal="center" vertical="center" wrapText="1"/>
    </xf>
    <xf numFmtId="0" fontId="0" fillId="25" borderId="32" xfId="0" applyFont="1" applyFill="1" applyBorder="1" applyAlignment="1">
      <alignment horizontal="center" vertical="center"/>
    </xf>
    <xf numFmtId="0" fontId="0" fillId="25" borderId="32" xfId="0" applyFill="1" applyBorder="1" applyAlignment="1">
      <alignment horizontal="center" vertical="center"/>
    </xf>
    <xf numFmtId="180" fontId="0" fillId="25" borderId="78" xfId="50" applyFont="1" applyFill="1" applyBorder="1" applyAlignment="1">
      <alignment vertical="center"/>
    </xf>
    <xf numFmtId="0" fontId="44" fillId="0" borderId="34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/>
    </xf>
    <xf numFmtId="0" fontId="45" fillId="0" borderId="34" xfId="0" applyFont="1" applyBorder="1" applyAlignment="1">
      <alignment wrapText="1"/>
    </xf>
    <xf numFmtId="0" fontId="45" fillId="0" borderId="34" xfId="0" applyFont="1" applyBorder="1" applyAlignment="1">
      <alignment/>
    </xf>
    <xf numFmtId="0" fontId="45" fillId="0" borderId="34" xfId="0" applyFont="1" applyBorder="1" applyAlignment="1">
      <alignment vertical="top" wrapText="1"/>
    </xf>
    <xf numFmtId="44" fontId="0" fillId="0" borderId="0" xfId="0" applyNumberFormat="1" applyBorder="1" applyAlignment="1">
      <alignment/>
    </xf>
    <xf numFmtId="222" fontId="0" fillId="0" borderId="0" xfId="0" applyNumberFormat="1" applyAlignment="1">
      <alignment/>
    </xf>
    <xf numFmtId="222" fontId="45" fillId="29" borderId="34" xfId="0" applyNumberFormat="1" applyFont="1" applyFill="1" applyBorder="1" applyAlignment="1">
      <alignment vertical="center"/>
    </xf>
    <xf numFmtId="222" fontId="45" fillId="0" borderId="34" xfId="0" applyNumberFormat="1" applyFont="1" applyFill="1" applyBorder="1" applyAlignment="1">
      <alignment vertical="center"/>
    </xf>
    <xf numFmtId="222" fontId="45" fillId="0" borderId="34" xfId="0" applyNumberFormat="1" applyFont="1" applyBorder="1" applyAlignment="1">
      <alignment vertical="center"/>
    </xf>
    <xf numFmtId="222" fontId="45" fillId="30" borderId="34" xfId="0" applyNumberFormat="1" applyFont="1" applyFill="1" applyBorder="1" applyAlignment="1">
      <alignment vertical="center"/>
    </xf>
    <xf numFmtId="10" fontId="0" fillId="0" borderId="0" xfId="251" applyNumberFormat="1" applyFont="1" applyAlignment="1">
      <alignment/>
    </xf>
    <xf numFmtId="0" fontId="18" fillId="0" borderId="0" xfId="241" applyFont="1" applyAlignment="1">
      <alignment horizontal="center"/>
      <protection/>
    </xf>
    <xf numFmtId="0" fontId="18" fillId="0" borderId="24" xfId="241" applyFont="1" applyBorder="1" applyAlignment="1">
      <alignment horizontal="center"/>
      <protection/>
    </xf>
    <xf numFmtId="0" fontId="18" fillId="0" borderId="23" xfId="241" applyFont="1" applyBorder="1" applyAlignment="1">
      <alignment horizontal="center"/>
      <protection/>
    </xf>
    <xf numFmtId="0" fontId="18" fillId="0" borderId="21" xfId="241" applyFont="1" applyBorder="1" applyAlignment="1">
      <alignment horizontal="center"/>
      <protection/>
    </xf>
    <xf numFmtId="0" fontId="18" fillId="0" borderId="67" xfId="242" applyFont="1" applyBorder="1" applyAlignment="1">
      <alignment horizontal="center"/>
      <protection/>
    </xf>
    <xf numFmtId="0" fontId="18" fillId="0" borderId="68" xfId="242" applyFont="1" applyBorder="1" applyAlignment="1">
      <alignment horizontal="center"/>
      <protection/>
    </xf>
    <xf numFmtId="0" fontId="18" fillId="0" borderId="58" xfId="242" applyFont="1" applyBorder="1" applyAlignment="1">
      <alignment horizontal="center"/>
      <protection/>
    </xf>
    <xf numFmtId="0" fontId="29" fillId="11" borderId="24" xfId="223" applyFont="1" applyFill="1" applyBorder="1" applyAlignment="1">
      <alignment horizontal="center" vertical="center" wrapText="1"/>
      <protection/>
    </xf>
    <xf numFmtId="0" fontId="29" fillId="11" borderId="23" xfId="223" applyFont="1" applyFill="1" applyBorder="1" applyAlignment="1">
      <alignment horizontal="center" vertical="center" wrapText="1"/>
      <protection/>
    </xf>
    <xf numFmtId="0" fontId="29" fillId="11" borderId="21" xfId="223" applyFont="1" applyFill="1" applyBorder="1" applyAlignment="1">
      <alignment horizontal="center" vertical="center" wrapText="1"/>
      <protection/>
    </xf>
    <xf numFmtId="0" fontId="29" fillId="11" borderId="15" xfId="223" applyFont="1" applyFill="1" applyBorder="1" applyAlignment="1">
      <alignment horizontal="center" vertical="center" wrapText="1"/>
      <protection/>
    </xf>
    <xf numFmtId="0" fontId="29" fillId="11" borderId="0" xfId="223" applyFont="1" applyFill="1" applyBorder="1" applyAlignment="1">
      <alignment horizontal="center" vertical="center" wrapText="1"/>
      <protection/>
    </xf>
    <xf numFmtId="0" fontId="29" fillId="11" borderId="16" xfId="223" applyFont="1" applyFill="1" applyBorder="1" applyAlignment="1">
      <alignment horizontal="center" vertical="center" wrapText="1"/>
      <protection/>
    </xf>
    <xf numFmtId="0" fontId="29" fillId="11" borderId="72" xfId="223" applyFont="1" applyFill="1" applyBorder="1" applyAlignment="1">
      <alignment horizontal="center" vertical="center" wrapText="1"/>
      <protection/>
    </xf>
    <xf numFmtId="0" fontId="29" fillId="11" borderId="14" xfId="223" applyFont="1" applyFill="1" applyBorder="1" applyAlignment="1">
      <alignment horizontal="center" vertical="center" wrapText="1"/>
      <protection/>
    </xf>
    <xf numFmtId="0" fontId="29" fillId="11" borderId="13" xfId="223" applyFont="1" applyFill="1" applyBorder="1" applyAlignment="1">
      <alignment horizontal="center" vertical="center" wrapText="1"/>
      <protection/>
    </xf>
    <xf numFmtId="0" fontId="27" fillId="11" borderId="19" xfId="160" applyFont="1" applyFill="1" applyBorder="1" applyAlignment="1">
      <alignment horizontal="center"/>
      <protection/>
    </xf>
    <xf numFmtId="0" fontId="27" fillId="11" borderId="18" xfId="160" applyFont="1" applyFill="1" applyBorder="1" applyAlignment="1">
      <alignment horizontal="center"/>
      <protection/>
    </xf>
    <xf numFmtId="0" fontId="27" fillId="11" borderId="17" xfId="160" applyFont="1" applyFill="1" applyBorder="1" applyAlignment="1">
      <alignment horizontal="center"/>
      <protection/>
    </xf>
    <xf numFmtId="0" fontId="25" fillId="11" borderId="24" xfId="160" applyFont="1" applyFill="1" applyBorder="1" applyAlignment="1">
      <alignment horizontal="center"/>
      <protection/>
    </xf>
    <xf numFmtId="0" fontId="25" fillId="11" borderId="23" xfId="160" applyFont="1" applyFill="1" applyBorder="1" applyAlignment="1">
      <alignment horizontal="center"/>
      <protection/>
    </xf>
    <xf numFmtId="0" fontId="25" fillId="11" borderId="21" xfId="160" applyFont="1" applyFill="1" applyBorder="1" applyAlignment="1">
      <alignment horizontal="center"/>
      <protection/>
    </xf>
    <xf numFmtId="0" fontId="0" fillId="11" borderId="19" xfId="160" applyFont="1" applyFill="1" applyBorder="1" applyAlignment="1">
      <alignment horizontal="center"/>
      <protection/>
    </xf>
    <xf numFmtId="0" fontId="0" fillId="11" borderId="18" xfId="160" applyFont="1" applyFill="1" applyBorder="1" applyAlignment="1">
      <alignment horizontal="center"/>
      <protection/>
    </xf>
    <xf numFmtId="0" fontId="0" fillId="11" borderId="17" xfId="160" applyFont="1" applyFill="1" applyBorder="1" applyAlignment="1">
      <alignment horizontal="center"/>
      <protection/>
    </xf>
    <xf numFmtId="0" fontId="17" fillId="11" borderId="19" xfId="160" applyFont="1" applyFill="1" applyBorder="1" applyAlignment="1">
      <alignment horizontal="center"/>
      <protection/>
    </xf>
    <xf numFmtId="0" fontId="17" fillId="11" borderId="18" xfId="160" applyFont="1" applyFill="1" applyBorder="1" applyAlignment="1">
      <alignment horizontal="center"/>
      <protection/>
    </xf>
    <xf numFmtId="0" fontId="17" fillId="11" borderId="17" xfId="160" applyFont="1" applyFill="1" applyBorder="1" applyAlignment="1">
      <alignment horizontal="center"/>
      <protection/>
    </xf>
    <xf numFmtId="0" fontId="46" fillId="26" borderId="19" xfId="0" applyFont="1" applyFill="1" applyBorder="1" applyAlignment="1">
      <alignment horizontal="center"/>
    </xf>
    <xf numFmtId="0" fontId="46" fillId="26" borderId="18" xfId="0" applyFont="1" applyFill="1" applyBorder="1" applyAlignment="1">
      <alignment horizontal="center"/>
    </xf>
    <xf numFmtId="0" fontId="46" fillId="26" borderId="17" xfId="0" applyFont="1" applyFill="1" applyBorder="1" applyAlignment="1">
      <alignment horizontal="center"/>
    </xf>
    <xf numFmtId="0" fontId="22" fillId="25" borderId="71" xfId="0" applyFont="1" applyFill="1" applyBorder="1" applyAlignment="1">
      <alignment horizontal="center" vertical="center"/>
    </xf>
    <xf numFmtId="0" fontId="22" fillId="25" borderId="79" xfId="0" applyFont="1" applyFill="1" applyBorder="1" applyAlignment="1">
      <alignment horizontal="center" vertical="center"/>
    </xf>
    <xf numFmtId="0" fontId="22" fillId="25" borderId="80" xfId="0" applyFont="1" applyFill="1" applyBorder="1" applyAlignment="1">
      <alignment horizontal="center" vertical="center"/>
    </xf>
    <xf numFmtId="0" fontId="18" fillId="28" borderId="19" xfId="0" applyFont="1" applyFill="1" applyBorder="1" applyAlignment="1">
      <alignment horizontal="center"/>
    </xf>
    <xf numFmtId="0" fontId="18" fillId="28" borderId="18" xfId="0" applyFont="1" applyFill="1" applyBorder="1" applyAlignment="1">
      <alignment horizontal="center"/>
    </xf>
    <xf numFmtId="0" fontId="18" fillId="28" borderId="17" xfId="0" applyFont="1" applyFill="1" applyBorder="1" applyAlignment="1">
      <alignment horizontal="center"/>
    </xf>
    <xf numFmtId="176" fontId="0" fillId="25" borderId="43" xfId="0" applyNumberFormat="1" applyFill="1" applyBorder="1" applyAlignment="1">
      <alignment horizontal="center"/>
    </xf>
    <xf numFmtId="176" fontId="0" fillId="25" borderId="62" xfId="0" applyNumberFormat="1" applyFill="1" applyBorder="1" applyAlignment="1">
      <alignment horizontal="center"/>
    </xf>
    <xf numFmtId="176" fontId="0" fillId="25" borderId="44" xfId="0" applyNumberFormat="1" applyFill="1" applyBorder="1" applyAlignment="1">
      <alignment horizontal="center"/>
    </xf>
    <xf numFmtId="0" fontId="26" fillId="26" borderId="19" xfId="236" applyFont="1" applyFill="1" applyBorder="1" applyAlignment="1">
      <alignment horizontal="left"/>
      <protection/>
    </xf>
    <xf numFmtId="0" fontId="26" fillId="26" borderId="18" xfId="236" applyFont="1" applyFill="1" applyBorder="1" applyAlignment="1">
      <alignment horizontal="left"/>
      <protection/>
    </xf>
    <xf numFmtId="0" fontId="26" fillId="26" borderId="17" xfId="236" applyFont="1" applyFill="1" applyBorder="1" applyAlignment="1">
      <alignment horizontal="left"/>
      <protection/>
    </xf>
    <xf numFmtId="0" fontId="33" fillId="26" borderId="26" xfId="193" applyFont="1" applyFill="1" applyBorder="1" applyAlignment="1">
      <alignment horizontal="center"/>
      <protection/>
    </xf>
    <xf numFmtId="0" fontId="33" fillId="26" borderId="37" xfId="193" applyFont="1" applyFill="1" applyBorder="1" applyAlignment="1">
      <alignment horizontal="center"/>
      <protection/>
    </xf>
    <xf numFmtId="0" fontId="33" fillId="26" borderId="53" xfId="193" applyFont="1" applyFill="1" applyBorder="1" applyAlignment="1">
      <alignment horizontal="center"/>
      <protection/>
    </xf>
    <xf numFmtId="0" fontId="0" fillId="25" borderId="71" xfId="0" applyFont="1" applyFill="1" applyBorder="1" applyAlignment="1">
      <alignment horizontal="left" wrapText="1"/>
    </xf>
    <xf numFmtId="0" fontId="0" fillId="25" borderId="79" xfId="0" applyFont="1" applyFill="1" applyBorder="1" applyAlignment="1">
      <alignment horizontal="left"/>
    </xf>
    <xf numFmtId="0" fontId="0" fillId="25" borderId="81" xfId="0" applyFont="1" applyFill="1" applyBorder="1" applyAlignment="1">
      <alignment horizontal="left"/>
    </xf>
    <xf numFmtId="176" fontId="0" fillId="25" borderId="66" xfId="0" applyNumberFormat="1" applyFont="1" applyFill="1" applyBorder="1" applyAlignment="1">
      <alignment horizontal="center" vertical="center"/>
    </xf>
    <xf numFmtId="176" fontId="0" fillId="25" borderId="79" xfId="0" applyNumberFormat="1" applyFont="1" applyFill="1" applyBorder="1" applyAlignment="1">
      <alignment horizontal="center" vertical="center"/>
    </xf>
    <xf numFmtId="176" fontId="0" fillId="25" borderId="81" xfId="0" applyNumberFormat="1" applyFont="1" applyFill="1" applyBorder="1" applyAlignment="1">
      <alignment horizontal="center" vertical="center"/>
    </xf>
    <xf numFmtId="0" fontId="33" fillId="28" borderId="24" xfId="193" applyFont="1" applyFill="1" applyBorder="1" applyAlignment="1">
      <alignment horizontal="center"/>
      <protection/>
    </xf>
    <xf numFmtId="0" fontId="33" fillId="28" borderId="23" xfId="193" applyFont="1" applyFill="1" applyBorder="1" applyAlignment="1">
      <alignment horizontal="center"/>
      <protection/>
    </xf>
    <xf numFmtId="0" fontId="33" fillId="28" borderId="21" xfId="193" applyFont="1" applyFill="1" applyBorder="1" applyAlignment="1">
      <alignment horizontal="center"/>
      <protection/>
    </xf>
    <xf numFmtId="0" fontId="18" fillId="26" borderId="12" xfId="0" applyFont="1" applyFill="1" applyBorder="1" applyAlignment="1">
      <alignment horizontal="center"/>
    </xf>
    <xf numFmtId="0" fontId="18" fillId="26" borderId="11" xfId="0" applyFont="1" applyFill="1" applyBorder="1" applyAlignment="1">
      <alignment horizontal="center"/>
    </xf>
    <xf numFmtId="0" fontId="18" fillId="26" borderId="10" xfId="0" applyFont="1" applyFill="1" applyBorder="1" applyAlignment="1">
      <alignment horizontal="center"/>
    </xf>
    <xf numFmtId="0" fontId="47" fillId="26" borderId="26" xfId="193" applyFont="1" applyFill="1" applyBorder="1" applyAlignment="1">
      <alignment horizontal="center"/>
      <protection/>
    </xf>
    <xf numFmtId="0" fontId="47" fillId="26" borderId="37" xfId="193" applyFont="1" applyFill="1" applyBorder="1" applyAlignment="1">
      <alignment horizontal="center"/>
      <protection/>
    </xf>
    <xf numFmtId="0" fontId="47" fillId="26" borderId="25" xfId="193" applyFont="1" applyFill="1" applyBorder="1" applyAlignment="1">
      <alignment horizontal="center"/>
      <protection/>
    </xf>
    <xf numFmtId="0" fontId="0" fillId="25" borderId="71" xfId="0" applyFont="1" applyFill="1" applyBorder="1" applyAlignment="1">
      <alignment horizontal="left"/>
    </xf>
    <xf numFmtId="176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25" borderId="59" xfId="0" applyFont="1" applyFill="1" applyBorder="1" applyAlignment="1">
      <alignment horizontal="left"/>
    </xf>
    <xf numFmtId="0" fontId="0" fillId="25" borderId="62" xfId="0" applyFont="1" applyFill="1" applyBorder="1" applyAlignment="1">
      <alignment horizontal="left"/>
    </xf>
    <xf numFmtId="0" fontId="0" fillId="25" borderId="44" xfId="0" applyFont="1" applyFill="1" applyBorder="1" applyAlignment="1">
      <alignment horizontal="left"/>
    </xf>
    <xf numFmtId="0" fontId="33" fillId="28" borderId="26" xfId="193" applyFont="1" applyFill="1" applyBorder="1" applyAlignment="1">
      <alignment horizontal="center"/>
      <protection/>
    </xf>
    <xf numFmtId="0" fontId="33" fillId="28" borderId="37" xfId="193" applyFont="1" applyFill="1" applyBorder="1" applyAlignment="1">
      <alignment horizontal="center"/>
      <protection/>
    </xf>
    <xf numFmtId="0" fontId="33" fillId="28" borderId="25" xfId="193" applyFont="1" applyFill="1" applyBorder="1" applyAlignment="1">
      <alignment horizontal="center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18" fillId="0" borderId="19" xfId="0" applyFont="1" applyBorder="1" applyAlignment="1">
      <alignment/>
    </xf>
    <xf numFmtId="0" fontId="18" fillId="0" borderId="17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3" xfId="0" applyFont="1" applyBorder="1" applyAlignment="1">
      <alignment/>
    </xf>
    <xf numFmtId="0" fontId="48" fillId="0" borderId="70" xfId="0" applyFont="1" applyBorder="1" applyAlignment="1">
      <alignment/>
    </xf>
    <xf numFmtId="0" fontId="48" fillId="0" borderId="41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3" xfId="0" applyFont="1" applyBorder="1" applyAlignment="1">
      <alignment/>
    </xf>
    <xf numFmtId="0" fontId="48" fillId="0" borderId="31" xfId="0" applyFont="1" applyBorder="1" applyAlignment="1">
      <alignment/>
    </xf>
    <xf numFmtId="0" fontId="48" fillId="0" borderId="33" xfId="0" applyFont="1" applyBorder="1" applyAlignment="1">
      <alignment/>
    </xf>
    <xf numFmtId="0" fontId="18" fillId="26" borderId="19" xfId="0" applyFont="1" applyFill="1" applyBorder="1" applyAlignment="1">
      <alignment horizontal="center"/>
    </xf>
    <xf numFmtId="0" fontId="18" fillId="26" borderId="18" xfId="0" applyFont="1" applyFill="1" applyBorder="1" applyAlignment="1">
      <alignment horizontal="center"/>
    </xf>
    <xf numFmtId="0" fontId="18" fillId="26" borderId="17" xfId="0" applyFont="1" applyFill="1" applyBorder="1" applyAlignment="1">
      <alignment horizontal="center"/>
    </xf>
    <xf numFmtId="0" fontId="32" fillId="26" borderId="67" xfId="193" applyFont="1" applyFill="1" applyBorder="1" applyAlignment="1">
      <alignment horizontal="center" vertical="center"/>
      <protection/>
    </xf>
    <xf numFmtId="0" fontId="32" fillId="26" borderId="68" xfId="193" applyFont="1" applyFill="1" applyBorder="1" applyAlignment="1">
      <alignment horizontal="center" vertical="center"/>
      <protection/>
    </xf>
    <xf numFmtId="0" fontId="32" fillId="26" borderId="58" xfId="193" applyFont="1" applyFill="1" applyBorder="1" applyAlignment="1">
      <alignment horizontal="center" vertical="center"/>
      <protection/>
    </xf>
    <xf numFmtId="0" fontId="18" fillId="26" borderId="19" xfId="0" applyFont="1" applyFill="1" applyBorder="1" applyAlignment="1">
      <alignment horizontal="center" vertical="center" wrapText="1"/>
    </xf>
    <xf numFmtId="0" fontId="18" fillId="26" borderId="17" xfId="0" applyFont="1" applyFill="1" applyBorder="1" applyAlignment="1">
      <alignment horizontal="center" vertical="center" wrapText="1"/>
    </xf>
    <xf numFmtId="0" fontId="18" fillId="28" borderId="82" xfId="0" applyFont="1" applyFill="1" applyBorder="1" applyAlignment="1">
      <alignment horizontal="left"/>
    </xf>
    <xf numFmtId="0" fontId="18" fillId="28" borderId="83" xfId="0" applyFont="1" applyFill="1" applyBorder="1" applyAlignment="1">
      <alignment horizontal="left"/>
    </xf>
    <xf numFmtId="0" fontId="18" fillId="28" borderId="84" xfId="0" applyFont="1" applyFill="1" applyBorder="1" applyAlignment="1">
      <alignment horizontal="left"/>
    </xf>
    <xf numFmtId="0" fontId="47" fillId="26" borderId="19" xfId="193" applyFont="1" applyFill="1" applyBorder="1" applyAlignment="1">
      <alignment horizontal="center"/>
      <protection/>
    </xf>
    <xf numFmtId="0" fontId="47" fillId="26" borderId="18" xfId="193" applyFont="1" applyFill="1" applyBorder="1" applyAlignment="1">
      <alignment horizontal="center"/>
      <protection/>
    </xf>
    <xf numFmtId="0" fontId="47" fillId="26" borderId="85" xfId="193" applyFont="1" applyFill="1" applyBorder="1" applyAlignment="1">
      <alignment horizontal="center"/>
      <protection/>
    </xf>
    <xf numFmtId="0" fontId="0" fillId="25" borderId="62" xfId="0" applyFill="1" applyBorder="1" applyAlignment="1">
      <alignment horizontal="left"/>
    </xf>
    <xf numFmtId="0" fontId="0" fillId="25" borderId="86" xfId="0" applyFill="1" applyBorder="1" applyAlignment="1">
      <alignment horizontal="left"/>
    </xf>
    <xf numFmtId="0" fontId="18" fillId="26" borderId="18" xfId="0" applyFont="1" applyFill="1" applyBorder="1" applyAlignment="1">
      <alignment horizontal="center" vertical="center" wrapText="1"/>
    </xf>
    <xf numFmtId="0" fontId="18" fillId="26" borderId="26" xfId="0" applyFont="1" applyFill="1" applyBorder="1" applyAlignment="1">
      <alignment horizontal="center"/>
    </xf>
    <xf numFmtId="0" fontId="18" fillId="26" borderId="37" xfId="0" applyFont="1" applyFill="1" applyBorder="1" applyAlignment="1">
      <alignment horizontal="center"/>
    </xf>
    <xf numFmtId="0" fontId="18" fillId="26" borderId="53" xfId="0" applyFont="1" applyFill="1" applyBorder="1" applyAlignment="1">
      <alignment horizontal="center"/>
    </xf>
    <xf numFmtId="0" fontId="19" fillId="25" borderId="71" xfId="0" applyFont="1" applyFill="1" applyBorder="1" applyAlignment="1">
      <alignment horizontal="left" vertical="center"/>
    </xf>
    <xf numFmtId="0" fontId="19" fillId="25" borderId="80" xfId="0" applyFont="1" applyFill="1" applyBorder="1" applyAlignment="1">
      <alignment horizontal="left" vertical="center"/>
    </xf>
    <xf numFmtId="0" fontId="19" fillId="25" borderId="82" xfId="0" applyFont="1" applyFill="1" applyBorder="1" applyAlignment="1">
      <alignment horizontal="left"/>
    </xf>
    <xf numFmtId="0" fontId="19" fillId="25" borderId="87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8" fillId="28" borderId="19" xfId="0" applyFont="1" applyFill="1" applyBorder="1" applyAlignment="1">
      <alignment horizontal="left"/>
    </xf>
    <xf numFmtId="0" fontId="18" fillId="28" borderId="18" xfId="0" applyFont="1" applyFill="1" applyBorder="1" applyAlignment="1">
      <alignment horizontal="left"/>
    </xf>
    <xf numFmtId="0" fontId="18" fillId="28" borderId="17" xfId="0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8" fillId="26" borderId="19" xfId="0" applyFont="1" applyFill="1" applyBorder="1" applyAlignment="1">
      <alignment horizontal="left"/>
    </xf>
    <xf numFmtId="0" fontId="18" fillId="26" borderId="18" xfId="0" applyFont="1" applyFill="1" applyBorder="1" applyAlignment="1">
      <alignment horizontal="left"/>
    </xf>
    <xf numFmtId="0" fontId="18" fillId="26" borderId="17" xfId="0" applyFont="1" applyFill="1" applyBorder="1" applyAlignment="1">
      <alignment horizontal="left"/>
    </xf>
    <xf numFmtId="176" fontId="0" fillId="25" borderId="78" xfId="0" applyNumberFormat="1" applyFill="1" applyBorder="1" applyAlignment="1">
      <alignment horizontal="center"/>
    </xf>
    <xf numFmtId="176" fontId="0" fillId="25" borderId="83" xfId="0" applyNumberFormat="1" applyFill="1" applyBorder="1" applyAlignment="1">
      <alignment horizontal="center"/>
    </xf>
    <xf numFmtId="176" fontId="0" fillId="25" borderId="84" xfId="0" applyNumberFormat="1" applyFill="1" applyBorder="1" applyAlignment="1">
      <alignment horizontal="center"/>
    </xf>
    <xf numFmtId="174" fontId="0" fillId="0" borderId="26" xfId="87" applyFont="1" applyBorder="1" applyAlignment="1">
      <alignment horizontal="center"/>
    </xf>
    <xf numFmtId="174" fontId="0" fillId="0" borderId="25" xfId="87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47" fillId="26" borderId="19" xfId="193" applyFont="1" applyFill="1" applyBorder="1" applyAlignment="1">
      <alignment horizontal="center" vertical="center"/>
      <protection/>
    </xf>
    <xf numFmtId="0" fontId="47" fillId="26" borderId="18" xfId="193" applyFont="1" applyFill="1" applyBorder="1" applyAlignment="1">
      <alignment horizontal="center" vertical="center"/>
      <protection/>
    </xf>
    <xf numFmtId="0" fontId="47" fillId="26" borderId="85" xfId="193" applyFont="1" applyFill="1" applyBorder="1" applyAlignment="1">
      <alignment horizontal="center" vertical="center"/>
      <protection/>
    </xf>
    <xf numFmtId="0" fontId="18" fillId="26" borderId="19" xfId="0" applyFont="1" applyFill="1" applyBorder="1" applyAlignment="1">
      <alignment horizontal="center" vertical="center"/>
    </xf>
    <xf numFmtId="0" fontId="18" fillId="26" borderId="18" xfId="0" applyFont="1" applyFill="1" applyBorder="1" applyAlignment="1">
      <alignment horizontal="center" vertical="center"/>
    </xf>
    <xf numFmtId="0" fontId="18" fillId="26" borderId="17" xfId="0" applyFont="1" applyFill="1" applyBorder="1" applyAlignment="1">
      <alignment horizontal="center" vertical="center"/>
    </xf>
    <xf numFmtId="0" fontId="21" fillId="0" borderId="24" xfId="202" applyFont="1" applyFill="1" applyBorder="1" applyAlignment="1">
      <alignment horizontal="center" vertical="center"/>
      <protection/>
    </xf>
    <xf numFmtId="0" fontId="21" fillId="0" borderId="21" xfId="202" applyFont="1" applyFill="1" applyBorder="1" applyAlignment="1">
      <alignment horizontal="center" vertical="center"/>
      <protection/>
    </xf>
    <xf numFmtId="0" fontId="32" fillId="26" borderId="24" xfId="193" applyFont="1" applyFill="1" applyBorder="1" applyAlignment="1">
      <alignment horizontal="center" vertical="center"/>
      <protection/>
    </xf>
    <xf numFmtId="0" fontId="32" fillId="26" borderId="23" xfId="193" applyFont="1" applyFill="1" applyBorder="1" applyAlignment="1">
      <alignment horizontal="center" vertical="center"/>
      <protection/>
    </xf>
    <xf numFmtId="0" fontId="32" fillId="26" borderId="21" xfId="193" applyFont="1" applyFill="1" applyBorder="1" applyAlignment="1">
      <alignment horizontal="center" vertical="center"/>
      <protection/>
    </xf>
    <xf numFmtId="0" fontId="21" fillId="0" borderId="19" xfId="201" applyFont="1" applyFill="1" applyBorder="1" applyAlignment="1">
      <alignment horizontal="center" vertical="center"/>
      <protection/>
    </xf>
    <xf numFmtId="0" fontId="21" fillId="0" borderId="17" xfId="201" applyFont="1" applyFill="1" applyBorder="1" applyAlignment="1">
      <alignment horizontal="center" vertical="center"/>
      <protection/>
    </xf>
    <xf numFmtId="0" fontId="18" fillId="26" borderId="82" xfId="0" applyFont="1" applyFill="1" applyBorder="1" applyAlignment="1">
      <alignment horizontal="left"/>
    </xf>
    <xf numFmtId="0" fontId="18" fillId="26" borderId="83" xfId="0" applyFont="1" applyFill="1" applyBorder="1" applyAlignment="1">
      <alignment horizontal="left"/>
    </xf>
    <xf numFmtId="0" fontId="18" fillId="26" borderId="84" xfId="0" applyFont="1" applyFill="1" applyBorder="1" applyAlignment="1">
      <alignment horizontal="left"/>
    </xf>
    <xf numFmtId="0" fontId="32" fillId="26" borderId="19" xfId="193" applyFont="1" applyFill="1" applyBorder="1" applyAlignment="1">
      <alignment horizontal="center" vertical="center"/>
      <protection/>
    </xf>
    <xf numFmtId="0" fontId="32" fillId="26" borderId="18" xfId="193" applyFont="1" applyFill="1" applyBorder="1" applyAlignment="1">
      <alignment horizontal="center" vertical="center"/>
      <protection/>
    </xf>
    <xf numFmtId="0" fontId="32" fillId="26" borderId="85" xfId="193" applyFont="1" applyFill="1" applyBorder="1" applyAlignment="1">
      <alignment horizontal="center" vertical="center"/>
      <protection/>
    </xf>
    <xf numFmtId="0" fontId="18" fillId="31" borderId="19" xfId="0" applyFont="1" applyFill="1" applyBorder="1" applyAlignment="1">
      <alignment horizontal="left"/>
    </xf>
    <xf numFmtId="0" fontId="18" fillId="31" borderId="17" xfId="0" applyFont="1" applyFill="1" applyBorder="1" applyAlignment="1">
      <alignment horizontal="left"/>
    </xf>
    <xf numFmtId="0" fontId="0" fillId="0" borderId="82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18" fillId="26" borderId="71" xfId="0" applyFont="1" applyFill="1" applyBorder="1" applyAlignment="1">
      <alignment horizontal="center"/>
    </xf>
    <xf numFmtId="0" fontId="18" fillId="26" borderId="81" xfId="0" applyFont="1" applyFill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18" fillId="26" borderId="12" xfId="0" applyFont="1" applyFill="1" applyBorder="1" applyAlignment="1">
      <alignment horizontal="left"/>
    </xf>
    <xf numFmtId="0" fontId="18" fillId="26" borderId="10" xfId="0" applyFont="1" applyFill="1" applyBorder="1" applyAlignment="1">
      <alignment horizontal="left"/>
    </xf>
    <xf numFmtId="0" fontId="0" fillId="0" borderId="60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8" fillId="0" borderId="15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8" fillId="0" borderId="38" xfId="0" applyFont="1" applyBorder="1" applyAlignment="1">
      <alignment/>
    </xf>
    <xf numFmtId="0" fontId="18" fillId="0" borderId="3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73" xfId="0" applyFont="1" applyBorder="1" applyAlignment="1">
      <alignment/>
    </xf>
    <xf numFmtId="0" fontId="18" fillId="0" borderId="12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19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23" fillId="31" borderId="19" xfId="0" applyFont="1" applyFill="1" applyBorder="1" applyAlignment="1">
      <alignment horizontal="left" vertical="center"/>
    </xf>
    <xf numFmtId="0" fontId="23" fillId="31" borderId="17" xfId="0" applyFont="1" applyFill="1" applyBorder="1" applyAlignment="1">
      <alignment horizontal="left" vertical="center"/>
    </xf>
    <xf numFmtId="0" fontId="18" fillId="0" borderId="71" xfId="0" applyFont="1" applyBorder="1" applyAlignment="1">
      <alignment horizontal="left"/>
    </xf>
    <xf numFmtId="0" fontId="18" fillId="0" borderId="81" xfId="0" applyFont="1" applyBorder="1" applyAlignment="1">
      <alignment horizontal="left"/>
    </xf>
    <xf numFmtId="0" fontId="0" fillId="25" borderId="22" xfId="0" applyFont="1" applyFill="1" applyBorder="1" applyAlignment="1">
      <alignment horizontal="center" vertical="center" wrapText="1"/>
    </xf>
    <xf numFmtId="0" fontId="0" fillId="25" borderId="57" xfId="0" applyFont="1" applyFill="1" applyBorder="1" applyAlignment="1">
      <alignment horizontal="center" vertical="center" wrapText="1"/>
    </xf>
    <xf numFmtId="0" fontId="0" fillId="25" borderId="24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18" fillId="25" borderId="22" xfId="0" applyFont="1" applyFill="1" applyBorder="1" applyAlignment="1">
      <alignment horizontal="center" vertical="center" wrapText="1"/>
    </xf>
    <xf numFmtId="0" fontId="18" fillId="25" borderId="57" xfId="0" applyFont="1" applyFill="1" applyBorder="1" applyAlignment="1">
      <alignment horizontal="center" vertical="center" wrapText="1"/>
    </xf>
    <xf numFmtId="0" fontId="18" fillId="28" borderId="24" xfId="0" applyFont="1" applyFill="1" applyBorder="1" applyAlignment="1">
      <alignment horizontal="center"/>
    </xf>
    <xf numFmtId="0" fontId="18" fillId="28" borderId="23" xfId="0" applyFont="1" applyFill="1" applyBorder="1" applyAlignment="1">
      <alignment horizontal="center"/>
    </xf>
    <xf numFmtId="0" fontId="18" fillId="28" borderId="21" xfId="0" applyFont="1" applyFill="1" applyBorder="1" applyAlignment="1">
      <alignment horizontal="center"/>
    </xf>
    <xf numFmtId="0" fontId="44" fillId="0" borderId="14" xfId="0" applyFont="1" applyBorder="1" applyAlignment="1">
      <alignment horizontal="center"/>
    </xf>
  </cellXfs>
  <cellStyles count="2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 10" xfId="52"/>
    <cellStyle name="Millares 2 11" xfId="53"/>
    <cellStyle name="Millares 2 12" xfId="54"/>
    <cellStyle name="Millares 2 13" xfId="55"/>
    <cellStyle name="Millares 2 14" xfId="56"/>
    <cellStyle name="Millares 2 15" xfId="57"/>
    <cellStyle name="Millares 2 16" xfId="58"/>
    <cellStyle name="Millares 2 17" xfId="59"/>
    <cellStyle name="Millares 2 18" xfId="60"/>
    <cellStyle name="Millares 2 19" xfId="61"/>
    <cellStyle name="Millares 2 2" xfId="62"/>
    <cellStyle name="Millares 2 20" xfId="63"/>
    <cellStyle name="Millares 2 21" xfId="64"/>
    <cellStyle name="Millares 2 22" xfId="65"/>
    <cellStyle name="Millares 2 23" xfId="66"/>
    <cellStyle name="Millares 2 24" xfId="67"/>
    <cellStyle name="Millares 2 25" xfId="68"/>
    <cellStyle name="Millares 2 26" xfId="69"/>
    <cellStyle name="Millares 2 27" xfId="70"/>
    <cellStyle name="Millares 2 28" xfId="71"/>
    <cellStyle name="Millares 2 29" xfId="72"/>
    <cellStyle name="Millares 2 3" xfId="73"/>
    <cellStyle name="Millares 2 30" xfId="74"/>
    <cellStyle name="Millares 2 31" xfId="75"/>
    <cellStyle name="Millares 2 32" xfId="76"/>
    <cellStyle name="Millares 2 33" xfId="77"/>
    <cellStyle name="Millares 2 34" xfId="78"/>
    <cellStyle name="Millares 2 35" xfId="79"/>
    <cellStyle name="Millares 2 4" xfId="80"/>
    <cellStyle name="Millares 2 5" xfId="81"/>
    <cellStyle name="Millares 2 6" xfId="82"/>
    <cellStyle name="Millares 2 7" xfId="83"/>
    <cellStyle name="Millares 2 8" xfId="84"/>
    <cellStyle name="Millares 2 9" xfId="85"/>
    <cellStyle name="Currency" xfId="86"/>
    <cellStyle name="Currency [0]" xfId="87"/>
    <cellStyle name="Moneda [0] 2 10" xfId="88"/>
    <cellStyle name="Moneda [0] 2 11" xfId="89"/>
    <cellStyle name="Moneda [0] 2 12" xfId="90"/>
    <cellStyle name="Moneda [0] 2 13" xfId="91"/>
    <cellStyle name="Moneda [0] 2 14" xfId="92"/>
    <cellStyle name="Moneda [0] 2 15" xfId="93"/>
    <cellStyle name="Moneda [0] 2 16" xfId="94"/>
    <cellStyle name="Moneda [0] 2 17" xfId="95"/>
    <cellStyle name="Moneda [0] 2 18" xfId="96"/>
    <cellStyle name="Moneda [0] 2 19" xfId="97"/>
    <cellStyle name="Moneda [0] 2 2" xfId="98"/>
    <cellStyle name="Moneda [0] 2 20" xfId="99"/>
    <cellStyle name="Moneda [0] 2 21" xfId="100"/>
    <cellStyle name="Moneda [0] 2 22" xfId="101"/>
    <cellStyle name="Moneda [0] 2 23" xfId="102"/>
    <cellStyle name="Moneda [0] 2 24" xfId="103"/>
    <cellStyle name="Moneda [0] 2 25" xfId="104"/>
    <cellStyle name="Moneda [0] 2 26" xfId="105"/>
    <cellStyle name="Moneda [0] 2 27" xfId="106"/>
    <cellStyle name="Moneda [0] 2 28" xfId="107"/>
    <cellStyle name="Moneda [0] 2 29" xfId="108"/>
    <cellStyle name="Moneda [0] 2 3" xfId="109"/>
    <cellStyle name="Moneda [0] 2 30" xfId="110"/>
    <cellStyle name="Moneda [0] 2 31" xfId="111"/>
    <cellStyle name="Moneda [0] 2 32" xfId="112"/>
    <cellStyle name="Moneda [0] 2 33" xfId="113"/>
    <cellStyle name="Moneda [0] 2 34" xfId="114"/>
    <cellStyle name="Moneda [0] 2 35" xfId="115"/>
    <cellStyle name="Moneda [0] 2 4" xfId="116"/>
    <cellStyle name="Moneda [0] 2 5" xfId="117"/>
    <cellStyle name="Moneda [0] 2 6" xfId="118"/>
    <cellStyle name="Moneda [0] 2 7" xfId="119"/>
    <cellStyle name="Moneda [0] 2 8" xfId="120"/>
    <cellStyle name="Moneda [0] 2 9" xfId="121"/>
    <cellStyle name="Moneda 2 10" xfId="122"/>
    <cellStyle name="Moneda 2 11" xfId="123"/>
    <cellStyle name="Moneda 2 12" xfId="124"/>
    <cellStyle name="Moneda 2 13" xfId="125"/>
    <cellStyle name="Moneda 2 14" xfId="126"/>
    <cellStyle name="Moneda 2 15" xfId="127"/>
    <cellStyle name="Moneda 2 16" xfId="128"/>
    <cellStyle name="Moneda 2 17" xfId="129"/>
    <cellStyle name="Moneda 2 18" xfId="130"/>
    <cellStyle name="Moneda 2 19" xfId="131"/>
    <cellStyle name="Moneda 2 2" xfId="132"/>
    <cellStyle name="Moneda 2 20" xfId="133"/>
    <cellStyle name="Moneda 2 21" xfId="134"/>
    <cellStyle name="Moneda 2 22" xfId="135"/>
    <cellStyle name="Moneda 2 23" xfId="136"/>
    <cellStyle name="Moneda 2 24" xfId="137"/>
    <cellStyle name="Moneda 2 25" xfId="138"/>
    <cellStyle name="Moneda 2 26" xfId="139"/>
    <cellStyle name="Moneda 2 27" xfId="140"/>
    <cellStyle name="Moneda 2 28" xfId="141"/>
    <cellStyle name="Moneda 2 29" xfId="142"/>
    <cellStyle name="Moneda 2 3" xfId="143"/>
    <cellStyle name="Moneda 2 30" xfId="144"/>
    <cellStyle name="Moneda 2 31" xfId="145"/>
    <cellStyle name="Moneda 2 32" xfId="146"/>
    <cellStyle name="Moneda 2 33" xfId="147"/>
    <cellStyle name="Moneda 2 34" xfId="148"/>
    <cellStyle name="Moneda 2 35" xfId="149"/>
    <cellStyle name="Moneda 2 4" xfId="150"/>
    <cellStyle name="Moneda 2 5" xfId="151"/>
    <cellStyle name="Moneda 2 6" xfId="152"/>
    <cellStyle name="Moneda 2 7" xfId="153"/>
    <cellStyle name="Moneda 2 8" xfId="154"/>
    <cellStyle name="Moneda 2 9" xfId="155"/>
    <cellStyle name="Neutral" xfId="156"/>
    <cellStyle name="Normal 17" xfId="157"/>
    <cellStyle name="Normal 18" xfId="158"/>
    <cellStyle name="Normal 19" xfId="159"/>
    <cellStyle name="Normal 2" xfId="160"/>
    <cellStyle name="Normal 2 10" xfId="161"/>
    <cellStyle name="Normal 2 11" xfId="162"/>
    <cellStyle name="Normal 2 12" xfId="163"/>
    <cellStyle name="Normal 2 13" xfId="164"/>
    <cellStyle name="Normal 2 14" xfId="165"/>
    <cellStyle name="Normal 2 15" xfId="166"/>
    <cellStyle name="Normal 2 16" xfId="167"/>
    <cellStyle name="Normal 2 17" xfId="168"/>
    <cellStyle name="Normal 2 18" xfId="169"/>
    <cellStyle name="Normal 2 19" xfId="170"/>
    <cellStyle name="Normal 2 2" xfId="171"/>
    <cellStyle name="Normal 2 2 10" xfId="172"/>
    <cellStyle name="Normal 2 2 11" xfId="173"/>
    <cellStyle name="Normal 2 2 12" xfId="174"/>
    <cellStyle name="Normal 2 2 13" xfId="175"/>
    <cellStyle name="Normal 2 2 14" xfId="176"/>
    <cellStyle name="Normal 2 2 15" xfId="177"/>
    <cellStyle name="Normal 2 2 16" xfId="178"/>
    <cellStyle name="Normal 2 2 17" xfId="179"/>
    <cellStyle name="Normal 2 2 18" xfId="180"/>
    <cellStyle name="Normal 2 2 19" xfId="181"/>
    <cellStyle name="Normal 2 2 2" xfId="182"/>
    <cellStyle name="Normal 2 2 20" xfId="183"/>
    <cellStyle name="Normal 2 2 21" xfId="184"/>
    <cellStyle name="Normal 2 2 22" xfId="185"/>
    <cellStyle name="Normal 2 2 23" xfId="186"/>
    <cellStyle name="Normal 2 2 24" xfId="187"/>
    <cellStyle name="Normal 2 2 25" xfId="188"/>
    <cellStyle name="Normal 2 2 26" xfId="189"/>
    <cellStyle name="Normal 2 2 27" xfId="190"/>
    <cellStyle name="Normal 2 2 28" xfId="191"/>
    <cellStyle name="Normal 2 2 29" xfId="192"/>
    <cellStyle name="Normal 2 2 3" xfId="193"/>
    <cellStyle name="Normal 2 2 30" xfId="194"/>
    <cellStyle name="Normal 2 2 31" xfId="195"/>
    <cellStyle name="Normal 2 2 32" xfId="196"/>
    <cellStyle name="Normal 2 2 33" xfId="197"/>
    <cellStyle name="Normal 2 2 34" xfId="198"/>
    <cellStyle name="Normal 2 2 35" xfId="199"/>
    <cellStyle name="Normal 2 2 4" xfId="200"/>
    <cellStyle name="Normal 2 2 5" xfId="201"/>
    <cellStyle name="Normal 2 2 6" xfId="202"/>
    <cellStyle name="Normal 2 2 7" xfId="203"/>
    <cellStyle name="Normal 2 2 8" xfId="204"/>
    <cellStyle name="Normal 2 2 9" xfId="205"/>
    <cellStyle name="Normal 2 20" xfId="206"/>
    <cellStyle name="Normal 2 21" xfId="207"/>
    <cellStyle name="Normal 2 22" xfId="208"/>
    <cellStyle name="Normal 2 23" xfId="209"/>
    <cellStyle name="Normal 2 24" xfId="210"/>
    <cellStyle name="Normal 2 25" xfId="211"/>
    <cellStyle name="Normal 2 26" xfId="212"/>
    <cellStyle name="Normal 2 27" xfId="213"/>
    <cellStyle name="Normal 2 28" xfId="214"/>
    <cellStyle name="Normal 2 29" xfId="215"/>
    <cellStyle name="Normal 2 3" xfId="216"/>
    <cellStyle name="Normal 2 30" xfId="217"/>
    <cellStyle name="Normal 2 31" xfId="218"/>
    <cellStyle name="Normal 2 32" xfId="219"/>
    <cellStyle name="Normal 2 33" xfId="220"/>
    <cellStyle name="Normal 2 34" xfId="221"/>
    <cellStyle name="Normal 2 35" xfId="222"/>
    <cellStyle name="Normal 2 36" xfId="223"/>
    <cellStyle name="Normal 2 4" xfId="224"/>
    <cellStyle name="Normal 2 5" xfId="225"/>
    <cellStyle name="Normal 2 6" xfId="226"/>
    <cellStyle name="Normal 2 7" xfId="227"/>
    <cellStyle name="Normal 2 8" xfId="228"/>
    <cellStyle name="Normal 2 9" xfId="229"/>
    <cellStyle name="Normal 20" xfId="230"/>
    <cellStyle name="Normal 21" xfId="231"/>
    <cellStyle name="Normal 22" xfId="232"/>
    <cellStyle name="Normal 23" xfId="233"/>
    <cellStyle name="Normal 25" xfId="234"/>
    <cellStyle name="Normal 26" xfId="235"/>
    <cellStyle name="Normal 27" xfId="236"/>
    <cellStyle name="Normal 28" xfId="237"/>
    <cellStyle name="Normal 29" xfId="238"/>
    <cellStyle name="Normal 30" xfId="239"/>
    <cellStyle name="Normal 32" xfId="240"/>
    <cellStyle name="Normal 33" xfId="241"/>
    <cellStyle name="Normal 34" xfId="242"/>
    <cellStyle name="Normal 39" xfId="243"/>
    <cellStyle name="Normal 40" xfId="244"/>
    <cellStyle name="Normal 41" xfId="245"/>
    <cellStyle name="Normal 42" xfId="246"/>
    <cellStyle name="Normal 43" xfId="247"/>
    <cellStyle name="Normal 44" xfId="248"/>
    <cellStyle name="Normal 45" xfId="249"/>
    <cellStyle name="Notas" xfId="250"/>
    <cellStyle name="Percent" xfId="251"/>
    <cellStyle name="Salida" xfId="252"/>
    <cellStyle name="Texto de advertencia" xfId="253"/>
    <cellStyle name="Texto explicativo" xfId="254"/>
    <cellStyle name="Título" xfId="255"/>
    <cellStyle name="Título 2" xfId="256"/>
    <cellStyle name="Título 3" xfId="257"/>
    <cellStyle name="Total" xfId="25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s\ALEX\Downloads\Users\Grace\Desktop\pen\mayi\Documents%20and%20Settings\cintriago\Escritorio\PASANTIAS%20MATADAS\Parte%20Financiera%20Proyecciones%20PLAN%20(last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s\ALEX\Downloads\proyecto%20rambutan\proyecto%20rambutan%20hacia%20europa\pen\mayi\Documents%20and%20Settings\cintriago\Escritorio\PASANTIAS%20MATADAS\Parte%20Financiera%20Proyecciones%20PLAN%20(last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s\ALEX\Downloads\proyecto%20rambutan\proyecto%20rambutan%20hacia%20europa\estados%20financieros%20rambut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 Ini."/>
      <sheetName val="varios"/>
      <sheetName val="P&amp;G PROYEC ANUAL"/>
      <sheetName val="P&amp;G proyec mensual"/>
      <sheetName val="flujo_caja"/>
      <sheetName val="amortizacion"/>
      <sheetName val="Hoja3"/>
    </sheetNames>
    <sheetDataSet>
      <sheetData sheetId="5">
        <row r="12">
          <cell r="C12">
            <v>1174.426502020117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v Ini."/>
      <sheetName val="varios"/>
      <sheetName val="P&amp;G PROYEC ANUAL"/>
      <sheetName val="P&amp;G proyec mensual"/>
      <sheetName val="flujo_caja"/>
      <sheetName val="amortizacion"/>
      <sheetName val="Hoja3"/>
    </sheetNames>
    <sheetDataSet>
      <sheetData sheetId="5">
        <row r="12">
          <cell r="C12">
            <v>1174.426502020117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mplementos de oficina"/>
      <sheetName val="Act Fijo"/>
      <sheetName val="C. OP."/>
      <sheetName val="Mercado"/>
      <sheetName val="Depreciones"/>
      <sheetName val="Proyeccion de venta"/>
      <sheetName val="Plan de Ventas"/>
      <sheetName val="Gastos de constitucion"/>
      <sheetName val="Flujo de Caja"/>
    </sheetNames>
    <sheetDataSet>
      <sheetData sheetId="2">
        <row r="25">
          <cell r="J25">
            <v>7.848508306822199</v>
          </cell>
        </row>
        <row r="26">
          <cell r="J26">
            <v>20</v>
          </cell>
        </row>
      </sheetData>
      <sheetData sheetId="3">
        <row r="18">
          <cell r="F18">
            <v>8487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2">
      <selection activeCell="C17" sqref="C17"/>
    </sheetView>
  </sheetViews>
  <sheetFormatPr defaultColWidth="11.421875" defaultRowHeight="12.75"/>
  <cols>
    <col min="1" max="1" width="37.421875" style="2" customWidth="1"/>
    <col min="2" max="9" width="12.00390625" style="2" bestFit="1" customWidth="1"/>
    <col min="10" max="16384" width="11.421875" style="2" customWidth="1"/>
  </cols>
  <sheetData>
    <row r="2" spans="1:3" ht="14.25">
      <c r="A2" s="46" t="s">
        <v>99</v>
      </c>
      <c r="B2" s="47">
        <v>0.04</v>
      </c>
      <c r="C2" s="46" t="s">
        <v>100</v>
      </c>
    </row>
    <row r="3" spans="1:9" ht="14.25">
      <c r="A3" s="263" t="s">
        <v>98</v>
      </c>
      <c r="B3" s="263"/>
      <c r="C3" s="263"/>
      <c r="D3" s="263"/>
      <c r="E3" s="263"/>
      <c r="F3" s="263"/>
      <c r="G3" s="40"/>
      <c r="H3" s="40"/>
      <c r="I3" s="40"/>
    </row>
    <row r="4" spans="1:9" ht="15" thickBot="1">
      <c r="A4" s="41"/>
      <c r="B4" s="41"/>
      <c r="C4" s="41"/>
      <c r="D4" s="41"/>
      <c r="E4" s="41"/>
      <c r="F4" s="41"/>
      <c r="G4" s="40"/>
      <c r="H4" s="40"/>
      <c r="I4" s="40"/>
    </row>
    <row r="5" spans="1:9" ht="15" thickBot="1">
      <c r="A5" s="42" t="s">
        <v>25</v>
      </c>
      <c r="B5" s="43" t="s">
        <v>86</v>
      </c>
      <c r="C5" s="43" t="s">
        <v>85</v>
      </c>
      <c r="D5" s="43" t="s">
        <v>84</v>
      </c>
      <c r="E5" s="43" t="s">
        <v>83</v>
      </c>
      <c r="F5" s="43" t="s">
        <v>82</v>
      </c>
      <c r="G5" s="43" t="s">
        <v>81</v>
      </c>
      <c r="H5" s="43" t="s">
        <v>80</v>
      </c>
      <c r="I5" s="44" t="s">
        <v>79</v>
      </c>
    </row>
    <row r="6" spans="1:9" ht="15" thickBot="1">
      <c r="A6" s="264" t="s">
        <v>97</v>
      </c>
      <c r="B6" s="265"/>
      <c r="C6" s="265"/>
      <c r="D6" s="265"/>
      <c r="E6" s="265"/>
      <c r="F6" s="265"/>
      <c r="G6" s="265"/>
      <c r="H6" s="265"/>
      <c r="I6" s="266"/>
    </row>
    <row r="7" spans="1:9" ht="15" thickBot="1">
      <c r="A7" s="63" t="s">
        <v>101</v>
      </c>
      <c r="B7" s="45" t="e">
        <f>#REF!</f>
        <v>#REF!</v>
      </c>
      <c r="C7" s="45" t="e">
        <f>B7*(1+$B$2)</f>
        <v>#REF!</v>
      </c>
      <c r="D7" s="45" t="e">
        <f aca="true" t="shared" si="0" ref="D7:I7">C7*(1+$B$2)</f>
        <v>#REF!</v>
      </c>
      <c r="E7" s="45" t="e">
        <f t="shared" si="0"/>
        <v>#REF!</v>
      </c>
      <c r="F7" s="45" t="e">
        <f t="shared" si="0"/>
        <v>#REF!</v>
      </c>
      <c r="G7" s="45" t="e">
        <f t="shared" si="0"/>
        <v>#REF!</v>
      </c>
      <c r="H7" s="45" t="e">
        <f t="shared" si="0"/>
        <v>#REF!</v>
      </c>
      <c r="I7" s="45" t="e">
        <f t="shared" si="0"/>
        <v>#REF!</v>
      </c>
    </row>
    <row r="8" spans="1:9" ht="15" thickBot="1">
      <c r="A8" s="64" t="s">
        <v>102</v>
      </c>
      <c r="B8" s="65" t="e">
        <f>#REF!</f>
        <v>#REF!</v>
      </c>
      <c r="C8" s="45" t="e">
        <f>B8*(1+$B$2)</f>
        <v>#REF!</v>
      </c>
      <c r="D8" s="45" t="e">
        <f aca="true" t="shared" si="1" ref="D8:I8">C8*(1+$B$2)</f>
        <v>#REF!</v>
      </c>
      <c r="E8" s="45" t="e">
        <f t="shared" si="1"/>
        <v>#REF!</v>
      </c>
      <c r="F8" s="45" t="e">
        <f t="shared" si="1"/>
        <v>#REF!</v>
      </c>
      <c r="G8" s="45" t="e">
        <f t="shared" si="1"/>
        <v>#REF!</v>
      </c>
      <c r="H8" s="45" t="e">
        <f t="shared" si="1"/>
        <v>#REF!</v>
      </c>
      <c r="I8" s="45" t="e">
        <f t="shared" si="1"/>
        <v>#REF!</v>
      </c>
    </row>
    <row r="9" spans="1:9" ht="15" thickBot="1">
      <c r="A9" s="64" t="s">
        <v>103</v>
      </c>
      <c r="B9" s="65" t="e">
        <f>#REF!</f>
        <v>#REF!</v>
      </c>
      <c r="C9" s="45" t="e">
        <f>B9*(1+$B$2)</f>
        <v>#REF!</v>
      </c>
      <c r="D9" s="45" t="e">
        <f aca="true" t="shared" si="2" ref="D9:I9">C9*(1+$B$2)</f>
        <v>#REF!</v>
      </c>
      <c r="E9" s="45" t="e">
        <f t="shared" si="2"/>
        <v>#REF!</v>
      </c>
      <c r="F9" s="45" t="e">
        <f t="shared" si="2"/>
        <v>#REF!</v>
      </c>
      <c r="G9" s="45" t="e">
        <f t="shared" si="2"/>
        <v>#REF!</v>
      </c>
      <c r="H9" s="45" t="e">
        <f t="shared" si="2"/>
        <v>#REF!</v>
      </c>
      <c r="I9" s="45" t="e">
        <f t="shared" si="2"/>
        <v>#REF!</v>
      </c>
    </row>
    <row r="10" spans="1:9" ht="15" thickBot="1">
      <c r="A10" s="64" t="e">
        <f>#REF!</f>
        <v>#REF!</v>
      </c>
      <c r="B10" s="66" t="e">
        <f>#REF!</f>
        <v>#REF!</v>
      </c>
      <c r="C10" s="45" t="e">
        <f aca="true" t="shared" si="3" ref="C10:I11">B10*(1+$B$2)</f>
        <v>#REF!</v>
      </c>
      <c r="D10" s="45" t="e">
        <f t="shared" si="3"/>
        <v>#REF!</v>
      </c>
      <c r="E10" s="45" t="e">
        <f t="shared" si="3"/>
        <v>#REF!</v>
      </c>
      <c r="F10" s="45" t="e">
        <f t="shared" si="3"/>
        <v>#REF!</v>
      </c>
      <c r="G10" s="45" t="e">
        <f t="shared" si="3"/>
        <v>#REF!</v>
      </c>
      <c r="H10" s="45" t="e">
        <f t="shared" si="3"/>
        <v>#REF!</v>
      </c>
      <c r="I10" s="45" t="e">
        <f t="shared" si="3"/>
        <v>#REF!</v>
      </c>
    </row>
    <row r="11" spans="1:9" ht="14.25">
      <c r="A11" s="64" t="e">
        <f>#REF!</f>
        <v>#REF!</v>
      </c>
      <c r="B11" s="66" t="e">
        <f>#REF!</f>
        <v>#REF!</v>
      </c>
      <c r="C11" s="45" t="e">
        <f t="shared" si="3"/>
        <v>#REF!</v>
      </c>
      <c r="D11" s="45" t="e">
        <f t="shared" si="3"/>
        <v>#REF!</v>
      </c>
      <c r="E11" s="45" t="e">
        <f t="shared" si="3"/>
        <v>#REF!</v>
      </c>
      <c r="F11" s="45" t="e">
        <f t="shared" si="3"/>
        <v>#REF!</v>
      </c>
      <c r="G11" s="45" t="e">
        <f t="shared" si="3"/>
        <v>#REF!</v>
      </c>
      <c r="H11" s="45" t="e">
        <f t="shared" si="3"/>
        <v>#REF!</v>
      </c>
      <c r="I11" s="45" t="e">
        <f t="shared" si="3"/>
        <v>#REF!</v>
      </c>
    </row>
    <row r="12" spans="1:9" ht="15" thickBot="1">
      <c r="A12" s="34" t="s">
        <v>96</v>
      </c>
      <c r="B12" s="37" t="e">
        <f>#REF!+#REF!+#REF!+#REF!</f>
        <v>#REF!</v>
      </c>
      <c r="C12" s="37" t="e">
        <f>#REF!+#REF!+#REF!+#REF!</f>
        <v>#REF!</v>
      </c>
      <c r="D12" s="37" t="e">
        <f>#REF!+#REF!+#REF!+#REF!</f>
        <v>#REF!</v>
      </c>
      <c r="E12" s="37" t="e">
        <f>#REF!+#REF!+#REF!+#REF!</f>
        <v>#REF!</v>
      </c>
      <c r="F12" s="37" t="e">
        <f>#REF!+#REF!+#REF!+#REF!</f>
        <v>#REF!</v>
      </c>
      <c r="G12" s="37" t="e">
        <f>#REF!+#REF!+#REF!+#REF!</f>
        <v>#REF!</v>
      </c>
      <c r="H12" s="37" t="e">
        <f>#REF!+#REF!+#REF!+#REF!</f>
        <v>#REF!</v>
      </c>
      <c r="I12" s="37" t="e">
        <f>#REF!+#REF!+#REF!+#REF!</f>
        <v>#REF!</v>
      </c>
    </row>
    <row r="13" spans="1:9" ht="15" thickBot="1">
      <c r="A13" s="33" t="s">
        <v>95</v>
      </c>
      <c r="B13" s="32" t="e">
        <f aca="true" t="shared" si="4" ref="B13:I13">SUM(B7:B12)</f>
        <v>#REF!</v>
      </c>
      <c r="C13" s="32" t="e">
        <f t="shared" si="4"/>
        <v>#REF!</v>
      </c>
      <c r="D13" s="32" t="e">
        <f t="shared" si="4"/>
        <v>#REF!</v>
      </c>
      <c r="E13" s="32" t="e">
        <f t="shared" si="4"/>
        <v>#REF!</v>
      </c>
      <c r="F13" s="32" t="e">
        <f t="shared" si="4"/>
        <v>#REF!</v>
      </c>
      <c r="G13" s="32" t="e">
        <f t="shared" si="4"/>
        <v>#REF!</v>
      </c>
      <c r="H13" s="32" t="e">
        <f t="shared" si="4"/>
        <v>#REF!</v>
      </c>
      <c r="I13" s="32" t="e">
        <f t="shared" si="4"/>
        <v>#REF!</v>
      </c>
    </row>
    <row r="14" ht="15" thickBot="1">
      <c r="A14" s="36"/>
    </row>
    <row r="15" spans="1:9" ht="15" thickBot="1">
      <c r="A15" s="267" t="s">
        <v>94</v>
      </c>
      <c r="B15" s="268"/>
      <c r="C15" s="268"/>
      <c r="D15" s="268"/>
      <c r="E15" s="268"/>
      <c r="F15" s="268"/>
      <c r="G15" s="268"/>
      <c r="H15" s="268"/>
      <c r="I15" s="269"/>
    </row>
    <row r="16" spans="1:9" ht="15" thickBot="1">
      <c r="A16" s="63" t="s">
        <v>93</v>
      </c>
      <c r="B16" s="45" t="e">
        <f>#REF!</f>
        <v>#REF!</v>
      </c>
      <c r="C16" s="45" t="e">
        <f>B16*(1+$B$2)</f>
        <v>#REF!</v>
      </c>
      <c r="D16" s="45" t="e">
        <f aca="true" t="shared" si="5" ref="D16:I16">C16*(1+$B$2)</f>
        <v>#REF!</v>
      </c>
      <c r="E16" s="45" t="e">
        <f t="shared" si="5"/>
        <v>#REF!</v>
      </c>
      <c r="F16" s="45" t="e">
        <f t="shared" si="5"/>
        <v>#REF!</v>
      </c>
      <c r="G16" s="45" t="e">
        <f t="shared" si="5"/>
        <v>#REF!</v>
      </c>
      <c r="H16" s="45" t="e">
        <f t="shared" si="5"/>
        <v>#REF!</v>
      </c>
      <c r="I16" s="45" t="e">
        <f t="shared" si="5"/>
        <v>#REF!</v>
      </c>
    </row>
    <row r="17" spans="1:9" ht="15" thickBot="1">
      <c r="A17" s="35" t="s">
        <v>92</v>
      </c>
      <c r="B17" s="45" t="e">
        <f>#REF!</f>
        <v>#REF!</v>
      </c>
      <c r="C17" s="45" t="e">
        <f>B17*(1+$B$2)</f>
        <v>#REF!</v>
      </c>
      <c r="D17" s="45" t="e">
        <f aca="true" t="shared" si="6" ref="D17:I17">C17*(1+$B$2)</f>
        <v>#REF!</v>
      </c>
      <c r="E17" s="45" t="e">
        <f t="shared" si="6"/>
        <v>#REF!</v>
      </c>
      <c r="F17" s="45" t="e">
        <f t="shared" si="6"/>
        <v>#REF!</v>
      </c>
      <c r="G17" s="45" t="e">
        <f t="shared" si="6"/>
        <v>#REF!</v>
      </c>
      <c r="H17" s="45" t="e">
        <f t="shared" si="6"/>
        <v>#REF!</v>
      </c>
      <c r="I17" s="45" t="e">
        <f t="shared" si="6"/>
        <v>#REF!</v>
      </c>
    </row>
    <row r="18" spans="1:9" ht="15" thickBot="1">
      <c r="A18" s="34" t="s">
        <v>91</v>
      </c>
      <c r="B18" s="45" t="e">
        <f>#REF!</f>
        <v>#REF!</v>
      </c>
      <c r="C18" s="45" t="e">
        <f>B18*(1+$B$2)</f>
        <v>#REF!</v>
      </c>
      <c r="D18" s="45" t="e">
        <f aca="true" t="shared" si="7" ref="D18:I18">C18*(1+$B$2)</f>
        <v>#REF!</v>
      </c>
      <c r="E18" s="45" t="e">
        <f t="shared" si="7"/>
        <v>#REF!</v>
      </c>
      <c r="F18" s="45" t="e">
        <f t="shared" si="7"/>
        <v>#REF!</v>
      </c>
      <c r="G18" s="45" t="e">
        <f t="shared" si="7"/>
        <v>#REF!</v>
      </c>
      <c r="H18" s="45" t="e">
        <f t="shared" si="7"/>
        <v>#REF!</v>
      </c>
      <c r="I18" s="45" t="e">
        <f t="shared" si="7"/>
        <v>#REF!</v>
      </c>
    </row>
    <row r="19" spans="1:9" ht="15" thickBot="1">
      <c r="A19" s="33" t="s">
        <v>90</v>
      </c>
      <c r="B19" s="45" t="e">
        <f aca="true" t="shared" si="8" ref="B19:I19">SUM(B16:B18)</f>
        <v>#REF!</v>
      </c>
      <c r="C19" s="45" t="e">
        <f t="shared" si="8"/>
        <v>#REF!</v>
      </c>
      <c r="D19" s="45" t="e">
        <f t="shared" si="8"/>
        <v>#REF!</v>
      </c>
      <c r="E19" s="45" t="e">
        <f t="shared" si="8"/>
        <v>#REF!</v>
      </c>
      <c r="F19" s="45" t="e">
        <f t="shared" si="8"/>
        <v>#REF!</v>
      </c>
      <c r="G19" s="45" t="e">
        <f t="shared" si="8"/>
        <v>#REF!</v>
      </c>
      <c r="H19" s="45" t="e">
        <f t="shared" si="8"/>
        <v>#REF!</v>
      </c>
      <c r="I19" s="45" t="e">
        <f t="shared" si="8"/>
        <v>#REF!</v>
      </c>
    </row>
    <row r="20" spans="1:9" ht="15" thickBot="1">
      <c r="A20" s="31" t="s">
        <v>89</v>
      </c>
      <c r="B20" s="37" t="e">
        <f>B19/#REF!</f>
        <v>#REF!</v>
      </c>
      <c r="C20" s="37" t="e">
        <f>C19/#REF!</f>
        <v>#REF!</v>
      </c>
      <c r="D20" s="37" t="e">
        <f>D19/#REF!</f>
        <v>#REF!</v>
      </c>
      <c r="E20" s="37" t="e">
        <f>E19/#REF!</f>
        <v>#REF!</v>
      </c>
      <c r="F20" s="37" t="e">
        <f>F19/#REF!</f>
        <v>#REF!</v>
      </c>
      <c r="G20" s="37" t="e">
        <f>G19/#REF!</f>
        <v>#REF!</v>
      </c>
      <c r="H20" s="37" t="e">
        <f>H19/#REF!</f>
        <v>#REF!</v>
      </c>
      <c r="I20" s="37" t="e">
        <f>I19/#REF!</f>
        <v>#REF!</v>
      </c>
    </row>
    <row r="21" spans="1:9" ht="15" thickBot="1">
      <c r="A21" s="30" t="s">
        <v>27</v>
      </c>
      <c r="B21" s="45" t="e">
        <f aca="true" t="shared" si="9" ref="B21:I21">SUM(B19,B13)</f>
        <v>#REF!</v>
      </c>
      <c r="C21" s="45" t="e">
        <f t="shared" si="9"/>
        <v>#REF!</v>
      </c>
      <c r="D21" s="45" t="e">
        <f t="shared" si="9"/>
        <v>#REF!</v>
      </c>
      <c r="E21" s="45" t="e">
        <f t="shared" si="9"/>
        <v>#REF!</v>
      </c>
      <c r="F21" s="45" t="e">
        <f t="shared" si="9"/>
        <v>#REF!</v>
      </c>
      <c r="G21" s="45" t="e">
        <f t="shared" si="9"/>
        <v>#REF!</v>
      </c>
      <c r="H21" s="45" t="e">
        <f t="shared" si="9"/>
        <v>#REF!</v>
      </c>
      <c r="I21" s="45" t="e">
        <f t="shared" si="9"/>
        <v>#REF!</v>
      </c>
    </row>
  </sheetData>
  <sheetProtection/>
  <mergeCells count="3">
    <mergeCell ref="A3:F3"/>
    <mergeCell ref="A6:I6"/>
    <mergeCell ref="A15:I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2:H17"/>
  <sheetViews>
    <sheetView zoomScalePageLayoutView="0" workbookViewId="0" topLeftCell="A1">
      <selection activeCell="F12" sqref="F12"/>
    </sheetView>
  </sheetViews>
  <sheetFormatPr defaultColWidth="11.421875" defaultRowHeight="12.75"/>
  <cols>
    <col min="1" max="7" width="11.421875" style="67" customWidth="1"/>
    <col min="8" max="8" width="14.140625" style="67" customWidth="1"/>
    <col min="9" max="16384" width="11.421875" style="67" customWidth="1"/>
  </cols>
  <sheetData>
    <row r="1" ht="15" thickBot="1"/>
    <row r="2" spans="2:8" ht="14.25">
      <c r="B2" s="270" t="s">
        <v>88</v>
      </c>
      <c r="C2" s="271"/>
      <c r="D2" s="271"/>
      <c r="E2" s="271"/>
      <c r="F2" s="271"/>
      <c r="G2" s="271"/>
      <c r="H2" s="272"/>
    </row>
    <row r="3" spans="2:8" ht="14.25">
      <c r="B3" s="273"/>
      <c r="C3" s="274"/>
      <c r="D3" s="274"/>
      <c r="E3" s="274"/>
      <c r="F3" s="274"/>
      <c r="G3" s="274"/>
      <c r="H3" s="275"/>
    </row>
    <row r="4" spans="2:8" ht="14.25">
      <c r="B4" s="276"/>
      <c r="C4" s="277"/>
      <c r="D4" s="277"/>
      <c r="E4" s="277"/>
      <c r="F4" s="277"/>
      <c r="G4" s="277"/>
      <c r="H4" s="278"/>
    </row>
    <row r="5" spans="2:8" ht="14.25">
      <c r="B5" s="68">
        <v>1</v>
      </c>
      <c r="C5" s="69">
        <v>1</v>
      </c>
      <c r="D5" s="69">
        <v>1</v>
      </c>
      <c r="E5" s="69">
        <v>1</v>
      </c>
      <c r="F5" s="69">
        <v>1</v>
      </c>
      <c r="G5" s="70" t="s">
        <v>87</v>
      </c>
      <c r="H5" s="71"/>
    </row>
    <row r="6" spans="2:8" ht="14.25">
      <c r="B6" s="72" t="s">
        <v>86</v>
      </c>
      <c r="C6" s="73" t="s">
        <v>85</v>
      </c>
      <c r="D6" s="73" t="s">
        <v>84</v>
      </c>
      <c r="E6" s="73" t="s">
        <v>83</v>
      </c>
      <c r="F6" s="73" t="s">
        <v>82</v>
      </c>
      <c r="G6" s="74" t="s">
        <v>78</v>
      </c>
      <c r="H6" s="75"/>
    </row>
    <row r="7" spans="2:8" ht="15" thickBot="1">
      <c r="B7" s="76" t="e">
        <f>#REF!</f>
        <v>#REF!</v>
      </c>
      <c r="C7" s="77" t="e">
        <f>B7*(1+$F$11)</f>
        <v>#REF!</v>
      </c>
      <c r="D7" s="77" t="e">
        <f>C7*(1+$F$11)</f>
        <v>#REF!</v>
      </c>
      <c r="E7" s="78" t="e">
        <f>D7*(1+$F$11)</f>
        <v>#REF!</v>
      </c>
      <c r="F7" s="78" t="e">
        <f>E7*(1+$F$11)</f>
        <v>#REF!</v>
      </c>
      <c r="G7" s="79" t="s">
        <v>77</v>
      </c>
      <c r="H7" s="80"/>
    </row>
    <row r="11" ht="14.25">
      <c r="F11" s="81">
        <v>0.1</v>
      </c>
    </row>
    <row r="17" ht="14.25">
      <c r="G17" s="81"/>
    </row>
  </sheetData>
  <sheetProtection/>
  <mergeCells count="1">
    <mergeCell ref="B2:H4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O47"/>
  <sheetViews>
    <sheetView zoomScalePageLayoutView="0" workbookViewId="0" topLeftCell="A37">
      <selection activeCell="J58" sqref="J58"/>
    </sheetView>
  </sheetViews>
  <sheetFormatPr defaultColWidth="11.421875" defaultRowHeight="12.75"/>
  <cols>
    <col min="1" max="3" width="11.421875" style="2" customWidth="1"/>
    <col min="4" max="4" width="15.28125" style="2" customWidth="1"/>
    <col min="5" max="5" width="14.28125" style="2" customWidth="1"/>
    <col min="6" max="9" width="11.421875" style="2" customWidth="1"/>
    <col min="10" max="10" width="14.8515625" style="2" customWidth="1"/>
    <col min="11" max="16384" width="11.421875" style="2" customWidth="1"/>
  </cols>
  <sheetData>
    <row r="1" spans="1:9" ht="33.75" thickBot="1">
      <c r="A1" s="279" t="s">
        <v>76</v>
      </c>
      <c r="B1" s="280"/>
      <c r="C1" s="280"/>
      <c r="D1" s="280"/>
      <c r="E1" s="280"/>
      <c r="F1" s="280"/>
      <c r="G1" s="280"/>
      <c r="H1" s="280"/>
      <c r="I1" s="281"/>
    </row>
    <row r="2" ht="15" thickBot="1"/>
    <row r="3" spans="1:9" ht="15" thickBot="1">
      <c r="A3" s="17" t="s">
        <v>24</v>
      </c>
      <c r="B3" s="15"/>
      <c r="C3" s="16" t="s">
        <v>26</v>
      </c>
      <c r="D3" s="15" t="s">
        <v>75</v>
      </c>
      <c r="E3" s="14" t="s">
        <v>56</v>
      </c>
      <c r="G3" s="285" t="s">
        <v>74</v>
      </c>
      <c r="H3" s="286"/>
      <c r="I3" s="287"/>
    </row>
    <row r="4" spans="1:9" ht="14.25">
      <c r="A4" s="11" t="s">
        <v>73</v>
      </c>
      <c r="B4" s="10"/>
      <c r="C4" s="10" t="e">
        <f>#REF!</f>
        <v>#REF!</v>
      </c>
      <c r="D4" s="13">
        <f>'[3]C. OP.'!J25</f>
        <v>7.848508306822199</v>
      </c>
      <c r="E4" s="28" t="e">
        <f>C4*D4</f>
        <v>#REF!</v>
      </c>
      <c r="G4" s="11"/>
      <c r="H4" s="10"/>
      <c r="I4" s="12"/>
    </row>
    <row r="5" spans="1:9" ht="14.25">
      <c r="A5" s="11"/>
      <c r="B5" s="10"/>
      <c r="C5" s="10"/>
      <c r="D5" s="10"/>
      <c r="E5" s="12"/>
      <c r="G5" s="11" t="s">
        <v>73</v>
      </c>
      <c r="H5" s="10"/>
      <c r="I5" s="28">
        <f>'[3]C. OP.'!J26</f>
        <v>20</v>
      </c>
    </row>
    <row r="6" spans="1:9" ht="15" thickBot="1">
      <c r="A6" s="7" t="s">
        <v>72</v>
      </c>
      <c r="B6" s="6"/>
      <c r="C6" s="6" t="e">
        <f>+C4</f>
        <v>#REF!</v>
      </c>
      <c r="D6" s="6"/>
      <c r="E6" s="27" t="e">
        <f>+E4</f>
        <v>#REF!</v>
      </c>
      <c r="G6" s="7"/>
      <c r="H6" s="6"/>
      <c r="I6" s="5"/>
    </row>
    <row r="8" ht="15" thickBot="1"/>
    <row r="9" spans="11:15" ht="15" thickBot="1">
      <c r="K9" s="288" t="s">
        <v>71</v>
      </c>
      <c r="L9" s="289"/>
      <c r="M9" s="289"/>
      <c r="N9" s="289"/>
      <c r="O9" s="290"/>
    </row>
    <row r="10" spans="1:15" ht="15" thickBot="1">
      <c r="A10" s="282" t="s">
        <v>70</v>
      </c>
      <c r="B10" s="283"/>
      <c r="C10" s="283"/>
      <c r="D10" s="283"/>
      <c r="E10" s="283"/>
      <c r="F10" s="283"/>
      <c r="G10" s="284"/>
      <c r="K10" s="26" t="s">
        <v>30</v>
      </c>
      <c r="L10" s="24" t="s">
        <v>69</v>
      </c>
      <c r="M10" s="25" t="s">
        <v>68</v>
      </c>
      <c r="N10" s="24" t="s">
        <v>67</v>
      </c>
      <c r="O10" s="23" t="s">
        <v>66</v>
      </c>
    </row>
    <row r="11" spans="1:15" ht="15" thickBot="1">
      <c r="A11" s="17" t="s">
        <v>24</v>
      </c>
      <c r="B11" s="15"/>
      <c r="C11" s="16" t="s">
        <v>26</v>
      </c>
      <c r="D11" s="15" t="s">
        <v>58</v>
      </c>
      <c r="E11" s="15" t="s">
        <v>57</v>
      </c>
      <c r="F11" s="15" t="s">
        <v>56</v>
      </c>
      <c r="G11" s="14" t="s">
        <v>55</v>
      </c>
      <c r="J11" s="22" t="s">
        <v>65</v>
      </c>
      <c r="K11" s="21">
        <v>10</v>
      </c>
      <c r="L11" s="19">
        <f>M11/5</f>
        <v>35.3625</v>
      </c>
      <c r="M11" s="20">
        <f>N11/4</f>
        <v>176.8125</v>
      </c>
      <c r="N11" s="19">
        <f>O11/12</f>
        <v>707.25</v>
      </c>
      <c r="O11" s="18">
        <f>'[3]Mercado'!F18</f>
        <v>8487</v>
      </c>
    </row>
    <row r="12" spans="1:7" ht="14.25">
      <c r="A12" s="11"/>
      <c r="B12" s="10"/>
      <c r="C12" s="10"/>
      <c r="D12" s="10"/>
      <c r="E12" s="10"/>
      <c r="F12" s="10"/>
      <c r="G12" s="12"/>
    </row>
    <row r="13" spans="1:7" ht="14.25">
      <c r="A13" s="11" t="s">
        <v>35</v>
      </c>
      <c r="B13" s="10"/>
      <c r="C13" s="10" t="e">
        <f>#REF!</f>
        <v>#REF!</v>
      </c>
      <c r="D13" s="10" t="e">
        <f>+C13</f>
        <v>#REF!</v>
      </c>
      <c r="E13" s="13">
        <f>+I5</f>
        <v>20</v>
      </c>
      <c r="F13" s="10" t="e">
        <f>E13*D13</f>
        <v>#REF!</v>
      </c>
      <c r="G13" s="12" t="e">
        <f>C13-D13</f>
        <v>#REF!</v>
      </c>
    </row>
    <row r="14" spans="1:7" ht="14.25">
      <c r="A14" s="11"/>
      <c r="B14" s="10"/>
      <c r="C14" s="9"/>
      <c r="D14" s="9"/>
      <c r="E14" s="10"/>
      <c r="F14" s="9"/>
      <c r="G14" s="8"/>
    </row>
    <row r="15" spans="1:12" ht="15" thickBot="1">
      <c r="A15" s="7" t="s">
        <v>1</v>
      </c>
      <c r="B15" s="6"/>
      <c r="C15" s="6" t="e">
        <f>SUM(C13:C14)</f>
        <v>#REF!</v>
      </c>
      <c r="D15" s="6" t="e">
        <f>SUM(D13:D14)</f>
        <v>#REF!</v>
      </c>
      <c r="E15" s="6"/>
      <c r="F15" s="6" t="e">
        <f>SUM(F13:F14)</f>
        <v>#REF!</v>
      </c>
      <c r="G15" s="5" t="e">
        <f>SUM(G13:G14)</f>
        <v>#REF!</v>
      </c>
      <c r="L15" s="2" t="s">
        <v>64</v>
      </c>
    </row>
    <row r="16" ht="14.25">
      <c r="L16" s="2" t="s">
        <v>63</v>
      </c>
    </row>
    <row r="17" ht="15" thickBot="1"/>
    <row r="18" spans="1:7" ht="15" thickBot="1">
      <c r="A18" s="282" t="s">
        <v>62</v>
      </c>
      <c r="B18" s="283"/>
      <c r="C18" s="283"/>
      <c r="D18" s="283"/>
      <c r="E18" s="283"/>
      <c r="F18" s="283"/>
      <c r="G18" s="284"/>
    </row>
    <row r="19" spans="1:7" ht="15" thickBot="1">
      <c r="A19" s="17" t="s">
        <v>24</v>
      </c>
      <c r="B19" s="15"/>
      <c r="C19" s="16" t="s">
        <v>26</v>
      </c>
      <c r="D19" s="15" t="s">
        <v>58</v>
      </c>
      <c r="E19" s="15" t="s">
        <v>57</v>
      </c>
      <c r="F19" s="15" t="s">
        <v>56</v>
      </c>
      <c r="G19" s="14" t="s">
        <v>55</v>
      </c>
    </row>
    <row r="20" spans="1:7" ht="14.25">
      <c r="A20" s="11"/>
      <c r="B20" s="10"/>
      <c r="C20" s="10"/>
      <c r="D20" s="10"/>
      <c r="E20" s="10"/>
      <c r="F20" s="10"/>
      <c r="G20" s="12"/>
    </row>
    <row r="21" spans="1:7" ht="14.25">
      <c r="A21" s="11" t="s">
        <v>35</v>
      </c>
      <c r="B21" s="10"/>
      <c r="C21" s="82" t="e">
        <f>'Plan de Ventas'!C7</f>
        <v>#REF!</v>
      </c>
      <c r="D21" s="10" t="e">
        <f>C21</f>
        <v>#REF!</v>
      </c>
      <c r="E21" s="13">
        <f>+I5</f>
        <v>20</v>
      </c>
      <c r="F21" s="10" t="e">
        <f>E21*D21</f>
        <v>#REF!</v>
      </c>
      <c r="G21" s="12" t="e">
        <f>C21-D21</f>
        <v>#REF!</v>
      </c>
    </row>
    <row r="22" spans="1:7" ht="14.25">
      <c r="A22" s="11"/>
      <c r="B22" s="10"/>
      <c r="C22" s="9"/>
      <c r="D22" s="9"/>
      <c r="E22" s="10"/>
      <c r="F22" s="9"/>
      <c r="G22" s="8"/>
    </row>
    <row r="23" spans="1:7" ht="15" thickBot="1">
      <c r="A23" s="7" t="s">
        <v>1</v>
      </c>
      <c r="B23" s="6"/>
      <c r="C23" s="6" t="e">
        <f>SUM(C21:C22)</f>
        <v>#REF!</v>
      </c>
      <c r="D23" s="6" t="e">
        <f>SUM(D21:D22)</f>
        <v>#REF!</v>
      </c>
      <c r="E23" s="6"/>
      <c r="F23" s="6" t="e">
        <f>SUM(F21:F22)</f>
        <v>#REF!</v>
      </c>
      <c r="G23" s="5" t="e">
        <f>SUM(G21:G22)</f>
        <v>#REF!</v>
      </c>
    </row>
    <row r="25" ht="15" thickBot="1"/>
    <row r="26" spans="1:7" ht="15" thickBot="1">
      <c r="A26" s="282" t="s">
        <v>61</v>
      </c>
      <c r="B26" s="283"/>
      <c r="C26" s="283"/>
      <c r="D26" s="283"/>
      <c r="E26" s="283"/>
      <c r="F26" s="283"/>
      <c r="G26" s="284"/>
    </row>
    <row r="27" spans="1:7" ht="15" thickBot="1">
      <c r="A27" s="17" t="s">
        <v>24</v>
      </c>
      <c r="B27" s="15"/>
      <c r="C27" s="16" t="s">
        <v>26</v>
      </c>
      <c r="D27" s="15" t="s">
        <v>58</v>
      </c>
      <c r="E27" s="15" t="s">
        <v>57</v>
      </c>
      <c r="F27" s="15" t="s">
        <v>56</v>
      </c>
      <c r="G27" s="14" t="s">
        <v>55</v>
      </c>
    </row>
    <row r="28" spans="1:7" ht="14.25">
      <c r="A28" s="11"/>
      <c r="B28" s="10"/>
      <c r="C28" s="10"/>
      <c r="D28" s="10"/>
      <c r="E28" s="10"/>
      <c r="F28" s="10"/>
      <c r="G28" s="12"/>
    </row>
    <row r="29" spans="1:7" ht="14.25">
      <c r="A29" s="11" t="s">
        <v>35</v>
      </c>
      <c r="B29" s="10"/>
      <c r="C29" s="10" t="e">
        <f>'Plan de Ventas'!D7</f>
        <v>#REF!</v>
      </c>
      <c r="D29" s="10" t="e">
        <f>+C29</f>
        <v>#REF!</v>
      </c>
      <c r="E29" s="13">
        <f>+E21</f>
        <v>20</v>
      </c>
      <c r="F29" s="10" t="e">
        <f>E29*D29</f>
        <v>#REF!</v>
      </c>
      <c r="G29" s="12" t="e">
        <f>C29-D29</f>
        <v>#REF!</v>
      </c>
    </row>
    <row r="30" spans="1:7" ht="14.25">
      <c r="A30" s="11"/>
      <c r="B30" s="10"/>
      <c r="C30" s="9"/>
      <c r="D30" s="9"/>
      <c r="E30" s="10"/>
      <c r="F30" s="9"/>
      <c r="G30" s="8"/>
    </row>
    <row r="31" spans="1:7" ht="15" thickBot="1">
      <c r="A31" s="7" t="s">
        <v>1</v>
      </c>
      <c r="B31" s="6"/>
      <c r="C31" s="6" t="e">
        <f>SUM(C29:C30)</f>
        <v>#REF!</v>
      </c>
      <c r="D31" s="6" t="e">
        <f>SUM(D29:D30)</f>
        <v>#REF!</v>
      </c>
      <c r="E31" s="6"/>
      <c r="F31" s="6" t="e">
        <f>SUM(F29:F30)</f>
        <v>#REF!</v>
      </c>
      <c r="G31" s="5" t="e">
        <f>SUM(G29:G30)</f>
        <v>#REF!</v>
      </c>
    </row>
    <row r="33" ht="15" thickBot="1"/>
    <row r="34" spans="1:7" ht="15" thickBot="1">
      <c r="A34" s="282" t="s">
        <v>60</v>
      </c>
      <c r="B34" s="283"/>
      <c r="C34" s="283"/>
      <c r="D34" s="283"/>
      <c r="E34" s="283"/>
      <c r="F34" s="283"/>
      <c r="G34" s="284"/>
    </row>
    <row r="35" spans="1:7" ht="15" thickBot="1">
      <c r="A35" s="17" t="s">
        <v>24</v>
      </c>
      <c r="B35" s="15"/>
      <c r="C35" s="16" t="s">
        <v>26</v>
      </c>
      <c r="D35" s="15" t="s">
        <v>58</v>
      </c>
      <c r="E35" s="15" t="s">
        <v>57</v>
      </c>
      <c r="F35" s="15" t="s">
        <v>56</v>
      </c>
      <c r="G35" s="14" t="s">
        <v>55</v>
      </c>
    </row>
    <row r="36" spans="1:7" ht="14.25">
      <c r="A36" s="11"/>
      <c r="B36" s="10"/>
      <c r="C36" s="10"/>
      <c r="D36" s="10"/>
      <c r="E36" s="10"/>
      <c r="F36" s="10"/>
      <c r="G36" s="12"/>
    </row>
    <row r="37" spans="1:7" ht="14.25">
      <c r="A37" s="11" t="s">
        <v>35</v>
      </c>
      <c r="B37" s="10"/>
      <c r="C37" s="83" t="e">
        <f>'Plan de Ventas'!E7</f>
        <v>#REF!</v>
      </c>
      <c r="D37" s="10" t="e">
        <f>+C37</f>
        <v>#REF!</v>
      </c>
      <c r="E37" s="13">
        <f>+E29</f>
        <v>20</v>
      </c>
      <c r="F37" s="10" t="e">
        <f>E37*D37</f>
        <v>#REF!</v>
      </c>
      <c r="G37" s="12" t="e">
        <f>C37-D37</f>
        <v>#REF!</v>
      </c>
    </row>
    <row r="38" spans="1:7" ht="14.25">
      <c r="A38" s="11"/>
      <c r="B38" s="10"/>
      <c r="C38" s="9"/>
      <c r="D38" s="9"/>
      <c r="E38" s="10"/>
      <c r="F38" s="9"/>
      <c r="G38" s="8"/>
    </row>
    <row r="39" spans="1:7" ht="15" thickBot="1">
      <c r="A39" s="7" t="s">
        <v>1</v>
      </c>
      <c r="B39" s="6"/>
      <c r="C39" s="6" t="e">
        <f>SUM(C37:C38)</f>
        <v>#REF!</v>
      </c>
      <c r="D39" s="6" t="e">
        <f>SUM(D37:D38)</f>
        <v>#REF!</v>
      </c>
      <c r="E39" s="6"/>
      <c r="F39" s="6" t="e">
        <f>SUM(F37:F38)</f>
        <v>#REF!</v>
      </c>
      <c r="G39" s="5" t="e">
        <f>SUM(G37:G38)</f>
        <v>#REF!</v>
      </c>
    </row>
    <row r="41" ht="15" thickBot="1"/>
    <row r="42" spans="1:7" ht="15" thickBot="1">
      <c r="A42" s="282" t="s">
        <v>59</v>
      </c>
      <c r="B42" s="283"/>
      <c r="C42" s="283"/>
      <c r="D42" s="283"/>
      <c r="E42" s="283"/>
      <c r="F42" s="283"/>
      <c r="G42" s="284"/>
    </row>
    <row r="43" spans="1:7" ht="15" thickBot="1">
      <c r="A43" s="17" t="s">
        <v>24</v>
      </c>
      <c r="B43" s="15"/>
      <c r="C43" s="16" t="s">
        <v>26</v>
      </c>
      <c r="D43" s="15" t="s">
        <v>58</v>
      </c>
      <c r="E43" s="15" t="s">
        <v>57</v>
      </c>
      <c r="F43" s="15" t="s">
        <v>56</v>
      </c>
      <c r="G43" s="14" t="s">
        <v>55</v>
      </c>
    </row>
    <row r="44" spans="1:7" ht="14.25">
      <c r="A44" s="11"/>
      <c r="B44" s="10"/>
      <c r="C44" s="10"/>
      <c r="D44" s="10"/>
      <c r="E44" s="10"/>
      <c r="F44" s="10"/>
      <c r="G44" s="12"/>
    </row>
    <row r="45" spans="1:7" ht="14.25">
      <c r="A45" s="11" t="s">
        <v>35</v>
      </c>
      <c r="B45" s="10"/>
      <c r="C45" s="83" t="e">
        <f>'Plan de Ventas'!F7</f>
        <v>#REF!</v>
      </c>
      <c r="D45" s="10" t="e">
        <f>+C45</f>
        <v>#REF!</v>
      </c>
      <c r="E45" s="13">
        <f>+E37</f>
        <v>20</v>
      </c>
      <c r="F45" s="10" t="e">
        <f>E45*D45</f>
        <v>#REF!</v>
      </c>
      <c r="G45" s="12" t="e">
        <f>C45-D45</f>
        <v>#REF!</v>
      </c>
    </row>
    <row r="46" spans="1:7" ht="14.25">
      <c r="A46" s="11"/>
      <c r="B46" s="10"/>
      <c r="C46" s="9"/>
      <c r="D46" s="9"/>
      <c r="E46" s="10"/>
      <c r="F46" s="9"/>
      <c r="G46" s="8"/>
    </row>
    <row r="47" spans="1:7" ht="15" thickBot="1">
      <c r="A47" s="7" t="s">
        <v>1</v>
      </c>
      <c r="B47" s="6"/>
      <c r="C47" s="6" t="e">
        <f>SUM(C45:C46)</f>
        <v>#REF!</v>
      </c>
      <c r="D47" s="6" t="e">
        <f>SUM(D45:D46)</f>
        <v>#REF!</v>
      </c>
      <c r="E47" s="6"/>
      <c r="F47" s="6" t="e">
        <f>SUM(F45:F46)</f>
        <v>#REF!</v>
      </c>
      <c r="G47" s="5" t="e">
        <f>SUM(G45:G46)</f>
        <v>#REF!</v>
      </c>
    </row>
  </sheetData>
  <sheetProtection/>
  <mergeCells count="8">
    <mergeCell ref="A1:I1"/>
    <mergeCell ref="A34:G34"/>
    <mergeCell ref="A42:G42"/>
    <mergeCell ref="G3:I3"/>
    <mergeCell ref="A10:G10"/>
    <mergeCell ref="K9:O9"/>
    <mergeCell ref="A18:G18"/>
    <mergeCell ref="A26:G26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E18"/>
  <sheetViews>
    <sheetView zoomScalePageLayoutView="0" workbookViewId="0" topLeftCell="A1">
      <selection activeCell="F26" sqref="F25:F26"/>
    </sheetView>
  </sheetViews>
  <sheetFormatPr defaultColWidth="11.421875" defaultRowHeight="12.75"/>
  <cols>
    <col min="1" max="1" width="17.140625" style="2" customWidth="1"/>
    <col min="2" max="2" width="11.421875" style="2" customWidth="1"/>
    <col min="3" max="3" width="14.421875" style="2" customWidth="1"/>
    <col min="4" max="4" width="15.57421875" style="2" customWidth="1"/>
    <col min="5" max="5" width="13.57421875" style="2" customWidth="1"/>
    <col min="6" max="16384" width="11.421875" style="2" customWidth="1"/>
  </cols>
  <sheetData>
    <row r="1" ht="15" thickBot="1"/>
    <row r="2" spans="1:5" ht="15" thickBot="1">
      <c r="A2" s="4" t="s">
        <v>54</v>
      </c>
      <c r="B2" s="51" t="s">
        <v>0</v>
      </c>
      <c r="C2" s="52" t="s">
        <v>53</v>
      </c>
      <c r="D2" s="53" t="s">
        <v>52</v>
      </c>
      <c r="E2" s="54" t="s">
        <v>51</v>
      </c>
    </row>
    <row r="3" spans="1:5" ht="14.25">
      <c r="A3" s="3" t="s">
        <v>50</v>
      </c>
      <c r="B3" s="55">
        <v>10</v>
      </c>
      <c r="C3" s="49">
        <v>0.15</v>
      </c>
      <c r="D3" s="50">
        <f aca="true" t="shared" si="0" ref="D3:D17">C3*B3</f>
        <v>1.5</v>
      </c>
      <c r="E3" s="56">
        <f aca="true" t="shared" si="1" ref="E3:E17">D3*12</f>
        <v>18</v>
      </c>
    </row>
    <row r="4" spans="1:5" ht="14.25">
      <c r="A4" s="3" t="s">
        <v>49</v>
      </c>
      <c r="B4" s="57">
        <v>10</v>
      </c>
      <c r="C4" s="48">
        <v>0.2</v>
      </c>
      <c r="D4" s="39">
        <f t="shared" si="0"/>
        <v>2</v>
      </c>
      <c r="E4" s="38">
        <f t="shared" si="1"/>
        <v>24</v>
      </c>
    </row>
    <row r="5" spans="1:5" ht="14.25">
      <c r="A5" s="3" t="s">
        <v>48</v>
      </c>
      <c r="B5" s="57">
        <v>1</v>
      </c>
      <c r="C5" s="48">
        <v>3.2</v>
      </c>
      <c r="D5" s="39">
        <f t="shared" si="0"/>
        <v>3.2</v>
      </c>
      <c r="E5" s="38">
        <f t="shared" si="1"/>
        <v>38.400000000000006</v>
      </c>
    </row>
    <row r="6" spans="1:5" ht="14.25">
      <c r="A6" s="3" t="s">
        <v>47</v>
      </c>
      <c r="B6" s="57">
        <v>5</v>
      </c>
      <c r="C6" s="48">
        <v>0.03</v>
      </c>
      <c r="D6" s="39">
        <f t="shared" si="0"/>
        <v>0.15</v>
      </c>
      <c r="E6" s="38">
        <f t="shared" si="1"/>
        <v>1.7999999999999998</v>
      </c>
    </row>
    <row r="7" spans="1:5" ht="14.25">
      <c r="A7" s="3" t="s">
        <v>46</v>
      </c>
      <c r="B7" s="57">
        <v>5</v>
      </c>
      <c r="C7" s="48">
        <v>0.05</v>
      </c>
      <c r="D7" s="39">
        <f t="shared" si="0"/>
        <v>0.25</v>
      </c>
      <c r="E7" s="38">
        <f t="shared" si="1"/>
        <v>3</v>
      </c>
    </row>
    <row r="8" spans="1:5" ht="14.25">
      <c r="A8" s="3" t="s">
        <v>45</v>
      </c>
      <c r="B8" s="57">
        <v>4</v>
      </c>
      <c r="C8" s="48">
        <v>0.45</v>
      </c>
      <c r="D8" s="39">
        <f t="shared" si="0"/>
        <v>1.8</v>
      </c>
      <c r="E8" s="38">
        <f t="shared" si="1"/>
        <v>21.6</v>
      </c>
    </row>
    <row r="9" spans="1:5" ht="14.25">
      <c r="A9" s="3" t="s">
        <v>44</v>
      </c>
      <c r="B9" s="57">
        <v>2</v>
      </c>
      <c r="C9" s="48">
        <v>0.2</v>
      </c>
      <c r="D9" s="39">
        <f t="shared" si="0"/>
        <v>0.4</v>
      </c>
      <c r="E9" s="38">
        <f t="shared" si="1"/>
        <v>4.800000000000001</v>
      </c>
    </row>
    <row r="10" spans="1:5" ht="14.25">
      <c r="A10" s="3" t="s">
        <v>43</v>
      </c>
      <c r="B10" s="57">
        <v>1</v>
      </c>
      <c r="C10" s="48">
        <v>1.25</v>
      </c>
      <c r="D10" s="39">
        <f t="shared" si="0"/>
        <v>1.25</v>
      </c>
      <c r="E10" s="38">
        <f t="shared" si="1"/>
        <v>15</v>
      </c>
    </row>
    <row r="11" spans="1:5" ht="14.25">
      <c r="A11" s="3" t="s">
        <v>42</v>
      </c>
      <c r="B11" s="57">
        <v>1</v>
      </c>
      <c r="C11" s="48">
        <v>1.5</v>
      </c>
      <c r="D11" s="39">
        <f t="shared" si="0"/>
        <v>1.5</v>
      </c>
      <c r="E11" s="38">
        <f t="shared" si="1"/>
        <v>18</v>
      </c>
    </row>
    <row r="12" spans="1:5" ht="14.25">
      <c r="A12" s="3" t="s">
        <v>41</v>
      </c>
      <c r="B12" s="57">
        <v>1</v>
      </c>
      <c r="C12" s="48">
        <v>1.5</v>
      </c>
      <c r="D12" s="39">
        <f t="shared" si="0"/>
        <v>1.5</v>
      </c>
      <c r="E12" s="38">
        <f t="shared" si="1"/>
        <v>18</v>
      </c>
    </row>
    <row r="13" spans="1:5" ht="14.25">
      <c r="A13" s="3" t="s">
        <v>40</v>
      </c>
      <c r="B13" s="57">
        <v>10</v>
      </c>
      <c r="C13" s="48">
        <v>0.15</v>
      </c>
      <c r="D13" s="39">
        <f t="shared" si="0"/>
        <v>1.5</v>
      </c>
      <c r="E13" s="38">
        <f t="shared" si="1"/>
        <v>18</v>
      </c>
    </row>
    <row r="14" spans="1:5" ht="14.25">
      <c r="A14" s="3" t="s">
        <v>39</v>
      </c>
      <c r="B14" s="57">
        <v>1</v>
      </c>
      <c r="C14" s="48">
        <v>0.35</v>
      </c>
      <c r="D14" s="39">
        <f t="shared" si="0"/>
        <v>0.35</v>
      </c>
      <c r="E14" s="38">
        <f t="shared" si="1"/>
        <v>4.199999999999999</v>
      </c>
    </row>
    <row r="15" spans="1:5" ht="14.25">
      <c r="A15" s="3" t="s">
        <v>38</v>
      </c>
      <c r="B15" s="57">
        <v>3</v>
      </c>
      <c r="C15" s="48">
        <v>1.2</v>
      </c>
      <c r="D15" s="39">
        <f t="shared" si="0"/>
        <v>3.5999999999999996</v>
      </c>
      <c r="E15" s="38">
        <f t="shared" si="1"/>
        <v>43.199999999999996</v>
      </c>
    </row>
    <row r="16" spans="1:5" ht="14.25">
      <c r="A16" s="3" t="s">
        <v>37</v>
      </c>
      <c r="B16" s="57">
        <v>2</v>
      </c>
      <c r="C16" s="48">
        <v>1.25</v>
      </c>
      <c r="D16" s="39">
        <f t="shared" si="0"/>
        <v>2.5</v>
      </c>
      <c r="E16" s="38">
        <f t="shared" si="1"/>
        <v>30</v>
      </c>
    </row>
    <row r="17" spans="1:5" ht="15" thickBot="1">
      <c r="A17" s="3" t="s">
        <v>36</v>
      </c>
      <c r="B17" s="58">
        <v>1</v>
      </c>
      <c r="C17" s="59">
        <v>5</v>
      </c>
      <c r="D17" s="60">
        <f t="shared" si="0"/>
        <v>5</v>
      </c>
      <c r="E17" s="61">
        <f t="shared" si="1"/>
        <v>60</v>
      </c>
    </row>
    <row r="18" spans="4:5" ht="15" thickBot="1">
      <c r="D18" s="62">
        <f>SUM(D3:D17)</f>
        <v>26.5</v>
      </c>
      <c r="E18" s="29">
        <f>SUM(E3:E17)</f>
        <v>318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M192"/>
  <sheetViews>
    <sheetView zoomScale="73" zoomScaleNormal="73" zoomScaleSheetLayoutView="73" zoomScalePageLayoutView="0" workbookViewId="0" topLeftCell="A1">
      <selection activeCell="O19" sqref="O19"/>
    </sheetView>
  </sheetViews>
  <sheetFormatPr defaultColWidth="11.421875" defaultRowHeight="12.75"/>
  <cols>
    <col min="1" max="1" width="3.7109375" style="0" customWidth="1"/>
    <col min="2" max="2" width="41.28125" style="0" customWidth="1"/>
    <col min="3" max="3" width="20.7109375" style="0" customWidth="1"/>
    <col min="4" max="4" width="14.00390625" style="0" bestFit="1" customWidth="1"/>
    <col min="5" max="5" width="16.140625" style="0" bestFit="1" customWidth="1"/>
    <col min="6" max="6" width="14.28125" style="0" bestFit="1" customWidth="1"/>
    <col min="7" max="7" width="17.140625" style="0" bestFit="1" customWidth="1"/>
    <col min="8" max="8" width="32.421875" style="0" bestFit="1" customWidth="1"/>
    <col min="9" max="9" width="21.28125" style="0" hidden="1" customWidth="1"/>
    <col min="10" max="10" width="23.8515625" style="0" hidden="1" customWidth="1"/>
    <col min="11" max="11" width="21.8515625" style="0" hidden="1" customWidth="1"/>
    <col min="12" max="12" width="14.28125" style="0" hidden="1" customWidth="1"/>
    <col min="13" max="13" width="0" style="0" hidden="1" customWidth="1"/>
  </cols>
  <sheetData>
    <row r="1" spans="2:8" ht="12.75">
      <c r="B1" s="84"/>
      <c r="C1" s="84"/>
      <c r="D1" s="84"/>
      <c r="E1" s="84"/>
      <c r="F1" s="84"/>
      <c r="G1" s="84"/>
      <c r="H1" s="84"/>
    </row>
    <row r="2" spans="2:8" ht="13.5" thickBot="1">
      <c r="B2" s="86"/>
      <c r="C2" s="86"/>
      <c r="D2" s="86"/>
      <c r="E2" s="86"/>
      <c r="F2" s="86"/>
      <c r="G2" s="86"/>
      <c r="H2" s="86"/>
    </row>
    <row r="3" spans="2:12" ht="16.5" customHeight="1" thickBot="1">
      <c r="B3" s="395" t="s">
        <v>125</v>
      </c>
      <c r="C3" s="396"/>
      <c r="D3" s="396"/>
      <c r="E3" s="396"/>
      <c r="F3" s="396"/>
      <c r="G3" s="396"/>
      <c r="H3" s="397"/>
      <c r="K3" s="159"/>
      <c r="L3" s="159"/>
    </row>
    <row r="4" spans="1:12" s="197" customFormat="1" ht="13.5" thickBot="1">
      <c r="A4" s="195"/>
      <c r="B4" s="398" t="s">
        <v>25</v>
      </c>
      <c r="C4" s="399"/>
      <c r="D4" s="393" t="s">
        <v>181</v>
      </c>
      <c r="E4" s="394"/>
      <c r="F4" s="393" t="s">
        <v>182</v>
      </c>
      <c r="G4" s="394"/>
      <c r="H4" s="196" t="s">
        <v>149</v>
      </c>
      <c r="K4" s="198"/>
      <c r="L4" s="198"/>
    </row>
    <row r="5" spans="1:9" ht="13.5" thickBot="1">
      <c r="A5" s="1"/>
      <c r="B5" s="93" t="s">
        <v>180</v>
      </c>
      <c r="C5" s="94" t="s">
        <v>135</v>
      </c>
      <c r="D5" s="385">
        <v>20</v>
      </c>
      <c r="E5" s="386"/>
      <c r="F5" s="383">
        <v>15000</v>
      </c>
      <c r="G5" s="384"/>
      <c r="H5" s="95">
        <f>F5*D5</f>
        <v>300000</v>
      </c>
      <c r="I5" s="159"/>
    </row>
    <row r="6" spans="1:8" ht="13.5" thickBot="1">
      <c r="A6" s="1"/>
      <c r="B6" s="140"/>
      <c r="C6" s="92"/>
      <c r="D6" s="92"/>
      <c r="E6" s="92"/>
      <c r="F6" s="92"/>
      <c r="G6" s="92"/>
      <c r="H6" s="92"/>
    </row>
    <row r="7" spans="2:8" ht="16.5" customHeight="1" thickBot="1">
      <c r="B7" s="349" t="s">
        <v>136</v>
      </c>
      <c r="C7" s="350"/>
      <c r="D7" s="350"/>
      <c r="E7" s="350"/>
      <c r="F7" s="350"/>
      <c r="G7" s="350"/>
      <c r="H7" s="351"/>
    </row>
    <row r="8" spans="2:13" ht="192" thickBot="1">
      <c r="B8" s="96" t="s">
        <v>122</v>
      </c>
      <c r="C8" s="97" t="s">
        <v>107</v>
      </c>
      <c r="D8" s="98" t="s">
        <v>108</v>
      </c>
      <c r="E8" s="98" t="s">
        <v>124</v>
      </c>
      <c r="F8" s="98" t="s">
        <v>123</v>
      </c>
      <c r="G8" s="99" t="s">
        <v>109</v>
      </c>
      <c r="H8" s="100" t="s">
        <v>110</v>
      </c>
      <c r="I8" s="100" t="s">
        <v>165</v>
      </c>
      <c r="J8" s="100" t="s">
        <v>163</v>
      </c>
      <c r="K8" s="100" t="s">
        <v>161</v>
      </c>
      <c r="L8" s="100" t="s">
        <v>167</v>
      </c>
      <c r="M8" s="100" t="s">
        <v>169</v>
      </c>
    </row>
    <row r="9" spans="2:13" ht="26.25" customHeight="1" thickBot="1">
      <c r="B9" s="243"/>
      <c r="C9" s="244"/>
      <c r="D9" s="102"/>
      <c r="E9" s="103">
        <v>0</v>
      </c>
      <c r="F9" s="142">
        <v>0</v>
      </c>
      <c r="G9" s="161">
        <v>0</v>
      </c>
      <c r="H9" s="162">
        <f>G9*F9</f>
        <v>0</v>
      </c>
      <c r="I9" s="162">
        <f>H9/540</f>
        <v>0</v>
      </c>
      <c r="J9" s="162">
        <f>+I9*12</f>
        <v>0</v>
      </c>
      <c r="K9" s="162">
        <f>+J9*5</f>
        <v>0</v>
      </c>
      <c r="L9" s="162"/>
      <c r="M9" s="162"/>
    </row>
    <row r="10" spans="2:12" ht="13.5" thickBot="1">
      <c r="B10" s="363" t="s">
        <v>150</v>
      </c>
      <c r="C10" s="364"/>
      <c r="D10" s="365"/>
      <c r="E10" s="160">
        <f>SUM(E9:E9)</f>
        <v>0</v>
      </c>
      <c r="F10" s="117">
        <f>SUM(F9:F9)</f>
        <v>0</v>
      </c>
      <c r="G10" s="118"/>
      <c r="H10" s="163">
        <f>SUM(H9:H9)</f>
        <v>0</v>
      </c>
      <c r="I10" s="163">
        <f>SUM(I9:I9)</f>
        <v>0</v>
      </c>
      <c r="J10" s="163">
        <f>SUM(J9:J9)</f>
        <v>0</v>
      </c>
      <c r="K10" s="163">
        <f>SUM(K9:K9)</f>
        <v>0</v>
      </c>
      <c r="L10" s="163"/>
    </row>
    <row r="11" spans="2:8" ht="12.75">
      <c r="B11" s="87"/>
      <c r="C11" s="87"/>
      <c r="D11" s="87"/>
      <c r="E11" s="87"/>
      <c r="F11" s="84"/>
      <c r="G11" s="84"/>
      <c r="H11" s="84"/>
    </row>
    <row r="12" spans="2:8" ht="12.75">
      <c r="B12" s="84"/>
      <c r="C12" s="86"/>
      <c r="D12" s="86"/>
      <c r="E12" s="86"/>
      <c r="F12" s="86"/>
      <c r="G12" s="86"/>
      <c r="H12" s="86"/>
    </row>
    <row r="13" spans="2:8" ht="13.5" customHeight="1" thickBot="1">
      <c r="B13" s="85"/>
      <c r="C13" s="1"/>
      <c r="D13" s="1"/>
      <c r="E13" s="1"/>
      <c r="F13" s="1"/>
      <c r="G13" s="1"/>
      <c r="H13" s="1"/>
    </row>
    <row r="14" spans="2:8" ht="18.75" customHeight="1" thickBot="1">
      <c r="B14" s="349" t="s">
        <v>134</v>
      </c>
      <c r="C14" s="350"/>
      <c r="D14" s="350"/>
      <c r="E14" s="350"/>
      <c r="F14" s="350"/>
      <c r="G14" s="350"/>
      <c r="H14" s="351"/>
    </row>
    <row r="15" spans="2:12" ht="34.5" customHeight="1" thickBot="1">
      <c r="B15" s="96" t="s">
        <v>151</v>
      </c>
      <c r="C15" s="97" t="s">
        <v>107</v>
      </c>
      <c r="D15" s="98" t="s">
        <v>108</v>
      </c>
      <c r="E15" s="98" t="s">
        <v>113</v>
      </c>
      <c r="F15" s="98" t="s">
        <v>114</v>
      </c>
      <c r="G15" s="99" t="s">
        <v>109</v>
      </c>
      <c r="H15" s="214" t="s">
        <v>110</v>
      </c>
      <c r="I15" s="100" t="s">
        <v>164</v>
      </c>
      <c r="J15" s="100" t="s">
        <v>163</v>
      </c>
      <c r="K15" s="100" t="s">
        <v>161</v>
      </c>
      <c r="L15" s="235" t="s">
        <v>167</v>
      </c>
    </row>
    <row r="16" spans="2:12" ht="13.5" thickBot="1">
      <c r="B16" s="146"/>
      <c r="C16" s="164"/>
      <c r="D16" s="147"/>
      <c r="E16" s="148"/>
      <c r="F16" s="149"/>
      <c r="G16" s="193"/>
      <c r="H16" s="199">
        <f>G16*F16</f>
        <v>0</v>
      </c>
      <c r="I16" s="220"/>
      <c r="J16" s="208"/>
      <c r="K16" s="221"/>
      <c r="L16" s="209"/>
    </row>
    <row r="17" spans="2:12" ht="13.5" thickBot="1">
      <c r="B17" s="390" t="s">
        <v>2</v>
      </c>
      <c r="C17" s="391"/>
      <c r="D17" s="391"/>
      <c r="E17" s="391"/>
      <c r="F17" s="391"/>
      <c r="G17" s="392"/>
      <c r="H17" s="202">
        <f>SUM(H16:H16)</f>
        <v>0</v>
      </c>
      <c r="I17" s="194">
        <f>SUM(I16:I16)</f>
        <v>0</v>
      </c>
      <c r="J17" s="194">
        <f>SUM(J16:J16)</f>
        <v>0</v>
      </c>
      <c r="K17" s="202">
        <f>SUM(K16:K16)</f>
        <v>0</v>
      </c>
      <c r="L17" s="222"/>
    </row>
    <row r="18" spans="2:8" ht="15.75" customHeight="1">
      <c r="B18" s="88"/>
      <c r="C18" s="1"/>
      <c r="D18" s="1"/>
      <c r="E18" s="1"/>
      <c r="F18" s="1"/>
      <c r="G18" s="1"/>
      <c r="H18" s="1"/>
    </row>
    <row r="19" spans="2:8" ht="13.5" thickBot="1">
      <c r="B19" s="85"/>
      <c r="C19" s="1"/>
      <c r="D19" s="1"/>
      <c r="E19" s="1"/>
      <c r="F19" s="1"/>
      <c r="G19" s="1"/>
      <c r="H19" s="1"/>
    </row>
    <row r="20" spans="2:8" ht="17.25" customHeight="1" thickBot="1">
      <c r="B20" s="349" t="s">
        <v>111</v>
      </c>
      <c r="C20" s="350"/>
      <c r="D20" s="350"/>
      <c r="E20" s="350"/>
      <c r="F20" s="350"/>
      <c r="G20" s="350"/>
      <c r="H20" s="351"/>
    </row>
    <row r="21" spans="2:12" ht="38.25" customHeight="1" thickBot="1">
      <c r="B21" s="96" t="s">
        <v>120</v>
      </c>
      <c r="C21" s="97" t="s">
        <v>107</v>
      </c>
      <c r="D21" s="98" t="s">
        <v>108</v>
      </c>
      <c r="E21" s="98" t="s">
        <v>113</v>
      </c>
      <c r="F21" s="98" t="s">
        <v>114</v>
      </c>
      <c r="G21" s="99" t="s">
        <v>121</v>
      </c>
      <c r="H21" s="100" t="s">
        <v>110</v>
      </c>
      <c r="I21" s="100" t="s">
        <v>164</v>
      </c>
      <c r="J21" s="100" t="s">
        <v>163</v>
      </c>
      <c r="K21" s="100" t="s">
        <v>161</v>
      </c>
      <c r="L21" s="235" t="s">
        <v>167</v>
      </c>
    </row>
    <row r="22" spans="2:12" ht="12.75">
      <c r="B22" s="150" t="s">
        <v>112</v>
      </c>
      <c r="C22" s="151"/>
      <c r="D22" s="152"/>
      <c r="E22" s="153"/>
      <c r="F22" s="154"/>
      <c r="G22" s="155"/>
      <c r="H22" s="204">
        <f>G22*F22</f>
        <v>0</v>
      </c>
      <c r="I22" s="208"/>
      <c r="J22" s="208"/>
      <c r="K22" s="221"/>
      <c r="L22" s="209"/>
    </row>
    <row r="23" spans="2:12" ht="25.5">
      <c r="B23" s="106" t="s">
        <v>184</v>
      </c>
      <c r="C23" s="165" t="s">
        <v>183</v>
      </c>
      <c r="D23" s="143" t="s">
        <v>146</v>
      </c>
      <c r="E23" s="108"/>
      <c r="F23" s="109">
        <v>140</v>
      </c>
      <c r="G23" s="145">
        <v>4000</v>
      </c>
      <c r="H23" s="205">
        <f>G23*F23</f>
        <v>560000</v>
      </c>
      <c r="I23" s="201">
        <v>0</v>
      </c>
      <c r="J23" s="201">
        <f>+I23*12</f>
        <v>0</v>
      </c>
      <c r="K23" s="218">
        <f>+J23*5</f>
        <v>0</v>
      </c>
      <c r="L23" s="203" t="s">
        <v>168</v>
      </c>
    </row>
    <row r="24" spans="2:12" ht="12.75">
      <c r="B24" s="106" t="s">
        <v>185</v>
      </c>
      <c r="C24" s="165" t="s">
        <v>186</v>
      </c>
      <c r="D24" s="143" t="s">
        <v>146</v>
      </c>
      <c r="E24" s="108"/>
      <c r="F24" s="109">
        <v>1</v>
      </c>
      <c r="G24" s="145">
        <v>5000</v>
      </c>
      <c r="H24" s="205">
        <f>G24*F24</f>
        <v>5000</v>
      </c>
      <c r="I24" s="201">
        <v>0</v>
      </c>
      <c r="J24" s="201">
        <f>+I24*12</f>
        <v>0</v>
      </c>
      <c r="K24" s="218">
        <f>+J24*5</f>
        <v>0</v>
      </c>
      <c r="L24" s="203" t="s">
        <v>168</v>
      </c>
    </row>
    <row r="25" spans="2:12" ht="12.75" hidden="1">
      <c r="B25" s="106"/>
      <c r="C25" s="165"/>
      <c r="D25" s="143"/>
      <c r="E25" s="108"/>
      <c r="F25" s="109"/>
      <c r="G25" s="145"/>
      <c r="H25" s="205"/>
      <c r="I25" s="201"/>
      <c r="J25" s="201"/>
      <c r="K25" s="218"/>
      <c r="L25" s="203"/>
    </row>
    <row r="26" spans="2:12" ht="184.5" customHeight="1" hidden="1">
      <c r="B26" s="106"/>
      <c r="C26" s="165"/>
      <c r="D26" s="143"/>
      <c r="E26" s="108"/>
      <c r="F26" s="109"/>
      <c r="G26" s="145"/>
      <c r="H26" s="205"/>
      <c r="I26" s="201"/>
      <c r="J26" s="201"/>
      <c r="K26" s="218"/>
      <c r="L26" s="203"/>
    </row>
    <row r="27" spans="2:11" ht="16.5" customHeight="1" thickBot="1">
      <c r="B27" s="318" t="s">
        <v>3</v>
      </c>
      <c r="C27" s="319"/>
      <c r="D27" s="319"/>
      <c r="E27" s="319"/>
      <c r="F27" s="319"/>
      <c r="G27" s="320"/>
      <c r="H27" s="240">
        <f>SUM(H22:H26)</f>
        <v>565000</v>
      </c>
      <c r="I27" s="240">
        <f>SUM(I22:I26)</f>
        <v>0</v>
      </c>
      <c r="J27" s="240">
        <f>SUM(J22:J26)</f>
        <v>0</v>
      </c>
      <c r="K27" s="184">
        <f>SUM(K22:K26)</f>
        <v>0</v>
      </c>
    </row>
    <row r="28" spans="2:8" ht="13.5" thickBot="1">
      <c r="B28" s="88"/>
      <c r="C28" s="1"/>
      <c r="D28" s="1"/>
      <c r="E28" s="1"/>
      <c r="F28" s="1"/>
      <c r="G28" s="1"/>
      <c r="H28" s="256"/>
    </row>
    <row r="29" spans="2:12" ht="37.5" customHeight="1" thickBot="1">
      <c r="B29" s="306" t="s">
        <v>141</v>
      </c>
      <c r="C29" s="307"/>
      <c r="D29" s="307"/>
      <c r="E29" s="307"/>
      <c r="F29" s="307"/>
      <c r="G29" s="307"/>
      <c r="H29" s="308"/>
      <c r="I29" s="100" t="s">
        <v>162</v>
      </c>
      <c r="J29" s="100" t="s">
        <v>160</v>
      </c>
      <c r="K29" s="100" t="s">
        <v>161</v>
      </c>
      <c r="L29" s="235" t="s">
        <v>167</v>
      </c>
    </row>
    <row r="30" spans="2:12" ht="13.5" thickBot="1">
      <c r="B30" s="309" t="s">
        <v>187</v>
      </c>
      <c r="C30" s="310"/>
      <c r="D30" s="310"/>
      <c r="E30" s="310"/>
      <c r="F30" s="310"/>
      <c r="G30" s="311"/>
      <c r="H30" s="204">
        <v>2799000</v>
      </c>
      <c r="I30" s="224">
        <f>+H30/60</f>
        <v>46650</v>
      </c>
      <c r="J30" s="216">
        <f>+I30*12</f>
        <v>559800</v>
      </c>
      <c r="K30" s="225">
        <f>+J30*5</f>
        <v>2799000</v>
      </c>
      <c r="L30" s="209" t="s">
        <v>192</v>
      </c>
    </row>
    <row r="31" spans="2:12" ht="13.5" thickBot="1">
      <c r="B31" s="400" t="s">
        <v>143</v>
      </c>
      <c r="C31" s="401"/>
      <c r="D31" s="401"/>
      <c r="E31" s="401"/>
      <c r="F31" s="401"/>
      <c r="G31" s="402"/>
      <c r="H31" s="211">
        <f>SUM(H30:H30)</f>
        <v>2799000</v>
      </c>
      <c r="I31" s="211">
        <f>SUM(I30:I30)</f>
        <v>46650</v>
      </c>
      <c r="J31" s="211">
        <f>SUM(J30:J30)</f>
        <v>559800</v>
      </c>
      <c r="K31" s="192">
        <f>SUM(K30:K30)</f>
        <v>2799000</v>
      </c>
      <c r="L31" s="192">
        <f>SUM(L30:L30)</f>
        <v>0</v>
      </c>
    </row>
    <row r="32" spans="2:8" ht="12.75">
      <c r="B32" s="88"/>
      <c r="C32" s="1"/>
      <c r="D32" s="1"/>
      <c r="E32" s="1"/>
      <c r="F32" s="1"/>
      <c r="G32" s="1"/>
      <c r="H32" s="1"/>
    </row>
    <row r="33" spans="2:8" ht="13.5" thickBot="1">
      <c r="B33" s="85"/>
      <c r="C33" s="1"/>
      <c r="D33" s="1"/>
      <c r="E33" s="1"/>
      <c r="F33" s="1"/>
      <c r="G33" s="1"/>
      <c r="H33" s="1"/>
    </row>
    <row r="34" spans="2:12" ht="42" customHeight="1" thickBot="1">
      <c r="B34" s="403" t="s">
        <v>115</v>
      </c>
      <c r="C34" s="404"/>
      <c r="D34" s="404"/>
      <c r="E34" s="404"/>
      <c r="F34" s="404"/>
      <c r="G34" s="405"/>
      <c r="H34" s="139"/>
      <c r="I34" s="433" t="s">
        <v>164</v>
      </c>
      <c r="J34" s="433" t="s">
        <v>163</v>
      </c>
      <c r="K34" s="435" t="s">
        <v>166</v>
      </c>
      <c r="L34" s="437" t="s">
        <v>167</v>
      </c>
    </row>
    <row r="35" spans="2:12" ht="26.25" thickBot="1">
      <c r="B35" s="96" t="s">
        <v>119</v>
      </c>
      <c r="C35" s="97" t="s">
        <v>107</v>
      </c>
      <c r="D35" s="98" t="s">
        <v>108</v>
      </c>
      <c r="E35" s="98" t="s">
        <v>113</v>
      </c>
      <c r="F35" s="98" t="s">
        <v>114</v>
      </c>
      <c r="G35" s="99" t="s">
        <v>121</v>
      </c>
      <c r="H35" s="214" t="s">
        <v>110</v>
      </c>
      <c r="I35" s="434"/>
      <c r="J35" s="434" t="s">
        <v>160</v>
      </c>
      <c r="K35" s="436"/>
      <c r="L35" s="438"/>
    </row>
    <row r="36" spans="2:12" ht="12.75">
      <c r="B36" s="101"/>
      <c r="C36" s="219"/>
      <c r="D36" s="102" t="s">
        <v>146</v>
      </c>
      <c r="E36" s="103"/>
      <c r="F36" s="104">
        <v>0</v>
      </c>
      <c r="G36" s="144">
        <v>0</v>
      </c>
      <c r="H36" s="206">
        <f>G36*F36</f>
        <v>0</v>
      </c>
      <c r="I36" s="213">
        <f>+H36/120</f>
        <v>0</v>
      </c>
      <c r="J36" s="213">
        <f>+I36*12</f>
        <v>0</v>
      </c>
      <c r="K36" s="223">
        <f>+J36*5</f>
        <v>0</v>
      </c>
      <c r="L36" s="212"/>
    </row>
    <row r="37" spans="2:12" ht="13.5" thickBot="1">
      <c r="B37" s="106"/>
      <c r="C37" s="165"/>
      <c r="D37" s="143" t="s">
        <v>146</v>
      </c>
      <c r="E37" s="108"/>
      <c r="F37" s="109">
        <v>0</v>
      </c>
      <c r="G37" s="145">
        <v>0</v>
      </c>
      <c r="H37" s="206">
        <f aca="true" t="shared" si="0" ref="H37:H42">G37*F37</f>
        <v>0</v>
      </c>
      <c r="I37" s="201">
        <f>+H37/120</f>
        <v>0</v>
      </c>
      <c r="J37" s="201">
        <f>+I37*12</f>
        <v>0</v>
      </c>
      <c r="K37" s="218">
        <f>+J37*5</f>
        <v>0</v>
      </c>
      <c r="L37" s="203"/>
    </row>
    <row r="38" spans="2:12" ht="13.5" hidden="1" thickBot="1">
      <c r="B38" s="106"/>
      <c r="C38" s="143"/>
      <c r="D38" s="143" t="s">
        <v>146</v>
      </c>
      <c r="E38" s="108"/>
      <c r="F38" s="109">
        <v>1</v>
      </c>
      <c r="G38" s="145"/>
      <c r="H38" s="206">
        <f>G38*F38</f>
        <v>0</v>
      </c>
      <c r="I38" s="200"/>
      <c r="J38" s="200"/>
      <c r="K38" s="217"/>
      <c r="L38" s="226"/>
    </row>
    <row r="39" spans="2:12" ht="13.5" hidden="1" thickBot="1">
      <c r="B39" s="106"/>
      <c r="C39" s="107"/>
      <c r="D39" s="107"/>
      <c r="E39" s="110"/>
      <c r="F39" s="109"/>
      <c r="G39" s="145"/>
      <c r="H39" s="206">
        <f t="shared" si="0"/>
        <v>0</v>
      </c>
      <c r="I39" s="200"/>
      <c r="J39" s="200"/>
      <c r="K39" s="217"/>
      <c r="L39" s="226"/>
    </row>
    <row r="40" spans="2:12" ht="13.5" hidden="1" thickBot="1">
      <c r="B40" s="106"/>
      <c r="C40" s="107"/>
      <c r="D40" s="107"/>
      <c r="E40" s="110"/>
      <c r="F40" s="109"/>
      <c r="G40" s="145"/>
      <c r="H40" s="206">
        <f t="shared" si="0"/>
        <v>0</v>
      </c>
      <c r="I40" s="200"/>
      <c r="J40" s="200"/>
      <c r="K40" s="217"/>
      <c r="L40" s="226"/>
    </row>
    <row r="41" spans="2:12" ht="13.5" hidden="1" thickBot="1">
      <c r="B41" s="106"/>
      <c r="C41" s="107"/>
      <c r="D41" s="107"/>
      <c r="E41" s="110"/>
      <c r="F41" s="109"/>
      <c r="G41" s="145"/>
      <c r="H41" s="206">
        <f t="shared" si="0"/>
        <v>0</v>
      </c>
      <c r="I41" s="200"/>
      <c r="J41" s="200"/>
      <c r="K41" s="217"/>
      <c r="L41" s="226"/>
    </row>
    <row r="42" spans="2:12" ht="13.5" hidden="1" thickBot="1">
      <c r="B42" s="181"/>
      <c r="C42" s="227"/>
      <c r="D42" s="227"/>
      <c r="E42" s="111"/>
      <c r="F42" s="112"/>
      <c r="G42" s="228"/>
      <c r="H42" s="210">
        <f t="shared" si="0"/>
        <v>0</v>
      </c>
      <c r="I42" s="229"/>
      <c r="J42" s="229"/>
      <c r="K42" s="230"/>
      <c r="L42" s="231"/>
    </row>
    <row r="43" spans="2:12" ht="13.5" thickBot="1">
      <c r="B43" s="346" t="s">
        <v>3</v>
      </c>
      <c r="C43" s="347"/>
      <c r="D43" s="347"/>
      <c r="E43" s="347"/>
      <c r="F43" s="347"/>
      <c r="G43" s="348"/>
      <c r="H43" s="215">
        <f>SUM(H36:H42)</f>
        <v>0</v>
      </c>
      <c r="I43" s="215">
        <f>SUM(I36:I42)</f>
        <v>0</v>
      </c>
      <c r="J43" s="215">
        <f>SUM(J36:J42)</f>
        <v>0</v>
      </c>
      <c r="K43" s="215">
        <f>SUM(K36:K42)</f>
        <v>0</v>
      </c>
      <c r="L43" s="232"/>
    </row>
    <row r="44" ht="6" customHeight="1" thickBot="1"/>
    <row r="45" spans="2:8" ht="18" customHeight="1" thickBot="1">
      <c r="B45" s="387" t="s">
        <v>137</v>
      </c>
      <c r="C45" s="388"/>
      <c r="D45" s="388"/>
      <c r="E45" s="388"/>
      <c r="F45" s="388"/>
      <c r="G45" s="389"/>
      <c r="H45" s="125" t="s">
        <v>138</v>
      </c>
    </row>
    <row r="46" spans="2:8" ht="39" thickBot="1">
      <c r="B46" s="166" t="s">
        <v>119</v>
      </c>
      <c r="C46" s="167" t="s">
        <v>107</v>
      </c>
      <c r="D46" s="168" t="s">
        <v>108</v>
      </c>
      <c r="E46" s="168" t="s">
        <v>188</v>
      </c>
      <c r="F46" s="168" t="s">
        <v>114</v>
      </c>
      <c r="G46" s="168" t="s">
        <v>154</v>
      </c>
      <c r="H46" s="169" t="s">
        <v>110</v>
      </c>
    </row>
    <row r="47" spans="2:8" ht="13.5" thickBot="1">
      <c r="B47" s="146" t="s">
        <v>170</v>
      </c>
      <c r="C47" s="171" t="s">
        <v>152</v>
      </c>
      <c r="D47" s="152" t="s">
        <v>146</v>
      </c>
      <c r="E47" s="175">
        <v>3500000</v>
      </c>
      <c r="F47" s="154">
        <v>1</v>
      </c>
      <c r="G47" s="172">
        <f>(E47*53%)+E47</f>
        <v>5355000</v>
      </c>
      <c r="H47" s="173">
        <f>G47*F47</f>
        <v>5355000</v>
      </c>
    </row>
    <row r="48" spans="2:8" ht="13.5" thickBot="1">
      <c r="B48" s="106" t="s">
        <v>171</v>
      </c>
      <c r="C48" s="115" t="s">
        <v>147</v>
      </c>
      <c r="D48" s="143" t="s">
        <v>146</v>
      </c>
      <c r="E48" s="176">
        <v>400000</v>
      </c>
      <c r="F48" s="109">
        <v>1</v>
      </c>
      <c r="G48" s="172">
        <f aca="true" t="shared" si="1" ref="G48:G56">(E48*53%)+E48</f>
        <v>612000</v>
      </c>
      <c r="H48" s="174">
        <f aca="true" t="shared" si="2" ref="H48:H56">G48*F48</f>
        <v>612000</v>
      </c>
    </row>
    <row r="49" spans="2:8" ht="13.5" thickBot="1">
      <c r="B49" s="106" t="s">
        <v>172</v>
      </c>
      <c r="C49" s="115" t="s">
        <v>148</v>
      </c>
      <c r="D49" s="143" t="s">
        <v>146</v>
      </c>
      <c r="E49" s="176">
        <v>400000</v>
      </c>
      <c r="F49" s="109">
        <v>1</v>
      </c>
      <c r="G49" s="172">
        <f t="shared" si="1"/>
        <v>612000</v>
      </c>
      <c r="H49" s="174">
        <f t="shared" si="2"/>
        <v>612000</v>
      </c>
    </row>
    <row r="50" spans="2:8" ht="13.5" thickBot="1">
      <c r="B50" s="106" t="s">
        <v>173</v>
      </c>
      <c r="C50" s="115" t="s">
        <v>148</v>
      </c>
      <c r="D50" s="143" t="s">
        <v>146</v>
      </c>
      <c r="E50" s="176">
        <v>400000</v>
      </c>
      <c r="F50" s="109">
        <v>1</v>
      </c>
      <c r="G50" s="172">
        <f t="shared" si="1"/>
        <v>612000</v>
      </c>
      <c r="H50" s="174">
        <f t="shared" si="2"/>
        <v>612000</v>
      </c>
    </row>
    <row r="51" spans="2:8" ht="13.5" thickBot="1">
      <c r="B51" s="106" t="s">
        <v>174</v>
      </c>
      <c r="C51" s="115" t="s">
        <v>153</v>
      </c>
      <c r="D51" s="143" t="s">
        <v>146</v>
      </c>
      <c r="E51" s="176">
        <v>400000</v>
      </c>
      <c r="F51" s="109">
        <v>1</v>
      </c>
      <c r="G51" s="172">
        <f t="shared" si="1"/>
        <v>612000</v>
      </c>
      <c r="H51" s="174">
        <f t="shared" si="2"/>
        <v>612000</v>
      </c>
    </row>
    <row r="52" spans="2:8" ht="13.5" thickBot="1">
      <c r="B52" s="106" t="s">
        <v>175</v>
      </c>
      <c r="C52" s="115" t="s">
        <v>148</v>
      </c>
      <c r="D52" s="143" t="s">
        <v>146</v>
      </c>
      <c r="E52" s="176">
        <v>400000</v>
      </c>
      <c r="F52" s="109">
        <v>1</v>
      </c>
      <c r="G52" s="172">
        <f t="shared" si="1"/>
        <v>612000</v>
      </c>
      <c r="H52" s="174">
        <f t="shared" si="2"/>
        <v>612000</v>
      </c>
    </row>
    <row r="53" spans="2:8" ht="13.5" thickBot="1">
      <c r="B53" s="106" t="s">
        <v>176</v>
      </c>
      <c r="C53" s="115" t="s">
        <v>148</v>
      </c>
      <c r="D53" s="143" t="s">
        <v>146</v>
      </c>
      <c r="E53" s="176">
        <v>400000</v>
      </c>
      <c r="F53" s="109">
        <v>1</v>
      </c>
      <c r="G53" s="172">
        <f t="shared" si="1"/>
        <v>612000</v>
      </c>
      <c r="H53" s="174">
        <f t="shared" si="2"/>
        <v>612000</v>
      </c>
    </row>
    <row r="54" spans="2:8" ht="13.5" thickBot="1">
      <c r="B54" s="106" t="s">
        <v>177</v>
      </c>
      <c r="C54" s="115" t="s">
        <v>153</v>
      </c>
      <c r="D54" s="143" t="s">
        <v>146</v>
      </c>
      <c r="E54" s="176">
        <v>400000</v>
      </c>
      <c r="F54" s="109">
        <v>1</v>
      </c>
      <c r="G54" s="172">
        <f t="shared" si="1"/>
        <v>612000</v>
      </c>
      <c r="H54" s="174">
        <f t="shared" si="2"/>
        <v>612000</v>
      </c>
    </row>
    <row r="55" spans="2:8" ht="13.5" thickBot="1">
      <c r="B55" s="106" t="s">
        <v>178</v>
      </c>
      <c r="C55" s="115" t="s">
        <v>148</v>
      </c>
      <c r="D55" s="143" t="s">
        <v>146</v>
      </c>
      <c r="E55" s="176">
        <v>400000</v>
      </c>
      <c r="F55" s="109">
        <v>1</v>
      </c>
      <c r="G55" s="172">
        <f t="shared" si="1"/>
        <v>612000</v>
      </c>
      <c r="H55" s="174">
        <f t="shared" si="2"/>
        <v>612000</v>
      </c>
    </row>
    <row r="56" spans="2:8" ht="12.75">
      <c r="B56" s="106" t="s">
        <v>179</v>
      </c>
      <c r="C56" s="115" t="s">
        <v>148</v>
      </c>
      <c r="D56" s="143" t="s">
        <v>146</v>
      </c>
      <c r="E56" s="176">
        <v>400000</v>
      </c>
      <c r="F56" s="109">
        <v>1</v>
      </c>
      <c r="G56" s="172">
        <f t="shared" si="1"/>
        <v>612000</v>
      </c>
      <c r="H56" s="174">
        <f t="shared" si="2"/>
        <v>612000</v>
      </c>
    </row>
    <row r="57" spans="2:8" ht="13.5" thickBot="1">
      <c r="B57" s="185"/>
      <c r="C57" s="186"/>
      <c r="D57" s="187"/>
      <c r="E57" s="188"/>
      <c r="F57" s="189"/>
      <c r="G57" s="190"/>
      <c r="H57" s="191"/>
    </row>
    <row r="58" spans="2:8" ht="13.5" thickBot="1">
      <c r="B58" s="318" t="s">
        <v>3</v>
      </c>
      <c r="C58" s="319"/>
      <c r="D58" s="319"/>
      <c r="E58" s="319"/>
      <c r="F58" s="319"/>
      <c r="G58" s="320"/>
      <c r="H58" s="184">
        <f>SUM(H47:H56)</f>
        <v>10863000</v>
      </c>
    </row>
    <row r="59" spans="2:8" ht="6.75" customHeight="1" thickBot="1">
      <c r="B59" s="119"/>
      <c r="C59" s="119"/>
      <c r="D59" s="119"/>
      <c r="E59" s="119"/>
      <c r="F59" s="119"/>
      <c r="G59" s="119"/>
      <c r="H59" s="119"/>
    </row>
    <row r="60" spans="2:8" ht="21" thickBot="1">
      <c r="B60" s="357" t="s">
        <v>144</v>
      </c>
      <c r="C60" s="358"/>
      <c r="D60" s="358"/>
      <c r="E60" s="358"/>
      <c r="F60" s="358"/>
      <c r="G60" s="359"/>
      <c r="H60" s="125" t="s">
        <v>138</v>
      </c>
    </row>
    <row r="61" spans="2:9" ht="26.25" thickBot="1">
      <c r="B61" s="123" t="s">
        <v>119</v>
      </c>
      <c r="C61" s="121" t="s">
        <v>107</v>
      </c>
      <c r="D61" s="122" t="s">
        <v>108</v>
      </c>
      <c r="E61" s="122" t="s">
        <v>117</v>
      </c>
      <c r="F61" s="122" t="s">
        <v>189</v>
      </c>
      <c r="G61" s="122" t="s">
        <v>121</v>
      </c>
      <c r="H61" s="234" t="s">
        <v>110</v>
      </c>
      <c r="I61" s="235" t="s">
        <v>167</v>
      </c>
    </row>
    <row r="62" spans="2:9" ht="25.5">
      <c r="B62" s="146" t="s">
        <v>116</v>
      </c>
      <c r="C62" s="179" t="s">
        <v>156</v>
      </c>
      <c r="D62" s="152" t="s">
        <v>157</v>
      </c>
      <c r="E62" s="180" t="s">
        <v>155</v>
      </c>
      <c r="F62" s="149">
        <v>7</v>
      </c>
      <c r="G62" s="182">
        <v>17900</v>
      </c>
      <c r="H62" s="233">
        <f>G62*F62</f>
        <v>125300</v>
      </c>
      <c r="I62" s="209" t="s">
        <v>192</v>
      </c>
    </row>
    <row r="63" spans="2:9" ht="38.25">
      <c r="B63" s="106" t="s">
        <v>190</v>
      </c>
      <c r="C63" s="170" t="s">
        <v>191</v>
      </c>
      <c r="D63" s="165" t="s">
        <v>158</v>
      </c>
      <c r="E63" s="177" t="s">
        <v>155</v>
      </c>
      <c r="F63" s="178">
        <v>24</v>
      </c>
      <c r="G63" s="183">
        <v>25000</v>
      </c>
      <c r="H63" s="207">
        <f>G63*F63</f>
        <v>600000</v>
      </c>
      <c r="I63" s="203" t="s">
        <v>192</v>
      </c>
    </row>
    <row r="64" spans="2:8" ht="13.5" thickBot="1">
      <c r="B64" s="318" t="s">
        <v>3</v>
      </c>
      <c r="C64" s="319"/>
      <c r="D64" s="319"/>
      <c r="E64" s="319"/>
      <c r="F64" s="319"/>
      <c r="G64" s="320"/>
      <c r="H64" s="184">
        <f>SUM(H62:H63)</f>
        <v>725300</v>
      </c>
    </row>
    <row r="65" spans="2:8" ht="8.25" customHeight="1" thickBot="1">
      <c r="B65" s="119"/>
      <c r="C65" s="119"/>
      <c r="D65" s="119"/>
      <c r="E65" s="119"/>
      <c r="F65" s="119"/>
      <c r="G65" s="119"/>
      <c r="H65" s="119"/>
    </row>
    <row r="66" spans="2:8" ht="21" thickBot="1">
      <c r="B66" s="357" t="s">
        <v>145</v>
      </c>
      <c r="C66" s="358"/>
      <c r="D66" s="358"/>
      <c r="E66" s="358"/>
      <c r="F66" s="358"/>
      <c r="G66" s="359"/>
      <c r="H66" s="125" t="s">
        <v>138</v>
      </c>
    </row>
    <row r="67" spans="2:9" ht="26.25" thickBot="1">
      <c r="B67" s="120" t="s">
        <v>29</v>
      </c>
      <c r="C67" s="121" t="s">
        <v>107</v>
      </c>
      <c r="D67" s="122" t="s">
        <v>108</v>
      </c>
      <c r="E67" s="122" t="s">
        <v>117</v>
      </c>
      <c r="F67" s="122" t="s">
        <v>118</v>
      </c>
      <c r="G67" s="122" t="s">
        <v>109</v>
      </c>
      <c r="H67" s="124" t="s">
        <v>110</v>
      </c>
      <c r="I67" s="235" t="s">
        <v>167</v>
      </c>
    </row>
    <row r="68" spans="2:11" ht="12.75">
      <c r="B68" s="243"/>
      <c r="C68" s="245"/>
      <c r="D68" s="102"/>
      <c r="E68" s="177"/>
      <c r="F68" s="104"/>
      <c r="G68" s="144"/>
      <c r="H68" s="114">
        <f>G68*F68</f>
        <v>0</v>
      </c>
      <c r="I68" s="203"/>
      <c r="K68" s="156"/>
    </row>
    <row r="69" spans="2:11" ht="13.5" thickBot="1">
      <c r="B69" s="246"/>
      <c r="C69" s="247"/>
      <c r="D69" s="248"/>
      <c r="E69" s="242"/>
      <c r="F69" s="249"/>
      <c r="G69" s="250"/>
      <c r="H69" s="116">
        <f>G69*F69</f>
        <v>0</v>
      </c>
      <c r="I69" s="222"/>
      <c r="K69" s="156"/>
    </row>
    <row r="70" spans="2:8" ht="13.5" thickBot="1">
      <c r="B70" s="318" t="s">
        <v>3</v>
      </c>
      <c r="C70" s="319"/>
      <c r="D70" s="319"/>
      <c r="E70" s="319"/>
      <c r="F70" s="319"/>
      <c r="G70" s="320"/>
      <c r="H70" s="241">
        <f>SUM(H68:H69)</f>
        <v>0</v>
      </c>
    </row>
    <row r="71" spans="2:8" ht="7.5" customHeight="1" thickBot="1">
      <c r="B71" s="127"/>
      <c r="C71" s="127"/>
      <c r="D71" s="127"/>
      <c r="E71" s="127"/>
      <c r="F71" s="127"/>
      <c r="G71" s="127"/>
      <c r="H71" s="128"/>
    </row>
    <row r="72" spans="2:9" ht="21" thickBot="1">
      <c r="B72" s="321" t="s">
        <v>128</v>
      </c>
      <c r="C72" s="322"/>
      <c r="D72" s="322"/>
      <c r="E72" s="322"/>
      <c r="F72" s="322"/>
      <c r="G72" s="322"/>
      <c r="H72" s="323"/>
      <c r="I72" s="236" t="s">
        <v>167</v>
      </c>
    </row>
    <row r="73" spans="2:9" ht="13.5" thickBot="1">
      <c r="B73" s="324"/>
      <c r="C73" s="310"/>
      <c r="D73" s="310"/>
      <c r="E73" s="310"/>
      <c r="F73" s="310"/>
      <c r="G73" s="311"/>
      <c r="H73" s="206"/>
      <c r="I73" s="237"/>
    </row>
    <row r="74" spans="2:8" ht="13.5" thickBot="1">
      <c r="B74" s="377" t="s">
        <v>129</v>
      </c>
      <c r="C74" s="378"/>
      <c r="D74" s="378"/>
      <c r="E74" s="378"/>
      <c r="F74" s="378"/>
      <c r="G74" s="379"/>
      <c r="H74" s="192">
        <f>SUM(H73:H73)</f>
        <v>0</v>
      </c>
    </row>
    <row r="75" spans="2:8" ht="6.75" customHeight="1" thickBot="1">
      <c r="B75" s="127"/>
      <c r="C75" s="127"/>
      <c r="D75" s="127"/>
      <c r="E75" s="127"/>
      <c r="F75" s="127"/>
      <c r="G75" s="127"/>
      <c r="H75" s="128"/>
    </row>
    <row r="76" spans="2:9" ht="21.75" thickBot="1">
      <c r="B76" s="291" t="s">
        <v>159</v>
      </c>
      <c r="C76" s="292"/>
      <c r="D76" s="292"/>
      <c r="E76" s="292"/>
      <c r="F76" s="292"/>
      <c r="G76" s="292"/>
      <c r="H76" s="293"/>
      <c r="I76" s="236" t="s">
        <v>167</v>
      </c>
    </row>
    <row r="77" spans="2:9" ht="12.75">
      <c r="B77" s="294" t="s">
        <v>31</v>
      </c>
      <c r="C77" s="295"/>
      <c r="D77" s="296"/>
      <c r="E77" s="141" t="s">
        <v>0</v>
      </c>
      <c r="F77" s="141" t="s">
        <v>131</v>
      </c>
      <c r="G77" s="141" t="s">
        <v>32</v>
      </c>
      <c r="H77" s="238" t="s">
        <v>33</v>
      </c>
      <c r="I77" s="237"/>
    </row>
    <row r="78" spans="2:9" ht="13.5" thickBot="1">
      <c r="B78" s="327"/>
      <c r="C78" s="360"/>
      <c r="D78" s="361"/>
      <c r="E78" s="91"/>
      <c r="F78" s="157"/>
      <c r="G78" s="157">
        <f>E78*F78</f>
        <v>0</v>
      </c>
      <c r="H78" s="239">
        <f>G78*12</f>
        <v>0</v>
      </c>
      <c r="I78" s="226"/>
    </row>
    <row r="79" spans="2:8" ht="15.75" thickBot="1">
      <c r="B79" s="303" t="s">
        <v>34</v>
      </c>
      <c r="C79" s="304"/>
      <c r="D79" s="304"/>
      <c r="E79" s="304"/>
      <c r="F79" s="304"/>
      <c r="G79" s="305"/>
      <c r="H79" s="158">
        <f>SUM(H78:H78)</f>
        <v>0</v>
      </c>
    </row>
    <row r="80" spans="2:8" ht="13.5" thickBot="1">
      <c r="B80" s="127"/>
      <c r="C80" s="127"/>
      <c r="D80" s="127"/>
      <c r="E80" s="127"/>
      <c r="F80" s="127"/>
      <c r="G80" s="127"/>
      <c r="H80" s="128"/>
    </row>
    <row r="81" spans="2:8" ht="13.5" thickBot="1">
      <c r="B81" s="297" t="s">
        <v>140</v>
      </c>
      <c r="C81" s="298"/>
      <c r="D81" s="298"/>
      <c r="E81" s="298"/>
      <c r="F81" s="298"/>
      <c r="G81" s="298"/>
      <c r="H81" s="299"/>
    </row>
    <row r="82" spans="2:8" ht="13.5" thickBot="1">
      <c r="B82" s="119"/>
      <c r="C82" s="119"/>
      <c r="D82" s="119"/>
      <c r="E82" s="119"/>
      <c r="F82" s="119"/>
      <c r="G82" s="119"/>
      <c r="H82" s="119"/>
    </row>
    <row r="83" spans="2:8" ht="22.5" customHeight="1" thickBot="1">
      <c r="B83" s="315" t="s">
        <v>126</v>
      </c>
      <c r="C83" s="316"/>
      <c r="D83" s="316"/>
      <c r="E83" s="316"/>
      <c r="F83" s="316"/>
      <c r="G83" s="316"/>
      <c r="H83" s="317"/>
    </row>
    <row r="84" spans="2:8" ht="13.5" thickBot="1">
      <c r="B84" s="352" t="s">
        <v>139</v>
      </c>
      <c r="C84" s="353"/>
      <c r="D84" s="352"/>
      <c r="E84" s="362"/>
      <c r="F84" s="362"/>
      <c r="G84" s="362"/>
      <c r="H84" s="353"/>
    </row>
    <row r="85" spans="2:8" ht="12.75">
      <c r="B85" s="366" t="str">
        <f>B45</f>
        <v>PRESUPUESTO DE NOMINA </v>
      </c>
      <c r="C85" s="367"/>
      <c r="D85" s="312">
        <f>H58</f>
        <v>10863000</v>
      </c>
      <c r="E85" s="313"/>
      <c r="F85" s="313"/>
      <c r="G85" s="314"/>
      <c r="H85" s="105">
        <f aca="true" t="shared" si="3" ref="H85:H90">D85</f>
        <v>10863000</v>
      </c>
    </row>
    <row r="86" spans="2:8" ht="12.75">
      <c r="B86" s="126" t="str">
        <f>B60</f>
        <v>PRESUPUESTO DE RECURSOS INDIRECTOS </v>
      </c>
      <c r="C86" s="91"/>
      <c r="D86" s="300">
        <f>H64</f>
        <v>725300</v>
      </c>
      <c r="E86" s="301"/>
      <c r="F86" s="301"/>
      <c r="G86" s="302"/>
      <c r="H86" s="105">
        <f t="shared" si="3"/>
        <v>725300</v>
      </c>
    </row>
    <row r="87" spans="2:8" ht="12.75">
      <c r="B87" s="126" t="str">
        <f>B66</f>
        <v>PRESUPUESTO DE RECURSOS DIRECTOS </v>
      </c>
      <c r="C87" s="91"/>
      <c r="D87" s="300">
        <f>H70</f>
        <v>0</v>
      </c>
      <c r="E87" s="301"/>
      <c r="F87" s="301"/>
      <c r="G87" s="302"/>
      <c r="H87" s="105">
        <f t="shared" si="3"/>
        <v>0</v>
      </c>
    </row>
    <row r="88" spans="2:8" ht="12.75">
      <c r="B88" s="130" t="str">
        <f>H4</f>
        <v>VALOR TERRENO ARRIENDO</v>
      </c>
      <c r="C88" s="131"/>
      <c r="D88" s="300">
        <f>H5</f>
        <v>300000</v>
      </c>
      <c r="E88" s="301"/>
      <c r="F88" s="301"/>
      <c r="G88" s="302"/>
      <c r="H88" s="105">
        <f>D88</f>
        <v>300000</v>
      </c>
    </row>
    <row r="89" spans="2:8" ht="12.75">
      <c r="B89" s="130" t="str">
        <f>B76</f>
        <v>GASTOS DE DOTACION DEL PERSONAL Y EPP</v>
      </c>
      <c r="C89" s="131"/>
      <c r="D89" s="300">
        <f>H79</f>
        <v>0</v>
      </c>
      <c r="E89" s="301"/>
      <c r="F89" s="301"/>
      <c r="G89" s="302"/>
      <c r="H89" s="105">
        <f t="shared" si="3"/>
        <v>0</v>
      </c>
    </row>
    <row r="90" spans="2:8" ht="13.5" thickBot="1">
      <c r="B90" s="368" t="str">
        <f>B72</f>
        <v>GASTOS DE ARRANQUE</v>
      </c>
      <c r="C90" s="369"/>
      <c r="D90" s="380">
        <f>H74</f>
        <v>0</v>
      </c>
      <c r="E90" s="381"/>
      <c r="F90" s="381"/>
      <c r="G90" s="382"/>
      <c r="H90" s="105">
        <f t="shared" si="3"/>
        <v>0</v>
      </c>
    </row>
    <row r="91" spans="2:8" ht="13.5" thickBot="1">
      <c r="B91" s="372" t="s">
        <v>3</v>
      </c>
      <c r="C91" s="373"/>
      <c r="D91" s="373"/>
      <c r="E91" s="373"/>
      <c r="F91" s="373"/>
      <c r="G91" s="374"/>
      <c r="H91" s="133">
        <f>SUM(H85:H90)</f>
        <v>11888300</v>
      </c>
    </row>
    <row r="94" ht="13.5" thickBot="1"/>
    <row r="95" spans="2:8" ht="21" thickBot="1">
      <c r="B95" s="330" t="s">
        <v>142</v>
      </c>
      <c r="C95" s="331"/>
      <c r="D95" s="331"/>
      <c r="E95" s="331"/>
      <c r="F95" s="331"/>
      <c r="G95" s="331"/>
      <c r="H95" s="332"/>
    </row>
    <row r="96" spans="2:8" ht="12.75">
      <c r="B96" s="324" t="str">
        <f>B7</f>
        <v>PRESUPUESTO DE OBRAS FISICAS  (ADECUACIONES )</v>
      </c>
      <c r="C96" s="310"/>
      <c r="D96" s="310"/>
      <c r="E96" s="310"/>
      <c r="F96" s="310"/>
      <c r="G96" s="311"/>
      <c r="H96" s="105">
        <f>H10</f>
        <v>0</v>
      </c>
    </row>
    <row r="97" spans="2:8" ht="12.75">
      <c r="B97" s="327" t="str">
        <f>B14</f>
        <v>PRESUPUESTO DE MAQUINARIA, EQUIPO y HERRAMIENTAS</v>
      </c>
      <c r="C97" s="328"/>
      <c r="D97" s="328"/>
      <c r="E97" s="328"/>
      <c r="F97" s="328"/>
      <c r="G97" s="329"/>
      <c r="H97" s="105">
        <f>H17</f>
        <v>0</v>
      </c>
    </row>
    <row r="98" spans="2:8" ht="12.75">
      <c r="B98" s="327" t="str">
        <f>B20</f>
        <v>PRESUPUESTO DE MUEBLES Y ENSERES</v>
      </c>
      <c r="C98" s="328"/>
      <c r="D98" s="328"/>
      <c r="E98" s="328"/>
      <c r="F98" s="328"/>
      <c r="G98" s="329"/>
      <c r="H98" s="105">
        <f>H27</f>
        <v>565000</v>
      </c>
    </row>
    <row r="99" spans="2:8" ht="12.75">
      <c r="B99" s="129" t="str">
        <f>B29</f>
        <v>EQUIPO DE COMPUTO</v>
      </c>
      <c r="C99" s="134"/>
      <c r="D99" s="134"/>
      <c r="E99" s="134"/>
      <c r="F99" s="134"/>
      <c r="G99" s="135"/>
      <c r="H99" s="105">
        <f>H31</f>
        <v>2799000</v>
      </c>
    </row>
    <row r="100" spans="2:8" ht="12.75">
      <c r="B100" s="327" t="str">
        <f>B34</f>
        <v>PRESUPUESTO DE VEHICULOS</v>
      </c>
      <c r="C100" s="328"/>
      <c r="D100" s="328"/>
      <c r="E100" s="328"/>
      <c r="F100" s="328"/>
      <c r="G100" s="329"/>
      <c r="H100" s="105">
        <f>H43</f>
        <v>0</v>
      </c>
    </row>
    <row r="101" spans="2:8" ht="13.5" thickBot="1">
      <c r="B101" s="136" t="str">
        <f>B83</f>
        <v>PRESUPUESTO DE CAPITAL DE TRABAJO: PRIMER AÑO</v>
      </c>
      <c r="C101" s="137"/>
      <c r="D101" s="137"/>
      <c r="E101" s="137"/>
      <c r="F101" s="137"/>
      <c r="G101" s="138"/>
      <c r="H101" s="113">
        <f>H91</f>
        <v>11888300</v>
      </c>
    </row>
    <row r="102" spans="2:8" ht="13.5" thickBot="1">
      <c r="B102" s="354" t="s">
        <v>127</v>
      </c>
      <c r="C102" s="355"/>
      <c r="D102" s="355"/>
      <c r="E102" s="355"/>
      <c r="F102" s="355"/>
      <c r="G102" s="356"/>
      <c r="H102" s="132">
        <f>SUM(H96:H101)</f>
        <v>15252300</v>
      </c>
    </row>
    <row r="104" ht="12.75" hidden="1"/>
    <row r="105" ht="12.75" hidden="1"/>
    <row r="106" ht="12.75" hidden="1"/>
    <row r="107" spans="2:5" ht="12.75" hidden="1">
      <c r="B107" s="439" t="s">
        <v>130</v>
      </c>
      <c r="C107" s="440"/>
      <c r="D107" s="440"/>
      <c r="E107" s="441"/>
    </row>
    <row r="108" spans="2:5" ht="13.5" hidden="1" thickBot="1">
      <c r="B108" s="346" t="s">
        <v>5</v>
      </c>
      <c r="C108" s="347"/>
      <c r="D108" s="347"/>
      <c r="E108" s="348"/>
    </row>
    <row r="109" spans="2:5" ht="12.75" hidden="1">
      <c r="B109" s="419" t="s">
        <v>6</v>
      </c>
      <c r="C109" s="420"/>
      <c r="D109" s="333"/>
      <c r="E109" s="334"/>
    </row>
    <row r="110" spans="2:5" ht="12.75" hidden="1">
      <c r="B110" s="375" t="s">
        <v>7</v>
      </c>
      <c r="C110" s="376"/>
      <c r="D110" s="335">
        <f>H58</f>
        <v>10863000</v>
      </c>
      <c r="E110" s="334"/>
    </row>
    <row r="111" spans="2:5" ht="13.5" hidden="1" thickBot="1">
      <c r="B111" s="370" t="s">
        <v>8</v>
      </c>
      <c r="C111" s="371"/>
      <c r="D111" s="333"/>
      <c r="E111" s="334"/>
    </row>
    <row r="112" spans="2:5" ht="13.5" hidden="1" thickBot="1">
      <c r="B112" s="336" t="s">
        <v>9</v>
      </c>
      <c r="C112" s="337"/>
      <c r="D112" s="325">
        <f>SUM(D110:E111)</f>
        <v>10863000</v>
      </c>
      <c r="E112" s="326"/>
    </row>
    <row r="113" spans="2:5" ht="12.75" hidden="1">
      <c r="B113" s="421" t="s">
        <v>10</v>
      </c>
      <c r="C113" s="422"/>
      <c r="D113" s="333"/>
      <c r="E113" s="334"/>
    </row>
    <row r="114" spans="2:5" ht="12.75" hidden="1">
      <c r="B114" s="342" t="s">
        <v>4</v>
      </c>
      <c r="C114" s="343"/>
      <c r="D114" s="335">
        <f>H31</f>
        <v>2799000</v>
      </c>
      <c r="E114" s="334"/>
    </row>
    <row r="115" spans="2:5" ht="12.75" hidden="1">
      <c r="B115" s="344" t="s">
        <v>11</v>
      </c>
      <c r="C115" s="345"/>
      <c r="D115" s="333"/>
      <c r="E115" s="334"/>
    </row>
    <row r="116" spans="2:5" ht="12.75" hidden="1">
      <c r="B116" s="342" t="s">
        <v>21</v>
      </c>
      <c r="C116" s="343"/>
      <c r="D116" s="335">
        <f>H27</f>
        <v>565000</v>
      </c>
      <c r="E116" s="334"/>
    </row>
    <row r="117" spans="2:5" ht="12.75" hidden="1">
      <c r="B117" s="344" t="s">
        <v>12</v>
      </c>
      <c r="C117" s="345"/>
      <c r="D117" s="333"/>
      <c r="E117" s="334"/>
    </row>
    <row r="118" spans="2:5" ht="12.75" hidden="1">
      <c r="B118" s="338" t="s">
        <v>104</v>
      </c>
      <c r="C118" s="339"/>
      <c r="D118" s="335">
        <f>H17</f>
        <v>0</v>
      </c>
      <c r="E118" s="334"/>
    </row>
    <row r="119" spans="2:5" ht="12.75" hidden="1">
      <c r="B119" s="344" t="s">
        <v>105</v>
      </c>
      <c r="C119" s="345"/>
      <c r="D119" s="333"/>
      <c r="E119" s="334"/>
    </row>
    <row r="120" spans="2:5" ht="12.75" hidden="1">
      <c r="B120" s="338" t="s">
        <v>28</v>
      </c>
      <c r="C120" s="339"/>
      <c r="D120" s="335">
        <f>H43</f>
        <v>0</v>
      </c>
      <c r="E120" s="334"/>
    </row>
    <row r="121" spans="2:5" ht="12.75" hidden="1">
      <c r="B121" s="340" t="s">
        <v>106</v>
      </c>
      <c r="C121" s="341"/>
      <c r="D121" s="333"/>
      <c r="E121" s="334"/>
    </row>
    <row r="122" spans="2:5" ht="13.5" hidden="1" thickBot="1">
      <c r="B122" s="336" t="s">
        <v>13</v>
      </c>
      <c r="C122" s="337"/>
      <c r="D122" s="418"/>
      <c r="E122" s="326"/>
    </row>
    <row r="123" spans="2:5" ht="12.75" hidden="1">
      <c r="B123" s="421" t="s">
        <v>14</v>
      </c>
      <c r="C123" s="422"/>
      <c r="D123" s="333"/>
      <c r="E123" s="334"/>
    </row>
    <row r="124" spans="2:5" ht="12.75" hidden="1">
      <c r="B124" s="342" t="s">
        <v>22</v>
      </c>
      <c r="C124" s="343"/>
      <c r="D124" s="335">
        <f>H90</f>
        <v>0</v>
      </c>
      <c r="E124" s="334"/>
    </row>
    <row r="125" spans="2:5" ht="13.5" hidden="1" thickBot="1">
      <c r="B125" s="423" t="s">
        <v>23</v>
      </c>
      <c r="C125" s="424"/>
      <c r="D125" s="333"/>
      <c r="E125" s="334"/>
    </row>
    <row r="126" spans="2:5" ht="13.5" hidden="1" thickBot="1">
      <c r="B126" s="425" t="s">
        <v>15</v>
      </c>
      <c r="C126" s="426"/>
      <c r="D126" s="418"/>
      <c r="E126" s="326"/>
    </row>
    <row r="127" spans="2:5" ht="13.5" hidden="1" thickBot="1">
      <c r="B127" s="427"/>
      <c r="C127" s="428"/>
      <c r="D127" s="333"/>
      <c r="E127" s="334"/>
    </row>
    <row r="128" spans="2:5" ht="14.25" hidden="1" thickBot="1">
      <c r="B128" s="429" t="s">
        <v>16</v>
      </c>
      <c r="C128" s="430"/>
      <c r="D128" s="418"/>
      <c r="E128" s="326"/>
    </row>
    <row r="129" spans="2:5" ht="13.5" hidden="1" thickBot="1">
      <c r="B129" s="346" t="s">
        <v>17</v>
      </c>
      <c r="C129" s="348"/>
      <c r="D129" s="418"/>
      <c r="E129" s="326"/>
    </row>
    <row r="130" spans="2:5" ht="12.75" hidden="1">
      <c r="B130" s="431" t="s">
        <v>18</v>
      </c>
      <c r="C130" s="432"/>
      <c r="D130" s="333"/>
      <c r="E130" s="334"/>
    </row>
    <row r="131" spans="2:5" ht="12.75" hidden="1">
      <c r="B131" s="412"/>
      <c r="C131" s="413"/>
      <c r="D131" s="333"/>
      <c r="E131" s="334"/>
    </row>
    <row r="132" spans="2:5" ht="12.75" hidden="1">
      <c r="B132" s="412"/>
      <c r="C132" s="413"/>
      <c r="D132" s="333"/>
      <c r="E132" s="334"/>
    </row>
    <row r="133" spans="2:5" ht="13.5" hidden="1" thickBot="1">
      <c r="B133" s="408"/>
      <c r="C133" s="409"/>
      <c r="D133" s="333"/>
      <c r="E133" s="334"/>
    </row>
    <row r="134" spans="2:5" ht="13.5" hidden="1" thickBot="1">
      <c r="B134" s="406" t="s">
        <v>19</v>
      </c>
      <c r="C134" s="407"/>
      <c r="D134" s="418"/>
      <c r="E134" s="326"/>
    </row>
    <row r="135" spans="2:5" ht="12.75" hidden="1">
      <c r="B135" s="410" t="s">
        <v>20</v>
      </c>
      <c r="C135" s="411"/>
      <c r="D135" s="333"/>
      <c r="E135" s="334"/>
    </row>
    <row r="136" spans="2:5" ht="12.75" hidden="1">
      <c r="B136" s="412"/>
      <c r="C136" s="413"/>
      <c r="D136" s="333"/>
      <c r="E136" s="334"/>
    </row>
    <row r="137" spans="2:5" ht="12.75" hidden="1">
      <c r="B137" s="412"/>
      <c r="C137" s="413"/>
      <c r="D137" s="333"/>
      <c r="E137" s="334"/>
    </row>
    <row r="138" spans="2:5" ht="12.75" hidden="1">
      <c r="B138" s="416"/>
      <c r="C138" s="417"/>
      <c r="D138" s="333"/>
      <c r="E138" s="334"/>
    </row>
    <row r="139" spans="2:5" ht="13.5" hidden="1" thickBot="1">
      <c r="B139" s="414" t="s">
        <v>132</v>
      </c>
      <c r="C139" s="415"/>
      <c r="D139" s="333"/>
      <c r="E139" s="334"/>
    </row>
    <row r="140" spans="2:5" ht="13.5" hidden="1" thickBot="1">
      <c r="B140" s="406" t="s">
        <v>133</v>
      </c>
      <c r="C140" s="407"/>
      <c r="D140" s="418"/>
      <c r="E140" s="326"/>
    </row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spans="8:10" ht="12.75">
      <c r="H149" s="159"/>
      <c r="I149" s="159"/>
      <c r="J149" s="159"/>
    </row>
    <row r="150" spans="8:9" ht="12.75">
      <c r="H150" s="159"/>
      <c r="I150" s="159"/>
    </row>
    <row r="151" spans="8:9" ht="12.75">
      <c r="H151" s="262"/>
      <c r="I151" s="159"/>
    </row>
    <row r="165" ht="12.75">
      <c r="F165" s="89"/>
    </row>
    <row r="166" ht="12.75">
      <c r="F166" s="89"/>
    </row>
    <row r="167" ht="12.75">
      <c r="F167" s="89"/>
    </row>
    <row r="168" ht="12.75">
      <c r="F168" s="89"/>
    </row>
    <row r="169" ht="12.75">
      <c r="F169" s="89"/>
    </row>
    <row r="170" ht="12.75">
      <c r="F170" s="89"/>
    </row>
    <row r="171" ht="12.75">
      <c r="F171" s="89"/>
    </row>
    <row r="172" ht="12.75">
      <c r="F172" s="89"/>
    </row>
    <row r="173" ht="12.75">
      <c r="F173" s="89"/>
    </row>
    <row r="174" ht="12.75">
      <c r="F174" s="89"/>
    </row>
    <row r="175" ht="12.75">
      <c r="F175" s="89"/>
    </row>
    <row r="176" ht="12.75">
      <c r="F176" s="89"/>
    </row>
    <row r="177" ht="12.75">
      <c r="F177" s="89"/>
    </row>
    <row r="178" ht="12.75">
      <c r="F178" s="89"/>
    </row>
    <row r="179" ht="12.75">
      <c r="F179" s="89"/>
    </row>
    <row r="180" ht="12.75">
      <c r="F180" s="89"/>
    </row>
    <row r="181" ht="12.75">
      <c r="F181" s="89"/>
    </row>
    <row r="182" ht="12.75">
      <c r="F182" s="89"/>
    </row>
    <row r="183" ht="12.75">
      <c r="F183" s="89"/>
    </row>
    <row r="184" ht="12.75">
      <c r="F184" s="89"/>
    </row>
    <row r="185" ht="12.75">
      <c r="F185" s="89"/>
    </row>
    <row r="186" ht="12.75">
      <c r="F186" s="89"/>
    </row>
    <row r="187" ht="12.75">
      <c r="F187" s="89"/>
    </row>
    <row r="188" spans="4:6" ht="12.75">
      <c r="D188" s="89"/>
      <c r="E188" s="89"/>
      <c r="F188" s="89"/>
    </row>
    <row r="189" spans="4:6" ht="12.75">
      <c r="D189" s="89"/>
      <c r="E189" s="89"/>
      <c r="F189" s="89"/>
    </row>
    <row r="190" spans="4:6" ht="12.75">
      <c r="D190" s="89"/>
      <c r="E190" s="89"/>
      <c r="F190" s="89"/>
    </row>
    <row r="191" spans="4:6" ht="15.75" customHeight="1">
      <c r="D191" s="89"/>
      <c r="E191" s="89"/>
      <c r="F191" s="89"/>
    </row>
    <row r="192" spans="4:6" ht="12.75">
      <c r="D192" s="1"/>
      <c r="E192" s="1"/>
      <c r="F192" s="90"/>
    </row>
  </sheetData>
  <sheetProtection/>
  <mergeCells count="119">
    <mergeCell ref="I34:I35"/>
    <mergeCell ref="J34:J35"/>
    <mergeCell ref="K34:K35"/>
    <mergeCell ref="L34:L35"/>
    <mergeCell ref="D140:E140"/>
    <mergeCell ref="B107:E107"/>
    <mergeCell ref="B108:E108"/>
    <mergeCell ref="D130:E130"/>
    <mergeCell ref="D131:E131"/>
    <mergeCell ref="D132:E132"/>
    <mergeCell ref="B124:C124"/>
    <mergeCell ref="B125:C125"/>
    <mergeCell ref="B126:C126"/>
    <mergeCell ref="D123:E123"/>
    <mergeCell ref="B123:C123"/>
    <mergeCell ref="D136:E136"/>
    <mergeCell ref="B127:C127"/>
    <mergeCell ref="B128:C128"/>
    <mergeCell ref="B129:C129"/>
    <mergeCell ref="B130:C130"/>
    <mergeCell ref="D134:E134"/>
    <mergeCell ref="D135:E135"/>
    <mergeCell ref="D128:E128"/>
    <mergeCell ref="D129:E129"/>
    <mergeCell ref="D124:E124"/>
    <mergeCell ref="D125:E125"/>
    <mergeCell ref="D126:E126"/>
    <mergeCell ref="D127:E127"/>
    <mergeCell ref="D133:E133"/>
    <mergeCell ref="B113:C113"/>
    <mergeCell ref="B115:C115"/>
    <mergeCell ref="B118:C118"/>
    <mergeCell ref="B119:C119"/>
    <mergeCell ref="D118:E118"/>
    <mergeCell ref="D113:E113"/>
    <mergeCell ref="B137:C137"/>
    <mergeCell ref="B139:C139"/>
    <mergeCell ref="B138:C138"/>
    <mergeCell ref="D114:E114"/>
    <mergeCell ref="D122:E122"/>
    <mergeCell ref="B131:C131"/>
    <mergeCell ref="B132:C132"/>
    <mergeCell ref="D139:E139"/>
    <mergeCell ref="D137:E137"/>
    <mergeCell ref="D138:E138"/>
    <mergeCell ref="B3:H3"/>
    <mergeCell ref="B4:C4"/>
    <mergeCell ref="B31:G31"/>
    <mergeCell ref="B34:G34"/>
    <mergeCell ref="B7:H7"/>
    <mergeCell ref="B140:C140"/>
    <mergeCell ref="B133:C133"/>
    <mergeCell ref="B135:C135"/>
    <mergeCell ref="B134:C134"/>
    <mergeCell ref="B136:C136"/>
    <mergeCell ref="F5:G5"/>
    <mergeCell ref="D5:E5"/>
    <mergeCell ref="B45:G45"/>
    <mergeCell ref="B17:G17"/>
    <mergeCell ref="B27:G27"/>
    <mergeCell ref="D4:E4"/>
    <mergeCell ref="F4:G4"/>
    <mergeCell ref="B111:C111"/>
    <mergeCell ref="B91:G91"/>
    <mergeCell ref="B100:G100"/>
    <mergeCell ref="B110:C110"/>
    <mergeCell ref="B74:G74"/>
    <mergeCell ref="D90:G90"/>
    <mergeCell ref="B109:C109"/>
    <mergeCell ref="D89:G89"/>
    <mergeCell ref="B114:C114"/>
    <mergeCell ref="D117:E117"/>
    <mergeCell ref="B10:D10"/>
    <mergeCell ref="B14:H14"/>
    <mergeCell ref="B112:C112"/>
    <mergeCell ref="B58:G58"/>
    <mergeCell ref="B64:G64"/>
    <mergeCell ref="B85:C85"/>
    <mergeCell ref="B90:C90"/>
    <mergeCell ref="D120:E120"/>
    <mergeCell ref="B43:G43"/>
    <mergeCell ref="B20:H20"/>
    <mergeCell ref="B84:C84"/>
    <mergeCell ref="B102:G102"/>
    <mergeCell ref="B60:G60"/>
    <mergeCell ref="B66:G66"/>
    <mergeCell ref="B78:D78"/>
    <mergeCell ref="D84:H84"/>
    <mergeCell ref="D88:G88"/>
    <mergeCell ref="D111:E111"/>
    <mergeCell ref="B122:C122"/>
    <mergeCell ref="D115:E115"/>
    <mergeCell ref="B120:C120"/>
    <mergeCell ref="B121:C121"/>
    <mergeCell ref="D116:E116"/>
    <mergeCell ref="B116:C116"/>
    <mergeCell ref="B117:C117"/>
    <mergeCell ref="D121:E121"/>
    <mergeCell ref="D119:E119"/>
    <mergeCell ref="B70:G70"/>
    <mergeCell ref="B72:H72"/>
    <mergeCell ref="B73:G73"/>
    <mergeCell ref="D112:E112"/>
    <mergeCell ref="B98:G98"/>
    <mergeCell ref="B95:H95"/>
    <mergeCell ref="B96:G96"/>
    <mergeCell ref="B97:G97"/>
    <mergeCell ref="D109:E109"/>
    <mergeCell ref="D110:E110"/>
    <mergeCell ref="B76:H76"/>
    <mergeCell ref="B77:D77"/>
    <mergeCell ref="B81:H81"/>
    <mergeCell ref="D87:G87"/>
    <mergeCell ref="B79:G79"/>
    <mergeCell ref="B29:H29"/>
    <mergeCell ref="B30:G30"/>
    <mergeCell ref="D85:G85"/>
    <mergeCell ref="D86:G86"/>
    <mergeCell ref="B83:H83"/>
  </mergeCells>
  <conditionalFormatting sqref="H88">
    <cfRule type="cellIs" priority="3" dxfId="0" operator="greaterThan" stopIfTrue="1">
      <formula>1</formula>
    </cfRule>
  </conditionalFormatting>
  <conditionalFormatting sqref="H85:H90">
    <cfRule type="cellIs" priority="2" dxfId="0" operator="greaterThan" stopIfTrue="1">
      <formula>1</formula>
    </cfRule>
  </conditionalFormatting>
  <conditionalFormatting sqref="H96:H101">
    <cfRule type="cellIs" priority="1" dxfId="0" operator="greaterThan" stopIfTrue="1">
      <formula>1</formula>
    </cfRule>
  </conditionalFormatting>
  <printOptions/>
  <pageMargins left="1.5748031496062993" right="1.1811023622047245" top="1.1811023622047245" bottom="1.1811023622047245" header="0" footer="0"/>
  <pageSetup horizontalDpi="300" verticalDpi="300" orientation="portrait" paperSize="9" scale="50" r:id="rId3"/>
  <headerFooter alignWithMargins="0">
    <oddFooter>&amp;LElaborado por: Imelda Palma H: &amp;R&amp;F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D14" sqref="D14"/>
    </sheetView>
  </sheetViews>
  <sheetFormatPr defaultColWidth="11.421875" defaultRowHeight="12.75"/>
  <cols>
    <col min="1" max="1" width="34.28125" style="0" bestFit="1" customWidth="1"/>
    <col min="2" max="6" width="15.8515625" style="0" bestFit="1" customWidth="1"/>
    <col min="7" max="8" width="14.28125" style="0" bestFit="1" customWidth="1"/>
  </cols>
  <sheetData>
    <row r="1" spans="1:8" ht="15">
      <c r="A1" s="442" t="s">
        <v>193</v>
      </c>
      <c r="B1" s="442"/>
      <c r="C1" s="442"/>
      <c r="D1" s="442"/>
      <c r="E1" s="442"/>
      <c r="F1" s="442"/>
      <c r="G1" s="442"/>
      <c r="H1" s="442"/>
    </row>
    <row r="2" spans="1:8" ht="30.75">
      <c r="A2" s="251" t="s">
        <v>194</v>
      </c>
      <c r="B2" s="252" t="s">
        <v>195</v>
      </c>
      <c r="C2" s="252" t="s">
        <v>196</v>
      </c>
      <c r="D2" s="252" t="s">
        <v>197</v>
      </c>
      <c r="E2" s="252" t="s">
        <v>198</v>
      </c>
      <c r="F2" s="252" t="s">
        <v>199</v>
      </c>
      <c r="G2" s="252" t="s">
        <v>200</v>
      </c>
      <c r="H2" s="252" t="s">
        <v>201</v>
      </c>
    </row>
    <row r="3" spans="1:8" ht="58.5" customHeight="1">
      <c r="A3" s="253" t="s">
        <v>202</v>
      </c>
      <c r="B3" s="258">
        <v>3664000</v>
      </c>
      <c r="C3" s="259"/>
      <c r="D3" s="260"/>
      <c r="E3" s="260"/>
      <c r="F3" s="260"/>
      <c r="G3" s="260"/>
      <c r="H3" s="260"/>
    </row>
    <row r="4" spans="1:8" ht="54" customHeight="1">
      <c r="A4" s="253" t="s">
        <v>203</v>
      </c>
      <c r="B4" s="261">
        <v>181325</v>
      </c>
      <c r="C4" s="261">
        <v>181325</v>
      </c>
      <c r="D4" s="261">
        <v>181325</v>
      </c>
      <c r="E4" s="261">
        <v>181325</v>
      </c>
      <c r="F4" s="260"/>
      <c r="G4" s="260"/>
      <c r="H4" s="260"/>
    </row>
    <row r="5" spans="1:8" ht="57" customHeight="1">
      <c r="A5" s="255" t="s">
        <v>204</v>
      </c>
      <c r="B5" s="260"/>
      <c r="C5" s="258">
        <v>2465750</v>
      </c>
      <c r="D5" s="258">
        <v>2465750</v>
      </c>
      <c r="E5" s="258">
        <v>2465750</v>
      </c>
      <c r="F5" s="258">
        <v>2465750</v>
      </c>
      <c r="G5" s="260"/>
      <c r="H5" s="260"/>
    </row>
    <row r="6" spans="1:8" ht="72" customHeight="1">
      <c r="A6" s="255" t="s">
        <v>205</v>
      </c>
      <c r="B6" s="260"/>
      <c r="C6" s="260"/>
      <c r="D6" s="260"/>
      <c r="E6" s="261">
        <v>250000</v>
      </c>
      <c r="F6" s="261">
        <v>250000</v>
      </c>
      <c r="G6" s="261">
        <v>250000</v>
      </c>
      <c r="H6" s="261">
        <v>100000</v>
      </c>
    </row>
    <row r="7" spans="1:8" ht="15">
      <c r="A7" s="254" t="s">
        <v>206</v>
      </c>
      <c r="B7" s="260"/>
      <c r="C7" s="260"/>
      <c r="D7" s="260"/>
      <c r="E7" s="260"/>
      <c r="F7" s="258">
        <v>50000</v>
      </c>
      <c r="G7" s="258">
        <v>50000</v>
      </c>
      <c r="H7" s="258">
        <v>50000</v>
      </c>
    </row>
    <row r="8" spans="2:8" ht="12.75">
      <c r="B8" s="257">
        <f>SUM(B3:B7)</f>
        <v>3845325</v>
      </c>
      <c r="C8" s="257">
        <f aca="true" t="shared" si="0" ref="C8:H8">SUM(C3:C7)</f>
        <v>2647075</v>
      </c>
      <c r="D8" s="257">
        <f t="shared" si="0"/>
        <v>2647075</v>
      </c>
      <c r="E8" s="257">
        <f t="shared" si="0"/>
        <v>2897075</v>
      </c>
      <c r="F8" s="257">
        <f t="shared" si="0"/>
        <v>2765750</v>
      </c>
      <c r="G8" s="257">
        <f t="shared" si="0"/>
        <v>300000</v>
      </c>
      <c r="H8" s="257">
        <f t="shared" si="0"/>
        <v>150000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Diego Armando Camacho Valderrama</cp:lastModifiedBy>
  <cp:lastPrinted>2009-08-22T20:48:58Z</cp:lastPrinted>
  <dcterms:created xsi:type="dcterms:W3CDTF">2008-06-26T03:30:35Z</dcterms:created>
  <dcterms:modified xsi:type="dcterms:W3CDTF">2020-04-22T01:06:33Z</dcterms:modified>
  <cp:category/>
  <cp:version/>
  <cp:contentType/>
  <cp:contentStatus/>
</cp:coreProperties>
</file>