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iego Quiroga\Downloads\"/>
    </mc:Choice>
  </mc:AlternateContent>
  <xr:revisionPtr revIDLastSave="0" documentId="13_ncr:1_{40EC6B01-B48B-40E6-AE80-C8A53F12E46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alances" sheetId="4" r:id="rId1"/>
    <sheet name="Estado de Resultados" sheetId="5" r:id="rId2"/>
    <sheet name="Proyeccion" sheetId="2" r:id="rId3"/>
    <sheet name="Indicadores Financiero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3" l="1"/>
  <c r="C9" i="3"/>
  <c r="E9" i="3"/>
  <c r="B9" i="3"/>
  <c r="E6" i="3"/>
  <c r="C6" i="3"/>
  <c r="D6" i="3"/>
  <c r="B6" i="3"/>
  <c r="C5" i="3"/>
  <c r="D5" i="3"/>
  <c r="E5" i="3"/>
  <c r="B5" i="3"/>
  <c r="K5" i="5"/>
  <c r="L5" i="5"/>
  <c r="K9" i="5"/>
  <c r="L9" i="5"/>
  <c r="K10" i="5"/>
  <c r="L10" i="5"/>
  <c r="K11" i="5"/>
  <c r="L11" i="5"/>
  <c r="K15" i="5"/>
  <c r="L15" i="5"/>
  <c r="K16" i="5"/>
  <c r="L16" i="5"/>
  <c r="K19" i="5"/>
  <c r="L19" i="5"/>
  <c r="K20" i="5"/>
  <c r="L20" i="5"/>
  <c r="L4" i="5"/>
  <c r="K4" i="5"/>
  <c r="I5" i="5"/>
  <c r="J5" i="5"/>
  <c r="I9" i="5"/>
  <c r="J9" i="5"/>
  <c r="I10" i="5"/>
  <c r="J10" i="5"/>
  <c r="I11" i="5"/>
  <c r="J11" i="5"/>
  <c r="I15" i="5"/>
  <c r="J15" i="5"/>
  <c r="I16" i="5"/>
  <c r="J16" i="5"/>
  <c r="I19" i="5"/>
  <c r="J19" i="5"/>
  <c r="I20" i="5"/>
  <c r="J20" i="5"/>
  <c r="J4" i="5"/>
  <c r="I4" i="5"/>
  <c r="G5" i="5"/>
  <c r="H5" i="5"/>
  <c r="G9" i="5"/>
  <c r="H9" i="5"/>
  <c r="G10" i="5"/>
  <c r="H10" i="5"/>
  <c r="G11" i="5"/>
  <c r="H11" i="5"/>
  <c r="G15" i="5"/>
  <c r="H15" i="5"/>
  <c r="G16" i="5"/>
  <c r="H16" i="5"/>
  <c r="G19" i="5"/>
  <c r="H19" i="5"/>
  <c r="G20" i="5"/>
  <c r="H20" i="5"/>
  <c r="H4" i="5"/>
  <c r="G4" i="5"/>
  <c r="S4" i="4"/>
  <c r="S5" i="4"/>
  <c r="S6" i="4"/>
  <c r="S7" i="4"/>
  <c r="S10" i="4"/>
  <c r="S11" i="4"/>
  <c r="S12" i="4"/>
  <c r="S13" i="4"/>
  <c r="S14" i="4"/>
  <c r="S15" i="4"/>
  <c r="S21" i="4"/>
  <c r="S22" i="4"/>
  <c r="S23" i="4"/>
  <c r="S24" i="4"/>
  <c r="S25" i="4"/>
  <c r="S26" i="4"/>
  <c r="S27" i="4"/>
  <c r="S28" i="4"/>
  <c r="S31" i="4"/>
  <c r="S32" i="4"/>
  <c r="S33" i="4"/>
  <c r="S34" i="4"/>
  <c r="S35" i="4"/>
  <c r="S40" i="4"/>
  <c r="S41" i="4"/>
  <c r="S42" i="4"/>
  <c r="S43" i="4"/>
  <c r="S45" i="4"/>
  <c r="Q4" i="4"/>
  <c r="Q5" i="4"/>
  <c r="Q6" i="4"/>
  <c r="Q7" i="4"/>
  <c r="Q10" i="4"/>
  <c r="Q11" i="4"/>
  <c r="Q12" i="4"/>
  <c r="Q13" i="4"/>
  <c r="Q14" i="4"/>
  <c r="Q15" i="4"/>
  <c r="Q21" i="4"/>
  <c r="Q22" i="4"/>
  <c r="Q23" i="4"/>
  <c r="Q24" i="4"/>
  <c r="Q25" i="4"/>
  <c r="Q26" i="4"/>
  <c r="Q27" i="4"/>
  <c r="Q28" i="4"/>
  <c r="Q31" i="4"/>
  <c r="Q32" i="4"/>
  <c r="Q33" i="4"/>
  <c r="Q34" i="4"/>
  <c r="Q35" i="4"/>
  <c r="Q40" i="4"/>
  <c r="Q41" i="4"/>
  <c r="Q42" i="4"/>
  <c r="Q43" i="4"/>
  <c r="Q45" i="4"/>
  <c r="R5" i="4"/>
  <c r="R6" i="4"/>
  <c r="R7" i="4"/>
  <c r="R10" i="4"/>
  <c r="R11" i="4"/>
  <c r="R12" i="4"/>
  <c r="R13" i="4"/>
  <c r="R14" i="4"/>
  <c r="R15" i="4"/>
  <c r="R21" i="4"/>
  <c r="R22" i="4"/>
  <c r="R23" i="4"/>
  <c r="R24" i="4"/>
  <c r="R25" i="4"/>
  <c r="R26" i="4"/>
  <c r="R27" i="4"/>
  <c r="R28" i="4"/>
  <c r="R31" i="4"/>
  <c r="R32" i="4"/>
  <c r="R33" i="4"/>
  <c r="R34" i="4"/>
  <c r="R35" i="4"/>
  <c r="R40" i="4"/>
  <c r="R41" i="4"/>
  <c r="R42" i="4"/>
  <c r="R43" i="4"/>
  <c r="R45" i="4"/>
  <c r="R4" i="4"/>
  <c r="P5" i="4"/>
  <c r="P6" i="4"/>
  <c r="P7" i="4"/>
  <c r="P10" i="4"/>
  <c r="P11" i="4"/>
  <c r="P12" i="4"/>
  <c r="P13" i="4"/>
  <c r="P14" i="4"/>
  <c r="P15" i="4"/>
  <c r="P21" i="4"/>
  <c r="P22" i="4"/>
  <c r="P23" i="4"/>
  <c r="P24" i="4"/>
  <c r="P25" i="4"/>
  <c r="P26" i="4"/>
  <c r="P27" i="4"/>
  <c r="P28" i="4"/>
  <c r="P31" i="4"/>
  <c r="P32" i="4"/>
  <c r="P33" i="4"/>
  <c r="P34" i="4"/>
  <c r="P35" i="4"/>
  <c r="P40" i="4"/>
  <c r="P41" i="4"/>
  <c r="P42" i="4"/>
  <c r="P43" i="4"/>
  <c r="P45" i="4"/>
  <c r="P4" i="4"/>
  <c r="O4" i="4"/>
  <c r="N5" i="4"/>
  <c r="O5" i="4"/>
  <c r="N6" i="4"/>
  <c r="O6" i="4"/>
  <c r="N7" i="4"/>
  <c r="O7" i="4"/>
  <c r="N10" i="4"/>
  <c r="O10" i="4"/>
  <c r="N11" i="4"/>
  <c r="O11" i="4"/>
  <c r="N12" i="4"/>
  <c r="O12" i="4"/>
  <c r="N13" i="4"/>
  <c r="O13" i="4"/>
  <c r="N14" i="4"/>
  <c r="O14" i="4"/>
  <c r="N15" i="4"/>
  <c r="O15" i="4"/>
  <c r="N21" i="4"/>
  <c r="O21" i="4"/>
  <c r="N22" i="4"/>
  <c r="O22" i="4"/>
  <c r="N23" i="4"/>
  <c r="O23" i="4"/>
  <c r="N24" i="4"/>
  <c r="O24" i="4"/>
  <c r="N25" i="4"/>
  <c r="O25" i="4"/>
  <c r="N26" i="4"/>
  <c r="O26" i="4"/>
  <c r="N27" i="4"/>
  <c r="O27" i="4"/>
  <c r="N28" i="4"/>
  <c r="O28" i="4"/>
  <c r="N31" i="4"/>
  <c r="O31" i="4"/>
  <c r="N32" i="4"/>
  <c r="O32" i="4"/>
  <c r="N33" i="4"/>
  <c r="O33" i="4"/>
  <c r="N34" i="4"/>
  <c r="O34" i="4"/>
  <c r="N35" i="4"/>
  <c r="O35" i="4"/>
  <c r="N40" i="4"/>
  <c r="O40" i="4"/>
  <c r="N41" i="4"/>
  <c r="O41" i="4"/>
  <c r="N42" i="4"/>
  <c r="O42" i="4"/>
  <c r="N43" i="4"/>
  <c r="O43" i="4"/>
  <c r="N45" i="4"/>
  <c r="O45" i="4"/>
  <c r="N4" i="4"/>
  <c r="C46" i="4"/>
  <c r="D46" i="4"/>
  <c r="E46" i="4"/>
  <c r="K42" i="4" s="1"/>
  <c r="B46" i="4"/>
  <c r="C36" i="4"/>
  <c r="I32" i="4" s="1"/>
  <c r="D36" i="4"/>
  <c r="E36" i="4"/>
  <c r="B36" i="4"/>
  <c r="C29" i="4"/>
  <c r="D29" i="4"/>
  <c r="E29" i="4"/>
  <c r="B29" i="4"/>
  <c r="C16" i="4"/>
  <c r="D16" i="4"/>
  <c r="E16" i="4"/>
  <c r="K13" i="4" s="1"/>
  <c r="B16" i="4"/>
  <c r="H16" i="4" s="1"/>
  <c r="C8" i="4"/>
  <c r="C4" i="3" s="1"/>
  <c r="D8" i="4"/>
  <c r="E8" i="4"/>
  <c r="B8" i="4"/>
  <c r="B3" i="2"/>
  <c r="B7" i="2"/>
  <c r="B8" i="2"/>
  <c r="B9" i="2"/>
  <c r="B13" i="2"/>
  <c r="B14" i="2"/>
  <c r="B17" i="2"/>
  <c r="B18" i="2"/>
  <c r="B2" i="2"/>
  <c r="C6" i="5"/>
  <c r="D6" i="5"/>
  <c r="E6" i="5"/>
  <c r="E12" i="5" s="1"/>
  <c r="E22" i="5" s="1"/>
  <c r="B20" i="2" s="1"/>
  <c r="B6" i="5"/>
  <c r="B12" i="5" s="1"/>
  <c r="K4" i="4" l="1"/>
  <c r="K6" i="4"/>
  <c r="K8" i="4"/>
  <c r="S8" i="4"/>
  <c r="I11" i="4"/>
  <c r="I15" i="4"/>
  <c r="K21" i="4"/>
  <c r="K25" i="4"/>
  <c r="K29" i="4"/>
  <c r="I23" i="4"/>
  <c r="I27" i="4"/>
  <c r="K36" i="4"/>
  <c r="K34" i="4"/>
  <c r="I40" i="4"/>
  <c r="I45" i="4"/>
  <c r="C12" i="5"/>
  <c r="H6" i="5"/>
  <c r="B10" i="2"/>
  <c r="B4" i="2"/>
  <c r="B4" i="3"/>
  <c r="B10" i="3"/>
  <c r="Q16" i="4"/>
  <c r="J11" i="4"/>
  <c r="J13" i="4"/>
  <c r="J15" i="4"/>
  <c r="H28" i="4"/>
  <c r="H26" i="4"/>
  <c r="H24" i="4"/>
  <c r="P29" i="4"/>
  <c r="J21" i="4"/>
  <c r="J23" i="4"/>
  <c r="J25" i="4"/>
  <c r="J27" i="4"/>
  <c r="J29" i="4"/>
  <c r="H35" i="4"/>
  <c r="H33" i="4"/>
  <c r="H31" i="4"/>
  <c r="P36" i="4"/>
  <c r="J36" i="4"/>
  <c r="J32" i="4"/>
  <c r="J34" i="4"/>
  <c r="B37" i="4"/>
  <c r="H45" i="4"/>
  <c r="H42" i="4"/>
  <c r="H40" i="4"/>
  <c r="Q46" i="4"/>
  <c r="J40" i="4"/>
  <c r="J42" i="4"/>
  <c r="J45" i="4"/>
  <c r="H6" i="4"/>
  <c r="H11" i="4"/>
  <c r="H13" i="4"/>
  <c r="H15" i="4"/>
  <c r="H21" i="4"/>
  <c r="H23" i="4"/>
  <c r="H27" i="4"/>
  <c r="H32" i="4"/>
  <c r="H36" i="4"/>
  <c r="H43" i="4"/>
  <c r="J46" i="4"/>
  <c r="J41" i="4"/>
  <c r="J33" i="4"/>
  <c r="J28" i="4"/>
  <c r="J24" i="4"/>
  <c r="J16" i="4"/>
  <c r="J12" i="4"/>
  <c r="O29" i="4"/>
  <c r="O8" i="4"/>
  <c r="R46" i="4"/>
  <c r="R16" i="4"/>
  <c r="Q36" i="4"/>
  <c r="Q29" i="4"/>
  <c r="B3" i="3"/>
  <c r="B22" i="5"/>
  <c r="B7" i="3"/>
  <c r="L6" i="5"/>
  <c r="E10" i="3"/>
  <c r="E4" i="3"/>
  <c r="E3" i="3"/>
  <c r="C2" i="3"/>
  <c r="I4" i="4"/>
  <c r="I5" i="4"/>
  <c r="I6" i="4"/>
  <c r="I7" i="4"/>
  <c r="I8" i="4"/>
  <c r="C10" i="3"/>
  <c r="S16" i="4"/>
  <c r="K10" i="4"/>
  <c r="K12" i="4"/>
  <c r="K14" i="4"/>
  <c r="K16" i="4"/>
  <c r="C17" i="4"/>
  <c r="C8" i="3" s="1"/>
  <c r="N16" i="4"/>
  <c r="I10" i="4"/>
  <c r="I12" i="4"/>
  <c r="I14" i="4"/>
  <c r="I16" i="4"/>
  <c r="R29" i="4"/>
  <c r="K22" i="4"/>
  <c r="K24" i="4"/>
  <c r="K26" i="4"/>
  <c r="K28" i="4"/>
  <c r="N29" i="4"/>
  <c r="I22" i="4"/>
  <c r="I24" i="4"/>
  <c r="I26" i="4"/>
  <c r="I28" i="4"/>
  <c r="R36" i="4"/>
  <c r="K31" i="4"/>
  <c r="K33" i="4"/>
  <c r="K35" i="4"/>
  <c r="N36" i="4"/>
  <c r="I31" i="4"/>
  <c r="I33" i="4"/>
  <c r="I35" i="4"/>
  <c r="D37" i="4"/>
  <c r="S46" i="4"/>
  <c r="K41" i="4"/>
  <c r="K43" i="4"/>
  <c r="K46" i="4"/>
  <c r="N46" i="4"/>
  <c r="I41" i="4"/>
  <c r="I43" i="4"/>
  <c r="I46" i="4"/>
  <c r="H10" i="4"/>
  <c r="H12" i="4"/>
  <c r="H14" i="4"/>
  <c r="H22" i="4"/>
  <c r="H25" i="4"/>
  <c r="H29" i="4"/>
  <c r="H34" i="4"/>
  <c r="H41" i="4"/>
  <c r="H46" i="4"/>
  <c r="K45" i="4"/>
  <c r="J43" i="4"/>
  <c r="I42" i="4"/>
  <c r="K40" i="4"/>
  <c r="J35" i="4"/>
  <c r="I34" i="4"/>
  <c r="K32" i="4"/>
  <c r="J31" i="4"/>
  <c r="I29" i="4"/>
  <c r="K27" i="4"/>
  <c r="J26" i="4"/>
  <c r="I25" i="4"/>
  <c r="K23" i="4"/>
  <c r="J22" i="4"/>
  <c r="I21" i="4"/>
  <c r="K15" i="4"/>
  <c r="J14" i="4"/>
  <c r="I13" i="4"/>
  <c r="K11" i="4"/>
  <c r="J10" i="4"/>
  <c r="K7" i="4"/>
  <c r="K5" i="4"/>
  <c r="I36" i="4"/>
  <c r="O46" i="4"/>
  <c r="O36" i="4"/>
  <c r="O16" i="4"/>
  <c r="P46" i="4"/>
  <c r="P16" i="4"/>
  <c r="S36" i="4"/>
  <c r="S29" i="4"/>
  <c r="E2" i="3"/>
  <c r="C3" i="3"/>
  <c r="E7" i="3"/>
  <c r="H7" i="4"/>
  <c r="N8" i="4"/>
  <c r="B2" i="3"/>
  <c r="B17" i="4"/>
  <c r="H4" i="4"/>
  <c r="H8" i="4"/>
  <c r="H5" i="4"/>
  <c r="D10" i="3"/>
  <c r="J6" i="4"/>
  <c r="J5" i="4"/>
  <c r="J7" i="4"/>
  <c r="D2" i="3"/>
  <c r="D3" i="3"/>
  <c r="D4" i="3"/>
  <c r="D17" i="4"/>
  <c r="P8" i="4"/>
  <c r="R8" i="4"/>
  <c r="J8" i="4"/>
  <c r="J4" i="4"/>
  <c r="Q8" i="4"/>
  <c r="J6" i="5"/>
  <c r="K6" i="5"/>
  <c r="D12" i="5"/>
  <c r="D7" i="3" s="1"/>
  <c r="G12" i="5"/>
  <c r="G6" i="5"/>
  <c r="I6" i="5"/>
  <c r="E37" i="4"/>
  <c r="E17" i="4"/>
  <c r="E8" i="3" s="1"/>
  <c r="C37" i="4"/>
  <c r="E23" i="5"/>
  <c r="B23" i="5"/>
  <c r="B25" i="5" s="1"/>
  <c r="C3" i="2"/>
  <c r="D3" i="2" s="1"/>
  <c r="E3" i="2" s="1"/>
  <c r="F3" i="2" s="1"/>
  <c r="C7" i="2"/>
  <c r="D7" i="2" s="1"/>
  <c r="E7" i="2" s="1"/>
  <c r="F7" i="2" s="1"/>
  <c r="C8" i="2"/>
  <c r="D8" i="2" s="1"/>
  <c r="E8" i="2" s="1"/>
  <c r="F8" i="2" s="1"/>
  <c r="C9" i="2"/>
  <c r="D9" i="2" s="1"/>
  <c r="E9" i="2" s="1"/>
  <c r="F9" i="2" s="1"/>
  <c r="C13" i="2"/>
  <c r="D13" i="2" s="1"/>
  <c r="E13" i="2" s="1"/>
  <c r="F13" i="2" s="1"/>
  <c r="C14" i="2"/>
  <c r="D14" i="2" s="1"/>
  <c r="E14" i="2" s="1"/>
  <c r="F14" i="2" s="1"/>
  <c r="C17" i="2"/>
  <c r="D17" i="2" s="1"/>
  <c r="E17" i="2" s="1"/>
  <c r="F17" i="2" s="1"/>
  <c r="C18" i="2"/>
  <c r="D18" i="2" s="1"/>
  <c r="E18" i="2" s="1"/>
  <c r="F18" i="2" s="1"/>
  <c r="C2" i="2"/>
  <c r="D2" i="2" s="1"/>
  <c r="E2" i="2" s="1"/>
  <c r="F2" i="2" s="1"/>
  <c r="C47" i="4" l="1"/>
  <c r="N37" i="4"/>
  <c r="I37" i="4"/>
  <c r="O37" i="4"/>
  <c r="E47" i="4"/>
  <c r="S37" i="4"/>
  <c r="R37" i="4"/>
  <c r="K37" i="4"/>
  <c r="Q37" i="4"/>
  <c r="J37" i="4"/>
  <c r="P37" i="4"/>
  <c r="D47" i="4"/>
  <c r="H37" i="4"/>
  <c r="B47" i="4"/>
  <c r="C22" i="5"/>
  <c r="C7" i="3"/>
  <c r="H12" i="5"/>
  <c r="O17" i="4"/>
  <c r="B8" i="3"/>
  <c r="N17" i="4"/>
  <c r="S17" i="4"/>
  <c r="Q17" i="4"/>
  <c r="D8" i="3"/>
  <c r="P17" i="4"/>
  <c r="R17" i="4"/>
  <c r="D22" i="5"/>
  <c r="J12" i="5"/>
  <c r="K12" i="5"/>
  <c r="L12" i="5"/>
  <c r="I12" i="5"/>
  <c r="E25" i="5"/>
  <c r="B23" i="2" s="1"/>
  <c r="B21" i="2"/>
  <c r="C4" i="2"/>
  <c r="D4" i="2" s="1"/>
  <c r="E4" i="2" s="1"/>
  <c r="F4" i="2" s="1"/>
  <c r="C10" i="2"/>
  <c r="D10" i="2" s="1"/>
  <c r="E10" i="2" s="1"/>
  <c r="F10" i="2" s="1"/>
  <c r="G22" i="5" l="1"/>
  <c r="H22" i="5"/>
  <c r="C23" i="5"/>
  <c r="R47" i="4"/>
  <c r="S47" i="4"/>
  <c r="N47" i="4"/>
  <c r="O47" i="4"/>
  <c r="P47" i="4"/>
  <c r="Q47" i="4"/>
  <c r="K22" i="5"/>
  <c r="L22" i="5"/>
  <c r="J22" i="5"/>
  <c r="D23" i="5"/>
  <c r="I22" i="5"/>
  <c r="C20" i="2"/>
  <c r="D20" i="2" s="1"/>
  <c r="E20" i="2" s="1"/>
  <c r="F20" i="2" s="1"/>
  <c r="H23" i="5" l="1"/>
  <c r="C25" i="5"/>
  <c r="G23" i="5"/>
  <c r="D25" i="5"/>
  <c r="L23" i="5"/>
  <c r="K23" i="5"/>
  <c r="I23" i="5"/>
  <c r="J23" i="5"/>
  <c r="C21" i="2"/>
  <c r="D21" i="2" s="1"/>
  <c r="E21" i="2" s="1"/>
  <c r="F21" i="2" s="1"/>
  <c r="C23" i="2"/>
  <c r="D23" i="2" s="1"/>
  <c r="E23" i="2" s="1"/>
  <c r="F23" i="2" s="1"/>
  <c r="H25" i="5" l="1"/>
  <c r="G25" i="5"/>
  <c r="K25" i="5"/>
  <c r="L25" i="5"/>
  <c r="I25" i="5"/>
  <c r="J25" i="5"/>
</calcChain>
</file>

<file path=xl/sharedStrings.xml><?xml version="1.0" encoding="utf-8"?>
<sst xmlns="http://schemas.openxmlformats.org/spreadsheetml/2006/main" count="109" uniqueCount="77">
  <si>
    <t>ACTIVOS</t>
  </si>
  <si>
    <t>ANALISIS VERTICAL</t>
  </si>
  <si>
    <t>ANALISIS HORIZONTAL</t>
  </si>
  <si>
    <t>Activos Corrientes</t>
  </si>
  <si>
    <t>2018-2017</t>
  </si>
  <si>
    <t>2019-2018</t>
  </si>
  <si>
    <t>2020-2019</t>
  </si>
  <si>
    <t>Var. Abs.</t>
  </si>
  <si>
    <t>Var. Rel.</t>
  </si>
  <si>
    <t>Caja</t>
  </si>
  <si>
    <t>Deudores</t>
  </si>
  <si>
    <t>Inventarios</t>
  </si>
  <si>
    <t>Gastos pagados por anticipado</t>
  </si>
  <si>
    <t>TOTAL ACTIVOS CORRIENTES</t>
  </si>
  <si>
    <t>Inversiones</t>
  </si>
  <si>
    <t>Propiedad, Planta y Equipo</t>
  </si>
  <si>
    <t>Cargos Diferidos</t>
  </si>
  <si>
    <t>Otros Activos</t>
  </si>
  <si>
    <t>Valorizaciones</t>
  </si>
  <si>
    <t>TOTAL ACTIVOS NO CORRIENTES</t>
  </si>
  <si>
    <t>TOTAL ACTIVOS</t>
  </si>
  <si>
    <t>PASIVOS</t>
  </si>
  <si>
    <t>PASIVOS CORRIENTES</t>
  </si>
  <si>
    <t>Obligaciones Financieras</t>
  </si>
  <si>
    <t>Proveedores</t>
  </si>
  <si>
    <t>Cuentas por pagar</t>
  </si>
  <si>
    <t>Compañías Vinculadas</t>
  </si>
  <si>
    <t>Impuestos</t>
  </si>
  <si>
    <t>Obligaciones Laborales</t>
  </si>
  <si>
    <t>Provisiones</t>
  </si>
  <si>
    <t>Otros Pasivos</t>
  </si>
  <si>
    <t>TOTAL PASIVO CORRIENTE</t>
  </si>
  <si>
    <t>Obligaciones Financieras a largo plazo</t>
  </si>
  <si>
    <t>Provisiones a largo plazo</t>
  </si>
  <si>
    <t>Impuestos diferidos</t>
  </si>
  <si>
    <t>Otros pasivos a largo plazo</t>
  </si>
  <si>
    <t>Bonos</t>
  </si>
  <si>
    <t>TOTAL PASIVO NO CORRIENTE</t>
  </si>
  <si>
    <t>TOTAL PASIVOS</t>
  </si>
  <si>
    <t>PATRIMONIO</t>
  </si>
  <si>
    <t>Capital Suscrito</t>
  </si>
  <si>
    <t>Superavit de capital</t>
  </si>
  <si>
    <t>Reservas</t>
  </si>
  <si>
    <t>Resultado del ejercicio</t>
  </si>
  <si>
    <t>Revalorización</t>
  </si>
  <si>
    <t>Superavit de valorización</t>
  </si>
  <si>
    <t>TOTAL PATRIMONIO</t>
  </si>
  <si>
    <t>TOTAL PASIVO Y PATRIMONIO</t>
  </si>
  <si>
    <t>Estado de Resultados</t>
  </si>
  <si>
    <t>Ingresos Operacionales</t>
  </si>
  <si>
    <t>Costo de Venta</t>
  </si>
  <si>
    <t>Utilidad Bruta</t>
  </si>
  <si>
    <t>Gastos Operacionales</t>
  </si>
  <si>
    <t>Administrativos</t>
  </si>
  <si>
    <t>Ventas</t>
  </si>
  <si>
    <t>Depreciaciones</t>
  </si>
  <si>
    <t>Utilidad Operacional</t>
  </si>
  <si>
    <t>Ingresos y Gastos Financieros</t>
  </si>
  <si>
    <t>Ingresos Financieros</t>
  </si>
  <si>
    <t>Gastos Financieros</t>
  </si>
  <si>
    <t>Otros Ingresos y Egresos</t>
  </si>
  <si>
    <t>Otros Ingresos</t>
  </si>
  <si>
    <t>Otros Gastos</t>
  </si>
  <si>
    <t>Utilidad antes del impuesto</t>
  </si>
  <si>
    <t>Impuesto sobre la renta</t>
  </si>
  <si>
    <t>Utilidad Neta</t>
  </si>
  <si>
    <t>ESTADO DE RESULTADOS</t>
  </si>
  <si>
    <t>INDICADOR FINANCIERO</t>
  </si>
  <si>
    <t>Razón Corriente</t>
  </si>
  <si>
    <t>Capital de Trabajo</t>
  </si>
  <si>
    <t>Prueba Ácida</t>
  </si>
  <si>
    <t>Rotación de Cartera</t>
  </si>
  <si>
    <t>Margen Bruto de Utilidad</t>
  </si>
  <si>
    <t>Margen Operacional de Utilidad</t>
  </si>
  <si>
    <t>Nivel de endeudamiento</t>
  </si>
  <si>
    <t>Impacto de Carga Financiera</t>
  </si>
  <si>
    <t>Concentración del Endeudamiento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</si>
</sst>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6" formatCode="&quot;$&quot;\ #,##0;[Red]\-&quot;$&quot;\ #,##0"/>
    <numFmt numFmtId="8" formatCode="&quot;$&quot;\ #,##0.00;[Red]\-&quot;$&quot;\ #,##0.00"/>
    <numFmt numFmtId="41" formatCode="_-* #,##0_-;\-* #,##0_-;_-* &quot;-&quot;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_-* #,##0.0_-;\-* #,##0.0_-;_-* &quot;-&quot;_-;_-@_-"/>
    <numFmt numFmtId="167" formatCode="0.0%"/>
    <numFmt numFmtId="168" formatCode="&quot;$&quot;\ #,##0.000;[Red]\-&quot;$&quot;\ 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1" xfId="0" applyFont="1" applyBorder="1"/>
    <xf numFmtId="165" fontId="2" fillId="0" borderId="1" xfId="1" applyNumberFormat="1" applyFont="1" applyBorder="1"/>
    <xf numFmtId="165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6" fontId="4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6" fontId="5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6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6" fontId="6" fillId="0" borderId="1" xfId="0" applyNumberFormat="1" applyFont="1" applyBorder="1" applyAlignment="1">
      <alignment horizontal="center" vertical="center"/>
    </xf>
    <xf numFmtId="9" fontId="0" fillId="0" borderId="0" xfId="2" applyFont="1"/>
    <xf numFmtId="10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9" fontId="8" fillId="0" borderId="1" xfId="2" applyFont="1" applyBorder="1"/>
    <xf numFmtId="0" fontId="8" fillId="0" borderId="1" xfId="0" applyFont="1" applyBorder="1"/>
    <xf numFmtId="6" fontId="8" fillId="0" borderId="1" xfId="0" applyNumberFormat="1" applyFont="1" applyBorder="1" applyAlignment="1">
      <alignment horizontal="center"/>
    </xf>
    <xf numFmtId="9" fontId="8" fillId="0" borderId="1" xfId="2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6" fontId="8" fillId="0" borderId="1" xfId="0" applyNumberFormat="1" applyFont="1" applyBorder="1" applyAlignment="1">
      <alignment horizontal="center" vertical="center"/>
    </xf>
    <xf numFmtId="9" fontId="8" fillId="0" borderId="1" xfId="2" applyFont="1" applyBorder="1" applyAlignment="1">
      <alignment horizontal="center" vertical="center"/>
    </xf>
    <xf numFmtId="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6" fontId="4" fillId="0" borderId="1" xfId="3" applyNumberFormat="1" applyFont="1" applyBorder="1" applyAlignment="1">
      <alignment horizontal="center" vertical="center"/>
    </xf>
    <xf numFmtId="167" fontId="4" fillId="0" borderId="1" xfId="2" applyNumberFormat="1" applyFont="1" applyBorder="1" applyAlignment="1">
      <alignment horizontal="center" vertical="center"/>
    </xf>
    <xf numFmtId="10" fontId="4" fillId="0" borderId="1" xfId="2" applyNumberFormat="1" applyFont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4">
    <cellStyle name="Millares [0]" xfId="3" builtinId="6"/>
    <cellStyle name="Moneda" xfId="1" builtinId="4"/>
    <cellStyle name="Normal" xfId="0" builtinId="0"/>
    <cellStyle name="Porcentaje" xfId="2" builtinId="5"/>
  </cellStyles>
  <dxfs count="0"/>
  <tableStyles count="1" defaultTableStyle="TableStyleMedium2" defaultPivotStyle="PivotStyleLight16">
    <tableStyle name="Invisible" pivot="0" table="0" count="0" xr9:uid="{EFC2F2FA-66D1-4E86-9EDF-70B029160BA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Evolución del activo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25991421436736639"/>
          <c:y val="0.17171296296296296"/>
          <c:w val="0.74008578563263361"/>
          <c:h val="0.60809492563429568"/>
        </c:manualLayout>
      </c:layout>
      <c:lineChart>
        <c:grouping val="standard"/>
        <c:varyColors val="0"/>
        <c:ser>
          <c:idx val="2"/>
          <c:order val="2"/>
          <c:tx>
            <c:strRef>
              <c:f>Balances!$A$17</c:f>
              <c:strCache>
                <c:ptCount val="1"/>
                <c:pt idx="0">
                  <c:v>TOTAL ACTIVOS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Balances!$B$1:$E$1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Balances!$B$17:$E$17</c:f>
              <c:numCache>
                <c:formatCode>"$"#,##0_);[Red]\("$"#,##0\)</c:formatCode>
                <c:ptCount val="4"/>
                <c:pt idx="0">
                  <c:v>1716238281.7700002</c:v>
                </c:pt>
                <c:pt idx="1">
                  <c:v>1793352535.3</c:v>
                </c:pt>
                <c:pt idx="2">
                  <c:v>2172938210</c:v>
                </c:pt>
                <c:pt idx="3">
                  <c:v>1326048000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0-407A-AB3A-4846E8C6A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2297136"/>
        <c:axId val="159229755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Balances!$A$2</c15:sqref>
                        </c15:formulaRef>
                      </c:ext>
                    </c:extLst>
                    <c:strCache>
                      <c:ptCount val="1"/>
                      <c:pt idx="0">
                        <c:v>Activos Corrientes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Balances!$B$2:$E$2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E10-407A-AB3A-4846E8C6AB7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E10-407A-AB3A-4846E8C6AB74}"/>
                  </c:ext>
                </c:extLst>
              </c15:ser>
            </c15:filteredLineSeries>
          </c:ext>
        </c:extLst>
      </c:lineChart>
      <c:catAx>
        <c:axId val="1592297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92297552"/>
        <c:crosses val="autoZero"/>
        <c:auto val="1"/>
        <c:lblAlgn val="ctr"/>
        <c:lblOffset val="100"/>
        <c:noMultiLvlLbl val="0"/>
      </c:catAx>
      <c:valAx>
        <c:axId val="15922975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crossAx val="15922971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'Indicadores Financieros'!$A$6</c:f>
              <c:strCache>
                <c:ptCount val="1"/>
                <c:pt idx="0">
                  <c:v>Margen Bruto de Utilidad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Financieros'!$B$6:$E$6</c:f>
              <c:numCache>
                <c:formatCode>0%</c:formatCode>
                <c:ptCount val="4"/>
                <c:pt idx="0">
                  <c:v>0.70258920726429264</c:v>
                </c:pt>
                <c:pt idx="1">
                  <c:v>0.74456471015747816</c:v>
                </c:pt>
                <c:pt idx="2">
                  <c:v>0.73468968483766794</c:v>
                </c:pt>
                <c:pt idx="3">
                  <c:v>0.61350691619202602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39-4AC6-83A2-53D2C6317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4302688"/>
        <c:axId val="2024303520"/>
      </c:areaChart>
      <c:catAx>
        <c:axId val="202430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3520"/>
        <c:crosses val="autoZero"/>
        <c:auto val="1"/>
        <c:lblAlgn val="ctr"/>
        <c:lblOffset val="100"/>
        <c:noMultiLvlLbl val="0"/>
      </c:catAx>
      <c:valAx>
        <c:axId val="202430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2688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Financieros'!$A$7</c:f>
              <c:strCache>
                <c:ptCount val="1"/>
                <c:pt idx="0">
                  <c:v>Margen Operacional de Utilidad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Financieros'!$B$7:$E$7</c:f>
              <c:numCache>
                <c:formatCode>0%</c:formatCode>
                <c:ptCount val="4"/>
                <c:pt idx="0">
                  <c:v>0.46268926436246438</c:v>
                </c:pt>
                <c:pt idx="1">
                  <c:v>0.47094217616059308</c:v>
                </c:pt>
                <c:pt idx="2">
                  <c:v>0.49478975481667425</c:v>
                </c:pt>
                <c:pt idx="3">
                  <c:v>0.24913181448331978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B0-4D1E-995B-238808F80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029237824"/>
        <c:axId val="2029239488"/>
      </c:lineChart>
      <c:catAx>
        <c:axId val="2029237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9239488"/>
        <c:crosses val="autoZero"/>
        <c:auto val="1"/>
        <c:lblAlgn val="ctr"/>
        <c:lblOffset val="100"/>
        <c:noMultiLvlLbl val="0"/>
      </c:catAx>
      <c:valAx>
        <c:axId val="2029239488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92378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'Indicadores Financieros'!$A$8</c:f>
              <c:strCache>
                <c:ptCount val="1"/>
                <c:pt idx="0">
                  <c:v>Nivel de endeudamiento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Financieros'!$B$8:$E$8</c:f>
              <c:numCache>
                <c:formatCode>0.00%</c:formatCode>
                <c:ptCount val="4"/>
                <c:pt idx="0">
                  <c:v>8.1077652839961455E-3</c:v>
                </c:pt>
                <c:pt idx="1">
                  <c:v>1.4197405082844337E-2</c:v>
                </c:pt>
                <c:pt idx="2">
                  <c:v>7.6507835903902675E-3</c:v>
                </c:pt>
                <c:pt idx="3">
                  <c:v>9.2394845435459349E-3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FE-4F53-BFE4-3984E63B02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4756928"/>
        <c:axId val="1974757344"/>
      </c:areaChart>
      <c:catAx>
        <c:axId val="1974756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4757344"/>
        <c:crosses val="autoZero"/>
        <c:auto val="1"/>
        <c:lblAlgn val="ctr"/>
        <c:lblOffset val="100"/>
        <c:noMultiLvlLbl val="0"/>
      </c:catAx>
      <c:valAx>
        <c:axId val="197475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4756928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 Financieros'!$A$9</c:f>
              <c:strCache>
                <c:ptCount val="1"/>
                <c:pt idx="0">
                  <c:v>Impacto de Carga Financiera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Financieros'!$B$9:$E$9</c:f>
              <c:numCache>
                <c:formatCode>0.00%</c:formatCode>
                <c:ptCount val="4"/>
                <c:pt idx="0">
                  <c:v>-3.0508011539292001E-2</c:v>
                </c:pt>
                <c:pt idx="1">
                  <c:v>-2.2488701139034468E-2</c:v>
                </c:pt>
                <c:pt idx="2">
                  <c:v>-1.641755638446081E-2</c:v>
                </c:pt>
                <c:pt idx="3">
                  <c:v>-1.8417412530512611E-2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3C-45BA-81CA-20BBD018C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024303936"/>
        <c:axId val="2024306016"/>
      </c:barChart>
      <c:catAx>
        <c:axId val="2024303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6016"/>
        <c:crosses val="autoZero"/>
        <c:auto val="1"/>
        <c:lblAlgn val="ctr"/>
        <c:lblOffset val="100"/>
        <c:noMultiLvlLbl val="0"/>
      </c:catAx>
      <c:valAx>
        <c:axId val="202430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'Indicadores Financieros'!$A$10</c:f>
              <c:strCache>
                <c:ptCount val="1"/>
                <c:pt idx="0">
                  <c:v>Concentración del Endeudamiento a Corto plazo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Financieros'!$B$10:$E$10</c:f>
              <c:numCache>
                <c:formatCode>0.0%</c:formatCode>
                <c:ptCount val="4"/>
                <c:pt idx="0">
                  <c:v>2.3134870919102133E-2</c:v>
                </c:pt>
                <c:pt idx="1">
                  <c:v>3.7736277742670271E-2</c:v>
                </c:pt>
                <c:pt idx="2">
                  <c:v>1.9766044945510416E-2</c:v>
                </c:pt>
                <c:pt idx="3">
                  <c:v>1.8902331781280951E-2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4A-4033-A587-8C92D7F9E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2757232"/>
        <c:axId val="2032754736"/>
      </c:areaChart>
      <c:catAx>
        <c:axId val="2032757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2754736"/>
        <c:crosses val="autoZero"/>
        <c:auto val="1"/>
        <c:lblAlgn val="ctr"/>
        <c:lblOffset val="100"/>
        <c:noMultiLvlLbl val="0"/>
      </c:catAx>
      <c:valAx>
        <c:axId val="20327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3275723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</a:t>
            </a:r>
            <a:r>
              <a:rPr lang="en-US" baseline="0"/>
              <a:t>n del pasivo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Balances!$A$37</c:f>
              <c:strCache>
                <c:ptCount val="1"/>
                <c:pt idx="0">
                  <c:v>TOTAL PASIVOS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Balances!$B$1:$E$1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Balances!$B$37:$E$37</c:f>
              <c:numCache>
                <c:formatCode>"$"#,##0_);[Red]\("$"#,##0\)</c:formatCode>
                <c:ptCount val="4"/>
                <c:pt idx="0">
                  <c:v>1079935056.6300001</c:v>
                </c:pt>
                <c:pt idx="1">
                  <c:v>1340927840.7000003</c:v>
                </c:pt>
                <c:pt idx="2">
                  <c:v>1290244990</c:v>
                </c:pt>
                <c:pt idx="3">
                  <c:v>1024611000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A6-4C9E-92AD-4D8B9BA12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2252592"/>
        <c:axId val="1862251344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Balances!$A$2</c15:sqref>
                        </c15:formulaRef>
                      </c:ext>
                    </c:extLst>
                    <c:strCache>
                      <c:ptCount val="1"/>
                      <c:pt idx="0">
                        <c:v>Activos Corrientes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cat>
                  <c:numRef>
                    <c:extLst>
                      <c:ext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Balances!$B$2:$E$2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DAA6-4C9E-92AD-4D8B9BA12E73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DAA6-4C9E-92AD-4D8B9BA12E73}"/>
                  </c:ext>
                </c:extLst>
              </c15:ser>
            </c15:filteredAreaSeries>
          </c:ext>
        </c:extLst>
      </c:areaChart>
      <c:catAx>
        <c:axId val="186225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2251344"/>
        <c:crosses val="autoZero"/>
        <c:auto val="1"/>
        <c:lblAlgn val="ctr"/>
        <c:lblOffset val="100"/>
        <c:noMultiLvlLbl val="0"/>
      </c:catAx>
      <c:valAx>
        <c:axId val="186225134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crossAx val="186225259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Evolución del patrimonio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tx>
            <c:strRef>
              <c:f>Balances!$A$46</c:f>
              <c:strCache>
                <c:ptCount val="1"/>
                <c:pt idx="0">
                  <c:v>TOTAL PATRIMONIO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Balances!$B$1:$E$1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Balances!$B$46:$E$46</c:f>
              <c:numCache>
                <c:formatCode>"$"#,##0_);[Red]\("$"#,##0\)</c:formatCode>
                <c:ptCount val="4"/>
                <c:pt idx="0">
                  <c:v>736303225.1400001</c:v>
                </c:pt>
                <c:pt idx="1">
                  <c:v>893114694.60000002</c:v>
                </c:pt>
                <c:pt idx="2">
                  <c:v>879693220</c:v>
                </c:pt>
                <c:pt idx="3">
                  <c:v>730658000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9-4ABA-AFCD-7565D19F6F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2254256"/>
        <c:axId val="17979918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Balances!$A$2</c15:sqref>
                        </c15:formulaRef>
                      </c:ext>
                    </c:extLst>
                    <c:strCache>
                      <c:ptCount val="1"/>
                      <c:pt idx="0">
                        <c:v>Activos Corrientes</c:v>
                      </c:pt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tint val="50000"/>
                          <a:satMod val="300000"/>
                        </a:schemeClr>
                      </a:gs>
                      <a:gs pos="35000">
                        <a:schemeClr val="accent1">
                          <a:tint val="37000"/>
                          <a:satMod val="300000"/>
                        </a:schemeClr>
                      </a:gs>
                      <a:gs pos="100000">
                        <a:schemeClr val="accent1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Balances!$B$2:$E$2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1269-4ABA-AFCD-7565D19F6FFA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tint val="50000"/>
                          <a:satMod val="300000"/>
                        </a:schemeClr>
                      </a:gs>
                      <a:gs pos="35000">
                        <a:schemeClr val="accent2">
                          <a:tint val="37000"/>
                          <a:satMod val="300000"/>
                        </a:schemeClr>
                      </a:gs>
                      <a:gs pos="100000">
                        <a:schemeClr val="accent2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invertIfNegative val="0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Balances!$B$3:$E$3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1269-4ABA-AFCD-7565D19F6FFA}"/>
                  </c:ext>
                </c:extLst>
              </c15:ser>
            </c15:filteredBarSeries>
          </c:ext>
        </c:extLst>
      </c:barChart>
      <c:catAx>
        <c:axId val="186225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7991840"/>
        <c:crosses val="autoZero"/>
        <c:auto val="1"/>
        <c:lblAlgn val="ctr"/>
        <c:lblOffset val="100"/>
        <c:noMultiLvlLbl val="0"/>
      </c:catAx>
      <c:valAx>
        <c:axId val="179799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22542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2"/>
          <c:order val="2"/>
          <c:tx>
            <c:strRef>
              <c:f>'Estado de Resultados'!$A$4</c:f>
              <c:strCache>
                <c:ptCount val="1"/>
                <c:pt idx="0">
                  <c:v>Ingresos Operacionales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'Estado de Resultados'!$B$1:$E$1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'Estado de Resultados'!$B$4:$E$4</c:f>
              <c:numCache>
                <c:formatCode>"$"#,##0_);[Red]\("$"#,##0\)</c:formatCode>
                <c:ptCount val="4"/>
                <c:pt idx="0">
                  <c:v>2607439000</c:v>
                </c:pt>
                <c:pt idx="1">
                  <c:v>2942108510</c:v>
                </c:pt>
                <c:pt idx="2">
                  <c:v>3115220000</c:v>
                </c:pt>
                <c:pt idx="3">
                  <c:v>2458000000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C8-4430-B9D3-D74BD1E7C0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786624"/>
        <c:axId val="196957454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'Estado de Resultados'!$A$2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'Estado de Resultados'!$B$1:$E$1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'Estado de Resultados'!$B$2:$E$2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85C8-4430-B9D3-D74BD1E7C014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2225" cap="rnd" cmpd="sng" algn="ctr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85C8-4430-B9D3-D74BD1E7C014}"/>
                  </c:ext>
                </c:extLst>
              </c15:ser>
            </c15:filteredLineSeries>
          </c:ext>
        </c:extLst>
      </c:lineChart>
      <c:catAx>
        <c:axId val="20277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9574544"/>
        <c:crosses val="autoZero"/>
        <c:auto val="1"/>
        <c:lblAlgn val="ctr"/>
        <c:lblOffset val="100"/>
        <c:noMultiLvlLbl val="0"/>
      </c:catAx>
      <c:valAx>
        <c:axId val="1969574544"/>
        <c:scaling>
          <c:orientation val="minMax"/>
        </c:scaling>
        <c:delete val="0"/>
        <c:axPos val="l"/>
        <c:majorGridlines>
          <c:spPr>
            <a:ln>
              <a:solidFill>
                <a:schemeClr val="dk1">
                  <a:lumMod val="15000"/>
                  <a:lumOff val="85000"/>
                </a:schemeClr>
              </a:solidFill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866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2"/>
          <c:order val="2"/>
          <c:tx>
            <c:strRef>
              <c:f>'Estado de Resultados'!$A$25</c:f>
              <c:strCache>
                <c:ptCount val="1"/>
                <c:pt idx="0">
                  <c:v>Utilidad Neta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cat>
            <c:numRef>
              <c:f>'Estado de Resultados'!$B$1:$E$1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'Estado de Resultados'!$B$25:$E$25</c:f>
              <c:numCache>
                <c:formatCode>"$"#,##0_);[Red]\("$"#,##0\)</c:formatCode>
                <c:ptCount val="4"/>
                <c:pt idx="0">
                  <c:v>773117811.45059991</c:v>
                </c:pt>
                <c:pt idx="1">
                  <c:v>912679736.03400016</c:v>
                </c:pt>
                <c:pt idx="2">
                  <c:v>1018647913.8</c:v>
                </c:pt>
                <c:pt idx="3">
                  <c:v>417698820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26-47AA-A8F3-B5852C43B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27787456"/>
        <c:axId val="2027794112"/>
        <c:extLst>
          <c:ext xmlns:c15="http://schemas.microsoft.com/office/drawing/2012/chart" uri="{02D57815-91ED-43cb-92C2-25804820EDAC}">
            <c15:filteredArea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'Estado de Resultados'!$A$2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1">
                          <a:tint val="50000"/>
                          <a:satMod val="300000"/>
                        </a:schemeClr>
                      </a:gs>
                      <a:gs pos="35000">
                        <a:schemeClr val="accent1">
                          <a:tint val="37000"/>
                          <a:satMod val="300000"/>
                        </a:schemeClr>
                      </a:gs>
                      <a:gs pos="100000">
                        <a:schemeClr val="accent1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1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cat>
                  <c:numRef>
                    <c:extLst>
                      <c:ext uri="{02D57815-91ED-43cb-92C2-25804820EDAC}">
                        <c15:formulaRef>
                          <c15:sqref>'Estado de Resultados'!$B$1:$E$1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'Estado de Resultados'!$B$2:$E$2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FB26-47AA-A8F3-B5852C43B9C7}"/>
                  </c:ext>
                </c:extLst>
              </c15:ser>
            </c15:filteredAreaSeries>
            <c15:filteredArea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Resultados'!$A$3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gradFill rotWithShape="1">
                    <a:gsLst>
                      <a:gs pos="0">
                        <a:schemeClr val="accent2">
                          <a:tint val="50000"/>
                          <a:satMod val="300000"/>
                        </a:schemeClr>
                      </a:gs>
                      <a:gs pos="35000">
                        <a:schemeClr val="accent2">
                          <a:tint val="37000"/>
                          <a:satMod val="300000"/>
                        </a:schemeClr>
                      </a:gs>
                      <a:gs pos="100000">
                        <a:schemeClr val="accent2">
                          <a:tint val="15000"/>
                          <a:satMod val="350000"/>
                        </a:schemeClr>
                      </a:gs>
                    </a:gsLst>
                    <a:lin ang="16200000" scaled="1"/>
                  </a:gradFill>
                  <a:ln w="9525" cap="flat" cmpd="sng" algn="ctr">
                    <a:solidFill>
                      <a:schemeClr val="accent2">
                        <a:shade val="95000"/>
                      </a:schemeClr>
                    </a:solidFill>
                    <a:round/>
                  </a:ln>
                  <a:effectLst>
                    <a:outerShdw blurRad="40000" dist="20000" dir="5400000" rotWithShape="0">
                      <a:srgbClr val="000000">
                        <a:alpha val="38000"/>
                      </a:srgbClr>
                    </a:outerShdw>
                  </a:effectLst>
                </c:spP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Resultados'!$B$1:$E$1</c15:sqref>
                        </c15:formulaRef>
                      </c:ext>
                    </c:extLst>
                    <c:numCache>
                      <c:formatCode>General</c:formatCode>
                      <c:ptCount val="4"/>
                      <c:pt idx="0">
                        <c:v>2017</c:v>
                      </c:pt>
                      <c:pt idx="1">
                        <c:v>2018</c:v>
                      </c:pt>
                      <c:pt idx="2">
                        <c:v>2019</c:v>
                      </c:pt>
                      <c:pt idx="3">
                        <c:v>2020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'Estado de Resultados'!$B$3:$E$3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FB26-47AA-A8F3-B5852C43B9C7}"/>
                  </c:ext>
                </c:extLst>
              </c15:ser>
            </c15:filteredAreaSeries>
          </c:ext>
        </c:extLst>
      </c:areaChart>
      <c:catAx>
        <c:axId val="2027787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94112"/>
        <c:crosses val="autoZero"/>
        <c:auto val="1"/>
        <c:lblAlgn val="ctr"/>
        <c:lblOffset val="100"/>
        <c:noMultiLvlLbl val="0"/>
      </c:catAx>
      <c:valAx>
        <c:axId val="20277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7787456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Financieros'!$A$2</c:f>
              <c:strCache>
                <c:ptCount val="1"/>
                <c:pt idx="0">
                  <c:v>Razón Corriente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Financieros'!$B$2:$E$2</c:f>
              <c:numCache>
                <c:formatCode>"$"\ #,##0.000;[Red]\-"$"\ #,##0.000</c:formatCode>
                <c:ptCount val="4"/>
                <c:pt idx="0">
                  <c:v>0.90872499908513948</c:v>
                </c:pt>
                <c:pt idx="1">
                  <c:v>0.88263743121359228</c:v>
                </c:pt>
                <c:pt idx="2">
                  <c:v>1.0636035490535019</c:v>
                </c:pt>
                <c:pt idx="3">
                  <c:v>1.0090148711905513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2-40ED-A85B-26B712056D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2024302272"/>
        <c:axId val="2024303104"/>
      </c:lineChart>
      <c:catAx>
        <c:axId val="20243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3104"/>
        <c:crosses val="autoZero"/>
        <c:auto val="1"/>
        <c:lblAlgn val="ctr"/>
        <c:lblOffset val="100"/>
        <c:noMultiLvlLbl val="0"/>
      </c:catAx>
      <c:valAx>
        <c:axId val="2024303104"/>
        <c:scaling>
          <c:orientation val="minMax"/>
        </c:scaling>
        <c:delete val="0"/>
        <c:axPos val="l"/>
        <c:numFmt formatCode="&quot;$&quot;\ #,##0.000;[Red]\-&quot;$&quot;\ #,##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024302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'Indicadores Financieros'!$A$3</c:f>
              <c:strCache>
                <c:ptCount val="1"/>
                <c:pt idx="0">
                  <c:v>Capital de Trabajo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Financieros'!$B$3:$E$3</c:f>
              <c:numCache>
                <c:formatCode>"$"#,##0_);[Red]\("$"#,##0\)</c:formatCode>
                <c:ptCount val="4"/>
                <c:pt idx="0">
                  <c:v>-60413088.970000029</c:v>
                </c:pt>
                <c:pt idx="1">
                  <c:v>-89714543.300000191</c:v>
                </c:pt>
                <c:pt idx="2">
                  <c:v>50296190</c:v>
                </c:pt>
                <c:pt idx="3">
                  <c:v>5791000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59-49F7-9FE4-795F11A7C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1970295280"/>
        <c:axId val="1970290704"/>
      </c:lineChart>
      <c:catAx>
        <c:axId val="1970295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290704"/>
        <c:crosses val="autoZero"/>
        <c:auto val="1"/>
        <c:lblAlgn val="ctr"/>
        <c:lblOffset val="100"/>
        <c:noMultiLvlLbl val="0"/>
      </c:catAx>
      <c:valAx>
        <c:axId val="1970290704"/>
        <c:scaling>
          <c:orientation val="minMax"/>
        </c:scaling>
        <c:delete val="0"/>
        <c:axPos val="l"/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7029528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'Indicadores Financieros'!$A$4</c:f>
              <c:strCache>
                <c:ptCount val="1"/>
                <c:pt idx="0">
                  <c:v>Prueba Ácida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Financieros'!$B$4:$E$4</c:f>
              <c:numCache>
                <c:formatCode>"$"#,##0.00_);[Red]\("$"#,##0.00\)</c:formatCode>
                <c:ptCount val="4"/>
                <c:pt idx="0">
                  <c:v>0.73134661806173862</c:v>
                </c:pt>
                <c:pt idx="1">
                  <c:v>0.68582472638140246</c:v>
                </c:pt>
                <c:pt idx="2">
                  <c:v>0.88622516803010087</c:v>
                </c:pt>
                <c:pt idx="3">
                  <c:v>0.82581419495845931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F-408F-8C8B-AA22B99AD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5448512"/>
        <c:axId val="1865451840"/>
      </c:areaChart>
      <c:catAx>
        <c:axId val="18654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5451840"/>
        <c:crosses val="autoZero"/>
        <c:auto val="1"/>
        <c:lblAlgn val="ctr"/>
        <c:lblOffset val="100"/>
        <c:noMultiLvlLbl val="0"/>
      </c:catAx>
      <c:valAx>
        <c:axId val="1865451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_);[Red]\(&quot;$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6544851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'Indicadores Financieros'!$A$5</c:f>
              <c:strCache>
                <c:ptCount val="1"/>
                <c:pt idx="0">
                  <c:v>Rotación de Cartera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numRef>
              <c:f>'Indicadores Financieros'!$B$1:$E$1</c:f>
              <c:numCache>
                <c:formatCode>General</c:formatCode>
                <c:ptCount val="4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</c:numCache>
            </c:numRef>
          </c:cat>
          <c:val>
            <c:numRef>
              <c:f>'Indicadores Financieros'!$B$5:$E$5</c:f>
              <c:numCache>
                <c:formatCode>_-* #,##0.0_-;\-* #,##0.0_-;_-* "-"_-;_-@_-</c:formatCode>
                <c:ptCount val="4"/>
                <c:pt idx="0">
                  <c:v>31.386931774017963</c:v>
                </c:pt>
                <c:pt idx="1">
                  <c:v>29.928529025984613</c:v>
                </c:pt>
                <c:pt idx="2">
                  <c:v>31.38693345926178</c:v>
                </c:pt>
                <c:pt idx="3">
                  <c:v>30.32433966221301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D2-427A-9AAD-B55C43F5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963644656"/>
        <c:axId val="1963645488"/>
      </c:barChart>
      <c:catAx>
        <c:axId val="196364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645488"/>
        <c:crosses val="autoZero"/>
        <c:auto val="1"/>
        <c:lblAlgn val="ctr"/>
        <c:lblOffset val="100"/>
        <c:noMultiLvlLbl val="0"/>
      </c:catAx>
      <c:valAx>
        <c:axId val="196364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36446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0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40000"/>
            <a:lumOff val="60000"/>
          </a:schemeClr>
        </a:solidFill>
        <a:round/>
      </a:ln>
    </cs:spPr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3" Type="http://schemas.openxmlformats.org/officeDocument/2006/relationships/chart" Target="../charts/chart8.xml"/><Relationship Id="rId7" Type="http://schemas.openxmlformats.org/officeDocument/2006/relationships/chart" Target="../charts/chart12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404811</xdr:colOff>
      <xdr:row>1</xdr:row>
      <xdr:rowOff>33337</xdr:rowOff>
    </xdr:from>
    <xdr:to>
      <xdr:col>27</xdr:col>
      <xdr:colOff>571499</xdr:colOff>
      <xdr:row>14</xdr:row>
      <xdr:rowOff>14287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190499</xdr:colOff>
      <xdr:row>15</xdr:row>
      <xdr:rowOff>46945</xdr:rowOff>
    </xdr:from>
    <xdr:to>
      <xdr:col>27</xdr:col>
      <xdr:colOff>210910</xdr:colOff>
      <xdr:row>28</xdr:row>
      <xdr:rowOff>136752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214312</xdr:colOff>
      <xdr:row>30</xdr:row>
      <xdr:rowOff>57149</xdr:rowOff>
    </xdr:from>
    <xdr:to>
      <xdr:col>27</xdr:col>
      <xdr:colOff>214312</xdr:colOff>
      <xdr:row>43</xdr:row>
      <xdr:rowOff>14287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516730</xdr:colOff>
      <xdr:row>3</xdr:row>
      <xdr:rowOff>35718</xdr:rowOff>
    </xdr:from>
    <xdr:to>
      <xdr:col>18</xdr:col>
      <xdr:colOff>500402</xdr:colOff>
      <xdr:row>16</xdr:row>
      <xdr:rowOff>177573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486455</xdr:colOff>
      <xdr:row>3</xdr:row>
      <xdr:rowOff>35037</xdr:rowOff>
    </xdr:from>
    <xdr:to>
      <xdr:col>25</xdr:col>
      <xdr:colOff>119062</xdr:colOff>
      <xdr:row>16</xdr:row>
      <xdr:rowOff>190499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0</xdr:row>
      <xdr:rowOff>104775</xdr:rowOff>
    </xdr:from>
    <xdr:to>
      <xdr:col>11</xdr:col>
      <xdr:colOff>361950</xdr:colOff>
      <xdr:row>11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0</xdr:row>
      <xdr:rowOff>428625</xdr:rowOff>
    </xdr:from>
    <xdr:to>
      <xdr:col>11</xdr:col>
      <xdr:colOff>361950</xdr:colOff>
      <xdr:row>13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371475</xdr:colOff>
      <xdr:row>2</xdr:row>
      <xdr:rowOff>28575</xdr:rowOff>
    </xdr:from>
    <xdr:to>
      <xdr:col>11</xdr:col>
      <xdr:colOff>371475</xdr:colOff>
      <xdr:row>15</xdr:row>
      <xdr:rowOff>38100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371475</xdr:colOff>
      <xdr:row>3</xdr:row>
      <xdr:rowOff>171450</xdr:rowOff>
    </xdr:from>
    <xdr:to>
      <xdr:col>11</xdr:col>
      <xdr:colOff>371475</xdr:colOff>
      <xdr:row>17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371475</xdr:colOff>
      <xdr:row>5</xdr:row>
      <xdr:rowOff>114300</xdr:rowOff>
    </xdr:from>
    <xdr:to>
      <xdr:col>11</xdr:col>
      <xdr:colOff>371475</xdr:colOff>
      <xdr:row>18</xdr:row>
      <xdr:rowOff>152400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381000</xdr:colOff>
      <xdr:row>7</xdr:row>
      <xdr:rowOff>66675</xdr:rowOff>
    </xdr:from>
    <xdr:to>
      <xdr:col>11</xdr:col>
      <xdr:colOff>381000</xdr:colOff>
      <xdr:row>20</xdr:row>
      <xdr:rowOff>123825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361950</xdr:colOff>
      <xdr:row>9</xdr:row>
      <xdr:rowOff>38100</xdr:rowOff>
    </xdr:from>
    <xdr:to>
      <xdr:col>11</xdr:col>
      <xdr:colOff>361950</xdr:colOff>
      <xdr:row>22</xdr:row>
      <xdr:rowOff>114300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361950</xdr:colOff>
      <xdr:row>9</xdr:row>
      <xdr:rowOff>371475</xdr:rowOff>
    </xdr:from>
    <xdr:to>
      <xdr:col>11</xdr:col>
      <xdr:colOff>361950</xdr:colOff>
      <xdr:row>24</xdr:row>
      <xdr:rowOff>66675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361950</xdr:colOff>
      <xdr:row>11</xdr:row>
      <xdr:rowOff>114300</xdr:rowOff>
    </xdr:from>
    <xdr:to>
      <xdr:col>11</xdr:col>
      <xdr:colOff>361950</xdr:colOff>
      <xdr:row>26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7"/>
  <sheetViews>
    <sheetView tabSelected="1" topLeftCell="A13" zoomScale="60" zoomScaleNormal="60" workbookViewId="0">
      <selection activeCell="AE25" sqref="AE25"/>
    </sheetView>
  </sheetViews>
  <sheetFormatPr baseColWidth="10" defaultColWidth="11.42578125" defaultRowHeight="15" x14ac:dyDescent="0.25"/>
  <cols>
    <col min="1" max="1" width="51.85546875" customWidth="1"/>
    <col min="2" max="5" width="21.7109375" customWidth="1"/>
    <col min="14" max="14" width="13.5703125" bestFit="1" customWidth="1"/>
    <col min="15" max="15" width="13" bestFit="1" customWidth="1"/>
    <col min="16" max="16" width="13.5703125" bestFit="1" customWidth="1"/>
    <col min="17" max="17" width="13" bestFit="1" customWidth="1"/>
    <col min="18" max="18" width="14.28515625" bestFit="1" customWidth="1"/>
    <col min="19" max="19" width="13" bestFit="1" customWidth="1"/>
  </cols>
  <sheetData>
    <row r="1" spans="1:19" ht="16.5" thickBot="1" x14ac:dyDescent="0.3">
      <c r="A1" s="6" t="s">
        <v>0</v>
      </c>
      <c r="B1" s="44">
        <v>2017</v>
      </c>
      <c r="C1" s="44">
        <v>2018</v>
      </c>
      <c r="D1" s="44">
        <v>2019</v>
      </c>
      <c r="E1" s="44">
        <v>2020</v>
      </c>
      <c r="H1" s="36" t="s">
        <v>1</v>
      </c>
      <c r="I1" s="37"/>
      <c r="J1" s="37"/>
      <c r="K1" s="38"/>
      <c r="N1" s="35" t="s">
        <v>2</v>
      </c>
      <c r="O1" s="35"/>
      <c r="P1" s="35"/>
      <c r="Q1" s="35"/>
      <c r="R1" s="35"/>
      <c r="S1" s="35"/>
    </row>
    <row r="2" spans="1:19" ht="16.5" customHeight="1" x14ac:dyDescent="0.25">
      <c r="A2" s="42" t="s">
        <v>3</v>
      </c>
      <c r="B2" s="45"/>
      <c r="C2" s="45"/>
      <c r="D2" s="45"/>
      <c r="E2" s="45"/>
      <c r="H2" s="39"/>
      <c r="I2" s="40"/>
      <c r="J2" s="40"/>
      <c r="K2" s="41"/>
      <c r="N2" s="35" t="s">
        <v>4</v>
      </c>
      <c r="O2" s="35"/>
      <c r="P2" s="35" t="s">
        <v>5</v>
      </c>
      <c r="Q2" s="35"/>
      <c r="R2" s="35" t="s">
        <v>6</v>
      </c>
      <c r="S2" s="35"/>
    </row>
    <row r="3" spans="1:19" ht="15.75" thickBot="1" x14ac:dyDescent="0.3">
      <c r="A3" s="43"/>
      <c r="B3" s="46"/>
      <c r="C3" s="46"/>
      <c r="D3" s="46"/>
      <c r="E3" s="46"/>
      <c r="H3" s="21">
        <v>2017</v>
      </c>
      <c r="I3" s="21">
        <v>2018</v>
      </c>
      <c r="J3" s="21">
        <v>2019</v>
      </c>
      <c r="K3" s="21">
        <v>2020</v>
      </c>
      <c r="N3" s="21" t="s">
        <v>7</v>
      </c>
      <c r="O3" s="21" t="s">
        <v>8</v>
      </c>
      <c r="P3" s="21" t="s">
        <v>7</v>
      </c>
      <c r="Q3" s="21" t="s">
        <v>8</v>
      </c>
      <c r="R3" s="21" t="s">
        <v>7</v>
      </c>
      <c r="S3" s="21" t="s">
        <v>8</v>
      </c>
    </row>
    <row r="4" spans="1:19" ht="16.5" thickBot="1" x14ac:dyDescent="0.3">
      <c r="A4" s="7" t="s">
        <v>9</v>
      </c>
      <c r="B4" s="9">
        <v>138102129.09</v>
      </c>
      <c r="C4" s="9">
        <v>143446810.09999999</v>
      </c>
      <c r="D4" s="9">
        <v>164996570</v>
      </c>
      <c r="E4" s="9">
        <v>141373000</v>
      </c>
      <c r="F4" s="19"/>
      <c r="H4" s="22">
        <f>B4/B8</f>
        <v>0.22960889166255224</v>
      </c>
      <c r="I4" s="22">
        <f t="shared" ref="I4:K4" si="0">C4/C8</f>
        <v>0.21260589871860722</v>
      </c>
      <c r="J4" s="22">
        <f t="shared" si="0"/>
        <v>0.1961739785953808</v>
      </c>
      <c r="K4" s="22">
        <f t="shared" si="0"/>
        <v>0.21810964339822331</v>
      </c>
      <c r="N4" s="24">
        <f>C4-B4</f>
        <v>5344681.0099999905</v>
      </c>
      <c r="O4" s="25">
        <f>C4/B4</f>
        <v>1.0387009312978579</v>
      </c>
      <c r="P4" s="24">
        <f>D4-C4</f>
        <v>21549759.900000006</v>
      </c>
      <c r="Q4" s="25">
        <f>D4/C4</f>
        <v>1.1502282266505417</v>
      </c>
      <c r="R4" s="24">
        <f>E4-D4</f>
        <v>-23623570</v>
      </c>
      <c r="S4" s="25">
        <f>E4/D4</f>
        <v>0.85682387215685751</v>
      </c>
    </row>
    <row r="5" spans="1:19" ht="16.5" thickBot="1" x14ac:dyDescent="0.3">
      <c r="A5" s="7" t="s">
        <v>10</v>
      </c>
      <c r="B5" s="9">
        <v>83074032.810000002</v>
      </c>
      <c r="C5" s="9">
        <v>98304480.900000006</v>
      </c>
      <c r="D5" s="9">
        <v>99252130</v>
      </c>
      <c r="E5" s="9">
        <v>81057000</v>
      </c>
      <c r="F5" s="19"/>
      <c r="H5" s="22">
        <f>B5/B8</f>
        <v>0.13811906250201172</v>
      </c>
      <c r="I5" s="22">
        <f t="shared" ref="I5:K5" si="1">C5/C8</f>
        <v>0.14569938847187136</v>
      </c>
      <c r="J5" s="22">
        <f t="shared" si="1"/>
        <v>0.11800660599287581</v>
      </c>
      <c r="K5" s="22">
        <f t="shared" si="1"/>
        <v>0.12505438354515916</v>
      </c>
      <c r="N5" s="24">
        <f t="shared" ref="N5:N47" si="2">C5-B5</f>
        <v>15230448.090000004</v>
      </c>
      <c r="O5" s="25">
        <f t="shared" ref="O5:O47" si="3">C5/B5</f>
        <v>1.1833358460499181</v>
      </c>
      <c r="P5" s="24">
        <f t="shared" ref="P5:P47" si="4">D5-C5</f>
        <v>947649.09999999404</v>
      </c>
      <c r="Q5" s="25">
        <f t="shared" ref="Q5:Q47" si="5">D5/C5</f>
        <v>1.009639937989846</v>
      </c>
      <c r="R5" s="24">
        <f t="shared" ref="R5:R47" si="6">E5-D5</f>
        <v>-18195130</v>
      </c>
      <c r="S5" s="25">
        <f t="shared" ref="S5:S47" si="7">E5/D5</f>
        <v>0.81667768742091484</v>
      </c>
    </row>
    <row r="6" spans="1:19" ht="16.5" thickBot="1" x14ac:dyDescent="0.3">
      <c r="A6" s="7" t="s">
        <v>11</v>
      </c>
      <c r="B6" s="9">
        <v>377732481.19999999</v>
      </c>
      <c r="C6" s="9">
        <v>430813868</v>
      </c>
      <c r="D6" s="9">
        <v>570767600</v>
      </c>
      <c r="E6" s="9">
        <v>423640000</v>
      </c>
      <c r="F6" s="19"/>
      <c r="H6" s="22">
        <f>B6/B8</f>
        <v>0.62801882146767019</v>
      </c>
      <c r="I6" s="22">
        <f t="shared" ref="I6:K6" si="8">C6/C8</f>
        <v>0.63851938933133112</v>
      </c>
      <c r="J6" s="22">
        <f t="shared" si="8"/>
        <v>0.67861865822627021</v>
      </c>
      <c r="K6" s="22">
        <f t="shared" si="8"/>
        <v>0.65358993109874819</v>
      </c>
      <c r="N6" s="24">
        <f t="shared" si="2"/>
        <v>53081386.800000012</v>
      </c>
      <c r="O6" s="25">
        <f t="shared" si="3"/>
        <v>1.1405264027900601</v>
      </c>
      <c r="P6" s="24">
        <f t="shared" si="4"/>
        <v>139953732</v>
      </c>
      <c r="Q6" s="25">
        <f t="shared" si="5"/>
        <v>1.3248589295644495</v>
      </c>
      <c r="R6" s="24">
        <f t="shared" si="6"/>
        <v>-147127600</v>
      </c>
      <c r="S6" s="25">
        <f t="shared" si="7"/>
        <v>0.74222853574729886</v>
      </c>
    </row>
    <row r="7" spans="1:19" ht="16.5" thickBot="1" x14ac:dyDescent="0.3">
      <c r="A7" s="7" t="s">
        <v>12</v>
      </c>
      <c r="B7" s="9">
        <v>2558173.3200000003</v>
      </c>
      <c r="C7" s="9">
        <v>2142414.7999999998</v>
      </c>
      <c r="D7" s="9">
        <v>6056360</v>
      </c>
      <c r="E7" s="9">
        <v>2104000</v>
      </c>
      <c r="F7" s="19"/>
      <c r="H7" s="22">
        <f>B7/B8</f>
        <v>4.2532243677656954E-3</v>
      </c>
      <c r="I7" s="22">
        <f t="shared" ref="I7:K7" si="9">C7/C8</f>
        <v>3.1753234781903674E-3</v>
      </c>
      <c r="J7" s="22">
        <f t="shared" si="9"/>
        <v>7.2007571854731311E-3</v>
      </c>
      <c r="K7" s="22">
        <f t="shared" si="9"/>
        <v>3.2460419578693375E-3</v>
      </c>
      <c r="N7" s="24">
        <f t="shared" si="2"/>
        <v>-415758.52000000048</v>
      </c>
      <c r="O7" s="25">
        <f t="shared" si="3"/>
        <v>0.83747836131759812</v>
      </c>
      <c r="P7" s="24">
        <f t="shared" si="4"/>
        <v>3913945.2</v>
      </c>
      <c r="Q7" s="25">
        <f t="shared" si="5"/>
        <v>2.826884877755699</v>
      </c>
      <c r="R7" s="24">
        <f t="shared" si="6"/>
        <v>-3952360</v>
      </c>
      <c r="S7" s="25">
        <f t="shared" si="7"/>
        <v>0.3474033908156054</v>
      </c>
    </row>
    <row r="8" spans="1:19" ht="16.5" thickBot="1" x14ac:dyDescent="0.3">
      <c r="A8" s="7" t="s">
        <v>13</v>
      </c>
      <c r="B8" s="9">
        <f>SUM(B4:B7)</f>
        <v>601466816.42000008</v>
      </c>
      <c r="C8" s="9">
        <f t="shared" ref="C8:E8" si="10">SUM(C4:C7)</f>
        <v>674707573.79999995</v>
      </c>
      <c r="D8" s="9">
        <f t="shared" si="10"/>
        <v>841072660</v>
      </c>
      <c r="E8" s="9">
        <f t="shared" si="10"/>
        <v>648174000</v>
      </c>
      <c r="F8" s="19"/>
      <c r="H8" s="22">
        <f>B8/B8</f>
        <v>1</v>
      </c>
      <c r="I8" s="22">
        <f t="shared" ref="I8:K8" si="11">C8/C8</f>
        <v>1</v>
      </c>
      <c r="J8" s="22">
        <f t="shared" si="11"/>
        <v>1</v>
      </c>
      <c r="K8" s="22">
        <f t="shared" si="11"/>
        <v>1</v>
      </c>
      <c r="N8" s="24">
        <f t="shared" si="2"/>
        <v>73240757.379999876</v>
      </c>
      <c r="O8" s="25">
        <f t="shared" si="3"/>
        <v>1.1217702379924088</v>
      </c>
      <c r="P8" s="24">
        <f t="shared" si="4"/>
        <v>166365086.20000005</v>
      </c>
      <c r="Q8" s="25">
        <f t="shared" si="5"/>
        <v>1.2465736159785792</v>
      </c>
      <c r="R8" s="24">
        <f t="shared" si="6"/>
        <v>-192898660</v>
      </c>
      <c r="S8" s="25">
        <f t="shared" si="7"/>
        <v>0.77065161052791797</v>
      </c>
    </row>
    <row r="9" spans="1:19" ht="16.5" thickBot="1" x14ac:dyDescent="0.3">
      <c r="A9" s="10"/>
      <c r="B9" s="9"/>
      <c r="C9" s="9"/>
      <c r="D9" s="9"/>
      <c r="E9" s="8"/>
      <c r="F9" s="19"/>
      <c r="H9" s="23"/>
      <c r="I9" s="23"/>
      <c r="J9" s="23"/>
      <c r="K9" s="23"/>
      <c r="N9" s="24"/>
      <c r="O9" s="25"/>
      <c r="P9" s="24"/>
      <c r="Q9" s="25"/>
      <c r="R9" s="24"/>
      <c r="S9" s="25"/>
    </row>
    <row r="10" spans="1:19" ht="16.5" thickBot="1" x14ac:dyDescent="0.3">
      <c r="A10" s="7" t="s">
        <v>14</v>
      </c>
      <c r="B10" s="9">
        <v>117403186.05</v>
      </c>
      <c r="C10" s="9">
        <v>150447984.5</v>
      </c>
      <c r="D10" s="9">
        <v>140266650</v>
      </c>
      <c r="E10" s="9">
        <v>117685000</v>
      </c>
      <c r="F10" s="19"/>
      <c r="H10" s="22">
        <f>B10/B16</f>
        <v>0.10531592321762506</v>
      </c>
      <c r="I10" s="22">
        <f t="shared" ref="I10:K10" si="12">C10/C16</f>
        <v>0.1344912726360141</v>
      </c>
      <c r="J10" s="22">
        <f t="shared" si="12"/>
        <v>0.10531592321762508</v>
      </c>
      <c r="K10" s="22">
        <f t="shared" si="12"/>
        <v>0.17360895977718574</v>
      </c>
      <c r="N10" s="24">
        <f t="shared" si="2"/>
        <v>33044798.450000003</v>
      </c>
      <c r="O10" s="25">
        <f t="shared" si="3"/>
        <v>1.281464239274791</v>
      </c>
      <c r="P10" s="24">
        <f t="shared" si="4"/>
        <v>-10181334.5</v>
      </c>
      <c r="Q10" s="25">
        <f t="shared" si="5"/>
        <v>0.93232654771789247</v>
      </c>
      <c r="R10" s="24">
        <f t="shared" si="6"/>
        <v>-22581650</v>
      </c>
      <c r="S10" s="25">
        <f t="shared" si="7"/>
        <v>0.83900913011040046</v>
      </c>
    </row>
    <row r="11" spans="1:19" ht="16.5" thickBot="1" x14ac:dyDescent="0.3">
      <c r="A11" s="7" t="s">
        <v>10</v>
      </c>
      <c r="B11" s="9">
        <v>13914857.160000002</v>
      </c>
      <c r="C11" s="9">
        <v>25460952.399999999</v>
      </c>
      <c r="D11" s="9">
        <v>16624680.000000002</v>
      </c>
      <c r="E11" s="9">
        <v>12252000</v>
      </c>
      <c r="F11" s="19"/>
      <c r="H11" s="22">
        <f>B11/B16</f>
        <v>1.2482250929908054E-2</v>
      </c>
      <c r="I11" s="22">
        <f t="shared" ref="I11:K11" si="13">C11/C16</f>
        <v>2.2760530173808857E-2</v>
      </c>
      <c r="J11" s="22">
        <f t="shared" si="13"/>
        <v>1.2482250929908054E-2</v>
      </c>
      <c r="K11" s="22">
        <f t="shared" si="13"/>
        <v>1.8074155374007559E-2</v>
      </c>
      <c r="N11" s="24">
        <f t="shared" si="2"/>
        <v>11546095.239999996</v>
      </c>
      <c r="O11" s="25">
        <f t="shared" si="3"/>
        <v>1.8297674282414262</v>
      </c>
      <c r="P11" s="24">
        <f t="shared" si="4"/>
        <v>-8836272.3999999966</v>
      </c>
      <c r="Q11" s="25">
        <f t="shared" si="5"/>
        <v>0.65294808060675702</v>
      </c>
      <c r="R11" s="24">
        <f t="shared" si="6"/>
        <v>-4372680.0000000019</v>
      </c>
      <c r="S11" s="25">
        <f t="shared" si="7"/>
        <v>0.73697659142912819</v>
      </c>
    </row>
    <row r="12" spans="1:19" ht="16.5" thickBot="1" x14ac:dyDescent="0.3">
      <c r="A12" s="7" t="s">
        <v>15</v>
      </c>
      <c r="B12" s="9">
        <v>497828374.11000001</v>
      </c>
      <c r="C12" s="9">
        <v>453142637.89999998</v>
      </c>
      <c r="D12" s="9">
        <v>594777030</v>
      </c>
      <c r="E12" s="9">
        <v>245667000</v>
      </c>
      <c r="F12" s="19"/>
      <c r="H12" s="22">
        <f>B12/B16</f>
        <v>0.44657437832219621</v>
      </c>
      <c r="I12" s="22">
        <f t="shared" ref="I12:K12" si="14">C12/C16</f>
        <v>0.40508173146587761</v>
      </c>
      <c r="J12" s="22">
        <f t="shared" si="14"/>
        <v>0.44657437832219626</v>
      </c>
      <c r="K12" s="22">
        <f t="shared" si="14"/>
        <v>0.36240805813469762</v>
      </c>
      <c r="N12" s="24">
        <f t="shared" si="2"/>
        <v>-44685736.210000038</v>
      </c>
      <c r="O12" s="25">
        <f t="shared" si="3"/>
        <v>0.91023867153034899</v>
      </c>
      <c r="P12" s="24">
        <f t="shared" si="4"/>
        <v>141634392.10000002</v>
      </c>
      <c r="Q12" s="25">
        <f t="shared" si="5"/>
        <v>1.3125602851154696</v>
      </c>
      <c r="R12" s="24">
        <f t="shared" si="6"/>
        <v>-349110030</v>
      </c>
      <c r="S12" s="25">
        <f t="shared" si="7"/>
        <v>0.41304049687325683</v>
      </c>
    </row>
    <row r="13" spans="1:19" ht="16.5" thickBot="1" x14ac:dyDescent="0.3">
      <c r="A13" s="7" t="s">
        <v>16</v>
      </c>
      <c r="B13" s="9">
        <v>295529232.24000001</v>
      </c>
      <c r="C13" s="9">
        <v>378365813.60000002</v>
      </c>
      <c r="D13" s="9">
        <v>353081520</v>
      </c>
      <c r="E13" s="9">
        <v>193928000</v>
      </c>
      <c r="F13" s="19"/>
      <c r="H13" s="22">
        <f>B13/B16</f>
        <v>0.26510297529656801</v>
      </c>
      <c r="I13" s="22">
        <f t="shared" ref="I13:K13" si="15">C13/C16</f>
        <v>0.33823583587472317</v>
      </c>
      <c r="J13" s="22">
        <f t="shared" si="15"/>
        <v>0.26510297529656801</v>
      </c>
      <c r="K13" s="22">
        <f t="shared" si="15"/>
        <v>0.28608266432994922</v>
      </c>
      <c r="N13" s="24">
        <f t="shared" si="2"/>
        <v>82836581.360000014</v>
      </c>
      <c r="O13" s="25">
        <f t="shared" si="3"/>
        <v>1.2802991119766054</v>
      </c>
      <c r="P13" s="24">
        <f t="shared" si="4"/>
        <v>-25284293.600000024</v>
      </c>
      <c r="Q13" s="25">
        <f t="shared" si="5"/>
        <v>0.93317500500526185</v>
      </c>
      <c r="R13" s="24">
        <f t="shared" si="6"/>
        <v>-159153520</v>
      </c>
      <c r="S13" s="25">
        <f t="shared" si="7"/>
        <v>0.54924426517706171</v>
      </c>
    </row>
    <row r="14" spans="1:19" ht="16.5" thickBot="1" x14ac:dyDescent="0.3">
      <c r="A14" s="7" t="s">
        <v>17</v>
      </c>
      <c r="B14" s="9">
        <v>66600.090000000011</v>
      </c>
      <c r="C14" s="9">
        <v>84000.1</v>
      </c>
      <c r="D14" s="9">
        <v>79570</v>
      </c>
      <c r="E14" s="9">
        <v>52000</v>
      </c>
      <c r="F14" s="19"/>
      <c r="H14" s="22">
        <f>B14/B16</f>
        <v>5.9743267629378959E-5</v>
      </c>
      <c r="I14" s="22">
        <f t="shared" ref="I14:K14" si="16">C14/C16</f>
        <v>7.5090938493446206E-5</v>
      </c>
      <c r="J14" s="22">
        <f t="shared" si="16"/>
        <v>5.9743267629378959E-5</v>
      </c>
      <c r="K14" s="22">
        <f t="shared" si="16"/>
        <v>7.6710421110707885E-5</v>
      </c>
      <c r="N14" s="24">
        <f t="shared" si="2"/>
        <v>17400.009999999995</v>
      </c>
      <c r="O14" s="25">
        <f t="shared" si="3"/>
        <v>1.2612610583559269</v>
      </c>
      <c r="P14" s="24">
        <f t="shared" si="4"/>
        <v>-4430.1000000000058</v>
      </c>
      <c r="Q14" s="25">
        <f t="shared" si="5"/>
        <v>0.94726077707050338</v>
      </c>
      <c r="R14" s="24">
        <f t="shared" si="6"/>
        <v>-27570</v>
      </c>
      <c r="S14" s="25">
        <f t="shared" si="7"/>
        <v>0.65351263038833729</v>
      </c>
    </row>
    <row r="15" spans="1:19" ht="16.5" thickBot="1" x14ac:dyDescent="0.3">
      <c r="A15" s="7" t="s">
        <v>18</v>
      </c>
      <c r="B15" s="9">
        <v>190029215.70000002</v>
      </c>
      <c r="C15" s="9">
        <v>111143573</v>
      </c>
      <c r="D15" s="9">
        <v>227036100.00000003</v>
      </c>
      <c r="E15" s="9">
        <v>108290000</v>
      </c>
      <c r="F15" s="19"/>
      <c r="H15" s="22">
        <f>B15/B16</f>
        <v>0.17046472896607318</v>
      </c>
      <c r="I15" s="22">
        <f t="shared" ref="I15:K15" si="17">C15/C16</f>
        <v>9.9355538911082827E-2</v>
      </c>
      <c r="J15" s="22">
        <f t="shared" si="17"/>
        <v>0.1704647289660732</v>
      </c>
      <c r="K15" s="22">
        <f t="shared" si="17"/>
        <v>0.15974945196304918</v>
      </c>
      <c r="N15" s="24">
        <f t="shared" si="2"/>
        <v>-78885642.700000018</v>
      </c>
      <c r="O15" s="25">
        <f t="shared" si="3"/>
        <v>0.58487623911189979</v>
      </c>
      <c r="P15" s="24">
        <f t="shared" si="4"/>
        <v>115892527.00000003</v>
      </c>
      <c r="Q15" s="25">
        <f t="shared" si="5"/>
        <v>2.0427281026857038</v>
      </c>
      <c r="R15" s="24">
        <f t="shared" si="6"/>
        <v>-118746100.00000003</v>
      </c>
      <c r="S15" s="25">
        <f t="shared" si="7"/>
        <v>0.4769726047972106</v>
      </c>
    </row>
    <row r="16" spans="1:19" ht="16.5" thickBot="1" x14ac:dyDescent="0.3">
      <c r="A16" s="7" t="s">
        <v>19</v>
      </c>
      <c r="B16" s="9">
        <f>SUM(B10:B15)</f>
        <v>1114771465.3500001</v>
      </c>
      <c r="C16" s="9">
        <f t="shared" ref="C16:E16" si="18">SUM(C10:C15)</f>
        <v>1118644961.5</v>
      </c>
      <c r="D16" s="9">
        <f t="shared" si="18"/>
        <v>1331865550</v>
      </c>
      <c r="E16" s="9">
        <f t="shared" si="18"/>
        <v>677874000</v>
      </c>
      <c r="F16" s="19"/>
      <c r="H16" s="22">
        <f>B16/B16</f>
        <v>1</v>
      </c>
      <c r="I16" s="22">
        <f t="shared" ref="I16:K16" si="19">C16/C16</f>
        <v>1</v>
      </c>
      <c r="J16" s="22">
        <f t="shared" si="19"/>
        <v>1</v>
      </c>
      <c r="K16" s="22">
        <f t="shared" si="19"/>
        <v>1</v>
      </c>
      <c r="N16" s="24">
        <f t="shared" si="2"/>
        <v>3873496.1499998569</v>
      </c>
      <c r="O16" s="25">
        <f t="shared" si="3"/>
        <v>1.0034746997661836</v>
      </c>
      <c r="P16" s="24">
        <f t="shared" si="4"/>
        <v>213220588.5</v>
      </c>
      <c r="Q16" s="25">
        <f t="shared" si="5"/>
        <v>1.1906061313806757</v>
      </c>
      <c r="R16" s="24">
        <f t="shared" si="6"/>
        <v>-653991550</v>
      </c>
      <c r="S16" s="25">
        <f t="shared" si="7"/>
        <v>0.5089657886263369</v>
      </c>
    </row>
    <row r="17" spans="1:19" ht="16.5" thickBot="1" x14ac:dyDescent="0.3">
      <c r="A17" s="7" t="s">
        <v>20</v>
      </c>
      <c r="B17" s="9">
        <f>B8+B16</f>
        <v>1716238281.7700002</v>
      </c>
      <c r="C17" s="9">
        <f t="shared" ref="C17:E17" si="20">C8+C16</f>
        <v>1793352535.3</v>
      </c>
      <c r="D17" s="9">
        <f t="shared" si="20"/>
        <v>2172938210</v>
      </c>
      <c r="E17" s="9">
        <f t="shared" si="20"/>
        <v>1326048000</v>
      </c>
      <c r="F17" s="19"/>
      <c r="H17" s="22">
        <v>1</v>
      </c>
      <c r="I17" s="22">
        <v>1</v>
      </c>
      <c r="J17" s="22">
        <v>1</v>
      </c>
      <c r="K17" s="22">
        <v>1</v>
      </c>
      <c r="N17" s="24">
        <f t="shared" si="2"/>
        <v>77114253.529999733</v>
      </c>
      <c r="O17" s="25">
        <f t="shared" si="3"/>
        <v>1.044932136958552</v>
      </c>
      <c r="P17" s="24">
        <f t="shared" si="4"/>
        <v>379585674.70000005</v>
      </c>
      <c r="Q17" s="25">
        <f t="shared" si="5"/>
        <v>1.2116626080083586</v>
      </c>
      <c r="R17" s="24">
        <f t="shared" si="6"/>
        <v>-846890210</v>
      </c>
      <c r="S17" s="25">
        <f t="shared" si="7"/>
        <v>0.61025573295063917</v>
      </c>
    </row>
    <row r="18" spans="1:19" ht="16.5" thickBot="1" x14ac:dyDescent="0.3">
      <c r="A18" s="10"/>
      <c r="B18" s="9"/>
      <c r="C18" s="9"/>
      <c r="D18" s="9"/>
      <c r="E18" s="8"/>
      <c r="F18" s="19"/>
      <c r="H18" s="23"/>
      <c r="I18" s="23"/>
      <c r="J18" s="23"/>
      <c r="K18" s="23"/>
      <c r="N18" s="24"/>
      <c r="O18" s="25"/>
      <c r="P18" s="24"/>
      <c r="Q18" s="25"/>
      <c r="R18" s="24"/>
      <c r="S18" s="25"/>
    </row>
    <row r="19" spans="1:19" ht="16.5" thickBot="1" x14ac:dyDescent="0.3">
      <c r="A19" s="7" t="s">
        <v>21</v>
      </c>
      <c r="B19" s="9"/>
      <c r="C19" s="9"/>
      <c r="D19" s="9"/>
      <c r="E19" s="8"/>
      <c r="F19" s="19"/>
      <c r="H19" s="23"/>
      <c r="I19" s="23"/>
      <c r="J19" s="23"/>
      <c r="K19" s="23"/>
      <c r="N19" s="24"/>
      <c r="O19" s="25"/>
      <c r="P19" s="24"/>
      <c r="Q19" s="25"/>
      <c r="R19" s="24"/>
      <c r="S19" s="25"/>
    </row>
    <row r="20" spans="1:19" ht="16.5" thickBot="1" x14ac:dyDescent="0.3">
      <c r="A20" s="7" t="s">
        <v>22</v>
      </c>
      <c r="B20" s="9"/>
      <c r="C20" s="9"/>
      <c r="D20" s="9"/>
      <c r="E20" s="8"/>
      <c r="F20" s="19"/>
      <c r="H20" s="23"/>
      <c r="I20" s="23"/>
      <c r="J20" s="23"/>
      <c r="K20" s="23"/>
      <c r="N20" s="24"/>
      <c r="O20" s="25"/>
      <c r="P20" s="24"/>
      <c r="Q20" s="25"/>
      <c r="R20" s="24"/>
      <c r="S20" s="25"/>
    </row>
    <row r="21" spans="1:19" ht="16.5" thickBot="1" x14ac:dyDescent="0.3">
      <c r="A21" s="7" t="s">
        <v>23</v>
      </c>
      <c r="B21" s="9">
        <v>130454066.7</v>
      </c>
      <c r="C21" s="9">
        <v>244948963</v>
      </c>
      <c r="D21" s="9">
        <v>155859100</v>
      </c>
      <c r="E21" s="9">
        <v>122990000</v>
      </c>
      <c r="H21" s="22">
        <f>B21/B29</f>
        <v>0.19709627930633797</v>
      </c>
      <c r="I21" s="22">
        <f t="shared" ref="I21:K21" si="21">C21/C29</f>
        <v>0.32043678161650613</v>
      </c>
      <c r="J21" s="22">
        <f t="shared" si="21"/>
        <v>0.197096279306338</v>
      </c>
      <c r="K21" s="22">
        <f t="shared" si="21"/>
        <v>0.19145898941908487</v>
      </c>
      <c r="N21" s="24">
        <f t="shared" si="2"/>
        <v>114494896.3</v>
      </c>
      <c r="O21" s="25">
        <f t="shared" si="3"/>
        <v>1.8776644469298096</v>
      </c>
      <c r="P21" s="24">
        <f t="shared" si="4"/>
        <v>-89089863</v>
      </c>
      <c r="Q21" s="25">
        <f t="shared" si="5"/>
        <v>0.63629214057950512</v>
      </c>
      <c r="R21" s="24">
        <f t="shared" si="6"/>
        <v>-32869100</v>
      </c>
      <c r="S21" s="25">
        <f t="shared" si="7"/>
        <v>0.78911016424450031</v>
      </c>
    </row>
    <row r="22" spans="1:19" ht="16.5" thickBot="1" x14ac:dyDescent="0.3">
      <c r="A22" s="7" t="s">
        <v>24</v>
      </c>
      <c r="B22" s="9">
        <v>228483925.20000002</v>
      </c>
      <c r="C22" s="9">
        <v>153871028</v>
      </c>
      <c r="D22" s="9">
        <v>272979600</v>
      </c>
      <c r="E22" s="9">
        <v>230440000</v>
      </c>
      <c r="H22" s="22">
        <f>B22/B29</f>
        <v>0.34520450513657797</v>
      </c>
      <c r="I22" s="22">
        <f t="shared" ref="I22:K22" si="22">C22/C29</f>
        <v>0.2012906541528951</v>
      </c>
      <c r="J22" s="22">
        <f t="shared" si="22"/>
        <v>0.34520450513657797</v>
      </c>
      <c r="K22" s="22">
        <f t="shared" si="22"/>
        <v>0.35872680316882605</v>
      </c>
      <c r="N22" s="24">
        <f t="shared" si="2"/>
        <v>-74612897.200000018</v>
      </c>
      <c r="O22" s="25">
        <f t="shared" si="3"/>
        <v>0.6734435600461226</v>
      </c>
      <c r="P22" s="24">
        <f t="shared" si="4"/>
        <v>119108572</v>
      </c>
      <c r="Q22" s="25">
        <f t="shared" si="5"/>
        <v>1.7740805631063958</v>
      </c>
      <c r="R22" s="24">
        <f t="shared" si="6"/>
        <v>-42539600</v>
      </c>
      <c r="S22" s="25">
        <f t="shared" si="7"/>
        <v>0.84416564461227139</v>
      </c>
    </row>
    <row r="23" spans="1:19" ht="16.5" thickBot="1" x14ac:dyDescent="0.3">
      <c r="A23" s="7" t="s">
        <v>25</v>
      </c>
      <c r="B23" s="9">
        <v>63879521.940000013</v>
      </c>
      <c r="C23" s="9">
        <v>68977246.599999994</v>
      </c>
      <c r="D23" s="9">
        <v>76319620</v>
      </c>
      <c r="E23" s="9">
        <v>60018000</v>
      </c>
      <c r="H23" s="22">
        <f>B23/B29</f>
        <v>9.651225459452531E-2</v>
      </c>
      <c r="I23" s="22">
        <f t="shared" ref="I23:K23" si="23">C23/C29</f>
        <v>9.0234498789333872E-2</v>
      </c>
      <c r="J23" s="22">
        <f t="shared" si="23"/>
        <v>9.6512254594525296E-2</v>
      </c>
      <c r="K23" s="22">
        <f t="shared" si="23"/>
        <v>9.3430243328357074E-2</v>
      </c>
      <c r="N23" s="24">
        <f t="shared" si="2"/>
        <v>5097724.6599999815</v>
      </c>
      <c r="O23" s="25">
        <f t="shared" si="3"/>
        <v>1.0798021729841389</v>
      </c>
      <c r="P23" s="24">
        <f t="shared" si="4"/>
        <v>7342373.400000006</v>
      </c>
      <c r="Q23" s="25">
        <f t="shared" si="5"/>
        <v>1.1064463103692517</v>
      </c>
      <c r="R23" s="24">
        <f t="shared" si="6"/>
        <v>-16301620</v>
      </c>
      <c r="S23" s="25">
        <f t="shared" si="7"/>
        <v>0.78640328659917336</v>
      </c>
    </row>
    <row r="24" spans="1:19" ht="16.5" thickBot="1" x14ac:dyDescent="0.3">
      <c r="A24" s="7" t="s">
        <v>26</v>
      </c>
      <c r="B24" s="9">
        <v>96274535.580000013</v>
      </c>
      <c r="C24" s="9">
        <v>116971706.2</v>
      </c>
      <c r="D24" s="9">
        <v>115023340.00000001</v>
      </c>
      <c r="E24" s="9">
        <v>101526000</v>
      </c>
      <c r="H24" s="22">
        <f>B24/B29</f>
        <v>0.1454561995250061</v>
      </c>
      <c r="I24" s="22">
        <f t="shared" ref="I24:K24" si="24">C24/C29</f>
        <v>0.15301978263496266</v>
      </c>
      <c r="J24" s="22">
        <f t="shared" si="24"/>
        <v>0.14545619952500613</v>
      </c>
      <c r="K24" s="22">
        <f t="shared" si="24"/>
        <v>0.15804590096562332</v>
      </c>
      <c r="N24" s="24">
        <f t="shared" si="2"/>
        <v>20697170.61999999</v>
      </c>
      <c r="O24" s="25">
        <f t="shared" si="3"/>
        <v>1.214980737069373</v>
      </c>
      <c r="P24" s="24">
        <f t="shared" si="4"/>
        <v>-1948366.1999999881</v>
      </c>
      <c r="Q24" s="25">
        <f t="shared" si="5"/>
        <v>0.98334326938286565</v>
      </c>
      <c r="R24" s="24">
        <f t="shared" si="6"/>
        <v>-13497340.000000015</v>
      </c>
      <c r="S24" s="25">
        <f t="shared" si="7"/>
        <v>0.88265564188972423</v>
      </c>
    </row>
    <row r="25" spans="1:19" ht="16.5" thickBot="1" x14ac:dyDescent="0.3">
      <c r="A25" s="7" t="s">
        <v>27</v>
      </c>
      <c r="B25" s="9">
        <v>48737580.930000007</v>
      </c>
      <c r="C25" s="9">
        <v>64152867.700000003</v>
      </c>
      <c r="D25" s="9">
        <v>58228890.000000007</v>
      </c>
      <c r="E25" s="9">
        <v>52321000</v>
      </c>
      <c r="H25" s="22">
        <f>B25/B29</f>
        <v>7.3635081731756633E-2</v>
      </c>
      <c r="I25" s="22">
        <f t="shared" ref="I25:K25" si="25">C25/C29</f>
        <v>8.3923353687590463E-2</v>
      </c>
      <c r="J25" s="22">
        <f t="shared" si="25"/>
        <v>7.3635081731756646E-2</v>
      </c>
      <c r="K25" s="22">
        <f t="shared" si="25"/>
        <v>8.1448294864590126E-2</v>
      </c>
      <c r="N25" s="24">
        <f t="shared" si="2"/>
        <v>15415286.769999996</v>
      </c>
      <c r="O25" s="25">
        <f t="shared" si="3"/>
        <v>1.3162915859968596</v>
      </c>
      <c r="P25" s="24">
        <f t="shared" si="4"/>
        <v>-5923977.6999999955</v>
      </c>
      <c r="Q25" s="25">
        <f t="shared" si="5"/>
        <v>0.90765841165974881</v>
      </c>
      <c r="R25" s="24">
        <f t="shared" si="6"/>
        <v>-5907890.0000000075</v>
      </c>
      <c r="S25" s="25">
        <f t="shared" si="7"/>
        <v>0.89854022633781949</v>
      </c>
    </row>
    <row r="26" spans="1:19" ht="16.5" thickBot="1" x14ac:dyDescent="0.3">
      <c r="A26" s="7" t="s">
        <v>28</v>
      </c>
      <c r="B26" s="9">
        <v>17628952.590000004</v>
      </c>
      <c r="C26" s="9">
        <v>20587725.100000001</v>
      </c>
      <c r="D26" s="9">
        <v>21062070</v>
      </c>
      <c r="E26" s="9">
        <v>14323000</v>
      </c>
      <c r="H26" s="22">
        <f>B26/B29</f>
        <v>2.6634669592533525E-2</v>
      </c>
      <c r="I26" s="22">
        <f t="shared" ref="I26:K26" si="26">C26/C29</f>
        <v>2.6932403758938801E-2</v>
      </c>
      <c r="J26" s="22">
        <f t="shared" si="26"/>
        <v>2.6634669592533525E-2</v>
      </c>
      <c r="K26" s="22">
        <f t="shared" si="26"/>
        <v>2.2296667253025065E-2</v>
      </c>
      <c r="N26" s="24">
        <f t="shared" si="2"/>
        <v>2958772.5099999979</v>
      </c>
      <c r="O26" s="25">
        <f t="shared" si="3"/>
        <v>1.1678359786206673</v>
      </c>
      <c r="P26" s="24">
        <f t="shared" si="4"/>
        <v>474344.89999999851</v>
      </c>
      <c r="Q26" s="25">
        <f t="shared" si="5"/>
        <v>1.0230401803839899</v>
      </c>
      <c r="R26" s="24">
        <f t="shared" si="6"/>
        <v>-6739070</v>
      </c>
      <c r="S26" s="25">
        <f t="shared" si="7"/>
        <v>0.68003762213305718</v>
      </c>
    </row>
    <row r="27" spans="1:19" ht="16.5" thickBot="1" x14ac:dyDescent="0.3">
      <c r="A27" s="7" t="s">
        <v>29</v>
      </c>
      <c r="B27" s="9">
        <v>59830601.399999999</v>
      </c>
      <c r="C27" s="9">
        <v>56478446</v>
      </c>
      <c r="D27" s="9">
        <v>71482200</v>
      </c>
      <c r="E27" s="9">
        <v>48580000</v>
      </c>
      <c r="H27" s="22">
        <f>B27/B29</f>
        <v>9.0394950674240457E-2</v>
      </c>
      <c r="I27" s="22">
        <f t="shared" ref="I27:K27" si="27">C27/C29</f>
        <v>7.3883846027719788E-2</v>
      </c>
      <c r="J27" s="22">
        <f t="shared" si="27"/>
        <v>9.0394950674240471E-2</v>
      </c>
      <c r="K27" s="22">
        <f t="shared" si="27"/>
        <v>7.5624666281641953E-2</v>
      </c>
      <c r="N27" s="24">
        <f t="shared" si="2"/>
        <v>-3352155.3999999985</v>
      </c>
      <c r="O27" s="25">
        <f t="shared" si="3"/>
        <v>0.94397256050312739</v>
      </c>
      <c r="P27" s="24">
        <f t="shared" si="4"/>
        <v>15003754</v>
      </c>
      <c r="Q27" s="25">
        <f t="shared" si="5"/>
        <v>1.2656545118114617</v>
      </c>
      <c r="R27" s="24">
        <f t="shared" si="6"/>
        <v>-22902200</v>
      </c>
      <c r="S27" s="25">
        <f t="shared" si="7"/>
        <v>0.67960974900045046</v>
      </c>
    </row>
    <row r="28" spans="1:19" ht="16.5" thickBot="1" x14ac:dyDescent="0.3">
      <c r="A28" s="7" t="s">
        <v>30</v>
      </c>
      <c r="B28" s="9">
        <v>16590721.050000001</v>
      </c>
      <c r="C28" s="9">
        <v>38434134.5</v>
      </c>
      <c r="D28" s="9">
        <v>19821650</v>
      </c>
      <c r="E28" s="9">
        <v>12185000</v>
      </c>
      <c r="H28" s="22">
        <f>B28/B29</f>
        <v>2.5066059439022001E-2</v>
      </c>
      <c r="I28" s="22">
        <f t="shared" ref="I28:K28" si="28">C28/C29</f>
        <v>5.0278679332053031E-2</v>
      </c>
      <c r="J28" s="22">
        <f t="shared" si="28"/>
        <v>2.5066059439022004E-2</v>
      </c>
      <c r="K28" s="22">
        <f t="shared" si="28"/>
        <v>1.8968434718851526E-2</v>
      </c>
      <c r="N28" s="24">
        <f t="shared" si="2"/>
        <v>21843413.449999999</v>
      </c>
      <c r="O28" s="25">
        <f t="shared" si="3"/>
        <v>2.3166042261918447</v>
      </c>
      <c r="P28" s="24">
        <f t="shared" si="4"/>
        <v>-18612484.5</v>
      </c>
      <c r="Q28" s="25">
        <f t="shared" si="5"/>
        <v>0.51573035942828371</v>
      </c>
      <c r="R28" s="24">
        <f t="shared" si="6"/>
        <v>-7636650</v>
      </c>
      <c r="S28" s="25">
        <f t="shared" si="7"/>
        <v>0.61473187146377828</v>
      </c>
    </row>
    <row r="29" spans="1:19" ht="16.5" thickBot="1" x14ac:dyDescent="0.3">
      <c r="A29" s="7" t="s">
        <v>31</v>
      </c>
      <c r="B29" s="9">
        <f>SUM(B21:B28)</f>
        <v>661879905.3900001</v>
      </c>
      <c r="C29" s="9">
        <f t="shared" ref="C29:E29" si="29">SUM(C21:C28)</f>
        <v>764422117.10000014</v>
      </c>
      <c r="D29" s="9">
        <f t="shared" si="29"/>
        <v>790776470</v>
      </c>
      <c r="E29" s="9">
        <f t="shared" si="29"/>
        <v>642383000</v>
      </c>
      <c r="H29" s="22">
        <f>B29/B29</f>
        <v>1</v>
      </c>
      <c r="I29" s="22">
        <f t="shared" ref="I29:K29" si="30">C29/C29</f>
        <v>1</v>
      </c>
      <c r="J29" s="22">
        <f t="shared" si="30"/>
        <v>1</v>
      </c>
      <c r="K29" s="22">
        <f t="shared" si="30"/>
        <v>1</v>
      </c>
      <c r="N29" s="24">
        <f t="shared" si="2"/>
        <v>102542211.71000004</v>
      </c>
      <c r="O29" s="25">
        <f t="shared" si="3"/>
        <v>1.1549257061212321</v>
      </c>
      <c r="P29" s="24">
        <f t="shared" si="4"/>
        <v>26354352.899999857</v>
      </c>
      <c r="Q29" s="25">
        <f t="shared" si="5"/>
        <v>1.0344761779002167</v>
      </c>
      <c r="R29" s="24">
        <f t="shared" si="6"/>
        <v>-148393470</v>
      </c>
      <c r="S29" s="25">
        <f t="shared" si="7"/>
        <v>0.81234460605536229</v>
      </c>
    </row>
    <row r="30" spans="1:19" ht="16.5" thickBot="1" x14ac:dyDescent="0.3">
      <c r="A30" s="10"/>
      <c r="B30" s="9"/>
      <c r="C30" s="9"/>
      <c r="D30" s="9"/>
      <c r="E30" s="8"/>
      <c r="H30" s="23"/>
      <c r="I30" s="23"/>
      <c r="J30" s="23"/>
      <c r="K30" s="23"/>
      <c r="N30" s="24"/>
      <c r="O30" s="25"/>
      <c r="P30" s="24"/>
      <c r="Q30" s="25"/>
      <c r="R30" s="24"/>
      <c r="S30" s="25"/>
    </row>
    <row r="31" spans="1:19" ht="16.5" thickBot="1" x14ac:dyDescent="0.3">
      <c r="A31" s="7" t="s">
        <v>32</v>
      </c>
      <c r="B31" s="9">
        <v>18521211.329999998</v>
      </c>
      <c r="C31" s="9">
        <v>15579123.699999999</v>
      </c>
      <c r="D31" s="9">
        <v>22128090</v>
      </c>
      <c r="E31" s="9">
        <v>18301000</v>
      </c>
      <c r="H31" s="22">
        <f>B31/B36</f>
        <v>4.4303272606649957E-2</v>
      </c>
      <c r="I31" s="22">
        <f t="shared" ref="I31:K31" si="31">C31/C36</f>
        <v>2.7023363450263582E-2</v>
      </c>
      <c r="J31" s="22">
        <f t="shared" si="31"/>
        <v>4.4303272606649964E-2</v>
      </c>
      <c r="K31" s="22">
        <f t="shared" si="31"/>
        <v>4.7879799491403037E-2</v>
      </c>
      <c r="N31" s="24">
        <f t="shared" si="2"/>
        <v>-2942087.629999999</v>
      </c>
      <c r="O31" s="25">
        <f t="shared" si="3"/>
        <v>0.84115036659429987</v>
      </c>
      <c r="P31" s="24">
        <f t="shared" si="4"/>
        <v>6548966.3000000007</v>
      </c>
      <c r="Q31" s="25">
        <f t="shared" si="5"/>
        <v>1.42036807885414</v>
      </c>
      <c r="R31" s="24">
        <f t="shared" si="6"/>
        <v>-3827090</v>
      </c>
      <c r="S31" s="25">
        <f t="shared" si="7"/>
        <v>0.82704833539632205</v>
      </c>
    </row>
    <row r="32" spans="1:19" ht="16.5" thickBot="1" x14ac:dyDescent="0.3">
      <c r="A32" s="7" t="s">
        <v>33</v>
      </c>
      <c r="B32" s="9">
        <v>11222571.330000004</v>
      </c>
      <c r="C32" s="9">
        <v>20469523.699999999</v>
      </c>
      <c r="D32" s="9">
        <v>13408090.000000002</v>
      </c>
      <c r="E32" s="9">
        <v>11301000</v>
      </c>
      <c r="H32" s="22">
        <f>B32/B36</f>
        <v>2.6844714858105582E-2</v>
      </c>
      <c r="I32" s="22">
        <f t="shared" ref="I32:K32" si="32">C32/C36</f>
        <v>3.5506193368172831E-2</v>
      </c>
      <c r="J32" s="22">
        <f t="shared" si="32"/>
        <v>2.6844714858105575E-2</v>
      </c>
      <c r="K32" s="22">
        <f t="shared" si="32"/>
        <v>2.9566122837678035E-2</v>
      </c>
      <c r="N32" s="24">
        <f t="shared" si="2"/>
        <v>9246952.3699999955</v>
      </c>
      <c r="O32" s="25">
        <f t="shared" si="3"/>
        <v>1.8239602224920759</v>
      </c>
      <c r="P32" s="24">
        <f t="shared" si="4"/>
        <v>-7061433.6999999974</v>
      </c>
      <c r="Q32" s="25">
        <f t="shared" si="5"/>
        <v>0.65502696577155839</v>
      </c>
      <c r="R32" s="24">
        <f t="shared" si="6"/>
        <v>-2107090.0000000019</v>
      </c>
      <c r="S32" s="25">
        <f t="shared" si="7"/>
        <v>0.84284935438231678</v>
      </c>
    </row>
    <row r="33" spans="1:19" ht="16.5" thickBot="1" x14ac:dyDescent="0.3">
      <c r="A33" s="7" t="s">
        <v>34</v>
      </c>
      <c r="B33" s="9">
        <v>23379368.580000002</v>
      </c>
      <c r="C33" s="9">
        <v>40977076.200000003</v>
      </c>
      <c r="D33" s="9">
        <v>27932340.000000004</v>
      </c>
      <c r="E33" s="9">
        <v>22626000</v>
      </c>
      <c r="H33" s="22">
        <f>B33/B36</f>
        <v>5.592412510802483E-2</v>
      </c>
      <c r="I33" s="22">
        <f t="shared" ref="I33:K33" si="33">C33/C36</f>
        <v>7.1078351042411059E-2</v>
      </c>
      <c r="J33" s="22">
        <f t="shared" si="33"/>
        <v>5.592412510802483E-2</v>
      </c>
      <c r="K33" s="22">
        <f t="shared" si="33"/>
        <v>5.919503542388313E-2</v>
      </c>
      <c r="N33" s="24">
        <f t="shared" si="2"/>
        <v>17597707.620000001</v>
      </c>
      <c r="O33" s="25">
        <f t="shared" si="3"/>
        <v>1.752702433334921</v>
      </c>
      <c r="P33" s="24">
        <f t="shared" si="4"/>
        <v>-13044736.199999999</v>
      </c>
      <c r="Q33" s="25">
        <f t="shared" si="5"/>
        <v>0.68165771183059665</v>
      </c>
      <c r="R33" s="24">
        <f t="shared" si="6"/>
        <v>-5306340.0000000037</v>
      </c>
      <c r="S33" s="25">
        <f t="shared" si="7"/>
        <v>0.81002880532028454</v>
      </c>
    </row>
    <row r="34" spans="1:19" ht="16.5" thickBot="1" x14ac:dyDescent="0.3">
      <c r="A34" s="7" t="s">
        <v>35</v>
      </c>
      <c r="B34" s="9">
        <v>91233000.000000015</v>
      </c>
      <c r="C34" s="9">
        <v>99370000</v>
      </c>
      <c r="D34" s="9">
        <v>109000000.00000001</v>
      </c>
      <c r="E34" s="9">
        <v>80000000</v>
      </c>
      <c r="H34" s="22">
        <f>B34/B36</f>
        <v>0.21823197185680493</v>
      </c>
      <c r="I34" s="22">
        <f t="shared" ref="I34:K34" si="34">C34/C36</f>
        <v>0.17236602505779527</v>
      </c>
      <c r="J34" s="22">
        <f t="shared" si="34"/>
        <v>0.21823197185680493</v>
      </c>
      <c r="K34" s="22">
        <f t="shared" si="34"/>
        <v>0.20929916175685717</v>
      </c>
      <c r="N34" s="24">
        <f t="shared" si="2"/>
        <v>8136999.9999999851</v>
      </c>
      <c r="O34" s="25">
        <f t="shared" si="3"/>
        <v>1.0891892188133678</v>
      </c>
      <c r="P34" s="24">
        <f t="shared" si="4"/>
        <v>9630000.0000000149</v>
      </c>
      <c r="Q34" s="25">
        <f t="shared" si="5"/>
        <v>1.0969105363791891</v>
      </c>
      <c r="R34" s="24">
        <f t="shared" si="6"/>
        <v>-29000000.000000015</v>
      </c>
      <c r="S34" s="25">
        <f t="shared" si="7"/>
        <v>0.7339449541284403</v>
      </c>
    </row>
    <row r="35" spans="1:19" ht="16.5" thickBot="1" x14ac:dyDescent="0.3">
      <c r="A35" s="7" t="s">
        <v>36</v>
      </c>
      <c r="B35" s="9">
        <v>273699000</v>
      </c>
      <c r="C35" s="9">
        <v>400110000</v>
      </c>
      <c r="D35" s="9">
        <v>327000000</v>
      </c>
      <c r="E35" s="9">
        <v>250000000</v>
      </c>
      <c r="H35" s="22">
        <f>B35/B36</f>
        <v>0.65469591557041473</v>
      </c>
      <c r="I35" s="22">
        <f t="shared" ref="I35:K35" si="35">C35/C36</f>
        <v>0.69402606708135717</v>
      </c>
      <c r="J35" s="22">
        <f t="shared" si="35"/>
        <v>0.65469591557041473</v>
      </c>
      <c r="K35" s="22">
        <f t="shared" si="35"/>
        <v>0.6540598804901786</v>
      </c>
      <c r="N35" s="24">
        <f t="shared" si="2"/>
        <v>126411000</v>
      </c>
      <c r="O35" s="25">
        <f t="shared" si="3"/>
        <v>1.4618613878750013</v>
      </c>
      <c r="P35" s="24">
        <f t="shared" si="4"/>
        <v>-73110000</v>
      </c>
      <c r="Q35" s="25">
        <f t="shared" si="5"/>
        <v>0.81727524930644069</v>
      </c>
      <c r="R35" s="24">
        <f t="shared" si="6"/>
        <v>-77000000</v>
      </c>
      <c r="S35" s="25">
        <f t="shared" si="7"/>
        <v>0.76452599388379205</v>
      </c>
    </row>
    <row r="36" spans="1:19" ht="16.5" thickBot="1" x14ac:dyDescent="0.3">
      <c r="A36" s="7" t="s">
        <v>37</v>
      </c>
      <c r="B36" s="9">
        <f>SUM(B31:B35)</f>
        <v>418055151.24000001</v>
      </c>
      <c r="C36" s="9">
        <f t="shared" ref="C36:E36" si="36">SUM(C31:C35)</f>
        <v>576505723.60000002</v>
      </c>
      <c r="D36" s="9">
        <f t="shared" si="36"/>
        <v>499468520</v>
      </c>
      <c r="E36" s="9">
        <f t="shared" si="36"/>
        <v>382228000</v>
      </c>
      <c r="H36" s="22">
        <f>B36/B36</f>
        <v>1</v>
      </c>
      <c r="I36" s="22">
        <f t="shared" ref="I36:I37" si="37">C36/C36</f>
        <v>1</v>
      </c>
      <c r="J36" s="22">
        <f t="shared" ref="J36:J37" si="38">D36/D36</f>
        <v>1</v>
      </c>
      <c r="K36" s="22">
        <f t="shared" ref="K36:K37" si="39">E36/E36</f>
        <v>1</v>
      </c>
      <c r="N36" s="24">
        <f t="shared" si="2"/>
        <v>158450572.36000001</v>
      </c>
      <c r="O36" s="25">
        <f t="shared" si="3"/>
        <v>1.3790183469573745</v>
      </c>
      <c r="P36" s="24">
        <f t="shared" si="4"/>
        <v>-77037203.600000024</v>
      </c>
      <c r="Q36" s="25">
        <f t="shared" si="5"/>
        <v>0.86637217906712205</v>
      </c>
      <c r="R36" s="24">
        <f t="shared" si="6"/>
        <v>-117240520</v>
      </c>
      <c r="S36" s="25">
        <f t="shared" si="7"/>
        <v>0.76526945081543873</v>
      </c>
    </row>
    <row r="37" spans="1:19" ht="16.5" thickBot="1" x14ac:dyDescent="0.3">
      <c r="A37" s="7" t="s">
        <v>38</v>
      </c>
      <c r="B37" s="9">
        <f>B29+B36</f>
        <v>1079935056.6300001</v>
      </c>
      <c r="C37" s="9">
        <f t="shared" ref="C37:E37" si="40">C29+C36</f>
        <v>1340927840.7000003</v>
      </c>
      <c r="D37" s="9">
        <f t="shared" si="40"/>
        <v>1290244990</v>
      </c>
      <c r="E37" s="9">
        <f t="shared" si="40"/>
        <v>1024611000</v>
      </c>
      <c r="H37" s="22">
        <f t="shared" ref="H37" si="41">B37/B37</f>
        <v>1</v>
      </c>
      <c r="I37" s="22">
        <f t="shared" si="37"/>
        <v>1</v>
      </c>
      <c r="J37" s="22">
        <f t="shared" si="38"/>
        <v>1</v>
      </c>
      <c r="K37" s="22">
        <f t="shared" si="39"/>
        <v>1</v>
      </c>
      <c r="N37" s="24">
        <f t="shared" si="2"/>
        <v>260992784.07000017</v>
      </c>
      <c r="O37" s="25">
        <f t="shared" si="3"/>
        <v>1.2416745178033606</v>
      </c>
      <c r="P37" s="24">
        <f t="shared" si="4"/>
        <v>-50682850.700000286</v>
      </c>
      <c r="Q37" s="25">
        <f t="shared" si="5"/>
        <v>0.96220314832635401</v>
      </c>
      <c r="R37" s="24">
        <f t="shared" si="6"/>
        <v>-265633990</v>
      </c>
      <c r="S37" s="25">
        <f t="shared" si="7"/>
        <v>0.7941212776962614</v>
      </c>
    </row>
    <row r="38" spans="1:19" ht="16.5" thickBot="1" x14ac:dyDescent="0.3">
      <c r="A38" s="10"/>
      <c r="B38" s="9"/>
      <c r="C38" s="9"/>
      <c r="D38" s="9"/>
      <c r="E38" s="8"/>
      <c r="H38" s="23"/>
      <c r="I38" s="23"/>
      <c r="J38" s="23"/>
      <c r="K38" s="23"/>
      <c r="N38" s="24"/>
      <c r="O38" s="25"/>
      <c r="P38" s="24"/>
      <c r="Q38" s="25"/>
      <c r="R38" s="24"/>
      <c r="S38" s="25"/>
    </row>
    <row r="39" spans="1:19" ht="16.5" thickBot="1" x14ac:dyDescent="0.3">
      <c r="A39" s="7" t="s">
        <v>39</v>
      </c>
      <c r="B39" s="9"/>
      <c r="C39" s="9"/>
      <c r="D39" s="9"/>
      <c r="E39" s="8"/>
      <c r="H39" s="23"/>
      <c r="I39" s="23"/>
      <c r="J39" s="23"/>
      <c r="K39" s="23"/>
      <c r="N39" s="24"/>
      <c r="O39" s="25"/>
      <c r="P39" s="24"/>
      <c r="Q39" s="25"/>
      <c r="R39" s="24"/>
      <c r="S39" s="25"/>
    </row>
    <row r="40" spans="1:19" ht="16.5" thickBot="1" x14ac:dyDescent="0.3">
      <c r="A40" s="7" t="s">
        <v>40</v>
      </c>
      <c r="B40" s="9">
        <v>27347091.750000004</v>
      </c>
      <c r="C40" s="9">
        <v>35385657.5</v>
      </c>
      <c r="D40" s="9">
        <v>32672750.000000004</v>
      </c>
      <c r="E40" s="9">
        <v>25575000</v>
      </c>
      <c r="H40" s="22">
        <f>B40/B46</f>
        <v>3.7141072884476704E-2</v>
      </c>
      <c r="I40" s="22">
        <f t="shared" ref="I40:K40" si="42">C40/C46</f>
        <v>3.9620507549535063E-2</v>
      </c>
      <c r="J40" s="22">
        <f t="shared" si="42"/>
        <v>3.7141072884476711E-2</v>
      </c>
      <c r="K40" s="22">
        <f t="shared" si="42"/>
        <v>3.5002696199863688E-2</v>
      </c>
      <c r="N40" s="24">
        <f t="shared" si="2"/>
        <v>8038565.7499999963</v>
      </c>
      <c r="O40" s="25">
        <f t="shared" si="3"/>
        <v>1.2939459092574257</v>
      </c>
      <c r="P40" s="24">
        <f t="shared" si="4"/>
        <v>-2712907.4999999963</v>
      </c>
      <c r="Q40" s="25">
        <f t="shared" si="5"/>
        <v>0.92333313292256913</v>
      </c>
      <c r="R40" s="24">
        <f t="shared" si="6"/>
        <v>-7097750.0000000037</v>
      </c>
      <c r="S40" s="25">
        <f t="shared" si="7"/>
        <v>0.7827623937379008</v>
      </c>
    </row>
    <row r="41" spans="1:19" ht="16.5" thickBot="1" x14ac:dyDescent="0.3">
      <c r="A41" s="7" t="s">
        <v>41</v>
      </c>
      <c r="B41" s="9">
        <v>65482485.75</v>
      </c>
      <c r="C41" s="9">
        <v>62758317.5</v>
      </c>
      <c r="D41" s="9">
        <v>78234750</v>
      </c>
      <c r="E41" s="9">
        <v>69775000</v>
      </c>
      <c r="H41" s="22">
        <f>B41/B46</f>
        <v>8.8934128649985497E-2</v>
      </c>
      <c r="I41" s="22">
        <f t="shared" ref="I41:K41" si="43">C41/C46</f>
        <v>7.0269045934920615E-2</v>
      </c>
      <c r="J41" s="22">
        <f t="shared" si="43"/>
        <v>8.8934128649985497E-2</v>
      </c>
      <c r="K41" s="22">
        <f t="shared" si="43"/>
        <v>9.5496114461211673E-2</v>
      </c>
      <c r="N41" s="24">
        <f t="shared" si="2"/>
        <v>-2724168.25</v>
      </c>
      <c r="O41" s="25">
        <f t="shared" si="3"/>
        <v>0.95839852108851875</v>
      </c>
      <c r="P41" s="24">
        <f t="shared" si="4"/>
        <v>15476432.5</v>
      </c>
      <c r="Q41" s="25">
        <f t="shared" si="5"/>
        <v>1.2466036872323736</v>
      </c>
      <c r="R41" s="24">
        <f t="shared" si="6"/>
        <v>-8459750</v>
      </c>
      <c r="S41" s="25">
        <f t="shared" si="7"/>
        <v>0.8918671050907685</v>
      </c>
    </row>
    <row r="42" spans="1:19" ht="16.5" thickBot="1" x14ac:dyDescent="0.3">
      <c r="A42" s="7" t="s">
        <v>42</v>
      </c>
      <c r="B42" s="9">
        <v>338231750.22000003</v>
      </c>
      <c r="C42" s="9">
        <v>275813055.80000001</v>
      </c>
      <c r="D42" s="9">
        <v>404100060</v>
      </c>
      <c r="E42" s="9">
        <v>310734000</v>
      </c>
      <c r="H42" s="22">
        <f>B42/B46</f>
        <v>0.45936475445383107</v>
      </c>
      <c r="I42" s="22">
        <f t="shared" ref="I42:K42" si="44">C42/C46</f>
        <v>0.30882154046690341</v>
      </c>
      <c r="J42" s="22">
        <f t="shared" si="44"/>
        <v>0.45936475445383107</v>
      </c>
      <c r="K42" s="22">
        <f t="shared" si="44"/>
        <v>0.42527967941225581</v>
      </c>
      <c r="N42" s="24">
        <f t="shared" si="2"/>
        <v>-62418694.420000017</v>
      </c>
      <c r="O42" s="25">
        <f t="shared" si="3"/>
        <v>0.81545583943730804</v>
      </c>
      <c r="P42" s="24">
        <f t="shared" si="4"/>
        <v>128287004.19999999</v>
      </c>
      <c r="Q42" s="25">
        <f t="shared" si="5"/>
        <v>1.4651230299011828</v>
      </c>
      <c r="R42" s="24">
        <f t="shared" si="6"/>
        <v>-93366060</v>
      </c>
      <c r="S42" s="25">
        <f t="shared" si="7"/>
        <v>0.76895311522596654</v>
      </c>
    </row>
    <row r="43" spans="1:19" ht="16.5" thickBot="1" x14ac:dyDescent="0.3">
      <c r="A43" s="7" t="s">
        <v>43</v>
      </c>
      <c r="B43" s="9">
        <v>115212681.72000001</v>
      </c>
      <c r="C43" s="9">
        <v>228014090.80000001</v>
      </c>
      <c r="D43" s="9">
        <v>137649560</v>
      </c>
      <c r="E43" s="9">
        <v>126284000</v>
      </c>
      <c r="H43" s="22">
        <f>B43/B46</f>
        <v>0.15647450369118451</v>
      </c>
      <c r="I43" s="22">
        <f t="shared" ref="I43:K43" si="45">C43/C46</f>
        <v>0.2553021377641993</v>
      </c>
      <c r="J43" s="22">
        <f t="shared" si="45"/>
        <v>0.15647450369118451</v>
      </c>
      <c r="K43" s="22">
        <f t="shared" si="45"/>
        <v>0.17283599166778438</v>
      </c>
      <c r="N43" s="24">
        <f t="shared" si="2"/>
        <v>112801409.08</v>
      </c>
      <c r="O43" s="25">
        <f t="shared" si="3"/>
        <v>1.9790711178318017</v>
      </c>
      <c r="P43" s="24">
        <f t="shared" si="4"/>
        <v>-90364530.800000012</v>
      </c>
      <c r="Q43" s="25">
        <f t="shared" si="5"/>
        <v>0.60368883132199824</v>
      </c>
      <c r="R43" s="24">
        <f t="shared" si="6"/>
        <v>-11365560</v>
      </c>
      <c r="S43" s="25">
        <f t="shared" si="7"/>
        <v>0.91743119266055051</v>
      </c>
    </row>
    <row r="44" spans="1:19" ht="16.5" thickBot="1" x14ac:dyDescent="0.3">
      <c r="A44" s="7" t="s">
        <v>44</v>
      </c>
      <c r="B44" s="9"/>
      <c r="C44" s="9"/>
      <c r="D44" s="9"/>
      <c r="E44" s="11"/>
      <c r="H44" s="22"/>
      <c r="I44" s="22"/>
      <c r="J44" s="22"/>
      <c r="K44" s="22"/>
      <c r="N44" s="24"/>
      <c r="O44" s="25"/>
      <c r="P44" s="24"/>
      <c r="Q44" s="25"/>
      <c r="R44" s="24"/>
      <c r="S44" s="25"/>
    </row>
    <row r="45" spans="1:19" ht="16.5" thickBot="1" x14ac:dyDescent="0.3">
      <c r="A45" s="7" t="s">
        <v>45</v>
      </c>
      <c r="B45" s="9">
        <v>190029215.70000002</v>
      </c>
      <c r="C45" s="9">
        <v>291143573</v>
      </c>
      <c r="D45" s="9">
        <v>227036100.00000003</v>
      </c>
      <c r="E45" s="9">
        <v>198290000</v>
      </c>
      <c r="H45" s="22">
        <f>B45/B46</f>
        <v>0.25808554032052217</v>
      </c>
      <c r="I45" s="22">
        <f t="shared" ref="I45:K45" si="46">C45/C46</f>
        <v>0.32598676828444156</v>
      </c>
      <c r="J45" s="22">
        <f t="shared" si="46"/>
        <v>0.25808554032052222</v>
      </c>
      <c r="K45" s="22">
        <f t="shared" si="46"/>
        <v>0.27138551825888446</v>
      </c>
      <c r="N45" s="24">
        <f t="shared" si="2"/>
        <v>101114357.29999998</v>
      </c>
      <c r="O45" s="25">
        <f t="shared" si="3"/>
        <v>1.53209900871048</v>
      </c>
      <c r="P45" s="24">
        <f t="shared" si="4"/>
        <v>-64107472.99999997</v>
      </c>
      <c r="Q45" s="25">
        <f t="shared" si="5"/>
        <v>0.77980804336697496</v>
      </c>
      <c r="R45" s="24">
        <f t="shared" si="6"/>
        <v>-28746100.00000003</v>
      </c>
      <c r="S45" s="25">
        <f t="shared" si="7"/>
        <v>0.87338533387421635</v>
      </c>
    </row>
    <row r="46" spans="1:19" ht="16.5" thickBot="1" x14ac:dyDescent="0.3">
      <c r="A46" s="7" t="s">
        <v>46</v>
      </c>
      <c r="B46" s="9">
        <f>SUM(B40:B45)</f>
        <v>736303225.1400001</v>
      </c>
      <c r="C46" s="9">
        <f t="shared" ref="C46:E46" si="47">SUM(C40:C45)</f>
        <v>893114694.60000002</v>
      </c>
      <c r="D46" s="9">
        <f t="shared" si="47"/>
        <v>879693220</v>
      </c>
      <c r="E46" s="9">
        <f t="shared" si="47"/>
        <v>730658000</v>
      </c>
      <c r="H46" s="22">
        <f>B46/B46</f>
        <v>1</v>
      </c>
      <c r="I46" s="22">
        <f t="shared" ref="I46:K46" si="48">C46/C46</f>
        <v>1</v>
      </c>
      <c r="J46" s="22">
        <f t="shared" si="48"/>
        <v>1</v>
      </c>
      <c r="K46" s="22">
        <f t="shared" si="48"/>
        <v>1</v>
      </c>
      <c r="N46" s="24">
        <f t="shared" si="2"/>
        <v>156811469.45999992</v>
      </c>
      <c r="O46" s="25">
        <f t="shared" si="3"/>
        <v>1.2129713195676739</v>
      </c>
      <c r="P46" s="24">
        <f t="shared" si="4"/>
        <v>-13421474.600000024</v>
      </c>
      <c r="Q46" s="25">
        <f t="shared" si="5"/>
        <v>0.98497228331237896</v>
      </c>
      <c r="R46" s="24">
        <f t="shared" si="6"/>
        <v>-149035220</v>
      </c>
      <c r="S46" s="25">
        <f t="shared" si="7"/>
        <v>0.83058273428548191</v>
      </c>
    </row>
    <row r="47" spans="1:19" ht="16.5" thickBot="1" x14ac:dyDescent="0.3">
      <c r="A47" s="7" t="s">
        <v>47</v>
      </c>
      <c r="B47" s="9">
        <f>B37+B46</f>
        <v>1816238281.7700002</v>
      </c>
      <c r="C47" s="9">
        <f t="shared" ref="C47:E47" si="49">C37+C46</f>
        <v>2234042535.3000002</v>
      </c>
      <c r="D47" s="9">
        <f t="shared" si="49"/>
        <v>2169938210</v>
      </c>
      <c r="E47" s="9">
        <f t="shared" si="49"/>
        <v>1755269000</v>
      </c>
      <c r="H47" s="23"/>
      <c r="I47" s="23"/>
      <c r="J47" s="23"/>
      <c r="K47" s="23"/>
      <c r="N47" s="24">
        <f t="shared" si="2"/>
        <v>417804253.52999997</v>
      </c>
      <c r="O47" s="25">
        <f t="shared" si="3"/>
        <v>1.2300382376715637</v>
      </c>
      <c r="P47" s="24">
        <f t="shared" si="4"/>
        <v>-64104325.300000191</v>
      </c>
      <c r="Q47" s="25">
        <f t="shared" si="5"/>
        <v>0.97130568273115181</v>
      </c>
      <c r="R47" s="24">
        <f t="shared" si="6"/>
        <v>-414669210</v>
      </c>
      <c r="S47" s="25">
        <f t="shared" si="7"/>
        <v>0.80890275672872736</v>
      </c>
    </row>
  </sheetData>
  <mergeCells count="10">
    <mergeCell ref="A2:A3"/>
    <mergeCell ref="B1:B3"/>
    <mergeCell ref="C1:C3"/>
    <mergeCell ref="D1:D3"/>
    <mergeCell ref="E1:E3"/>
    <mergeCell ref="N1:S1"/>
    <mergeCell ref="N2:O2"/>
    <mergeCell ref="P2:Q2"/>
    <mergeCell ref="R2:S2"/>
    <mergeCell ref="H1:K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zoomScale="60" zoomScaleNormal="60" workbookViewId="0">
      <selection activeCell="E31" sqref="E31"/>
    </sheetView>
  </sheetViews>
  <sheetFormatPr baseColWidth="10" defaultColWidth="11.42578125" defaultRowHeight="15" x14ac:dyDescent="0.25"/>
  <cols>
    <col min="1" max="1" width="33.140625" customWidth="1"/>
    <col min="2" max="5" width="21.7109375" customWidth="1"/>
    <col min="7" max="7" width="13.28515625" bestFit="1" customWidth="1"/>
    <col min="8" max="8" width="12" bestFit="1" customWidth="1"/>
    <col min="9" max="9" width="14.5703125" bestFit="1" customWidth="1"/>
    <col min="11" max="11" width="13.28515625" bestFit="1" customWidth="1"/>
  </cols>
  <sheetData>
    <row r="1" spans="1:12" ht="23.25" customHeight="1" x14ac:dyDescent="0.25">
      <c r="A1" s="48" t="s">
        <v>48</v>
      </c>
      <c r="B1" s="51">
        <v>2017</v>
      </c>
      <c r="C1" s="48">
        <v>2018</v>
      </c>
      <c r="D1" s="48">
        <v>2019</v>
      </c>
      <c r="E1" s="48">
        <v>2020</v>
      </c>
      <c r="G1" s="47" t="s">
        <v>2</v>
      </c>
      <c r="H1" s="47"/>
      <c r="I1" s="47"/>
      <c r="J1" s="47"/>
      <c r="K1" s="47"/>
      <c r="L1" s="47"/>
    </row>
    <row r="2" spans="1:12" ht="13.5" customHeight="1" x14ac:dyDescent="0.25">
      <c r="A2" s="49"/>
      <c r="B2" s="52"/>
      <c r="C2" s="49"/>
      <c r="D2" s="49"/>
      <c r="E2" s="49"/>
      <c r="G2" s="47" t="s">
        <v>4</v>
      </c>
      <c r="H2" s="47"/>
      <c r="I2" s="47" t="s">
        <v>5</v>
      </c>
      <c r="J2" s="47"/>
      <c r="K2" s="47" t="s">
        <v>6</v>
      </c>
      <c r="L2" s="47"/>
    </row>
    <row r="3" spans="1:12" ht="14.25" customHeight="1" x14ac:dyDescent="0.25">
      <c r="A3" s="50"/>
      <c r="B3" s="53"/>
      <c r="C3" s="50"/>
      <c r="D3" s="50"/>
      <c r="E3" s="50"/>
      <c r="G3" s="26" t="s">
        <v>7</v>
      </c>
      <c r="H3" s="26" t="s">
        <v>8</v>
      </c>
      <c r="I3" s="26" t="s">
        <v>7</v>
      </c>
      <c r="J3" s="26" t="s">
        <v>8</v>
      </c>
      <c r="K3" s="26" t="s">
        <v>7</v>
      </c>
      <c r="L3" s="26" t="s">
        <v>8</v>
      </c>
    </row>
    <row r="4" spans="1:12" ht="15.75" x14ac:dyDescent="0.25">
      <c r="A4" s="13" t="s">
        <v>49</v>
      </c>
      <c r="B4" s="14">
        <v>2607439000</v>
      </c>
      <c r="C4" s="14">
        <v>2942108510</v>
      </c>
      <c r="D4" s="14">
        <v>3115220000</v>
      </c>
      <c r="E4" s="14">
        <v>2458000000</v>
      </c>
      <c r="F4" s="19"/>
      <c r="G4" s="27">
        <f>C4-B4</f>
        <v>334669510</v>
      </c>
      <c r="H4" s="28">
        <f>C4/B4</f>
        <v>1.1283518080384622</v>
      </c>
      <c r="I4" s="27">
        <f>D4-C4</f>
        <v>173111490</v>
      </c>
      <c r="J4" s="28">
        <f>D4/C4</f>
        <v>1.0588392608265831</v>
      </c>
      <c r="K4" s="27">
        <f>E4-D4</f>
        <v>-657220000</v>
      </c>
      <c r="L4" s="28">
        <f>E4/D4</f>
        <v>0.78902934624199894</v>
      </c>
    </row>
    <row r="5" spans="1:12" ht="15.75" x14ac:dyDescent="0.25">
      <c r="A5" s="12" t="s">
        <v>50</v>
      </c>
      <c r="B5" s="16">
        <v>775480500.00000012</v>
      </c>
      <c r="C5" s="16">
        <v>751518340</v>
      </c>
      <c r="D5" s="14">
        <v>826500000</v>
      </c>
      <c r="E5" s="16">
        <v>950000000</v>
      </c>
      <c r="F5" s="19"/>
      <c r="G5" s="27">
        <f t="shared" ref="G5:G25" si="0">C5-B5</f>
        <v>-23962160.000000119</v>
      </c>
      <c r="H5" s="28">
        <f t="shared" ref="H5:H25" si="1">C5/B5</f>
        <v>0.96910024172110054</v>
      </c>
      <c r="I5" s="27">
        <f t="shared" ref="I5:I25" si="2">D5-C5</f>
        <v>74981660</v>
      </c>
      <c r="J5" s="28">
        <f t="shared" ref="J5:J25" si="3">D5/C5</f>
        <v>1.0997735597510501</v>
      </c>
      <c r="K5" s="27">
        <f t="shared" ref="K5:K25" si="4">E5-D5</f>
        <v>123500000</v>
      </c>
      <c r="L5" s="28">
        <f t="shared" ref="L5:L25" si="5">E5/D5</f>
        <v>1.1494252873563218</v>
      </c>
    </row>
    <row r="6" spans="1:12" ht="15.75" x14ac:dyDescent="0.25">
      <c r="A6" s="13" t="s">
        <v>51</v>
      </c>
      <c r="B6" s="14">
        <f>B4-B5</f>
        <v>1831958500</v>
      </c>
      <c r="C6" s="14">
        <f t="shared" ref="C6:E6" si="6">C4-C5</f>
        <v>2190590170</v>
      </c>
      <c r="D6" s="14">
        <f t="shared" si="6"/>
        <v>2288720000</v>
      </c>
      <c r="E6" s="14">
        <f t="shared" si="6"/>
        <v>1508000000</v>
      </c>
      <c r="F6" s="19"/>
      <c r="G6" s="27">
        <f t="shared" si="0"/>
        <v>358631670</v>
      </c>
      <c r="H6" s="28">
        <f t="shared" si="1"/>
        <v>1.1957640798085765</v>
      </c>
      <c r="I6" s="27">
        <f t="shared" si="2"/>
        <v>98129830</v>
      </c>
      <c r="J6" s="28">
        <f t="shared" si="3"/>
        <v>1.0447960697276388</v>
      </c>
      <c r="K6" s="27">
        <f t="shared" si="4"/>
        <v>-780720000</v>
      </c>
      <c r="L6" s="28">
        <f t="shared" si="5"/>
        <v>0.65888356810793802</v>
      </c>
    </row>
    <row r="7" spans="1:12" ht="15.75" x14ac:dyDescent="0.25">
      <c r="A7" s="17"/>
      <c r="B7" s="17"/>
      <c r="C7" s="17"/>
      <c r="D7" s="14"/>
      <c r="E7" s="17"/>
      <c r="F7" s="19"/>
      <c r="G7" s="27"/>
      <c r="H7" s="28"/>
      <c r="I7" s="27"/>
      <c r="J7" s="28"/>
      <c r="K7" s="27"/>
      <c r="L7" s="28"/>
    </row>
    <row r="8" spans="1:12" ht="15.75" x14ac:dyDescent="0.25">
      <c r="A8" s="13" t="s">
        <v>52</v>
      </c>
      <c r="B8" s="17"/>
      <c r="C8" s="17"/>
      <c r="D8" s="14"/>
      <c r="E8" s="17"/>
      <c r="F8" s="19"/>
      <c r="G8" s="27"/>
      <c r="H8" s="28"/>
      <c r="I8" s="27"/>
      <c r="J8" s="28"/>
      <c r="K8" s="27"/>
      <c r="L8" s="28"/>
    </row>
    <row r="9" spans="1:12" ht="15.75" x14ac:dyDescent="0.25">
      <c r="A9" s="12" t="s">
        <v>53</v>
      </c>
      <c r="B9" s="18">
        <v>-128317389.84</v>
      </c>
      <c r="C9" s="18">
        <v>-232574877.59999999</v>
      </c>
      <c r="D9" s="14">
        <v>-153306320</v>
      </c>
      <c r="E9" s="18">
        <v>-240648000</v>
      </c>
      <c r="F9" s="19"/>
      <c r="G9" s="27">
        <f t="shared" si="0"/>
        <v>-104257487.75999999</v>
      </c>
      <c r="H9" s="28">
        <f t="shared" si="1"/>
        <v>1.8124969490885023</v>
      </c>
      <c r="I9" s="27">
        <f t="shared" si="2"/>
        <v>79268557.599999994</v>
      </c>
      <c r="J9" s="28">
        <f t="shared" si="3"/>
        <v>0.65916973312856209</v>
      </c>
      <c r="K9" s="27">
        <f t="shared" si="4"/>
        <v>-87341680</v>
      </c>
      <c r="L9" s="28">
        <f t="shared" si="5"/>
        <v>1.5697200219795244</v>
      </c>
    </row>
    <row r="10" spans="1:12" ht="15.75" x14ac:dyDescent="0.25">
      <c r="A10" s="12" t="s">
        <v>54</v>
      </c>
      <c r="B10" s="18">
        <v>-425299963.7700001</v>
      </c>
      <c r="C10" s="18">
        <v>-412555515.30000001</v>
      </c>
      <c r="D10" s="14">
        <v>-508124210.00000006</v>
      </c>
      <c r="E10" s="18">
        <v>-566169000</v>
      </c>
      <c r="F10" s="19"/>
      <c r="G10" s="27">
        <f t="shared" si="0"/>
        <v>12744448.470000088</v>
      </c>
      <c r="H10" s="28">
        <f t="shared" si="1"/>
        <v>0.97003421218984109</v>
      </c>
      <c r="I10" s="27">
        <f t="shared" si="2"/>
        <v>-95568694.700000048</v>
      </c>
      <c r="J10" s="28">
        <f t="shared" si="3"/>
        <v>1.231650508006189</v>
      </c>
      <c r="K10" s="27">
        <f t="shared" si="4"/>
        <v>-58044789.99999994</v>
      </c>
      <c r="L10" s="28">
        <f t="shared" si="5"/>
        <v>1.1142334666557216</v>
      </c>
    </row>
    <row r="11" spans="1:12" ht="15.75" x14ac:dyDescent="0.25">
      <c r="A11" s="12" t="s">
        <v>55</v>
      </c>
      <c r="B11" s="18">
        <v>-71907113.610000014</v>
      </c>
      <c r="C11" s="18">
        <v>-159896792.90000001</v>
      </c>
      <c r="D11" s="14">
        <v>-85910530</v>
      </c>
      <c r="E11" s="18">
        <v>-88817000</v>
      </c>
      <c r="F11" s="19"/>
      <c r="G11" s="27">
        <f t="shared" si="0"/>
        <v>-87989679.289999992</v>
      </c>
      <c r="H11" s="28">
        <f t="shared" si="1"/>
        <v>2.223657505809876</v>
      </c>
      <c r="I11" s="27">
        <f t="shared" si="2"/>
        <v>73986262.900000006</v>
      </c>
      <c r="J11" s="28">
        <f t="shared" si="3"/>
        <v>0.53728738670655352</v>
      </c>
      <c r="K11" s="27">
        <f t="shared" si="4"/>
        <v>-2906470</v>
      </c>
      <c r="L11" s="28">
        <f t="shared" si="5"/>
        <v>1.0338313592059087</v>
      </c>
    </row>
    <row r="12" spans="1:12" ht="15.75" x14ac:dyDescent="0.25">
      <c r="A12" s="13" t="s">
        <v>56</v>
      </c>
      <c r="B12" s="14">
        <f>(B6)+(SUM(B9:B11))</f>
        <v>1206434032.7799997</v>
      </c>
      <c r="C12" s="14">
        <f t="shared" ref="C12:E12" si="7">(C6)+(SUM(C9:C11))</f>
        <v>1385562984.2</v>
      </c>
      <c r="D12" s="14">
        <f t="shared" si="7"/>
        <v>1541378940</v>
      </c>
      <c r="E12" s="14">
        <f t="shared" si="7"/>
        <v>612366000</v>
      </c>
      <c r="G12" s="27">
        <f t="shared" si="0"/>
        <v>179128951.42000031</v>
      </c>
      <c r="H12" s="28">
        <f t="shared" si="1"/>
        <v>1.1484780324103021</v>
      </c>
      <c r="I12" s="27">
        <f t="shared" si="2"/>
        <v>155815955.79999995</v>
      </c>
      <c r="J12" s="28">
        <f t="shared" si="3"/>
        <v>1.1124567829660701</v>
      </c>
      <c r="K12" s="27">
        <f t="shared" si="4"/>
        <v>-929012940</v>
      </c>
      <c r="L12" s="28">
        <f t="shared" si="5"/>
        <v>0.39728452498514089</v>
      </c>
    </row>
    <row r="13" spans="1:12" ht="15.75" x14ac:dyDescent="0.25">
      <c r="A13" s="17"/>
      <c r="B13" s="17"/>
      <c r="C13" s="17"/>
      <c r="D13" s="14"/>
      <c r="E13" s="17"/>
      <c r="G13" s="27"/>
      <c r="H13" s="28"/>
      <c r="I13" s="27"/>
      <c r="J13" s="28"/>
      <c r="K13" s="27"/>
      <c r="L13" s="28"/>
    </row>
    <row r="14" spans="1:12" ht="15.75" x14ac:dyDescent="0.25">
      <c r="A14" s="13" t="s">
        <v>57</v>
      </c>
      <c r="B14" s="17"/>
      <c r="C14" s="17"/>
      <c r="D14" s="14"/>
      <c r="E14" s="17"/>
      <c r="G14" s="27"/>
      <c r="H14" s="28"/>
      <c r="I14" s="27"/>
      <c r="J14" s="28"/>
      <c r="K14" s="27"/>
      <c r="L14" s="28"/>
    </row>
    <row r="15" spans="1:12" ht="15.75" x14ac:dyDescent="0.25">
      <c r="A15" s="12" t="s">
        <v>58</v>
      </c>
      <c r="B15" s="16">
        <v>44049117.06000001</v>
      </c>
      <c r="C15" s="16">
        <v>58943463.399999999</v>
      </c>
      <c r="D15" s="14">
        <v>52627380.000000007</v>
      </c>
      <c r="E15" s="16">
        <v>45282000</v>
      </c>
      <c r="G15" s="27">
        <f t="shared" si="0"/>
        <v>14894346.339999989</v>
      </c>
      <c r="H15" s="28">
        <f t="shared" si="1"/>
        <v>1.338130417454501</v>
      </c>
      <c r="I15" s="27">
        <f t="shared" si="2"/>
        <v>-6316083.3999999911</v>
      </c>
      <c r="J15" s="28">
        <f t="shared" si="3"/>
        <v>0.89284505803233827</v>
      </c>
      <c r="K15" s="27">
        <f t="shared" si="4"/>
        <v>-7345380.0000000075</v>
      </c>
      <c r="L15" s="28">
        <f t="shared" si="5"/>
        <v>0.86042664483772502</v>
      </c>
    </row>
    <row r="16" spans="1:12" ht="15.75" x14ac:dyDescent="0.25">
      <c r="A16" s="12" t="s">
        <v>59</v>
      </c>
      <c r="B16" s="16">
        <v>-79547779.099999994</v>
      </c>
      <c r="C16" s="16">
        <v>-66164199</v>
      </c>
      <c r="D16" s="14">
        <v>-51144300</v>
      </c>
      <c r="E16" s="16">
        <v>-45270000</v>
      </c>
      <c r="G16" s="27">
        <f t="shared" si="0"/>
        <v>13383580.099999994</v>
      </c>
      <c r="H16" s="28">
        <f t="shared" si="1"/>
        <v>0.83175419538519846</v>
      </c>
      <c r="I16" s="27">
        <f t="shared" si="2"/>
        <v>15019899</v>
      </c>
      <c r="J16" s="28">
        <f t="shared" si="3"/>
        <v>0.77299054130467137</v>
      </c>
      <c r="K16" s="27">
        <f t="shared" si="4"/>
        <v>5874300</v>
      </c>
      <c r="L16" s="28">
        <f t="shared" si="5"/>
        <v>0.88514262586446579</v>
      </c>
    </row>
    <row r="17" spans="1:12" ht="15.75" x14ac:dyDescent="0.25">
      <c r="A17" s="17"/>
      <c r="B17" s="17"/>
      <c r="C17" s="17"/>
      <c r="D17" s="14"/>
      <c r="E17" s="17"/>
      <c r="G17" s="27"/>
      <c r="H17" s="28"/>
      <c r="I17" s="27"/>
      <c r="J17" s="28"/>
      <c r="K17" s="27"/>
      <c r="L17" s="28"/>
    </row>
    <row r="18" spans="1:12" ht="15.75" x14ac:dyDescent="0.25">
      <c r="A18" s="13" t="s">
        <v>60</v>
      </c>
      <c r="B18" s="17"/>
      <c r="C18" s="17"/>
      <c r="D18" s="14"/>
      <c r="E18" s="17"/>
      <c r="G18" s="27"/>
      <c r="H18" s="28"/>
      <c r="I18" s="27"/>
      <c r="J18" s="28"/>
      <c r="K18" s="27"/>
      <c r="L18" s="28"/>
    </row>
    <row r="19" spans="1:12" ht="15.75" x14ac:dyDescent="0.25">
      <c r="A19" s="12" t="s">
        <v>61</v>
      </c>
      <c r="B19" s="16">
        <v>19023905.160000004</v>
      </c>
      <c r="C19" s="16">
        <v>25137672.399999999</v>
      </c>
      <c r="D19" s="14">
        <v>22728680</v>
      </c>
      <c r="E19" s="16">
        <v>50852000</v>
      </c>
      <c r="G19" s="27">
        <f t="shared" si="0"/>
        <v>6113767.2399999946</v>
      </c>
      <c r="H19" s="28">
        <f t="shared" si="1"/>
        <v>1.3213728826221711</v>
      </c>
      <c r="I19" s="27">
        <f t="shared" si="2"/>
        <v>-2408992.3999999985</v>
      </c>
      <c r="J19" s="28">
        <f t="shared" si="3"/>
        <v>0.90416804063370648</v>
      </c>
      <c r="K19" s="27">
        <f t="shared" si="4"/>
        <v>28123320</v>
      </c>
      <c r="L19" s="28">
        <f t="shared" si="5"/>
        <v>2.2373494633212312</v>
      </c>
    </row>
    <row r="20" spans="1:12" ht="15.75" x14ac:dyDescent="0.25">
      <c r="A20" s="12" t="s">
        <v>62</v>
      </c>
      <c r="B20" s="16">
        <v>-18568652.490000002</v>
      </c>
      <c r="C20" s="16">
        <v>-20631836.100000001</v>
      </c>
      <c r="D20" s="14">
        <v>-22184770</v>
      </c>
      <c r="E20" s="16">
        <v>-30353000</v>
      </c>
      <c r="G20" s="27">
        <f t="shared" si="0"/>
        <v>-2063183.6099999994</v>
      </c>
      <c r="H20" s="28">
        <f t="shared" si="1"/>
        <v>1.1111111111111112</v>
      </c>
      <c r="I20" s="27">
        <f t="shared" si="2"/>
        <v>-1552933.8999999985</v>
      </c>
      <c r="J20" s="28">
        <f t="shared" si="3"/>
        <v>1.075268817204301</v>
      </c>
      <c r="K20" s="27">
        <f t="shared" si="4"/>
        <v>-8168230</v>
      </c>
      <c r="L20" s="28">
        <f t="shared" si="5"/>
        <v>1.3681908805004515</v>
      </c>
    </row>
    <row r="21" spans="1:12" ht="15.75" x14ac:dyDescent="0.25">
      <c r="A21" s="17"/>
      <c r="B21" s="17"/>
      <c r="C21" s="17"/>
      <c r="D21" s="14"/>
      <c r="E21" s="17"/>
      <c r="G21" s="27"/>
      <c r="H21" s="28"/>
      <c r="I21" s="27"/>
      <c r="J21" s="28"/>
      <c r="K21" s="27"/>
      <c r="L21" s="28"/>
    </row>
    <row r="22" spans="1:12" ht="15.75" x14ac:dyDescent="0.25">
      <c r="A22" s="12" t="s">
        <v>63</v>
      </c>
      <c r="B22" s="16">
        <f>(B12+B15+B19)+(B16+B20)</f>
        <v>1171390623.4099998</v>
      </c>
      <c r="C22" s="16">
        <f t="shared" ref="C22:E22" si="8">(C12+C15+C19)+(C16+C20)</f>
        <v>1382848084.9000003</v>
      </c>
      <c r="D22" s="16">
        <f t="shared" si="8"/>
        <v>1543405930</v>
      </c>
      <c r="E22" s="16">
        <f t="shared" si="8"/>
        <v>632877000</v>
      </c>
      <c r="F22" s="19"/>
      <c r="G22" s="27">
        <f t="shared" si="0"/>
        <v>211457461.49000049</v>
      </c>
      <c r="H22" s="28">
        <f t="shared" si="1"/>
        <v>1.1805183149532417</v>
      </c>
      <c r="I22" s="27">
        <f t="shared" si="2"/>
        <v>160557845.09999967</v>
      </c>
      <c r="J22" s="28">
        <f t="shared" si="3"/>
        <v>1.1161066402399582</v>
      </c>
      <c r="K22" s="27">
        <f t="shared" si="4"/>
        <v>-910528930</v>
      </c>
      <c r="L22" s="28">
        <f t="shared" si="5"/>
        <v>0.4100522018857346</v>
      </c>
    </row>
    <row r="23" spans="1:12" ht="15.75" x14ac:dyDescent="0.25">
      <c r="A23" s="12" t="s">
        <v>64</v>
      </c>
      <c r="B23" s="16">
        <f>B22*34%</f>
        <v>398272811.9594</v>
      </c>
      <c r="C23" s="16">
        <f t="shared" ref="C23:E23" si="9">C22*34%</f>
        <v>470168348.86600018</v>
      </c>
      <c r="D23" s="16">
        <f t="shared" si="9"/>
        <v>524758016.20000005</v>
      </c>
      <c r="E23" s="16">
        <f t="shared" si="9"/>
        <v>215178180.00000003</v>
      </c>
      <c r="G23" s="27">
        <f t="shared" si="0"/>
        <v>71895536.906600177</v>
      </c>
      <c r="H23" s="28">
        <f t="shared" si="1"/>
        <v>1.1805183149532417</v>
      </c>
      <c r="I23" s="27">
        <f t="shared" si="2"/>
        <v>54589667.333999872</v>
      </c>
      <c r="J23" s="28">
        <f t="shared" si="3"/>
        <v>1.1161066402399582</v>
      </c>
      <c r="K23" s="27">
        <f t="shared" si="4"/>
        <v>-309579836.20000005</v>
      </c>
      <c r="L23" s="28">
        <f t="shared" si="5"/>
        <v>0.41005220188573466</v>
      </c>
    </row>
    <row r="24" spans="1:12" ht="15.75" x14ac:dyDescent="0.25">
      <c r="A24" s="17"/>
      <c r="B24" s="17"/>
      <c r="C24" s="17"/>
      <c r="D24" s="14"/>
      <c r="E24" s="17"/>
      <c r="G24" s="27"/>
      <c r="H24" s="28"/>
      <c r="I24" s="27"/>
      <c r="J24" s="28"/>
      <c r="K24" s="27"/>
      <c r="L24" s="28"/>
    </row>
    <row r="25" spans="1:12" ht="15.75" x14ac:dyDescent="0.25">
      <c r="A25" s="13" t="s">
        <v>65</v>
      </c>
      <c r="B25" s="14">
        <f>B22-B23</f>
        <v>773117811.45059991</v>
      </c>
      <c r="C25" s="14">
        <f t="shared" ref="C25:E25" si="10">C22-C23</f>
        <v>912679736.03400016</v>
      </c>
      <c r="D25" s="14">
        <f t="shared" si="10"/>
        <v>1018647913.8</v>
      </c>
      <c r="E25" s="14">
        <f t="shared" si="10"/>
        <v>417698820</v>
      </c>
      <c r="G25" s="27">
        <f t="shared" si="0"/>
        <v>139561924.58340025</v>
      </c>
      <c r="H25" s="28">
        <f t="shared" si="1"/>
        <v>1.1805183149532417</v>
      </c>
      <c r="I25" s="27">
        <f t="shared" si="2"/>
        <v>105968177.76599979</v>
      </c>
      <c r="J25" s="28">
        <f t="shared" si="3"/>
        <v>1.1161066402399584</v>
      </c>
      <c r="K25" s="27">
        <f t="shared" si="4"/>
        <v>-600949093.79999995</v>
      </c>
      <c r="L25" s="28">
        <f t="shared" si="5"/>
        <v>0.41005220188573466</v>
      </c>
    </row>
  </sheetData>
  <mergeCells count="9">
    <mergeCell ref="G1:L1"/>
    <mergeCell ref="G2:H2"/>
    <mergeCell ref="I2:J2"/>
    <mergeCell ref="K2:L2"/>
    <mergeCell ref="A1:A3"/>
    <mergeCell ref="B1:B3"/>
    <mergeCell ref="C1:C3"/>
    <mergeCell ref="D1:D3"/>
    <mergeCell ref="E1:E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3"/>
  <sheetViews>
    <sheetView workbookViewId="0">
      <selection activeCell="L12" sqref="L12"/>
    </sheetView>
  </sheetViews>
  <sheetFormatPr baseColWidth="10" defaultColWidth="11.42578125" defaultRowHeight="15" x14ac:dyDescent="0.25"/>
  <cols>
    <col min="1" max="1" width="37.85546875" customWidth="1"/>
    <col min="2" max="6" width="17.140625" bestFit="1" customWidth="1"/>
  </cols>
  <sheetData>
    <row r="1" spans="1:6" ht="15.75" x14ac:dyDescent="0.25">
      <c r="A1" s="4" t="s">
        <v>66</v>
      </c>
      <c r="B1" s="4">
        <v>2020</v>
      </c>
      <c r="C1" s="4">
        <v>2021</v>
      </c>
      <c r="D1" s="4">
        <v>2022</v>
      </c>
      <c r="E1" s="4">
        <v>2023</v>
      </c>
      <c r="F1" s="4">
        <v>2025</v>
      </c>
    </row>
    <row r="2" spans="1:6" ht="15.75" x14ac:dyDescent="0.25">
      <c r="A2" s="4" t="s">
        <v>49</v>
      </c>
      <c r="B2" s="2">
        <f>'Estado de Resultados'!E4</f>
        <v>2458000000</v>
      </c>
      <c r="C2" s="3">
        <f>B2*1.1</f>
        <v>2703800000</v>
      </c>
      <c r="D2" s="3">
        <f t="shared" ref="D2:F2" si="0">C2*1.1</f>
        <v>2974180000.0000005</v>
      </c>
      <c r="E2" s="3">
        <f t="shared" si="0"/>
        <v>3271598000.000001</v>
      </c>
      <c r="F2" s="3">
        <f t="shared" si="0"/>
        <v>3598757800.0000014</v>
      </c>
    </row>
    <row r="3" spans="1:6" ht="15.75" x14ac:dyDescent="0.25">
      <c r="A3" s="1" t="s">
        <v>50</v>
      </c>
      <c r="B3" s="2">
        <f>'Estado de Resultados'!E5</f>
        <v>950000000</v>
      </c>
      <c r="C3" s="3">
        <f t="shared" ref="C3:F23" si="1">B3*1.1</f>
        <v>1045000000.0000001</v>
      </c>
      <c r="D3" s="3">
        <f t="shared" si="1"/>
        <v>1149500000.0000002</v>
      </c>
      <c r="E3" s="3">
        <f t="shared" si="1"/>
        <v>1264450000.0000005</v>
      </c>
      <c r="F3" s="3">
        <f t="shared" si="1"/>
        <v>1390895000.0000007</v>
      </c>
    </row>
    <row r="4" spans="1:6" ht="15.75" x14ac:dyDescent="0.25">
      <c r="A4" s="1" t="s">
        <v>51</v>
      </c>
      <c r="B4" s="2">
        <f>'Estado de Resultados'!E6</f>
        <v>1508000000</v>
      </c>
      <c r="C4" s="3">
        <f t="shared" si="1"/>
        <v>1658800000.0000002</v>
      </c>
      <c r="D4" s="3">
        <f t="shared" si="1"/>
        <v>1824680000.0000005</v>
      </c>
      <c r="E4" s="3">
        <f t="shared" si="1"/>
        <v>2007148000.0000007</v>
      </c>
      <c r="F4" s="3">
        <f t="shared" si="1"/>
        <v>2207862800.000001</v>
      </c>
    </row>
    <row r="5" spans="1:6" ht="15.75" x14ac:dyDescent="0.25">
      <c r="A5" s="1"/>
      <c r="B5" s="2"/>
      <c r="C5" s="3"/>
      <c r="D5" s="3"/>
      <c r="E5" s="3"/>
      <c r="F5" s="3"/>
    </row>
    <row r="6" spans="1:6" ht="15.75" x14ac:dyDescent="0.25">
      <c r="A6" s="4" t="s">
        <v>52</v>
      </c>
      <c r="B6" s="2"/>
      <c r="C6" s="3"/>
      <c r="D6" s="3"/>
      <c r="E6" s="3"/>
      <c r="F6" s="3"/>
    </row>
    <row r="7" spans="1:6" ht="15.75" x14ac:dyDescent="0.25">
      <c r="A7" s="1" t="s">
        <v>53</v>
      </c>
      <c r="B7" s="2">
        <f>'Estado de Resultados'!E9</f>
        <v>-240648000</v>
      </c>
      <c r="C7" s="3">
        <f t="shared" si="1"/>
        <v>-264712800.00000003</v>
      </c>
      <c r="D7" s="3">
        <f t="shared" si="1"/>
        <v>-291184080.00000006</v>
      </c>
      <c r="E7" s="3">
        <f t="shared" si="1"/>
        <v>-320302488.00000012</v>
      </c>
      <c r="F7" s="3">
        <f t="shared" si="1"/>
        <v>-352332736.80000013</v>
      </c>
    </row>
    <row r="8" spans="1:6" ht="15.75" x14ac:dyDescent="0.25">
      <c r="A8" s="1" t="s">
        <v>54</v>
      </c>
      <c r="B8" s="2">
        <f>'Estado de Resultados'!E10</f>
        <v>-566169000</v>
      </c>
      <c r="C8" s="3">
        <f t="shared" si="1"/>
        <v>-622785900</v>
      </c>
      <c r="D8" s="3">
        <f t="shared" si="1"/>
        <v>-685064490</v>
      </c>
      <c r="E8" s="3">
        <f t="shared" si="1"/>
        <v>-753570939.00000012</v>
      </c>
      <c r="F8" s="3">
        <f t="shared" si="1"/>
        <v>-828928032.90000021</v>
      </c>
    </row>
    <row r="9" spans="1:6" ht="15.75" x14ac:dyDescent="0.25">
      <c r="A9" s="1" t="s">
        <v>55</v>
      </c>
      <c r="B9" s="2">
        <f>'Estado de Resultados'!E11</f>
        <v>-88817000</v>
      </c>
      <c r="C9" s="3">
        <f t="shared" si="1"/>
        <v>-97698700.000000015</v>
      </c>
      <c r="D9" s="3">
        <f t="shared" si="1"/>
        <v>-107468570.00000003</v>
      </c>
      <c r="E9" s="3">
        <f t="shared" si="1"/>
        <v>-118215427.00000004</v>
      </c>
      <c r="F9" s="3">
        <f t="shared" si="1"/>
        <v>-130036969.70000006</v>
      </c>
    </row>
    <row r="10" spans="1:6" ht="15.75" x14ac:dyDescent="0.25">
      <c r="A10" s="1" t="s">
        <v>56</v>
      </c>
      <c r="B10" s="2">
        <f>'Estado de Resultados'!E12</f>
        <v>612366000</v>
      </c>
      <c r="C10" s="3">
        <f t="shared" si="1"/>
        <v>673602600</v>
      </c>
      <c r="D10" s="3">
        <f t="shared" si="1"/>
        <v>740962860.00000012</v>
      </c>
      <c r="E10" s="3">
        <f t="shared" si="1"/>
        <v>815059146.00000024</v>
      </c>
      <c r="F10" s="3">
        <f t="shared" si="1"/>
        <v>896565060.60000038</v>
      </c>
    </row>
    <row r="11" spans="1:6" ht="15.75" x14ac:dyDescent="0.25">
      <c r="A11" s="1"/>
      <c r="B11" s="2"/>
      <c r="C11" s="3"/>
      <c r="D11" s="3"/>
      <c r="E11" s="3"/>
      <c r="F11" s="3"/>
    </row>
    <row r="12" spans="1:6" ht="15.75" x14ac:dyDescent="0.25">
      <c r="A12" s="4" t="s">
        <v>57</v>
      </c>
      <c r="B12" s="2"/>
      <c r="C12" s="3"/>
      <c r="D12" s="3"/>
      <c r="E12" s="3"/>
      <c r="F12" s="3"/>
    </row>
    <row r="13" spans="1:6" ht="15.75" x14ac:dyDescent="0.25">
      <c r="A13" s="1" t="s">
        <v>58</v>
      </c>
      <c r="B13" s="2">
        <f>'Estado de Resultados'!E15</f>
        <v>45282000</v>
      </c>
      <c r="C13" s="3">
        <f t="shared" si="1"/>
        <v>49810200.000000007</v>
      </c>
      <c r="D13" s="3">
        <f t="shared" si="1"/>
        <v>54791220.000000015</v>
      </c>
      <c r="E13" s="3">
        <f t="shared" si="1"/>
        <v>60270342.000000022</v>
      </c>
      <c r="F13" s="3">
        <f t="shared" si="1"/>
        <v>66297376.200000033</v>
      </c>
    </row>
    <row r="14" spans="1:6" ht="15.75" x14ac:dyDescent="0.25">
      <c r="A14" s="1" t="s">
        <v>59</v>
      </c>
      <c r="B14" s="2">
        <f>'Estado de Resultados'!E16</f>
        <v>-45270000</v>
      </c>
      <c r="C14" s="3">
        <f t="shared" si="1"/>
        <v>-49797000.000000007</v>
      </c>
      <c r="D14" s="3">
        <f t="shared" si="1"/>
        <v>-54776700.000000015</v>
      </c>
      <c r="E14" s="3">
        <f t="shared" si="1"/>
        <v>-60254370.000000022</v>
      </c>
      <c r="F14" s="3">
        <f t="shared" si="1"/>
        <v>-66279807.00000003</v>
      </c>
    </row>
    <row r="15" spans="1:6" ht="15.75" x14ac:dyDescent="0.25">
      <c r="A15" s="1"/>
      <c r="B15" s="2"/>
      <c r="C15" s="3"/>
      <c r="D15" s="3"/>
      <c r="E15" s="3"/>
      <c r="F15" s="3"/>
    </row>
    <row r="16" spans="1:6" ht="15.75" x14ac:dyDescent="0.25">
      <c r="A16" s="4" t="s">
        <v>60</v>
      </c>
      <c r="B16" s="2"/>
      <c r="C16" s="3"/>
      <c r="D16" s="3"/>
      <c r="E16" s="3"/>
      <c r="F16" s="3"/>
    </row>
    <row r="17" spans="1:6" ht="15.75" x14ac:dyDescent="0.25">
      <c r="A17" s="1" t="s">
        <v>61</v>
      </c>
      <c r="B17" s="2">
        <f>'Estado de Resultados'!E19</f>
        <v>50852000</v>
      </c>
      <c r="C17" s="3">
        <f t="shared" si="1"/>
        <v>55937200.000000007</v>
      </c>
      <c r="D17" s="3">
        <f t="shared" si="1"/>
        <v>61530920.000000015</v>
      </c>
      <c r="E17" s="3">
        <f t="shared" si="1"/>
        <v>67684012.000000015</v>
      </c>
      <c r="F17" s="3">
        <f t="shared" si="1"/>
        <v>74452413.200000018</v>
      </c>
    </row>
    <row r="18" spans="1:6" ht="15.75" x14ac:dyDescent="0.25">
      <c r="A18" s="1" t="s">
        <v>62</v>
      </c>
      <c r="B18" s="2">
        <f>'Estado de Resultados'!E20</f>
        <v>-30353000</v>
      </c>
      <c r="C18" s="3">
        <f t="shared" si="1"/>
        <v>-33388300.000000004</v>
      </c>
      <c r="D18" s="3">
        <f t="shared" si="1"/>
        <v>-36727130.000000007</v>
      </c>
      <c r="E18" s="3">
        <f t="shared" si="1"/>
        <v>-40399843.000000015</v>
      </c>
      <c r="F18" s="3">
        <f t="shared" si="1"/>
        <v>-44439827.300000019</v>
      </c>
    </row>
    <row r="19" spans="1:6" ht="15.75" x14ac:dyDescent="0.25">
      <c r="A19" s="1"/>
      <c r="B19" s="2"/>
      <c r="C19" s="3"/>
      <c r="D19" s="3"/>
      <c r="E19" s="3"/>
      <c r="F19" s="3"/>
    </row>
    <row r="20" spans="1:6" ht="15.75" x14ac:dyDescent="0.25">
      <c r="A20" s="1" t="s">
        <v>63</v>
      </c>
      <c r="B20" s="2">
        <f>'Estado de Resultados'!E22</f>
        <v>632877000</v>
      </c>
      <c r="C20" s="3">
        <f t="shared" si="1"/>
        <v>696164700</v>
      </c>
      <c r="D20" s="3">
        <f t="shared" si="1"/>
        <v>765781170.00000012</v>
      </c>
      <c r="E20" s="3">
        <f t="shared" si="1"/>
        <v>842359287.00000024</v>
      </c>
      <c r="F20" s="3">
        <f t="shared" si="1"/>
        <v>926595215.70000029</v>
      </c>
    </row>
    <row r="21" spans="1:6" ht="15.75" x14ac:dyDescent="0.25">
      <c r="A21" s="1" t="s">
        <v>64</v>
      </c>
      <c r="B21" s="2">
        <f>'Estado de Resultados'!E23</f>
        <v>215178180.00000003</v>
      </c>
      <c r="C21" s="3">
        <f t="shared" si="1"/>
        <v>236695998.00000006</v>
      </c>
      <c r="D21" s="3">
        <f t="shared" si="1"/>
        <v>260365597.8000001</v>
      </c>
      <c r="E21" s="3">
        <f t="shared" si="1"/>
        <v>286402157.58000016</v>
      </c>
      <c r="F21" s="3">
        <f t="shared" si="1"/>
        <v>315042373.33800018</v>
      </c>
    </row>
    <row r="22" spans="1:6" ht="15.75" x14ac:dyDescent="0.25">
      <c r="A22" s="1"/>
      <c r="B22" s="2"/>
      <c r="C22" s="3"/>
      <c r="D22" s="3"/>
      <c r="E22" s="3"/>
      <c r="F22" s="3"/>
    </row>
    <row r="23" spans="1:6" ht="15.75" x14ac:dyDescent="0.25">
      <c r="A23" s="4" t="s">
        <v>65</v>
      </c>
      <c r="B23" s="2">
        <f>'Estado de Resultados'!E25</f>
        <v>417698820</v>
      </c>
      <c r="C23" s="5">
        <f t="shared" si="1"/>
        <v>459468702.00000006</v>
      </c>
      <c r="D23" s="5">
        <f t="shared" si="1"/>
        <v>505415572.20000011</v>
      </c>
      <c r="E23" s="5">
        <f t="shared" si="1"/>
        <v>555957129.4200002</v>
      </c>
      <c r="F23" s="5">
        <f t="shared" si="1"/>
        <v>611552842.36200023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"/>
  <sheetViews>
    <sheetView workbookViewId="0">
      <selection activeCell="A20" sqref="A20"/>
    </sheetView>
  </sheetViews>
  <sheetFormatPr baseColWidth="10" defaultColWidth="11.42578125" defaultRowHeight="15" x14ac:dyDescent="0.25"/>
  <cols>
    <col min="1" max="1" width="36.28515625" customWidth="1"/>
    <col min="2" max="2" width="25.28515625" customWidth="1"/>
    <col min="3" max="3" width="16.85546875" customWidth="1"/>
    <col min="4" max="4" width="13" bestFit="1" customWidth="1"/>
    <col min="5" max="5" width="11.85546875" bestFit="1" customWidth="1"/>
  </cols>
  <sheetData>
    <row r="1" spans="1:5" ht="40.5" customHeight="1" x14ac:dyDescent="0.25">
      <c r="A1" s="13" t="s">
        <v>67</v>
      </c>
      <c r="B1" s="13">
        <v>2017</v>
      </c>
      <c r="C1" s="13">
        <v>2018</v>
      </c>
      <c r="D1" s="13">
        <v>2019</v>
      </c>
      <c r="E1" s="13">
        <v>2020</v>
      </c>
    </row>
    <row r="2" spans="1:5" ht="15.75" x14ac:dyDescent="0.25">
      <c r="A2" s="12" t="s">
        <v>68</v>
      </c>
      <c r="B2" s="34">
        <f>Balances!B8/Balances!B29</f>
        <v>0.90872499908513948</v>
      </c>
      <c r="C2" s="34">
        <f>Balances!C8/Balances!C29</f>
        <v>0.88263743121359228</v>
      </c>
      <c r="D2" s="34">
        <f>Balances!D8/Balances!D29</f>
        <v>1.0636035490535019</v>
      </c>
      <c r="E2" s="34">
        <f>Balances!E8/Balances!E29</f>
        <v>1.0090148711905513</v>
      </c>
    </row>
    <row r="3" spans="1:5" ht="15.75" x14ac:dyDescent="0.25">
      <c r="A3" s="12" t="s">
        <v>69</v>
      </c>
      <c r="B3" s="16">
        <f>Balances!B8-Balances!B29</f>
        <v>-60413088.970000029</v>
      </c>
      <c r="C3" s="16">
        <f>Balances!C8-Balances!C29</f>
        <v>-89714543.300000191</v>
      </c>
      <c r="D3" s="16">
        <f>Balances!D8-Balances!D29</f>
        <v>50296190</v>
      </c>
      <c r="E3" s="16">
        <f>Balances!E8-Balances!E29</f>
        <v>5791000</v>
      </c>
    </row>
    <row r="4" spans="1:5" ht="15.75" x14ac:dyDescent="0.25">
      <c r="A4" s="12" t="s">
        <v>70</v>
      </c>
      <c r="B4" s="29">
        <f>(Balances!B8-Balances!B10)/Balances!B29</f>
        <v>0.73134661806173862</v>
      </c>
      <c r="C4" s="29">
        <f>(Balances!C8-Balances!C10)/Balances!C29</f>
        <v>0.68582472638140246</v>
      </c>
      <c r="D4" s="29">
        <f>(Balances!D8-Balances!D10)/Balances!D29</f>
        <v>0.88622516803010087</v>
      </c>
      <c r="E4" s="29">
        <f>(Balances!E8-Balances!E10)/Balances!E29</f>
        <v>0.82581419495845931</v>
      </c>
    </row>
    <row r="5" spans="1:5" ht="15.75" x14ac:dyDescent="0.25">
      <c r="A5" s="12" t="s">
        <v>71</v>
      </c>
      <c r="B5" s="31">
        <f>'Estado de Resultados'!B4/Balances!B5</f>
        <v>31.386931774017963</v>
      </c>
      <c r="C5" s="31">
        <f>'Estado de Resultados'!C4/Balances!C5</f>
        <v>29.928529025984613</v>
      </c>
      <c r="D5" s="31">
        <f>'Estado de Resultados'!D4/Balances!D5</f>
        <v>31.38693345926178</v>
      </c>
      <c r="E5" s="31">
        <f>'Estado de Resultados'!E4/Balances!E5</f>
        <v>30.32433966221301</v>
      </c>
    </row>
    <row r="6" spans="1:5" ht="15.75" x14ac:dyDescent="0.25">
      <c r="A6" s="12" t="s">
        <v>72</v>
      </c>
      <c r="B6" s="15">
        <f>('Estado de Resultados'!B4-'Estado de Resultados'!B5)/'Estado de Resultados'!B4</f>
        <v>0.70258920726429264</v>
      </c>
      <c r="C6" s="15">
        <f>('Estado de Resultados'!C4-'Estado de Resultados'!C5)/'Estado de Resultados'!C4</f>
        <v>0.74456471015747816</v>
      </c>
      <c r="D6" s="15">
        <f>('Estado de Resultados'!D4-'Estado de Resultados'!D5)/'Estado de Resultados'!D4</f>
        <v>0.73468968483766794</v>
      </c>
      <c r="E6" s="15">
        <f>('Estado de Resultados'!E4-'Estado de Resultados'!E5)/'Estado de Resultados'!E4</f>
        <v>0.61350691619202602</v>
      </c>
    </row>
    <row r="7" spans="1:5" ht="15.75" x14ac:dyDescent="0.25">
      <c r="A7" s="12" t="s">
        <v>73</v>
      </c>
      <c r="B7" s="15">
        <f>'Estado de Resultados'!B12/'Estado de Resultados'!B4</f>
        <v>0.46268926436246438</v>
      </c>
      <c r="C7" s="15">
        <f>'Estado de Resultados'!C12/'Estado de Resultados'!C4</f>
        <v>0.47094217616059308</v>
      </c>
      <c r="D7" s="15">
        <f>'Estado de Resultados'!D12/'Estado de Resultados'!D4</f>
        <v>0.49478975481667425</v>
      </c>
      <c r="E7" s="15">
        <f>'Estado de Resultados'!E12/'Estado de Resultados'!E4</f>
        <v>0.24913181448331978</v>
      </c>
    </row>
    <row r="8" spans="1:5" ht="15.75" x14ac:dyDescent="0.25">
      <c r="A8" s="12" t="s">
        <v>74</v>
      </c>
      <c r="B8" s="33">
        <f>Balances!B11/Balances!B17</f>
        <v>8.1077652839961455E-3</v>
      </c>
      <c r="C8" s="33">
        <f>Balances!C11/Balances!C17</f>
        <v>1.4197405082844337E-2</v>
      </c>
      <c r="D8" s="33">
        <f>Balances!D11/Balances!D17</f>
        <v>7.6507835903902675E-3</v>
      </c>
      <c r="E8" s="33">
        <f>Balances!E11/Balances!E17</f>
        <v>9.2394845435459349E-3</v>
      </c>
    </row>
    <row r="9" spans="1:5" ht="15.75" x14ac:dyDescent="0.25">
      <c r="A9" s="12" t="s">
        <v>75</v>
      </c>
      <c r="B9" s="20">
        <f>'Estado de Resultados'!B16/'Estado de Resultados'!B4</f>
        <v>-3.0508011539292001E-2</v>
      </c>
      <c r="C9" s="20">
        <f>'Estado de Resultados'!C16/'Estado de Resultados'!C4</f>
        <v>-2.2488701139034468E-2</v>
      </c>
      <c r="D9" s="20">
        <f>'Estado de Resultados'!D16/'Estado de Resultados'!D4</f>
        <v>-1.641755638446081E-2</v>
      </c>
      <c r="E9" s="20">
        <f>'Estado de Resultados'!E16/'Estado de Resultados'!E4</f>
        <v>-1.8417412530512611E-2</v>
      </c>
    </row>
    <row r="10" spans="1:5" ht="30" customHeight="1" x14ac:dyDescent="0.25">
      <c r="A10" s="30" t="s">
        <v>76</v>
      </c>
      <c r="B10" s="32">
        <f>Balances!B11/Balances!B8</f>
        <v>2.3134870919102133E-2</v>
      </c>
      <c r="C10" s="32">
        <f>Balances!C11/Balances!C8</f>
        <v>3.7736277742670271E-2</v>
      </c>
      <c r="D10" s="32">
        <f>Balances!D11/Balances!D8</f>
        <v>1.9766044945510416E-2</v>
      </c>
      <c r="E10" s="32">
        <f>Balances!E11/Balances!E8</f>
        <v>1.8902331781280951E-2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Balances</vt:lpstr>
      <vt:lpstr>Estado de Resultados</vt:lpstr>
      <vt:lpstr>Proyeccion</vt:lpstr>
      <vt:lpstr>Indicadores Financieros</vt:lpstr>
    </vt:vector>
  </TitlesOfParts>
  <Manager/>
  <Company>Wi-Black Corp Internacional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Ramirez</dc:creator>
  <cp:keywords/>
  <dc:description/>
  <cp:lastModifiedBy>Diego Quiroga</cp:lastModifiedBy>
  <cp:revision/>
  <dcterms:created xsi:type="dcterms:W3CDTF">2016-10-03T01:47:23Z</dcterms:created>
  <dcterms:modified xsi:type="dcterms:W3CDTF">2022-08-16T14:30:31Z</dcterms:modified>
  <cp:category/>
  <cp:contentStatus/>
</cp:coreProperties>
</file>