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omments7.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diegomoreno/Desktop/"/>
    </mc:Choice>
  </mc:AlternateContent>
  <bookViews>
    <workbookView xWindow="1460" yWindow="460" windowWidth="24000" windowHeight="16060" tabRatio="727" activeTab="3"/>
  </bookViews>
  <sheets>
    <sheet name="Inversión" sheetId="1" r:id="rId1"/>
    <sheet name="Financiación" sheetId="8" r:id="rId2"/>
    <sheet name="Productos" sheetId="7" r:id="rId3"/>
    <sheet name="GastosFjos" sheetId="5" r:id="rId4"/>
    <sheet name="Entorno" sheetId="2" r:id="rId5"/>
    <sheet name="Balance" sheetId="13" r:id="rId6"/>
    <sheet name="CuentadeResultados" sheetId="12" r:id="rId7"/>
    <sheet name="Rentabilidad" sheetId="15" r:id="rId8"/>
    <sheet name="Tesorería" sheetId="14" r:id="rId9"/>
    <sheet name="Ratios" sheetId="16" r:id="rId10"/>
    <sheet name="Punto de Equilibrio " sheetId="17" r:id="rId11"/>
    <sheet name="FLUJO DE CAJA LIBRE ESPERADO" sheetId="20" r:id="rId12"/>
    <sheet name="Hoja1" sheetId="21" r:id="rId13"/>
  </sheets>
  <externalReferences>
    <externalReference r:id="rId14"/>
  </externalReferenc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1" i="7" l="1"/>
  <c r="B15" i="13"/>
  <c r="D18" i="1"/>
  <c r="C5" i="20"/>
  <c r="E37" i="7"/>
  <c r="E57" i="7"/>
  <c r="E38" i="7"/>
  <c r="E58" i="7"/>
  <c r="E39" i="7"/>
  <c r="E59" i="7"/>
  <c r="E40" i="7"/>
  <c r="E60" i="7"/>
  <c r="E41" i="7"/>
  <c r="E61" i="7"/>
  <c r="E62" i="7"/>
  <c r="C8" i="13"/>
  <c r="F37" i="7"/>
  <c r="F57" i="7"/>
  <c r="F38" i="7"/>
  <c r="F58" i="7"/>
  <c r="F39" i="7"/>
  <c r="F59" i="7"/>
  <c r="F40" i="7"/>
  <c r="F60" i="7"/>
  <c r="F41" i="7"/>
  <c r="F61" i="7"/>
  <c r="F62" i="7"/>
  <c r="D8" i="13"/>
  <c r="G37" i="7"/>
  <c r="G57" i="7"/>
  <c r="G38" i="7"/>
  <c r="G58" i="7"/>
  <c r="G39" i="7"/>
  <c r="G59" i="7"/>
  <c r="G40" i="7"/>
  <c r="G60" i="7"/>
  <c r="G41" i="7"/>
  <c r="G61" i="7"/>
  <c r="G62" i="7"/>
  <c r="E8" i="13"/>
  <c r="H37" i="7"/>
  <c r="H57" i="7"/>
  <c r="H38" i="7"/>
  <c r="H58" i="7"/>
  <c r="H39" i="7"/>
  <c r="H59" i="7"/>
  <c r="H40" i="7"/>
  <c r="H60" i="7"/>
  <c r="H41" i="7"/>
  <c r="H61" i="7"/>
  <c r="H62" i="7"/>
  <c r="F8" i="13"/>
  <c r="I37" i="7"/>
  <c r="I57" i="7"/>
  <c r="I38" i="7"/>
  <c r="I58" i="7"/>
  <c r="I39" i="7"/>
  <c r="I59" i="7"/>
  <c r="I40" i="7"/>
  <c r="I60" i="7"/>
  <c r="I41" i="7"/>
  <c r="I61" i="7"/>
  <c r="I62" i="7"/>
  <c r="G8" i="13"/>
  <c r="C10" i="20"/>
  <c r="E40" i="5"/>
  <c r="E41" i="5"/>
  <c r="E42" i="5"/>
  <c r="E43" i="5"/>
  <c r="E32" i="5"/>
  <c r="E44" i="5"/>
  <c r="C11" i="20"/>
  <c r="E47" i="7"/>
  <c r="E48" i="7"/>
  <c r="E49" i="7"/>
  <c r="E50" i="7"/>
  <c r="E51" i="7"/>
  <c r="E52" i="7"/>
  <c r="B6" i="12"/>
  <c r="C12" i="20"/>
  <c r="C13" i="20"/>
  <c r="E42" i="7"/>
  <c r="B4" i="12"/>
  <c r="B5" i="12"/>
  <c r="B7" i="12"/>
  <c r="B8" i="12"/>
  <c r="B9" i="12"/>
  <c r="B10" i="12"/>
  <c r="K12" i="1"/>
  <c r="D26" i="1"/>
  <c r="E26" i="1"/>
  <c r="E37" i="1"/>
  <c r="K13" i="1"/>
  <c r="D27" i="1"/>
  <c r="E27" i="1"/>
  <c r="E38" i="1"/>
  <c r="K14" i="1"/>
  <c r="D28" i="1"/>
  <c r="E28" i="1"/>
  <c r="E39" i="1"/>
  <c r="K15" i="1"/>
  <c r="D29" i="1"/>
  <c r="E29" i="1"/>
  <c r="E40" i="1"/>
  <c r="K16" i="1"/>
  <c r="D30" i="1"/>
  <c r="E30" i="1"/>
  <c r="E41" i="1"/>
  <c r="K17" i="1"/>
  <c r="D31" i="1"/>
  <c r="E31" i="1"/>
  <c r="E42" i="1"/>
  <c r="E43" i="1"/>
  <c r="B11" i="12"/>
  <c r="B12" i="12"/>
  <c r="F42" i="8"/>
  <c r="F47" i="8"/>
  <c r="B13" i="12"/>
  <c r="B14" i="12"/>
  <c r="B15" i="12"/>
  <c r="B16" i="12"/>
  <c r="C15" i="13"/>
  <c r="B6" i="16"/>
  <c r="B37" i="7"/>
  <c r="B38" i="7"/>
  <c r="B39" i="7"/>
  <c r="B40" i="7"/>
  <c r="B41" i="7"/>
  <c r="F42" i="7"/>
  <c r="G42" i="7"/>
  <c r="H42" i="7"/>
  <c r="I42" i="7"/>
  <c r="G17" i="7"/>
  <c r="F44" i="5"/>
  <c r="G44" i="5"/>
  <c r="H44" i="5"/>
  <c r="I44" i="5"/>
  <c r="F32" i="5"/>
  <c r="B11" i="17"/>
  <c r="B9" i="17"/>
  <c r="B10" i="17"/>
  <c r="B12" i="17"/>
  <c r="J23" i="7"/>
  <c r="H32" i="7"/>
  <c r="H33" i="7"/>
  <c r="I5" i="20"/>
  <c r="G10" i="20"/>
  <c r="G12" i="20"/>
  <c r="I4" i="20"/>
  <c r="G5" i="20"/>
  <c r="G4" i="20"/>
  <c r="F40" i="5"/>
  <c r="F41" i="5"/>
  <c r="F42" i="5"/>
  <c r="G40" i="5"/>
  <c r="H40" i="5"/>
  <c r="H41" i="5"/>
  <c r="I40" i="5"/>
  <c r="I41" i="5"/>
  <c r="I42" i="5"/>
  <c r="C22" i="13"/>
  <c r="C23" i="13"/>
  <c r="F9" i="17"/>
  <c r="F8" i="17"/>
  <c r="B50" i="7"/>
  <c r="B60" i="7"/>
  <c r="A65" i="15"/>
  <c r="B51" i="7"/>
  <c r="B61" i="7"/>
  <c r="A66" i="15"/>
  <c r="I32" i="7"/>
  <c r="I33" i="7"/>
  <c r="D52" i="1"/>
  <c r="E52" i="1"/>
  <c r="E18" i="1"/>
  <c r="C11" i="14"/>
  <c r="F18" i="1"/>
  <c r="D11" i="14"/>
  <c r="G18" i="1"/>
  <c r="E11" i="14"/>
  <c r="H18" i="1"/>
  <c r="F11" i="14"/>
  <c r="I18" i="1"/>
  <c r="F30" i="1"/>
  <c r="D43" i="1"/>
  <c r="D48" i="1"/>
  <c r="D49" i="1"/>
  <c r="D50" i="1"/>
  <c r="D51" i="1"/>
  <c r="D53" i="1"/>
  <c r="E32" i="8"/>
  <c r="F32" i="8"/>
  <c r="F33" i="8"/>
  <c r="G33" i="8"/>
  <c r="H33" i="8"/>
  <c r="I33" i="8"/>
  <c r="J33" i="8"/>
  <c r="G34" i="8"/>
  <c r="H34" i="8"/>
  <c r="I34" i="8"/>
  <c r="J34" i="8"/>
  <c r="H35" i="8"/>
  <c r="I35" i="8"/>
  <c r="J35" i="8"/>
  <c r="I36" i="8"/>
  <c r="J36" i="8"/>
  <c r="J37" i="8"/>
  <c r="G42" i="8"/>
  <c r="G43" i="8"/>
  <c r="G47" i="8"/>
  <c r="D15" i="14"/>
  <c r="H42" i="8"/>
  <c r="H43" i="8"/>
  <c r="H44" i="8"/>
  <c r="H47" i="8"/>
  <c r="I42" i="8"/>
  <c r="I43" i="8"/>
  <c r="I44" i="8"/>
  <c r="I45" i="8"/>
  <c r="I47" i="8"/>
  <c r="J42" i="8"/>
  <c r="J43" i="8"/>
  <c r="J44" i="8"/>
  <c r="J45" i="8"/>
  <c r="J46" i="8"/>
  <c r="E47" i="8"/>
  <c r="F51" i="8"/>
  <c r="F56" i="8"/>
  <c r="C16" i="14"/>
  <c r="G51" i="8"/>
  <c r="H51" i="8"/>
  <c r="I51" i="8"/>
  <c r="J51" i="8"/>
  <c r="J52" i="8"/>
  <c r="J53" i="8"/>
  <c r="J54" i="8"/>
  <c r="J55" i="8"/>
  <c r="J56" i="8"/>
  <c r="G16" i="14"/>
  <c r="G52" i="8"/>
  <c r="H52" i="8"/>
  <c r="I52" i="8"/>
  <c r="H53" i="8"/>
  <c r="I53" i="8"/>
  <c r="I54" i="8"/>
  <c r="E56" i="8"/>
  <c r="F21" i="7"/>
  <c r="G21" i="7"/>
  <c r="E32" i="7"/>
  <c r="F32" i="7"/>
  <c r="G32" i="7"/>
  <c r="E33" i="7"/>
  <c r="F33" i="7"/>
  <c r="B47" i="7"/>
  <c r="B57" i="7"/>
  <c r="A62" i="15"/>
  <c r="B48" i="7"/>
  <c r="B58" i="7"/>
  <c r="A63" i="15"/>
  <c r="B49" i="7"/>
  <c r="B59" i="7"/>
  <c r="A64" i="15"/>
  <c r="C14" i="14"/>
  <c r="D15" i="13"/>
  <c r="E15" i="13"/>
  <c r="F15" i="13"/>
  <c r="G15" i="13"/>
  <c r="C16" i="13"/>
  <c r="B23" i="13"/>
  <c r="A36" i="15"/>
  <c r="B37" i="15"/>
  <c r="C37" i="15"/>
  <c r="D37" i="15"/>
  <c r="B38" i="15"/>
  <c r="A41" i="15"/>
  <c r="B42" i="15"/>
  <c r="C42" i="15"/>
  <c r="B43" i="15"/>
  <c r="C43" i="15"/>
  <c r="D43" i="15"/>
  <c r="E43" i="15"/>
  <c r="A46" i="15"/>
  <c r="B48" i="15"/>
  <c r="C48" i="15"/>
  <c r="D48" i="15"/>
  <c r="E48" i="15"/>
  <c r="A51" i="15"/>
  <c r="B53" i="15"/>
  <c r="C53" i="15"/>
  <c r="D53" i="15"/>
  <c r="E53" i="15"/>
  <c r="A56" i="15"/>
  <c r="B57" i="15"/>
  <c r="C57" i="15"/>
  <c r="D57" i="15"/>
  <c r="B58" i="15"/>
  <c r="C58" i="15"/>
  <c r="D58" i="15"/>
  <c r="E58" i="15"/>
  <c r="F58" i="15"/>
  <c r="B7" i="14"/>
  <c r="C7" i="14"/>
  <c r="D7" i="14"/>
  <c r="E7" i="14"/>
  <c r="F7" i="14"/>
  <c r="G7" i="14"/>
  <c r="B8" i="14"/>
  <c r="C8" i="14"/>
  <c r="D8" i="14"/>
  <c r="E8" i="14"/>
  <c r="F8" i="14"/>
  <c r="G8" i="14"/>
  <c r="G11" i="14"/>
  <c r="G33" i="7"/>
  <c r="B47" i="15"/>
  <c r="C47" i="15"/>
  <c r="B52" i="15"/>
  <c r="C52" i="15"/>
  <c r="D52" i="15"/>
  <c r="E52" i="15"/>
  <c r="F52" i="15"/>
  <c r="C38" i="15"/>
  <c r="D38" i="15"/>
  <c r="E38" i="15"/>
  <c r="F38" i="15"/>
  <c r="G6" i="20"/>
  <c r="H5" i="20"/>
  <c r="H56" i="8"/>
  <c r="E16" i="14"/>
  <c r="F43" i="5"/>
  <c r="C9" i="12"/>
  <c r="D54" i="1"/>
  <c r="B6" i="13"/>
  <c r="F10" i="17"/>
  <c r="F11" i="17"/>
  <c r="F12" i="17"/>
  <c r="B66" i="15"/>
  <c r="F48" i="7"/>
  <c r="J47" i="8"/>
  <c r="F13" i="12"/>
  <c r="I56" i="8"/>
  <c r="F16" i="14"/>
  <c r="H4" i="20"/>
  <c r="J4" i="20"/>
  <c r="B18" i="13"/>
  <c r="F27" i="1"/>
  <c r="F38" i="1"/>
  <c r="E49" i="1"/>
  <c r="F49" i="1"/>
  <c r="E13" i="12"/>
  <c r="F15" i="14"/>
  <c r="E50" i="1"/>
  <c r="F28" i="1"/>
  <c r="G28" i="1"/>
  <c r="H28" i="1"/>
  <c r="G30" i="1"/>
  <c r="H30" i="1"/>
  <c r="F41" i="1"/>
  <c r="F52" i="1"/>
  <c r="G41" i="1"/>
  <c r="G52" i="1"/>
  <c r="D32" i="1"/>
  <c r="B5" i="13"/>
  <c r="B7" i="13"/>
  <c r="B9" i="14"/>
  <c r="B59" i="15"/>
  <c r="G56" i="8"/>
  <c r="D16" i="14"/>
  <c r="B64" i="15"/>
  <c r="E38" i="8"/>
  <c r="B20" i="13"/>
  <c r="B21" i="13"/>
  <c r="D59" i="15"/>
  <c r="E57" i="15"/>
  <c r="C59" i="15"/>
  <c r="F51" i="7"/>
  <c r="C4" i="12"/>
  <c r="G43" i="5"/>
  <c r="H43" i="5"/>
  <c r="I43" i="5"/>
  <c r="D14" i="14"/>
  <c r="G10" i="17"/>
  <c r="C13" i="14"/>
  <c r="C8" i="12"/>
  <c r="D13" i="14"/>
  <c r="G13" i="14"/>
  <c r="F8" i="12"/>
  <c r="G41" i="5"/>
  <c r="G42" i="5"/>
  <c r="H42" i="5"/>
  <c r="C17" i="14"/>
  <c r="B54" i="15"/>
  <c r="B44" i="15"/>
  <c r="C54" i="15"/>
  <c r="D47" i="15"/>
  <c r="E47" i="15"/>
  <c r="F47" i="15"/>
  <c r="C49" i="15"/>
  <c r="B49" i="15"/>
  <c r="C44" i="15"/>
  <c r="D42" i="15"/>
  <c r="E42" i="15"/>
  <c r="F42" i="15"/>
  <c r="B63" i="15"/>
  <c r="D9" i="13"/>
  <c r="C9" i="13"/>
  <c r="B39" i="15"/>
  <c r="B62" i="15"/>
  <c r="F53" i="15"/>
  <c r="F54" i="15"/>
  <c r="E54" i="15"/>
  <c r="D54" i="15"/>
  <c r="F48" i="15"/>
  <c r="F43" i="15"/>
  <c r="F44" i="15"/>
  <c r="C39" i="15"/>
  <c r="C62" i="15"/>
  <c r="C12" i="14"/>
  <c r="F49" i="7"/>
  <c r="F47" i="7"/>
  <c r="D22" i="13"/>
  <c r="D23" i="13"/>
  <c r="D39" i="15"/>
  <c r="E37" i="15"/>
  <c r="C65" i="15"/>
  <c r="B33" i="16"/>
  <c r="B65" i="15"/>
  <c r="F50" i="7"/>
  <c r="C64" i="15"/>
  <c r="C63" i="15"/>
  <c r="C15" i="14"/>
  <c r="G32" i="8"/>
  <c r="F38" i="8"/>
  <c r="C20" i="13"/>
  <c r="C21" i="13"/>
  <c r="D13" i="12"/>
  <c r="E15" i="14"/>
  <c r="C13" i="12"/>
  <c r="J5" i="20"/>
  <c r="E53" i="1"/>
  <c r="F31" i="1"/>
  <c r="H41" i="1"/>
  <c r="I30" i="1"/>
  <c r="I41" i="1"/>
  <c r="F29" i="1"/>
  <c r="E51" i="1"/>
  <c r="F39" i="1"/>
  <c r="G27" i="1"/>
  <c r="F26" i="1"/>
  <c r="E32" i="1"/>
  <c r="C5" i="13"/>
  <c r="B11" i="14"/>
  <c r="B20" i="14"/>
  <c r="E13" i="17"/>
  <c r="I10" i="17"/>
  <c r="H10" i="17"/>
  <c r="C7" i="12"/>
  <c r="D62" i="15"/>
  <c r="F9" i="13"/>
  <c r="F49" i="15"/>
  <c r="E44" i="15"/>
  <c r="G15" i="14"/>
  <c r="C35" i="20"/>
  <c r="H6" i="20"/>
  <c r="B21" i="14"/>
  <c r="B10" i="13"/>
  <c r="B11" i="13"/>
  <c r="G39" i="1"/>
  <c r="F50" i="1"/>
  <c r="G50" i="1"/>
  <c r="D63" i="15"/>
  <c r="D44" i="15"/>
  <c r="E49" i="15"/>
  <c r="F57" i="15"/>
  <c r="F59" i="15"/>
  <c r="E59" i="15"/>
  <c r="G51" i="7"/>
  <c r="C66" i="15"/>
  <c r="E14" i="14"/>
  <c r="D9" i="12"/>
  <c r="F14" i="14"/>
  <c r="E9" i="12"/>
  <c r="F9" i="12"/>
  <c r="G14" i="14"/>
  <c r="D8" i="12"/>
  <c r="E13" i="14"/>
  <c r="E8" i="12"/>
  <c r="F13" i="14"/>
  <c r="B67" i="15"/>
  <c r="B71" i="15"/>
  <c r="C10" i="12"/>
  <c r="D17" i="14"/>
  <c r="C67" i="15"/>
  <c r="D49" i="15"/>
  <c r="D6" i="14"/>
  <c r="D7" i="12"/>
  <c r="E9" i="13"/>
  <c r="G47" i="7"/>
  <c r="E39" i="15"/>
  <c r="F37" i="15"/>
  <c r="F39" i="15"/>
  <c r="C6" i="14"/>
  <c r="G50" i="7"/>
  <c r="D65" i="15"/>
  <c r="D64" i="15"/>
  <c r="G49" i="7"/>
  <c r="H49" i="7"/>
  <c r="F52" i="7"/>
  <c r="C6" i="12"/>
  <c r="D12" i="14"/>
  <c r="C33" i="16"/>
  <c r="C5" i="12"/>
  <c r="G48" i="7"/>
  <c r="H48" i="7"/>
  <c r="E63" i="15"/>
  <c r="H32" i="8"/>
  <c r="G38" i="8"/>
  <c r="D20" i="13"/>
  <c r="D21" i="13"/>
  <c r="G31" i="1"/>
  <c r="F42" i="1"/>
  <c r="F53" i="1"/>
  <c r="H52" i="1"/>
  <c r="I52" i="1"/>
  <c r="G29" i="1"/>
  <c r="F40" i="1"/>
  <c r="F51" i="1"/>
  <c r="H39" i="1"/>
  <c r="I28" i="1"/>
  <c r="I39" i="1"/>
  <c r="H27" i="1"/>
  <c r="G38" i="1"/>
  <c r="G49" i="1"/>
  <c r="F32" i="1"/>
  <c r="D5" i="13"/>
  <c r="F37" i="1"/>
  <c r="G26" i="1"/>
  <c r="E48" i="1"/>
  <c r="H7" i="17"/>
  <c r="G7" i="17"/>
  <c r="B13" i="17"/>
  <c r="H50" i="7"/>
  <c r="H47" i="7"/>
  <c r="C71" i="15"/>
  <c r="D4" i="12"/>
  <c r="E6" i="14"/>
  <c r="D67" i="15"/>
  <c r="C4" i="14"/>
  <c r="H50" i="1"/>
  <c r="I50" i="1"/>
  <c r="F43" i="1"/>
  <c r="C11" i="12"/>
  <c r="C12" i="12"/>
  <c r="C14" i="12"/>
  <c r="D66" i="15"/>
  <c r="H51" i="7"/>
  <c r="C70" i="15"/>
  <c r="B70" i="15"/>
  <c r="B72" i="15"/>
  <c r="B12" i="15"/>
  <c r="D10" i="12"/>
  <c r="E17" i="14"/>
  <c r="H8" i="17"/>
  <c r="H9" i="17"/>
  <c r="H11" i="17"/>
  <c r="E62" i="15"/>
  <c r="C9" i="14"/>
  <c r="D21" i="20"/>
  <c r="E22" i="13"/>
  <c r="E23" i="13"/>
  <c r="E65" i="15"/>
  <c r="E64" i="15"/>
  <c r="F63" i="15"/>
  <c r="G52" i="7"/>
  <c r="D6" i="12"/>
  <c r="I32" i="8"/>
  <c r="H38" i="8"/>
  <c r="E20" i="13"/>
  <c r="E21" i="13"/>
  <c r="G42" i="1"/>
  <c r="G53" i="1"/>
  <c r="H31" i="1"/>
  <c r="H29" i="1"/>
  <c r="G40" i="1"/>
  <c r="G51" i="1"/>
  <c r="H38" i="1"/>
  <c r="H49" i="1"/>
  <c r="I27" i="1"/>
  <c r="I38" i="1"/>
  <c r="B32" i="16"/>
  <c r="B24" i="13"/>
  <c r="B25" i="13"/>
  <c r="B12" i="13"/>
  <c r="B13" i="13"/>
  <c r="B7" i="16"/>
  <c r="F48" i="1"/>
  <c r="E54" i="1"/>
  <c r="C6" i="13"/>
  <c r="C7" i="13"/>
  <c r="G37" i="1"/>
  <c r="H26" i="1"/>
  <c r="G32" i="1"/>
  <c r="E5" i="13"/>
  <c r="D70" i="15"/>
  <c r="D5" i="12"/>
  <c r="H52" i="7"/>
  <c r="E6" i="12"/>
  <c r="C72" i="15"/>
  <c r="C12" i="15"/>
  <c r="D33" i="16"/>
  <c r="E4" i="12"/>
  <c r="F6" i="14"/>
  <c r="E7" i="12"/>
  <c r="I49" i="1"/>
  <c r="I50" i="7"/>
  <c r="D71" i="15"/>
  <c r="E66" i="15"/>
  <c r="I51" i="7"/>
  <c r="F17" i="14"/>
  <c r="E10" i="12"/>
  <c r="I49" i="7"/>
  <c r="E67" i="15"/>
  <c r="H12" i="17"/>
  <c r="G8" i="17"/>
  <c r="G9" i="17"/>
  <c r="G11" i="17"/>
  <c r="I7" i="17"/>
  <c r="G9" i="13"/>
  <c r="F7" i="12"/>
  <c r="F62" i="15"/>
  <c r="E12" i="14"/>
  <c r="F22" i="13"/>
  <c r="F23" i="13"/>
  <c r="I47" i="7"/>
  <c r="G22" i="13"/>
  <c r="G23" i="13"/>
  <c r="F4" i="12"/>
  <c r="F33" i="16"/>
  <c r="F65" i="15"/>
  <c r="F64" i="15"/>
  <c r="I48" i="7"/>
  <c r="J32" i="8"/>
  <c r="J38" i="8"/>
  <c r="G20" i="13"/>
  <c r="G21" i="13"/>
  <c r="I38" i="8"/>
  <c r="F20" i="13"/>
  <c r="F21" i="13"/>
  <c r="H42" i="1"/>
  <c r="H53" i="1"/>
  <c r="I31" i="1"/>
  <c r="I42" i="1"/>
  <c r="I53" i="1"/>
  <c r="I29" i="1"/>
  <c r="I40" i="1"/>
  <c r="H40" i="1"/>
  <c r="H51" i="1"/>
  <c r="G43" i="1"/>
  <c r="D11" i="12"/>
  <c r="G48" i="1"/>
  <c r="F54" i="1"/>
  <c r="D6" i="13"/>
  <c r="D7" i="13"/>
  <c r="H37" i="1"/>
  <c r="H43" i="1"/>
  <c r="E11" i="12"/>
  <c r="I26" i="1"/>
  <c r="H32" i="1"/>
  <c r="F5" i="13"/>
  <c r="C7" i="15"/>
  <c r="C15" i="12"/>
  <c r="D18" i="14"/>
  <c r="C18" i="14"/>
  <c r="B7" i="15"/>
  <c r="D72" i="15"/>
  <c r="D12" i="15"/>
  <c r="D12" i="12"/>
  <c r="D14" i="12"/>
  <c r="D7" i="15"/>
  <c r="E5" i="12"/>
  <c r="E12" i="12"/>
  <c r="E14" i="12"/>
  <c r="E33" i="16"/>
  <c r="E71" i="15"/>
  <c r="F66" i="15"/>
  <c r="F10" i="12"/>
  <c r="G17" i="14"/>
  <c r="F67" i="15"/>
  <c r="E70" i="15"/>
  <c r="I9" i="17"/>
  <c r="I11" i="17"/>
  <c r="I8" i="17"/>
  <c r="G12" i="17"/>
  <c r="F12" i="14"/>
  <c r="I52" i="7"/>
  <c r="F6" i="12"/>
  <c r="G12" i="14"/>
  <c r="G6" i="14"/>
  <c r="F5" i="12"/>
  <c r="I51" i="1"/>
  <c r="C16" i="12"/>
  <c r="H48" i="1"/>
  <c r="G54" i="1"/>
  <c r="E6" i="13"/>
  <c r="E7" i="13"/>
  <c r="I32" i="1"/>
  <c r="G5" i="13"/>
  <c r="I37" i="1"/>
  <c r="I43" i="1"/>
  <c r="F11" i="12"/>
  <c r="D15" i="12"/>
  <c r="E18" i="14"/>
  <c r="C26" i="20"/>
  <c r="F71" i="15"/>
  <c r="E72" i="15"/>
  <c r="E12" i="15"/>
  <c r="F70" i="15"/>
  <c r="I12" i="17"/>
  <c r="F12" i="12"/>
  <c r="F14" i="12"/>
  <c r="C17" i="13"/>
  <c r="C18" i="13"/>
  <c r="B29" i="12"/>
  <c r="C19" i="14"/>
  <c r="C20" i="14"/>
  <c r="C28" i="12"/>
  <c r="D16" i="13"/>
  <c r="C6" i="16"/>
  <c r="D17" i="13"/>
  <c r="C29" i="12"/>
  <c r="D19" i="14"/>
  <c r="D20" i="14"/>
  <c r="E22" i="20"/>
  <c r="E7" i="15"/>
  <c r="E15" i="12"/>
  <c r="F18" i="14"/>
  <c r="I48" i="1"/>
  <c r="I54" i="1"/>
  <c r="G6" i="13"/>
  <c r="G7" i="13"/>
  <c r="H54" i="1"/>
  <c r="F6" i="13"/>
  <c r="F7" i="13"/>
  <c r="D16" i="12"/>
  <c r="D6" i="16"/>
  <c r="F72" i="15"/>
  <c r="F12" i="15"/>
  <c r="E16" i="12"/>
  <c r="D28" i="12"/>
  <c r="D22" i="20"/>
  <c r="D23" i="20"/>
  <c r="C21" i="14"/>
  <c r="B8" i="16"/>
  <c r="D18" i="13"/>
  <c r="F15" i="12"/>
  <c r="G18" i="14"/>
  <c r="F7" i="15"/>
  <c r="D29" i="12"/>
  <c r="E19" i="14"/>
  <c r="E20" i="14"/>
  <c r="F22" i="20"/>
  <c r="E17" i="13"/>
  <c r="F16" i="12"/>
  <c r="F29" i="12"/>
  <c r="G19" i="14"/>
  <c r="G20" i="14"/>
  <c r="H22" i="20"/>
  <c r="C8" i="16"/>
  <c r="D25" i="20"/>
  <c r="D24" i="20"/>
  <c r="D4" i="14"/>
  <c r="D9" i="14"/>
  <c r="C10" i="13"/>
  <c r="C11" i="13"/>
  <c r="E16" i="13"/>
  <c r="E28" i="12"/>
  <c r="F16" i="13"/>
  <c r="E29" i="12"/>
  <c r="F19" i="14"/>
  <c r="F20" i="14"/>
  <c r="G22" i="20"/>
  <c r="E6" i="16"/>
  <c r="F17" i="13"/>
  <c r="E18" i="13"/>
  <c r="D8" i="16"/>
  <c r="F18" i="13"/>
  <c r="E8" i="16"/>
  <c r="D26" i="20"/>
  <c r="G17" i="13"/>
  <c r="F6" i="16"/>
  <c r="F28" i="12"/>
  <c r="G16" i="13"/>
  <c r="C32" i="16"/>
  <c r="C12" i="13"/>
  <c r="C13" i="13"/>
  <c r="C24" i="13"/>
  <c r="C25" i="13"/>
  <c r="D21" i="14"/>
  <c r="E21" i="20"/>
  <c r="E23" i="20"/>
  <c r="G18" i="13"/>
  <c r="F8" i="16"/>
  <c r="C7" i="16"/>
  <c r="B31" i="16"/>
  <c r="E25" i="20"/>
  <c r="E24" i="20"/>
  <c r="D10" i="13"/>
  <c r="D11" i="13"/>
  <c r="E4" i="14"/>
  <c r="E9" i="14"/>
  <c r="E26" i="20"/>
  <c r="D32" i="16"/>
  <c r="D24" i="13"/>
  <c r="D25" i="13"/>
  <c r="D12" i="13"/>
  <c r="D13" i="13"/>
  <c r="E21" i="14"/>
  <c r="F21" i="20"/>
  <c r="F23" i="20"/>
  <c r="D7" i="16"/>
  <c r="C31" i="16"/>
  <c r="E10" i="13"/>
  <c r="E11" i="13"/>
  <c r="F4" i="14"/>
  <c r="F9" i="14"/>
  <c r="F25" i="20"/>
  <c r="F24" i="20"/>
  <c r="F26" i="20"/>
  <c r="G21" i="20"/>
  <c r="G23" i="20"/>
  <c r="F21" i="14"/>
  <c r="E32" i="16"/>
  <c r="E12" i="13"/>
  <c r="E13" i="13"/>
  <c r="E24" i="13"/>
  <c r="E25" i="13"/>
  <c r="E7" i="16"/>
  <c r="D31" i="16"/>
  <c r="F10" i="13"/>
  <c r="F11" i="13"/>
  <c r="G4" i="14"/>
  <c r="G9" i="14"/>
  <c r="G25" i="20"/>
  <c r="G24" i="20"/>
  <c r="G26" i="20"/>
  <c r="H21" i="20"/>
  <c r="H23" i="20"/>
  <c r="G21" i="14"/>
  <c r="G10" i="13"/>
  <c r="G11" i="13"/>
  <c r="F32" i="16"/>
  <c r="F24" i="13"/>
  <c r="F25" i="13"/>
  <c r="F12" i="13"/>
  <c r="F13" i="13"/>
  <c r="G24" i="13"/>
  <c r="G25" i="13"/>
  <c r="G12" i="13"/>
  <c r="G13" i="13"/>
  <c r="F31" i="16"/>
  <c r="F7" i="16"/>
  <c r="E31" i="16"/>
  <c r="H24" i="20"/>
  <c r="H25" i="20"/>
  <c r="H26" i="20"/>
  <c r="C33" i="20"/>
  <c r="C34" i="20"/>
</calcChain>
</file>

<file path=xl/comments1.xml><?xml version="1.0" encoding="utf-8"?>
<comments xmlns="http://schemas.openxmlformats.org/spreadsheetml/2006/main">
  <authors>
    <author>ehsc160141</author>
  </authors>
  <commentList>
    <comment ref="B10" authorId="0">
      <text>
        <r>
          <rPr>
            <sz val="8"/>
            <color indexed="81"/>
            <rFont val="Tahoma"/>
            <family val="2"/>
          </rPr>
          <t xml:space="preserve">El inmovilizado está compuesto por los bienes de carácter duradero necesarios para la actividad de la empresa. Se suelen considerar duraderos los bienes con una vida útil mayor de un año.
</t>
        </r>
      </text>
    </comment>
    <comment ref="D11" authorId="0">
      <text>
        <r>
          <rPr>
            <sz val="8"/>
            <color indexed="81"/>
            <rFont val="Tahoma"/>
            <family val="2"/>
          </rPr>
          <t>Consideramos Año Cero el momento previo a la puesta en marcha de la actividad. En un proyecto normal la mayoría de inversiones se realizarían antes del comienzo de la actividad.</t>
        </r>
      </text>
    </comment>
    <comment ref="E11" authorId="0">
      <text>
        <r>
          <rPr>
            <sz val="8"/>
            <color indexed="81"/>
            <rFont val="Tahoma"/>
            <family val="2"/>
          </rPr>
          <t>Datos al término del primer año de actividad, que no coincide con el año natural, salvo que la actividad comience el 1 de enero.</t>
        </r>
      </text>
    </comment>
    <comment ref="J11" authorId="0">
      <text>
        <r>
          <rPr>
            <sz val="8"/>
            <color indexed="81"/>
            <rFont val="Tahoma"/>
            <family val="2"/>
          </rPr>
          <t>Tiempo que estimamos que los bienes van a ser productivos para la empresa.</t>
        </r>
      </text>
    </comment>
    <comment ref="K11" authorId="0">
      <text>
        <r>
          <rPr>
            <sz val="8"/>
            <color indexed="81"/>
            <rFont val="Tahoma"/>
            <family val="2"/>
          </rPr>
          <t>La amortización es un método para trasladar contablemente a distintos ejercicios el gasto que supone la adquisición de inmovilizado. Existen muchos sistemas de dotación a la amortización aceptados, siendo el más sencillo el lineal, en el que dotamos cada ejercicio un porcentaje fijo en función de la vida útil de los bienes. Si ésta es por ejemplo de 10 años, tomaremos un 10% anual, si es de 5 años, un 20% anual, etc.</t>
        </r>
      </text>
    </comment>
  </commentList>
</comments>
</file>

<file path=xl/comments2.xml><?xml version="1.0" encoding="utf-8"?>
<comments xmlns="http://schemas.openxmlformats.org/spreadsheetml/2006/main">
  <authors>
    <author>ehsc160141</author>
  </authors>
  <commentList>
    <comment ref="B11" authorId="0">
      <text>
        <r>
          <rPr>
            <sz val="8"/>
            <color indexed="81"/>
            <rFont val="Tahoma"/>
            <family val="2"/>
          </rPr>
          <t>Son las aportaciones, dinerarias o de bienes y derechos, que los promotores realizan a la empresa. Constituyen los fondos propios iniciales de la misma.</t>
        </r>
      </text>
    </comment>
    <comment ref="E12" authorId="0">
      <text>
        <r>
          <rPr>
            <sz val="8"/>
            <color indexed="81"/>
            <rFont val="Tahoma"/>
            <family val="2"/>
          </rPr>
          <t>Capital inicial de la empresa, en el caso de Sociedad Limitada, el capital mínimo es de 3.006 euros.</t>
        </r>
      </text>
    </comment>
    <comment ref="B13" authorId="0">
      <text>
        <r>
          <rPr>
            <sz val="8"/>
            <color indexed="81"/>
            <rFont val="Tahoma"/>
            <family val="2"/>
          </rPr>
          <t>Aportaciones que cada año se realizan al capital de la empresa. Si por ejemplo estuviese prevista una ampliación del capital en el año 3, consignar el importe de la ampliación en dicho año.</t>
        </r>
      </text>
    </comment>
    <comment ref="B18" authorId="0">
      <text>
        <r>
          <rPr>
            <sz val="8"/>
            <color indexed="81"/>
            <rFont val="Tahoma"/>
            <family val="2"/>
          </rPr>
          <t>Los préstamos de entidades financieras son la forma más habitual de financiación con recursos ajenos. Los cálculos se han realizado tomando el sistema de cuotas constantes o francés, el más habitual en el mercado.</t>
        </r>
      </text>
    </comment>
    <comment ref="E19" authorId="0">
      <text>
        <r>
          <rPr>
            <sz val="8"/>
            <color indexed="81"/>
            <rFont val="Tahoma"/>
            <family val="2"/>
          </rPr>
          <t>Préstamos recibidos antes de la puesta en marcha del negocio, generalmente para adquisición del inmovilizado necesario para la misma.</t>
        </r>
      </text>
    </comment>
    <comment ref="B20" authorId="0">
      <text>
        <r>
          <rPr>
            <sz val="8"/>
            <color indexed="81"/>
            <rFont val="Tahoma"/>
            <family val="2"/>
          </rPr>
          <t>Incluir los préstamos que se prevé solicitar cada año, a veces será necesario pedir nuevos préstamos una vez iniciada la actividad, sobre todo por compra de inmovilizado para ampliación de la capacidad de la empresa. Por simplicidad entendemos que los préstamos son concedidos el último día de cada ejercicio y comenzamos a pagar cuotas al final del primer mes del siguiente.</t>
        </r>
      </text>
    </comment>
    <comment ref="B22" authorId="0">
      <text>
        <r>
          <rPr>
            <sz val="8"/>
            <color indexed="81"/>
            <rFont val="Tahoma"/>
            <family val="2"/>
          </rPr>
          <t>Se utilizarán unas únicas condiciones de plazo y tipo para todos los préstamos, se aconseja tomar aquellas que se consideren de mercado en el momento actual.</t>
        </r>
      </text>
    </comment>
    <comment ref="B23" authorId="0">
      <text>
        <r>
          <rPr>
            <sz val="8"/>
            <color indexed="81"/>
            <rFont val="Tahoma"/>
            <family val="2"/>
          </rPr>
          <t>Tipo de interés anual de los préstamos que pediremos.</t>
        </r>
      </text>
    </comment>
    <comment ref="B24" authorId="0">
      <text>
        <r>
          <rPr>
            <sz val="8"/>
            <color indexed="81"/>
            <rFont val="Tahoma"/>
            <family val="2"/>
          </rPr>
          <t>Plazo del préstamo en años.</t>
        </r>
      </text>
    </comment>
  </commentList>
</comments>
</file>

<file path=xl/comments3.xml><?xml version="1.0" encoding="utf-8"?>
<comments xmlns="http://schemas.openxmlformats.org/spreadsheetml/2006/main">
  <authors>
    <author>ehsc160141</author>
  </authors>
  <commentList>
    <comment ref="B11" authorId="0">
      <text>
        <r>
          <rPr>
            <sz val="8"/>
            <color indexed="81"/>
            <rFont val="Tahoma"/>
            <family val="2"/>
          </rPr>
          <t>Introduce aquí el nombre de cada producto o servicio. Puedes poner hasta 5, pero al usuario familiarizado con Excel no le será difícil añadir más si fuera necesario.</t>
        </r>
      </text>
    </comment>
    <comment ref="B12" authorId="0">
      <text>
        <r>
          <rPr>
            <sz val="8"/>
            <color indexed="81"/>
            <rFont val="Tahoma"/>
            <family val="2"/>
          </rPr>
          <t>Número de unidades de cada producto que prevés vender durante el primer año de actividad. El cálculo debe ser lo más realista posible y adecuado al área geográfica que se abarca y las características del producto o establecimiento respecto a otros con los que habrá de competir. Cuando sea posible, es útil basarlo en indicadores reales de negocios y productos ya existentes ponderándolos con la población objetivo del nuevo proyecto u otros factores.</t>
        </r>
      </text>
    </comment>
    <comment ref="B13" authorId="0">
      <text>
        <r>
          <rPr>
            <sz val="8"/>
            <color indexed="81"/>
            <rFont val="Tahoma"/>
            <family val="2"/>
          </rPr>
          <t>Incremento anual de las ventas de cada producto que prevés que se produzca durante los primeros 5 años. Generalmente las ventas son bajas al principio y pueden aumentar conforme se va adquiriendo popularidad entre los posibles clientes.</t>
        </r>
      </text>
    </comment>
    <comment ref="B14" authorId="0">
      <text>
        <r>
          <rPr>
            <sz val="8"/>
            <color indexed="81"/>
            <rFont val="Tahoma"/>
            <family val="2"/>
          </rPr>
          <t>Precio inicial al que sacamos cada producto al mercado.</t>
        </r>
      </text>
    </comment>
    <comment ref="B15" authorId="0">
      <text>
        <r>
          <rPr>
            <sz val="8"/>
            <color indexed="81"/>
            <rFont val="Tahoma"/>
            <family val="2"/>
          </rPr>
          <t>Incremento anual previsto del precio de cada producto.</t>
        </r>
      </text>
    </comment>
    <comment ref="B17" authorId="0">
      <text>
        <r>
          <rPr>
            <sz val="8"/>
            <color indexed="81"/>
            <rFont val="Tahoma"/>
            <family val="2"/>
          </rPr>
          <t>Número de días que por término medio tardamos en cobrar de nuestros clientes.</t>
        </r>
      </text>
    </comment>
    <comment ref="B21" authorId="0">
      <text>
        <r>
          <rPr>
            <sz val="8"/>
            <color indexed="81"/>
            <rFont val="Tahoma"/>
            <family val="2"/>
          </rPr>
          <t>En caso de actividad de fabricación, consideraremos como suministro la cantidad de materias primas necesaria para fabricar una unidad de producto.</t>
        </r>
      </text>
    </comment>
    <comment ref="B22" authorId="0">
      <text>
        <r>
          <rPr>
            <sz val="8"/>
            <color indexed="81"/>
            <rFont val="Tahoma"/>
            <family val="2"/>
          </rPr>
          <t>Porcentaje de unidades compradas que no vendemos cada año. Vendría a ser el porcentaje sobre las ventas totales del año que supone el contenido de nuestro almacén al final de cada ejercicio.</t>
        </r>
      </text>
    </comment>
    <comment ref="B23" authorId="0">
      <text>
        <r>
          <rPr>
            <sz val="8"/>
            <color indexed="81"/>
            <rFont val="Tahoma"/>
            <family val="2"/>
          </rPr>
          <t>Coste medio de comprar o producir cada unidad de producto final.</t>
        </r>
      </text>
    </comment>
    <comment ref="B24" authorId="0">
      <text>
        <r>
          <rPr>
            <sz val="8"/>
            <color indexed="81"/>
            <rFont val="Tahoma"/>
            <family val="2"/>
          </rPr>
          <t>Incremento anual previsto del precio de los suministros.</t>
        </r>
      </text>
    </comment>
    <comment ref="B26" authorId="0">
      <text>
        <r>
          <rPr>
            <sz val="8"/>
            <color indexed="81"/>
            <rFont val="Tahoma"/>
            <family val="2"/>
          </rPr>
          <t>Número de días que por término medio tardamos en pagar a nuestros proveedores.</t>
        </r>
      </text>
    </comment>
  </commentList>
</comments>
</file>

<file path=xl/comments4.xml><?xml version="1.0" encoding="utf-8"?>
<comments xmlns="http://schemas.openxmlformats.org/spreadsheetml/2006/main">
  <authors>
    <author>ehsc160141</author>
  </authors>
  <commentList>
    <comment ref="B11" authorId="0">
      <text>
        <r>
          <rPr>
            <sz val="8"/>
            <color indexed="81"/>
            <rFont val="Tahoma"/>
            <family val="2"/>
          </rPr>
          <t>Número total de empleados que tenemos en plantilla cada año.</t>
        </r>
      </text>
    </comment>
    <comment ref="B13" authorId="0">
      <text>
        <r>
          <rPr>
            <sz val="8"/>
            <color indexed="81"/>
            <rFont val="Tahoma"/>
            <family val="2"/>
          </rPr>
          <t>Salario mensual medio de nuestros empleados el primer año. Se considera que perciben 14 pagas anuales, las 12 de cada mes más 2 extraordinarias.</t>
        </r>
      </text>
    </comment>
    <comment ref="B14" authorId="0">
      <text>
        <r>
          <rPr>
            <sz val="8"/>
            <color indexed="81"/>
            <rFont val="Tahoma"/>
            <family val="2"/>
          </rPr>
          <t>Incremento anual previsto de los salarios de nuestros empleados.</t>
        </r>
      </text>
    </comment>
    <comment ref="B15" authorId="0">
      <text>
        <r>
          <rPr>
            <sz val="8"/>
            <color indexed="81"/>
            <rFont val="Tahoma"/>
            <family val="2"/>
          </rPr>
          <t>Porcentaje que representan los costes sociales a cargo de la empresa sobre el salario de los empleados.</t>
        </r>
      </text>
    </comment>
    <comment ref="B20" authorId="0">
      <text>
        <r>
          <rPr>
            <sz val="8"/>
            <color indexed="81"/>
            <rFont val="Tahoma"/>
            <family val="2"/>
          </rPr>
          <t>Subida anual pactada en el contrato de alquiler, habitualmente se suele referenciar a la inflación.</t>
        </r>
      </text>
    </comment>
    <comment ref="B22" authorId="0">
      <text>
        <r>
          <rPr>
            <sz val="8"/>
            <color indexed="81"/>
            <rFont val="Tahoma"/>
            <family val="2"/>
          </rPr>
          <t>Otros conceptos de gastos, indicar cifras del primer año, si algún concepto no figura incluir el importe en "otros".</t>
        </r>
      </text>
    </comment>
  </commentList>
</comments>
</file>

<file path=xl/comments5.xml><?xml version="1.0" encoding="utf-8"?>
<comments xmlns="http://schemas.openxmlformats.org/spreadsheetml/2006/main">
  <authors>
    <author>ehsc160141</author>
  </authors>
  <commentList>
    <comment ref="B10" authorId="0">
      <text>
        <r>
          <rPr>
            <sz val="8"/>
            <color indexed="81"/>
            <rFont val="Tahoma"/>
            <family val="2"/>
          </rPr>
          <t>Se trata de previsiones o consideraciones generales sobre aspectos económicos o fiscales que afectarán directamente a nuestras cuentas.</t>
        </r>
      </text>
    </comment>
    <comment ref="B12" authorId="0">
      <text>
        <r>
          <rPr>
            <sz val="8"/>
            <color indexed="81"/>
            <rFont val="Tahoma"/>
            <family val="2"/>
          </rPr>
          <t>Tipo del Impuesto de Sociedades o figura equivalente cuyo hecho imponible sean los beneficios de nuestra empresa.</t>
        </r>
      </text>
    </comment>
    <comment ref="B14" authorId="0">
      <text>
        <r>
          <rPr>
            <sz val="8"/>
            <color indexed="81"/>
            <rFont val="Tahoma"/>
            <family val="2"/>
          </rPr>
          <t>Previsión de evolución del Índice de Precios al Consumo para los primeros 5 años de actividad de nuestra empresa. Se toma para actualizar el importe de los gastos generales cuya previsión de evolución de precios no se detalla aparte.</t>
        </r>
      </text>
    </comment>
    <comment ref="B16" authorId="0">
      <text>
        <r>
          <rPr>
            <sz val="8"/>
            <color indexed="81"/>
            <rFont val="Tahoma"/>
            <family val="2"/>
          </rPr>
          <t>Porcentaje de los beneficios anuales de la empresa que va a parar a los socios. El resto, es decir, los beneficios no distribuidos, irán a parar a Reservas, para financiar a la empresa en el futuro como Fondos Propios autogenerados.</t>
        </r>
      </text>
    </comment>
  </commentList>
</comments>
</file>

<file path=xl/comments6.xml><?xml version="1.0" encoding="utf-8"?>
<comments xmlns="http://schemas.openxmlformats.org/spreadsheetml/2006/main">
  <authors>
    <author>ehsc160141</author>
  </authors>
  <commentList>
    <comment ref="A7" authorId="0">
      <text>
        <r>
          <rPr>
            <sz val="8"/>
            <color indexed="81"/>
            <rFont val="Tahoma"/>
            <family val="2"/>
          </rPr>
          <t>Beneficios netos de la empresa, antes de aplicarles el impuesto sobre los beneficios de la misma.</t>
        </r>
      </text>
    </comment>
    <comment ref="A12" authorId="0">
      <text>
        <r>
          <rPr>
            <sz val="8"/>
            <color indexed="81"/>
            <rFont val="Tahoma"/>
            <family val="2"/>
          </rPr>
          <t>Volumen mínimo de unidades vendidas en un ejercicio necesario para que nuestra empresa no tenga pérdidas en dicho ejercicio.</t>
        </r>
      </text>
    </comment>
  </commentList>
</comments>
</file>

<file path=xl/comments7.xml><?xml version="1.0" encoding="utf-8"?>
<comments xmlns="http://schemas.openxmlformats.org/spreadsheetml/2006/main">
  <authors>
    <author>ehsc160141</author>
  </authors>
  <commentList>
    <comment ref="A6" authorId="0">
      <text>
        <r>
          <rPr>
            <sz val="8"/>
            <color indexed="81"/>
            <rFont val="Tahoma"/>
            <family val="2"/>
          </rPr>
          <t>Mide lo rentable que</t>
        </r>
        <r>
          <rPr>
            <b/>
            <sz val="8"/>
            <color indexed="81"/>
            <rFont val="Tahoma"/>
            <family val="2"/>
          </rPr>
          <t xml:space="preserve"> </t>
        </r>
        <r>
          <rPr>
            <sz val="8"/>
            <color indexed="81"/>
            <rFont val="Tahoma"/>
            <family val="2"/>
          </rPr>
          <t>resulta nuestra inversión, mediante el cociente entre Beneficios de la empresa y Capitales Propios invertidos.</t>
        </r>
      </text>
    </comment>
    <comment ref="A7" authorId="0">
      <text>
        <r>
          <rPr>
            <sz val="8"/>
            <color indexed="81"/>
            <rFont val="Tahoma"/>
            <family val="2"/>
          </rPr>
          <t xml:space="preserve">El Apalancamiento Financiero nos indica cómo el incremento de la deuda afecta a la rentabilidad de la empresa. Nos da una idea de la posibilidad de efectuar compras sin necesidad de contar con dinero en el momento presente. Para que la rentabilidad financiera aumente con el uso de la deuda, el resultado de este ratio debe ser superior a 1.
</t>
        </r>
      </text>
    </comment>
    <comment ref="A8" authorId="0">
      <text>
        <r>
          <rPr>
            <sz val="8"/>
            <color indexed="81"/>
            <rFont val="Tahoma"/>
            <family val="2"/>
          </rPr>
          <t>Mide el nivel de deudas con terceros que tenemos respecto de los fondos propios de la empresa. Cuanto mayor sea, mayor es nuestra dependencia de recursos ajenos.</t>
        </r>
      </text>
    </comment>
    <comment ref="A31" authorId="0">
      <text>
        <r>
          <rPr>
            <sz val="8"/>
            <color indexed="81"/>
            <rFont val="Tahoma"/>
            <family val="2"/>
          </rPr>
          <t>Viene dada por los resultados de la empresa, antes de impuestos, puestos en comparación con los medios económicos utilizados para conseguirlos, es decir, el Activo de la misma.</t>
        </r>
      </text>
    </comment>
    <comment ref="A32" authorId="0">
      <text>
        <r>
          <rPr>
            <sz val="8"/>
            <color indexed="81"/>
            <rFont val="Tahoma"/>
            <family val="2"/>
          </rPr>
          <t>El Fondo de Maniobra o de Rotación nos indica qué parte del Activo Circulante es financiada con fondos a largo plazo. En términos de idoneidad, los fondos a largo plazo deberían financiar las inversiones a largo plazo (el Activo Fijo) y una parte del Activo Circulante, ya que en ese caso existe cierto equilibrio financiero pues podemos hacer frente a las deudas a corto plazo con activos de liquidez más o menos inmediata. Un Fondo de Maniobra positivo indica equilibrio financiero y por tanto menores riesgos de insolvencia. Un Fondo de Maniobra negativo es indicativo de problemas financieros, y se puede corregir aumentando el capital circulante, por ejemplo mediante la venta de parte del inmovilizado; incrementando las deudas a corto plazo; o ampliando los fondos propios vía ampliación de capital de la empresa.</t>
        </r>
      </text>
    </comment>
    <comment ref="A33" authorId="0">
      <text>
        <r>
          <rPr>
            <sz val="8"/>
            <color indexed="81"/>
            <rFont val="Tahoma"/>
            <family val="2"/>
          </rPr>
          <t>Ventas que obtenemos por cada empleado. Mide la eficiencia de los recursos humanos empleados por la empresa.</t>
        </r>
      </text>
    </comment>
  </commentList>
</comments>
</file>

<file path=xl/sharedStrings.xml><?xml version="1.0" encoding="utf-8"?>
<sst xmlns="http://schemas.openxmlformats.org/spreadsheetml/2006/main" count="483" uniqueCount="233">
  <si>
    <t>Distribución de Resultados</t>
  </si>
  <si>
    <t>MENÚ RESULTADOS</t>
  </si>
  <si>
    <t>CAMBIAR DATOS</t>
  </si>
  <si>
    <t>Precio de venta año 1</t>
  </si>
  <si>
    <t>Gastos por suministros:</t>
  </si>
  <si>
    <t>Valoración económica existencias:</t>
  </si>
  <si>
    <t>Coste del producto año 1</t>
  </si>
  <si>
    <t>Porcentaje de stocks sobre ventas</t>
  </si>
  <si>
    <t>Número de empleados</t>
  </si>
  <si>
    <t>Personal:</t>
  </si>
  <si>
    <t>Salario mensual medio año 1</t>
  </si>
  <si>
    <t>Incremento salarial anual</t>
  </si>
  <si>
    <t>Coste Seguridad Social</t>
  </si>
  <si>
    <t>Beneficio Antes de Impuestos</t>
  </si>
  <si>
    <t>Precio de compra o coste de producción</t>
  </si>
  <si>
    <t>Margen Bruto</t>
  </si>
  <si>
    <t>Precio de venta</t>
  </si>
  <si>
    <t>MÁRGENES COMERCIALES DE NUESTROS PRODUCTOS</t>
  </si>
  <si>
    <t>ANÁLISIS DEL PUNTO MUERTO</t>
  </si>
  <si>
    <t>Umbral de Rentabilidad</t>
  </si>
  <si>
    <t>Unidades vendidas</t>
  </si>
  <si>
    <t>Margen medio ponderado</t>
  </si>
  <si>
    <t>BALANCE PROVISIONAL</t>
  </si>
  <si>
    <t>Dividendo anual</t>
  </si>
  <si>
    <t>Pago Impuesto Beneficios</t>
  </si>
  <si>
    <t>Reservas</t>
  </si>
  <si>
    <t>Variación de existencias</t>
  </si>
  <si>
    <t>Ingresos de Explotación</t>
  </si>
  <si>
    <t>Ventas</t>
  </si>
  <si>
    <t>Resultado de Explotación</t>
  </si>
  <si>
    <t>RESULTADO DEL EJERCICIO</t>
  </si>
  <si>
    <t>Dividendos</t>
  </si>
  <si>
    <t>Cuentas con socios acreedoras</t>
  </si>
  <si>
    <t>Cuentas con socios deudoras</t>
  </si>
  <si>
    <t>FONDOS PROPIOS</t>
  </si>
  <si>
    <t>EXIGIBLE A LARGO PLAZO</t>
  </si>
  <si>
    <t>EXIGIBLE A CORTO PLAZO</t>
  </si>
  <si>
    <t>VER RESULTADOS</t>
  </si>
  <si>
    <t>FINANCIACIÓN</t>
  </si>
  <si>
    <t>PRODUCTOS</t>
  </si>
  <si>
    <t>GASTOS FIJOS</t>
  </si>
  <si>
    <t>ENTORNO</t>
  </si>
  <si>
    <t>CTA. RESULTADOS</t>
  </si>
  <si>
    <t>RENTABILIDAD</t>
  </si>
  <si>
    <t>TESORERÍA</t>
  </si>
  <si>
    <t>RATIOS</t>
  </si>
  <si>
    <t>INTRODUCE DATOS DE INVERSIONES A REALIZAR</t>
  </si>
  <si>
    <t>Adquisiciones de inmovilizado:</t>
  </si>
  <si>
    <t>UTILIZA ÚNICAMENTE LAS CASILLAS BLANCAS PARA INTRODUCIR LOS DATOS.</t>
  </si>
  <si>
    <t>ENCONTRARÁS EXPLICACIONES DE LOS CONCEPTOS PASANDO EL RATÓN SOBRE LAS PALABRAS EN COLOR AZUL.</t>
  </si>
  <si>
    <t>EL RESTO DE LA HOJA CONTIENE CÁLCULOS AUTOMÁTICOS QUE PUEDEN SER MODIFICADOS POR EL USUARIO FAMILIARIZADO CON EXCEL.</t>
  </si>
  <si>
    <t>EN ALGUNAS CASILLAS SE INCLUYEN VALORES ESTANDARIZADOS QUE SE PUEDEN TOMAR SI NO DE DISPONE DE INFORMACIÓN SUFICIENTE.</t>
  </si>
  <si>
    <t>Capital Social</t>
  </si>
  <si>
    <t>Aportaciones al Capital</t>
  </si>
  <si>
    <t>FINANCIACIÓN PROPIA:</t>
  </si>
  <si>
    <t>INTRODUCE DATOS DE OPCIONES DE FINANCIACIÓN</t>
  </si>
  <si>
    <t>INTRODUCE DATOS SOBRE TUS PRODUCTOS</t>
  </si>
  <si>
    <t>VENTAS:</t>
  </si>
  <si>
    <t>SUMINISTROS:</t>
  </si>
  <si>
    <t>Periodo medio pago a proveedores (días)</t>
  </si>
  <si>
    <t>MARGEN BRUTO</t>
  </si>
  <si>
    <t>MENÚ DATOS</t>
  </si>
  <si>
    <t>INTRODUCE DATOS SOBRE SALARIOS Y OTROS GASTOS</t>
  </si>
  <si>
    <t>TOTAL Personal</t>
  </si>
  <si>
    <t>Resumen de costes:</t>
  </si>
  <si>
    <t>INTRODUCE ESTIMACIONES SOBRE VARIABLES DEL ENTORNO</t>
  </si>
  <si>
    <t>Variables del entorno:</t>
  </si>
  <si>
    <t>Impuesto de Beneficios</t>
  </si>
  <si>
    <t>Seguridad Social</t>
  </si>
  <si>
    <t>TOTAL OTROS GASTOS</t>
  </si>
  <si>
    <t>Inflación interanual prevista</t>
  </si>
  <si>
    <t>Compras</t>
  </si>
  <si>
    <t>Alquiler mensual</t>
  </si>
  <si>
    <t>Subida anual</t>
  </si>
  <si>
    <t>Devoluciones préstamos</t>
  </si>
  <si>
    <t>Pago dividendos</t>
  </si>
  <si>
    <t>Nombre del producto o servicio</t>
  </si>
  <si>
    <t>Fondo de Maniobra</t>
  </si>
  <si>
    <t>RATIOS FINANCIEROS</t>
  </si>
  <si>
    <t>Apalancamiento Financiero</t>
  </si>
  <si>
    <t>Rentabilidad financiera</t>
  </si>
  <si>
    <t>Endeudamiento</t>
  </si>
  <si>
    <t>RATIOS ECONÓMICOS</t>
  </si>
  <si>
    <t>Rentabilidad económica</t>
  </si>
  <si>
    <t>Facturación por trabajador</t>
  </si>
  <si>
    <t>MENÚ PRINCIPAL</t>
  </si>
  <si>
    <t>ANÁLISIS DE LA RENTABILIDAD</t>
  </si>
  <si>
    <t>BENEFICIOS</t>
  </si>
  <si>
    <t>AÑO O</t>
  </si>
  <si>
    <t>AÑO 1</t>
  </si>
  <si>
    <t>AÑO 2</t>
  </si>
  <si>
    <t>AÑO 3</t>
  </si>
  <si>
    <t>AÑO 4</t>
  </si>
  <si>
    <t>AÑO 5</t>
  </si>
  <si>
    <t>Maquinaria</t>
  </si>
  <si>
    <t>Mobiliario</t>
  </si>
  <si>
    <t>Equipos informáticos</t>
  </si>
  <si>
    <t>Software</t>
  </si>
  <si>
    <t>Vehículos</t>
  </si>
  <si>
    <t>Otros</t>
  </si>
  <si>
    <t>TOTAL</t>
  </si>
  <si>
    <t>Vida útil</t>
  </si>
  <si>
    <t>Amortización(%)</t>
  </si>
  <si>
    <t>Amortización Acumulada</t>
  </si>
  <si>
    <t>Dotaciones a la Amortización</t>
  </si>
  <si>
    <t>Total Inmovilizado</t>
  </si>
  <si>
    <t>CUENTA DE RESULTADOS</t>
  </si>
  <si>
    <t>AÑO 0</t>
  </si>
  <si>
    <t>Gastos de personal</t>
  </si>
  <si>
    <t>Alquileres</t>
  </si>
  <si>
    <t>Gastos financieros</t>
  </si>
  <si>
    <t>Otros gastos</t>
  </si>
  <si>
    <t>Dotación para la amortización</t>
  </si>
  <si>
    <t>Resultado antes de Impuestos</t>
  </si>
  <si>
    <t>Impuesto sobre beneficios</t>
  </si>
  <si>
    <t>PRESUPUESTO DE TESORERÍA</t>
  </si>
  <si>
    <t>Tesorería</t>
  </si>
  <si>
    <t>COBROS</t>
  </si>
  <si>
    <t>Cobros de ventas</t>
  </si>
  <si>
    <t>Capital</t>
  </si>
  <si>
    <t>Préstamos</t>
  </si>
  <si>
    <t>TOTAL TESORERÍA</t>
  </si>
  <si>
    <t>PAGOS</t>
  </si>
  <si>
    <t>Inmovilizado</t>
  </si>
  <si>
    <t>Suministros</t>
  </si>
  <si>
    <t>Devoluciones de préstamos</t>
  </si>
  <si>
    <t>TOTAL PAGOS</t>
  </si>
  <si>
    <t>SALDO TESORERÍA</t>
  </si>
  <si>
    <t>ACTIVO</t>
  </si>
  <si>
    <t>ACTIVO FIJO</t>
  </si>
  <si>
    <t>Existencias</t>
  </si>
  <si>
    <t>Clientes</t>
  </si>
  <si>
    <t>ACTIVO CIRCULANTE</t>
  </si>
  <si>
    <t>TOTAL ACTIVO</t>
  </si>
  <si>
    <t>PASIVO</t>
  </si>
  <si>
    <t xml:space="preserve">Capital </t>
  </si>
  <si>
    <t>Resultado ejercicio</t>
  </si>
  <si>
    <t>Préstamos a largo plazo</t>
  </si>
  <si>
    <t>Proveedores</t>
  </si>
  <si>
    <t>Condiciones Préstamos:</t>
  </si>
  <si>
    <t>Tipo de interés</t>
  </si>
  <si>
    <t>Años</t>
  </si>
  <si>
    <t>TOTAL Préstamos</t>
  </si>
  <si>
    <t>Nuevos préstamos constituidos</t>
  </si>
  <si>
    <t>Préstamos año1</t>
  </si>
  <si>
    <t>Préstamos año2</t>
  </si>
  <si>
    <t>Préstamos año0</t>
  </si>
  <si>
    <t>Préstamos año3</t>
  </si>
  <si>
    <t>Préstamos año4</t>
  </si>
  <si>
    <t>Préstamos año5</t>
  </si>
  <si>
    <t xml:space="preserve"> </t>
  </si>
  <si>
    <t>Capital vivo</t>
  </si>
  <si>
    <t>Incremento anual ventas</t>
  </si>
  <si>
    <t>Incremento anual del precio</t>
  </si>
  <si>
    <t>Ventas estimadas año 1 (unidades)</t>
  </si>
  <si>
    <t>Periodo medio de cobro (días)</t>
  </si>
  <si>
    <t>Ingresos por ventas:</t>
  </si>
  <si>
    <t>PUNTO DE EQUILIBRIO</t>
  </si>
  <si>
    <t>FUENTE: www.sistema-contable.com/sites/.../Punto-de-Equilibrio-en-Excel.xls</t>
  </si>
  <si>
    <t>El punto de equilibrio es aquel punto donde los Ingresos totales se igualan a los Costes totales.</t>
  </si>
  <si>
    <t>Vendiendo por encima de dicho punto se obtienen beneficios y vendiendo por debajo se obtienen pérdidas.</t>
  </si>
  <si>
    <t>Datos para el gráfico</t>
  </si>
  <si>
    <t>PERDIDA</t>
  </si>
  <si>
    <t>P.E.</t>
  </si>
  <si>
    <t>UTILIDAD</t>
  </si>
  <si>
    <t>Q Ventas</t>
  </si>
  <si>
    <t>Datos iniciales</t>
  </si>
  <si>
    <t>$ Ventas</t>
  </si>
  <si>
    <t>Precio Venta</t>
  </si>
  <si>
    <t>&lt; Completar</t>
  </si>
  <si>
    <t>Costo Variable</t>
  </si>
  <si>
    <t>Coste Unitario</t>
  </si>
  <si>
    <t>Costo Fijo</t>
  </si>
  <si>
    <t>Gastos Fijos Mes</t>
  </si>
  <si>
    <t>Costo Total</t>
  </si>
  <si>
    <t>Pto. Equilibrio</t>
  </si>
  <si>
    <t>Q de Equilibrio</t>
  </si>
  <si>
    <t>Beneficio</t>
  </si>
  <si>
    <t>$ Ventas Equilibrio</t>
  </si>
  <si>
    <t>$ de Equilibrio</t>
  </si>
  <si>
    <t>CONCEPTO</t>
  </si>
  <si>
    <t>A0</t>
  </si>
  <si>
    <t>A1</t>
  </si>
  <si>
    <t>A2</t>
  </si>
  <si>
    <t>A3</t>
  </si>
  <si>
    <t>A4</t>
  </si>
  <si>
    <t>A5</t>
  </si>
  <si>
    <t>INGRESOS</t>
  </si>
  <si>
    <t>EGRESOS</t>
  </si>
  <si>
    <t>FLUJO DE CAJA</t>
  </si>
  <si>
    <t>(-) REPOSICION CAPITAL DE TRABAJO</t>
  </si>
  <si>
    <t>(-) INVERSION ACTIVOS FIJOS</t>
  </si>
  <si>
    <t>(=-)  FLUJO DE CAJA LIBRE</t>
  </si>
  <si>
    <t>TIR</t>
  </si>
  <si>
    <t>VAN</t>
  </si>
  <si>
    <t>INVERSIÓN TOTAL</t>
  </si>
  <si>
    <t>INNOVILIZADO</t>
  </si>
  <si>
    <t xml:space="preserve">TOTAL INVERSIÓN TOTAL </t>
  </si>
  <si>
    <t>Inversión fija</t>
  </si>
  <si>
    <t>Inversión diferidos</t>
  </si>
  <si>
    <t>Capital de Trabajo</t>
  </si>
  <si>
    <t>CONSTITUCIÓN DE LA EMPRESA</t>
  </si>
  <si>
    <t>DISPONIBLE</t>
  </si>
  <si>
    <t>EXISTENCIAS</t>
  </si>
  <si>
    <t>EXIGIBLES</t>
  </si>
  <si>
    <t>Deuda</t>
  </si>
  <si>
    <t>Recursos Propios</t>
  </si>
  <si>
    <t>Total</t>
  </si>
  <si>
    <t>Valor</t>
  </si>
  <si>
    <t>Participación</t>
  </si>
  <si>
    <t>Costo</t>
  </si>
  <si>
    <t>Promedio Ponderado</t>
  </si>
  <si>
    <t>TIO</t>
  </si>
  <si>
    <t>Tasa de Interes</t>
  </si>
  <si>
    <t>Impuesto</t>
  </si>
  <si>
    <t>Costo de la Deuda</t>
  </si>
  <si>
    <t>WACC</t>
  </si>
  <si>
    <t>Calculo WACC</t>
  </si>
  <si>
    <t>Concepto</t>
  </si>
  <si>
    <t>.</t>
  </si>
  <si>
    <t>Suministros de papeleria</t>
  </si>
  <si>
    <t>Servicio de mantenimiento</t>
  </si>
  <si>
    <t>Actualizacion de software</t>
  </si>
  <si>
    <t>internet y telefonia</t>
  </si>
  <si>
    <t>Salario</t>
  </si>
  <si>
    <t>Telefonia celular</t>
  </si>
  <si>
    <t>Servicios - luz, agua</t>
  </si>
  <si>
    <t>Promoción y difución</t>
  </si>
  <si>
    <t>licencias</t>
  </si>
  <si>
    <t>PATRIMONIO</t>
  </si>
  <si>
    <t>TOTAL PASIVO+PATRIMONIO</t>
  </si>
  <si>
    <t>Amortización Inmovilizado (DEP)</t>
  </si>
  <si>
    <t>Agenda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</si>
</sst>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43" formatCode="_-* #,##0.00_-;\-* #,##0.00_-;_-* &quot;-&quot;??_-;_-@_-"/>
    <numFmt numFmtId="164" formatCode="&quot;$&quot;\ #,##0.00_);[Red]\(&quot;$&quot;\ #,##0.00\)"/>
    <numFmt numFmtId="165" formatCode="_-* #,##0\ _€_-;\-* #,##0\ _€_-;_-* &quot;-&quot;\ _€_-;_-@_-"/>
    <numFmt numFmtId="166" formatCode="_-* #,##0.00\ &quot;€&quot;_-;\-* #,##0.00\ &quot;€&quot;_-;_-* &quot;-&quot;??\ &quot;€&quot;_-;_-@_-"/>
    <numFmt numFmtId="167" formatCode="_-* #,##0.00\ _€_-;\-* #,##0.00\ _€_-;_-* &quot;-&quot;??\ _€_-;_-@_-"/>
    <numFmt numFmtId="168" formatCode="_(&quot;$&quot;\ * #,##0_);_(&quot;$&quot;\ * \(#,##0\);_(&quot;$&quot;\ * &quot;-&quot;??_);_(@_)"/>
    <numFmt numFmtId="169" formatCode="_-* #,##0\ _€_-;\-* #,##0\ _€_-;_-* &quot;-&quot;??\ _€_-;_-@_-"/>
    <numFmt numFmtId="170" formatCode="_(* #,##0_);_(* \(#,##0\);_(* &quot;-&quot;??_);_(@_)"/>
  </numFmts>
  <fonts count="54" x14ac:knownFonts="1">
    <font>
      <sz val="10"/>
      <name val="Arial"/>
    </font>
    <font>
      <sz val="10"/>
      <name val="Arial"/>
      <family val="2"/>
    </font>
    <font>
      <sz val="8"/>
      <name val="Arial"/>
      <family val="2"/>
    </font>
    <font>
      <sz val="10"/>
      <name val="Arial"/>
      <family val="2"/>
    </font>
    <font>
      <u/>
      <sz val="10"/>
      <color indexed="12"/>
      <name val="Arial"/>
      <family val="2"/>
    </font>
    <font>
      <sz val="8"/>
      <color indexed="81"/>
      <name val="Tahoma"/>
      <family val="2"/>
    </font>
    <font>
      <sz val="16"/>
      <color indexed="12"/>
      <name val="Arial Black"/>
      <family val="2"/>
    </font>
    <font>
      <b/>
      <sz val="9"/>
      <color indexed="12"/>
      <name val="Arial"/>
      <family val="2"/>
    </font>
    <font>
      <b/>
      <sz val="8"/>
      <color indexed="81"/>
      <name val="Tahoma"/>
      <family val="2"/>
    </font>
    <font>
      <sz val="11"/>
      <name val="Arial Narrow"/>
      <family val="2"/>
    </font>
    <font>
      <b/>
      <sz val="11"/>
      <color indexed="48"/>
      <name val="Arial Narrow"/>
      <family val="2"/>
    </font>
    <font>
      <b/>
      <sz val="11"/>
      <color indexed="9"/>
      <name val="Arial Narrow"/>
      <family val="2"/>
    </font>
    <font>
      <b/>
      <sz val="10"/>
      <color indexed="48"/>
      <name val="Arial"/>
      <family val="2"/>
    </font>
    <font>
      <sz val="16"/>
      <color indexed="48"/>
      <name val="Arial Black"/>
      <family val="2"/>
    </font>
    <font>
      <sz val="10"/>
      <color indexed="48"/>
      <name val="Arial"/>
      <family val="2"/>
    </font>
    <font>
      <sz val="10"/>
      <name val="Arial Narrow"/>
      <family val="2"/>
    </font>
    <font>
      <sz val="11"/>
      <name val="Arial"/>
      <family val="2"/>
    </font>
    <font>
      <b/>
      <sz val="11"/>
      <color indexed="12"/>
      <name val="Arial Narrow"/>
      <family val="2"/>
    </font>
    <font>
      <b/>
      <sz val="11"/>
      <name val="Arial Narrow"/>
      <family val="2"/>
    </font>
    <font>
      <b/>
      <sz val="11"/>
      <color indexed="12"/>
      <name val="Arial"/>
      <family val="2"/>
    </font>
    <font>
      <sz val="10"/>
      <name val="Arial"/>
      <family val="2"/>
    </font>
    <font>
      <b/>
      <sz val="16"/>
      <color indexed="12"/>
      <name val="Arial Narrow"/>
      <family val="2"/>
    </font>
    <font>
      <b/>
      <sz val="16"/>
      <color indexed="48"/>
      <name val="Arial Narrow"/>
      <family val="2"/>
    </font>
    <font>
      <sz val="10"/>
      <color indexed="48"/>
      <name val="Arial"/>
      <family val="2"/>
    </font>
    <font>
      <b/>
      <sz val="9"/>
      <color indexed="48"/>
      <name val="Arial"/>
      <family val="2"/>
    </font>
    <font>
      <b/>
      <sz val="11"/>
      <color indexed="10"/>
      <name val="Arial Narrow"/>
      <family val="2"/>
    </font>
    <font>
      <sz val="16"/>
      <color indexed="48"/>
      <name val="Arial Narrow"/>
      <family val="2"/>
    </font>
    <font>
      <sz val="11"/>
      <color indexed="48"/>
      <name val="Arial Narrow"/>
      <family val="2"/>
    </font>
    <font>
      <sz val="9"/>
      <color indexed="48"/>
      <name val="Arial"/>
      <family val="2"/>
    </font>
    <font>
      <sz val="9"/>
      <name val="Arial"/>
      <family val="2"/>
    </font>
    <font>
      <sz val="11"/>
      <color indexed="9"/>
      <name val="Arial Narrow"/>
      <family val="2"/>
    </font>
    <font>
      <sz val="16"/>
      <color indexed="10"/>
      <name val="Arial Black"/>
      <family val="2"/>
    </font>
    <font>
      <b/>
      <sz val="9"/>
      <color indexed="10"/>
      <name val="Arial"/>
      <family val="2"/>
    </font>
    <font>
      <b/>
      <sz val="16"/>
      <color indexed="10"/>
      <name val="Arial Narrow"/>
      <family val="2"/>
    </font>
    <font>
      <sz val="11"/>
      <color indexed="10"/>
      <name val="Calibri"/>
      <family val="2"/>
    </font>
    <font>
      <b/>
      <sz val="14"/>
      <name val="Calibri"/>
      <family val="2"/>
    </font>
    <font>
      <sz val="10"/>
      <name val="Calibri"/>
      <family val="2"/>
    </font>
    <font>
      <u/>
      <sz val="10"/>
      <color indexed="12"/>
      <name val="Courier New"/>
      <family val="3"/>
    </font>
    <font>
      <b/>
      <u/>
      <sz val="11"/>
      <color indexed="12"/>
      <name val="Calibri"/>
      <family val="2"/>
    </font>
    <font>
      <sz val="11"/>
      <name val="Calibri"/>
      <family val="2"/>
    </font>
    <font>
      <b/>
      <sz val="11"/>
      <name val="Calibri"/>
      <family val="2"/>
    </font>
    <font>
      <b/>
      <sz val="11"/>
      <color indexed="10"/>
      <name val="Calibri"/>
      <family val="2"/>
    </font>
    <font>
      <b/>
      <sz val="11"/>
      <color indexed="12"/>
      <name val="Calibri"/>
      <family val="2"/>
    </font>
    <font>
      <sz val="11"/>
      <color indexed="12"/>
      <name val="Calibri"/>
      <family val="2"/>
    </font>
    <font>
      <b/>
      <sz val="10"/>
      <name val="Arial"/>
      <family val="2"/>
    </font>
    <font>
      <sz val="11"/>
      <color theme="1"/>
      <name val="Calibri"/>
      <family val="2"/>
      <scheme val="minor"/>
    </font>
    <font>
      <b/>
      <sz val="14"/>
      <color rgb="FF002060"/>
      <name val="Calibri"/>
      <family val="2"/>
    </font>
    <font>
      <b/>
      <sz val="11"/>
      <color theme="1"/>
      <name val="Arial"/>
      <family val="2"/>
    </font>
    <font>
      <sz val="11"/>
      <color theme="1"/>
      <name val="Arial"/>
      <family val="2"/>
    </font>
    <font>
      <sz val="11"/>
      <color rgb="FF00B0F0"/>
      <name val="Arial"/>
      <family val="2"/>
    </font>
    <font>
      <sz val="12"/>
      <color theme="1"/>
      <name val="Times New Roman"/>
      <family val="1"/>
    </font>
    <font>
      <sz val="9"/>
      <color rgb="FF000000"/>
      <name val="Arial"/>
      <family val="2"/>
    </font>
    <font>
      <sz val="10"/>
      <color theme="0"/>
      <name val="Calibri"/>
      <family val="2"/>
    </font>
    <font>
      <u/>
      <sz val="10"/>
      <color theme="11"/>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4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3"/>
        <bgColor indexed="64"/>
      </patternFill>
    </fill>
  </fills>
  <borders count="56">
    <border>
      <left/>
      <right/>
      <top/>
      <bottom/>
      <diagonal/>
    </border>
    <border>
      <left style="medium">
        <color indexed="55"/>
      </left>
      <right/>
      <top style="medium">
        <color indexed="55"/>
      </top>
      <bottom/>
      <diagonal/>
    </border>
    <border>
      <left style="medium">
        <color indexed="55"/>
      </left>
      <right/>
      <top/>
      <bottom/>
      <diagonal/>
    </border>
    <border>
      <left style="medium">
        <color indexed="55"/>
      </left>
      <right/>
      <top/>
      <bottom style="medium">
        <color indexed="5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indexed="55"/>
      </bottom>
      <diagonal/>
    </border>
    <border>
      <left/>
      <right style="medium">
        <color indexed="55"/>
      </right>
      <top/>
      <bottom style="medium">
        <color indexed="55"/>
      </bottom>
      <diagonal/>
    </border>
    <border>
      <left/>
      <right/>
      <top style="medium">
        <color indexed="55"/>
      </top>
      <bottom/>
      <diagonal/>
    </border>
    <border>
      <left/>
      <right style="medium">
        <color indexed="55"/>
      </right>
      <top style="medium">
        <color indexed="55"/>
      </top>
      <bottom/>
      <diagonal/>
    </border>
    <border>
      <left style="thin">
        <color auto="1"/>
      </left>
      <right style="thin">
        <color auto="1"/>
      </right>
      <top style="thin">
        <color auto="1"/>
      </top>
      <bottom style="thin">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55"/>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right style="medium">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s>
  <cellStyleXfs count="17">
    <xf numFmtId="0" fontId="0" fillId="0" borderId="0"/>
    <xf numFmtId="0" fontId="4"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5" fontId="45"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328">
    <xf numFmtId="0" fontId="0" fillId="0" borderId="0" xfId="0"/>
    <xf numFmtId="0" fontId="0" fillId="2" borderId="0" xfId="0" applyFill="1"/>
    <xf numFmtId="4" fontId="0" fillId="2" borderId="0" xfId="0" applyNumberFormat="1" applyFill="1"/>
    <xf numFmtId="0" fontId="0" fillId="3" borderId="1" xfId="0" applyFill="1" applyBorder="1"/>
    <xf numFmtId="0" fontId="0" fillId="3" borderId="2" xfId="0" applyFill="1" applyBorder="1"/>
    <xf numFmtId="0" fontId="0" fillId="3" borderId="3" xfId="0" applyFill="1" applyBorder="1"/>
    <xf numFmtId="0" fontId="15" fillId="2" borderId="0" xfId="0" applyFont="1" applyFill="1"/>
    <xf numFmtId="0" fontId="16" fillId="2" borderId="0" xfId="0" applyFont="1" applyFill="1"/>
    <xf numFmtId="0" fontId="17" fillId="2" borderId="0" xfId="0" applyFont="1" applyFill="1"/>
    <xf numFmtId="0" fontId="9" fillId="2" borderId="0" xfId="0" applyFont="1" applyFill="1"/>
    <xf numFmtId="4" fontId="9" fillId="2" borderId="0" xfId="0" applyNumberFormat="1" applyFont="1" applyFill="1"/>
    <xf numFmtId="4" fontId="17" fillId="2" borderId="0" xfId="0" applyNumberFormat="1" applyFont="1" applyFill="1" applyAlignment="1">
      <alignment horizontal="center"/>
    </xf>
    <xf numFmtId="4" fontId="18" fillId="2" borderId="0" xfId="0" applyNumberFormat="1" applyFont="1" applyFill="1" applyAlignment="1">
      <alignment horizontal="center"/>
    </xf>
    <xf numFmtId="0" fontId="19" fillId="2" borderId="0" xfId="0" applyFont="1" applyFill="1" applyAlignment="1">
      <alignment horizontal="center"/>
    </xf>
    <xf numFmtId="0" fontId="18" fillId="2" borderId="0" xfId="0" applyFont="1" applyFill="1"/>
    <xf numFmtId="4" fontId="9" fillId="2" borderId="4" xfId="0" applyNumberFormat="1" applyFont="1" applyFill="1" applyBorder="1"/>
    <xf numFmtId="4" fontId="9" fillId="2" borderId="5" xfId="0" applyNumberFormat="1" applyFont="1" applyFill="1" applyBorder="1"/>
    <xf numFmtId="4" fontId="9" fillId="2" borderId="6" xfId="0" applyNumberFormat="1" applyFont="1" applyFill="1" applyBorder="1"/>
    <xf numFmtId="9" fontId="16" fillId="2" borderId="0" xfId="0" applyNumberFormat="1" applyFont="1" applyFill="1"/>
    <xf numFmtId="4" fontId="9" fillId="2" borderId="7" xfId="0" applyNumberFormat="1" applyFont="1" applyFill="1" applyBorder="1"/>
    <xf numFmtId="4" fontId="9" fillId="2" borderId="0" xfId="0" applyNumberFormat="1" applyFont="1" applyFill="1" applyBorder="1"/>
    <xf numFmtId="4" fontId="9" fillId="2" borderId="8" xfId="0" applyNumberFormat="1" applyFont="1" applyFill="1" applyBorder="1"/>
    <xf numFmtId="4" fontId="9" fillId="2" borderId="9" xfId="0" applyNumberFormat="1" applyFont="1" applyFill="1" applyBorder="1"/>
    <xf numFmtId="4" fontId="9" fillId="2" borderId="10" xfId="0" applyNumberFormat="1" applyFont="1" applyFill="1" applyBorder="1"/>
    <xf numFmtId="4" fontId="9" fillId="2" borderId="11" xfId="0" applyNumberFormat="1" applyFont="1" applyFill="1" applyBorder="1"/>
    <xf numFmtId="4" fontId="18" fillId="2" borderId="0" xfId="0" applyNumberFormat="1" applyFont="1" applyFill="1"/>
    <xf numFmtId="4" fontId="9" fillId="2" borderId="0" xfId="0" applyNumberFormat="1" applyFont="1" applyFill="1" applyAlignment="1">
      <alignment horizontal="center"/>
    </xf>
    <xf numFmtId="0" fontId="16" fillId="2" borderId="0" xfId="0" applyFont="1" applyFill="1" applyAlignment="1">
      <alignment horizontal="center"/>
    </xf>
    <xf numFmtId="4" fontId="9" fillId="2" borderId="12" xfId="0" applyNumberFormat="1" applyFont="1" applyFill="1" applyBorder="1"/>
    <xf numFmtId="4" fontId="9" fillId="2" borderId="13" xfId="0" applyNumberFormat="1" applyFont="1" applyFill="1" applyBorder="1"/>
    <xf numFmtId="4" fontId="9" fillId="2" borderId="14" xfId="0" applyNumberFormat="1" applyFont="1" applyFill="1" applyBorder="1"/>
    <xf numFmtId="4" fontId="16" fillId="2" borderId="0" xfId="0" applyNumberFormat="1" applyFont="1" applyFill="1"/>
    <xf numFmtId="0" fontId="19" fillId="2" borderId="0" xfId="0" applyFont="1" applyFill="1" applyAlignment="1">
      <alignment horizontal="left"/>
    </xf>
    <xf numFmtId="0" fontId="9" fillId="2" borderId="0" xfId="0" applyFont="1" applyFill="1" applyBorder="1"/>
    <xf numFmtId="4" fontId="7" fillId="2" borderId="0" xfId="0" applyNumberFormat="1" applyFont="1" applyFill="1" applyBorder="1" applyAlignment="1"/>
    <xf numFmtId="0" fontId="21" fillId="2" borderId="0" xfId="0" applyFont="1" applyFill="1" applyBorder="1" applyAlignment="1"/>
    <xf numFmtId="0" fontId="3" fillId="2" borderId="0" xfId="0" applyFont="1" applyFill="1" applyBorder="1"/>
    <xf numFmtId="4" fontId="9" fillId="3" borderId="12" xfId="0" applyNumberFormat="1" applyFont="1" applyFill="1" applyBorder="1"/>
    <xf numFmtId="4" fontId="9" fillId="3" borderId="13" xfId="0" applyNumberFormat="1" applyFont="1" applyFill="1" applyBorder="1"/>
    <xf numFmtId="9" fontId="9" fillId="3" borderId="15" xfId="0" applyNumberFormat="1" applyFont="1" applyFill="1" applyBorder="1"/>
    <xf numFmtId="0" fontId="9" fillId="3" borderId="16" xfId="0" applyFont="1" applyFill="1" applyBorder="1"/>
    <xf numFmtId="4" fontId="9" fillId="0" borderId="0" xfId="0" applyNumberFormat="1" applyFont="1" applyFill="1" applyBorder="1"/>
    <xf numFmtId="4" fontId="9" fillId="0" borderId="8" xfId="0" applyNumberFormat="1" applyFont="1" applyFill="1" applyBorder="1"/>
    <xf numFmtId="0" fontId="16" fillId="0" borderId="17" xfId="0" applyFont="1" applyFill="1" applyBorder="1"/>
    <xf numFmtId="4" fontId="9" fillId="4" borderId="7" xfId="0" applyNumberFormat="1" applyFont="1" applyFill="1" applyBorder="1"/>
    <xf numFmtId="4" fontId="9" fillId="4" borderId="0" xfId="0" applyNumberFormat="1" applyFont="1" applyFill="1" applyBorder="1"/>
    <xf numFmtId="4" fontId="9" fillId="4" borderId="9" xfId="0" applyNumberFormat="1" applyFont="1" applyFill="1" applyBorder="1"/>
    <xf numFmtId="4" fontId="9" fillId="4" borderId="10" xfId="0" applyNumberFormat="1" applyFont="1" applyFill="1" applyBorder="1"/>
    <xf numFmtId="4" fontId="9" fillId="4" borderId="4" xfId="0" applyNumberFormat="1" applyFont="1" applyFill="1" applyBorder="1"/>
    <xf numFmtId="0" fontId="3" fillId="3" borderId="18" xfId="0" applyFont="1" applyFill="1" applyBorder="1"/>
    <xf numFmtId="4" fontId="3" fillId="3" borderId="18" xfId="0" applyNumberFormat="1" applyFont="1" applyFill="1" applyBorder="1"/>
    <xf numFmtId="0" fontId="3" fillId="3" borderId="19" xfId="0" applyFont="1" applyFill="1" applyBorder="1"/>
    <xf numFmtId="0" fontId="14" fillId="3" borderId="1" xfId="0" applyFont="1" applyFill="1" applyBorder="1"/>
    <xf numFmtId="0" fontId="23" fillId="3" borderId="20" xfId="0" applyFont="1" applyFill="1" applyBorder="1"/>
    <xf numFmtId="4" fontId="23" fillId="3" borderId="20" xfId="0" applyNumberFormat="1" applyFont="1" applyFill="1" applyBorder="1"/>
    <xf numFmtId="0" fontId="23" fillId="3" borderId="21" xfId="0" applyFont="1" applyFill="1" applyBorder="1"/>
    <xf numFmtId="0" fontId="14" fillId="3" borderId="2" xfId="0" applyFont="1" applyFill="1" applyBorder="1"/>
    <xf numFmtId="4" fontId="10" fillId="2" borderId="0" xfId="0" applyNumberFormat="1" applyFont="1" applyFill="1" applyAlignment="1">
      <alignment horizontal="center"/>
    </xf>
    <xf numFmtId="0" fontId="10" fillId="2" borderId="0" xfId="0" applyFont="1" applyFill="1"/>
    <xf numFmtId="0" fontId="25" fillId="2" borderId="0" xfId="0" applyFont="1" applyFill="1"/>
    <xf numFmtId="0" fontId="0" fillId="2" borderId="0" xfId="0" applyFill="1" applyBorder="1"/>
    <xf numFmtId="0" fontId="14" fillId="2" borderId="0" xfId="0" applyFont="1" applyFill="1" applyBorder="1"/>
    <xf numFmtId="0" fontId="10" fillId="2" borderId="0" xfId="0" applyFont="1" applyFill="1" applyAlignment="1">
      <alignment horizontal="left"/>
    </xf>
    <xf numFmtId="4" fontId="24" fillId="2" borderId="0" xfId="0" applyNumberFormat="1" applyFont="1" applyFill="1" applyBorder="1" applyAlignment="1"/>
    <xf numFmtId="4" fontId="15" fillId="2" borderId="0" xfId="0" applyNumberFormat="1" applyFont="1" applyFill="1"/>
    <xf numFmtId="0" fontId="15" fillId="2" borderId="0" xfId="0" applyFont="1" applyFill="1" applyBorder="1"/>
    <xf numFmtId="0" fontId="27" fillId="3" borderId="1" xfId="0" applyFont="1" applyFill="1" applyBorder="1"/>
    <xf numFmtId="0" fontId="27" fillId="2" borderId="0" xfId="0" applyFont="1" applyFill="1" applyBorder="1"/>
    <xf numFmtId="0" fontId="27" fillId="3" borderId="2" xfId="0" applyFont="1" applyFill="1" applyBorder="1"/>
    <xf numFmtId="0" fontId="27" fillId="2" borderId="0" xfId="0" applyFont="1" applyFill="1"/>
    <xf numFmtId="0" fontId="27" fillId="3" borderId="3" xfId="0" applyFont="1" applyFill="1" applyBorder="1"/>
    <xf numFmtId="0" fontId="17" fillId="2" borderId="0" xfId="0" applyFont="1" applyFill="1" applyBorder="1" applyAlignment="1">
      <alignment horizontal="left"/>
    </xf>
    <xf numFmtId="3" fontId="9" fillId="0" borderId="8" xfId="0" applyNumberFormat="1" applyFont="1" applyFill="1" applyBorder="1"/>
    <xf numFmtId="10" fontId="9" fillId="0" borderId="7" xfId="0" applyNumberFormat="1" applyFont="1" applyFill="1" applyBorder="1"/>
    <xf numFmtId="10" fontId="9" fillId="0" borderId="8" xfId="0" applyNumberFormat="1" applyFont="1" applyFill="1" applyBorder="1"/>
    <xf numFmtId="10" fontId="9" fillId="0" borderId="9" xfId="0" applyNumberFormat="1" applyFont="1" applyFill="1" applyBorder="1"/>
    <xf numFmtId="10" fontId="9" fillId="0" borderId="10" xfId="0" applyNumberFormat="1" applyFont="1" applyFill="1" applyBorder="1"/>
    <xf numFmtId="0" fontId="17" fillId="2" borderId="0" xfId="0" applyFont="1" applyFill="1" applyBorder="1"/>
    <xf numFmtId="3" fontId="9" fillId="0" borderId="22" xfId="0" applyNumberFormat="1" applyFont="1" applyFill="1" applyBorder="1"/>
    <xf numFmtId="3" fontId="9" fillId="2" borderId="0" xfId="0" applyNumberFormat="1" applyFont="1" applyFill="1" applyBorder="1"/>
    <xf numFmtId="0" fontId="18" fillId="2" borderId="0" xfId="0" applyFont="1" applyFill="1" applyBorder="1"/>
    <xf numFmtId="0" fontId="9" fillId="0" borderId="6" xfId="0" applyFont="1" applyFill="1" applyBorder="1"/>
    <xf numFmtId="0" fontId="9" fillId="0" borderId="8" xfId="0" applyFont="1" applyFill="1" applyBorder="1"/>
    <xf numFmtId="3" fontId="9" fillId="2" borderId="0" xfId="0" applyNumberFormat="1" applyFont="1" applyFill="1" applyBorder="1" applyAlignment="1">
      <alignment horizontal="center"/>
    </xf>
    <xf numFmtId="4" fontId="28" fillId="3" borderId="20" xfId="0" applyNumberFormat="1" applyFont="1" applyFill="1" applyBorder="1"/>
    <xf numFmtId="0" fontId="28" fillId="3" borderId="20" xfId="0" applyFont="1" applyFill="1" applyBorder="1"/>
    <xf numFmtId="0" fontId="29" fillId="3" borderId="20" xfId="0" applyFont="1" applyFill="1" applyBorder="1"/>
    <xf numFmtId="0" fontId="28" fillId="3" borderId="21" xfId="0" applyFont="1" applyFill="1" applyBorder="1"/>
    <xf numFmtId="4" fontId="28" fillId="3" borderId="18" xfId="0" applyNumberFormat="1" applyFont="1" applyFill="1" applyBorder="1"/>
    <xf numFmtId="0" fontId="28" fillId="3" borderId="18" xfId="0" applyFont="1" applyFill="1" applyBorder="1"/>
    <xf numFmtId="0" fontId="29" fillId="3" borderId="18" xfId="0" applyFont="1" applyFill="1" applyBorder="1"/>
    <xf numFmtId="0" fontId="28" fillId="3" borderId="19" xfId="0" applyFont="1" applyFill="1" applyBorder="1"/>
    <xf numFmtId="0" fontId="10" fillId="2" borderId="0" xfId="0" applyFont="1" applyFill="1" applyBorder="1"/>
    <xf numFmtId="10" fontId="9" fillId="2" borderId="0" xfId="0" applyNumberFormat="1" applyFont="1" applyFill="1" applyBorder="1"/>
    <xf numFmtId="0" fontId="28" fillId="2" borderId="0" xfId="0" applyFont="1" applyFill="1" applyBorder="1"/>
    <xf numFmtId="0" fontId="9" fillId="2" borderId="0" xfId="0" applyFont="1" applyFill="1" applyAlignment="1">
      <alignment horizontal="left"/>
    </xf>
    <xf numFmtId="0" fontId="9" fillId="0" borderId="12" xfId="0" applyFont="1" applyFill="1" applyBorder="1"/>
    <xf numFmtId="0" fontId="9" fillId="0" borderId="13" xfId="0" applyFont="1" applyFill="1" applyBorder="1"/>
    <xf numFmtId="0" fontId="9" fillId="0" borderId="14" xfId="0" applyFont="1" applyFill="1" applyBorder="1"/>
    <xf numFmtId="10" fontId="9" fillId="0" borderId="17" xfId="0" applyNumberFormat="1" applyFont="1" applyFill="1" applyBorder="1"/>
    <xf numFmtId="10" fontId="9" fillId="0" borderId="16" xfId="0" applyNumberFormat="1" applyFont="1" applyFill="1" applyBorder="1"/>
    <xf numFmtId="0" fontId="26" fillId="2" borderId="0" xfId="0" applyFont="1" applyFill="1" applyBorder="1" applyAlignment="1"/>
    <xf numFmtId="0" fontId="24" fillId="3" borderId="20" xfId="0" applyFont="1" applyFill="1" applyBorder="1"/>
    <xf numFmtId="4" fontId="24" fillId="3" borderId="20" xfId="0" applyNumberFormat="1" applyFont="1" applyFill="1" applyBorder="1"/>
    <xf numFmtId="0" fontId="24" fillId="3" borderId="18" xfId="0" applyFont="1" applyFill="1" applyBorder="1"/>
    <xf numFmtId="4" fontId="24" fillId="3" borderId="18" xfId="0" applyNumberFormat="1" applyFont="1" applyFill="1" applyBorder="1"/>
    <xf numFmtId="0" fontId="17" fillId="2" borderId="8" xfId="0" applyFont="1" applyFill="1" applyBorder="1" applyAlignment="1">
      <alignment horizontal="left"/>
    </xf>
    <xf numFmtId="0" fontId="27" fillId="2" borderId="0" xfId="0" applyFont="1" applyFill="1" applyAlignment="1">
      <alignment horizontal="left"/>
    </xf>
    <xf numFmtId="0" fontId="27" fillId="2" borderId="0" xfId="0" applyFont="1" applyFill="1" applyBorder="1" applyAlignment="1">
      <alignment horizontal="left"/>
    </xf>
    <xf numFmtId="0" fontId="13" fillId="2" borderId="0" xfId="0" applyFont="1" applyFill="1" applyBorder="1" applyAlignment="1"/>
    <xf numFmtId="9" fontId="9" fillId="2" borderId="22" xfId="0" applyNumberFormat="1" applyFont="1" applyFill="1" applyBorder="1"/>
    <xf numFmtId="9" fontId="9" fillId="2" borderId="0" xfId="0" applyNumberFormat="1" applyFont="1" applyFill="1"/>
    <xf numFmtId="0" fontId="24" fillId="3" borderId="1" xfId="0" applyFont="1" applyFill="1" applyBorder="1"/>
    <xf numFmtId="0" fontId="24" fillId="3" borderId="2" xfId="0" applyFont="1" applyFill="1" applyBorder="1"/>
    <xf numFmtId="0" fontId="24" fillId="3" borderId="3" xfId="0" applyFont="1" applyFill="1" applyBorder="1"/>
    <xf numFmtId="0" fontId="24" fillId="3" borderId="21" xfId="0" applyFont="1" applyFill="1" applyBorder="1"/>
    <xf numFmtId="0" fontId="24" fillId="3" borderId="19" xfId="0" applyFont="1" applyFill="1" applyBorder="1"/>
    <xf numFmtId="0" fontId="18" fillId="2" borderId="0" xfId="0" applyFont="1" applyFill="1" applyAlignment="1">
      <alignment horizontal="center"/>
    </xf>
    <xf numFmtId="0" fontId="18" fillId="4" borderId="12" xfId="0" applyFont="1" applyFill="1" applyBorder="1"/>
    <xf numFmtId="4" fontId="9" fillId="4" borderId="13" xfId="0" applyNumberFormat="1" applyFont="1" applyFill="1" applyBorder="1"/>
    <xf numFmtId="4" fontId="9" fillId="4" borderId="14" xfId="0" applyNumberFormat="1" applyFont="1" applyFill="1" applyBorder="1"/>
    <xf numFmtId="0" fontId="18" fillId="3" borderId="0" xfId="0" applyFont="1" applyFill="1"/>
    <xf numFmtId="4" fontId="9" fillId="3" borderId="0" xfId="0" applyNumberFormat="1" applyFont="1" applyFill="1"/>
    <xf numFmtId="0" fontId="18" fillId="2" borderId="23" xfId="0" applyFont="1" applyFill="1" applyBorder="1"/>
    <xf numFmtId="4" fontId="9" fillId="2" borderId="24" xfId="0" applyNumberFormat="1" applyFont="1" applyFill="1" applyBorder="1"/>
    <xf numFmtId="4" fontId="9" fillId="2" borderId="25" xfId="0" applyNumberFormat="1" applyFont="1" applyFill="1" applyBorder="1"/>
    <xf numFmtId="0" fontId="6" fillId="2" borderId="0" xfId="0" applyFont="1" applyFill="1" applyBorder="1" applyAlignment="1"/>
    <xf numFmtId="0" fontId="10" fillId="2" borderId="22" xfId="0" applyFont="1" applyFill="1" applyBorder="1"/>
    <xf numFmtId="4" fontId="9" fillId="2" borderId="22" xfId="0" applyNumberFormat="1" applyFont="1" applyFill="1" applyBorder="1"/>
    <xf numFmtId="0" fontId="11" fillId="5" borderId="12" xfId="0" applyFont="1" applyFill="1" applyBorder="1"/>
    <xf numFmtId="4" fontId="30" fillId="5" borderId="13" xfId="0" applyNumberFormat="1" applyFont="1" applyFill="1" applyBorder="1"/>
    <xf numFmtId="4" fontId="30" fillId="5" borderId="14" xfId="0" applyNumberFormat="1" applyFont="1" applyFill="1" applyBorder="1"/>
    <xf numFmtId="0" fontId="18" fillId="6" borderId="12" xfId="0" applyFont="1" applyFill="1" applyBorder="1"/>
    <xf numFmtId="4" fontId="9" fillId="6" borderId="13" xfId="0" applyNumberFormat="1" applyFont="1" applyFill="1" applyBorder="1"/>
    <xf numFmtId="4" fontId="9" fillId="6" borderId="14" xfId="0" applyNumberFormat="1" applyFont="1" applyFill="1" applyBorder="1"/>
    <xf numFmtId="4" fontId="9" fillId="3" borderId="4" xfId="0" applyNumberFormat="1" applyFont="1" applyFill="1" applyBorder="1"/>
    <xf numFmtId="4" fontId="9" fillId="3" borderId="5" xfId="0" applyNumberFormat="1" applyFont="1" applyFill="1" applyBorder="1"/>
    <xf numFmtId="4" fontId="9" fillId="3" borderId="6" xfId="0" applyNumberFormat="1" applyFont="1" applyFill="1" applyBorder="1"/>
    <xf numFmtId="4" fontId="9" fillId="3" borderId="7" xfId="0" applyNumberFormat="1" applyFont="1" applyFill="1" applyBorder="1"/>
    <xf numFmtId="4" fontId="9" fillId="3" borderId="0" xfId="0" applyNumberFormat="1" applyFont="1" applyFill="1" applyBorder="1"/>
    <xf numFmtId="4" fontId="9" fillId="3" borderId="8" xfId="0" applyNumberFormat="1" applyFont="1" applyFill="1" applyBorder="1"/>
    <xf numFmtId="4" fontId="9" fillId="4" borderId="12" xfId="0" applyNumberFormat="1" applyFont="1" applyFill="1" applyBorder="1"/>
    <xf numFmtId="4" fontId="9" fillId="3" borderId="9" xfId="0" applyNumberFormat="1" applyFont="1" applyFill="1" applyBorder="1"/>
    <xf numFmtId="4" fontId="9" fillId="3" borderId="10" xfId="0" applyNumberFormat="1" applyFont="1" applyFill="1" applyBorder="1"/>
    <xf numFmtId="4" fontId="9" fillId="3" borderId="11" xfId="0" applyNumberFormat="1" applyFont="1" applyFill="1" applyBorder="1"/>
    <xf numFmtId="3" fontId="9" fillId="3" borderId="4" xfId="0" applyNumberFormat="1" applyFont="1" applyFill="1" applyBorder="1"/>
    <xf numFmtId="3" fontId="9" fillId="3" borderId="5" xfId="0" applyNumberFormat="1" applyFont="1" applyFill="1" applyBorder="1"/>
    <xf numFmtId="3" fontId="9" fillId="3" borderId="6" xfId="0" applyNumberFormat="1" applyFont="1" applyFill="1" applyBorder="1"/>
    <xf numFmtId="3" fontId="9" fillId="3" borderId="7" xfId="0" applyNumberFormat="1" applyFont="1" applyFill="1" applyBorder="1"/>
    <xf numFmtId="3" fontId="9" fillId="3" borderId="0" xfId="0" applyNumberFormat="1" applyFont="1" applyFill="1" applyBorder="1"/>
    <xf numFmtId="3" fontId="9" fillId="3" borderId="8" xfId="0" applyNumberFormat="1" applyFont="1" applyFill="1" applyBorder="1"/>
    <xf numFmtId="3" fontId="9" fillId="3" borderId="9" xfId="0" applyNumberFormat="1" applyFont="1" applyFill="1" applyBorder="1"/>
    <xf numFmtId="3" fontId="9" fillId="3" borderId="10" xfId="0" applyNumberFormat="1" applyFont="1" applyFill="1" applyBorder="1"/>
    <xf numFmtId="3" fontId="9" fillId="3" borderId="11" xfId="0" applyNumberFormat="1" applyFont="1" applyFill="1" applyBorder="1"/>
    <xf numFmtId="3" fontId="9" fillId="4" borderId="12" xfId="0" applyNumberFormat="1" applyFont="1" applyFill="1" applyBorder="1"/>
    <xf numFmtId="4" fontId="9" fillId="3" borderId="12" xfId="0" applyNumberFormat="1" applyFont="1" applyFill="1" applyBorder="1" applyAlignment="1">
      <alignment horizontal="right"/>
    </xf>
    <xf numFmtId="4" fontId="9" fillId="3" borderId="13" xfId="0" applyNumberFormat="1" applyFont="1" applyFill="1" applyBorder="1" applyAlignment="1">
      <alignment horizontal="right"/>
    </xf>
    <xf numFmtId="4" fontId="9" fillId="3" borderId="14" xfId="0" applyNumberFormat="1" applyFont="1" applyFill="1" applyBorder="1" applyAlignment="1">
      <alignment horizontal="right"/>
    </xf>
    <xf numFmtId="3" fontId="9" fillId="3" borderId="12" xfId="0" applyNumberFormat="1" applyFont="1" applyFill="1" applyBorder="1" applyAlignment="1">
      <alignment horizontal="right"/>
    </xf>
    <xf numFmtId="3" fontId="9" fillId="3" borderId="13" xfId="0" applyNumberFormat="1" applyFont="1" applyFill="1" applyBorder="1" applyAlignment="1">
      <alignment horizontal="right"/>
    </xf>
    <xf numFmtId="3" fontId="9" fillId="3" borderId="14" xfId="0" applyNumberFormat="1" applyFont="1" applyFill="1" applyBorder="1" applyAlignment="1">
      <alignment horizontal="right"/>
    </xf>
    <xf numFmtId="2" fontId="9" fillId="2" borderId="12" xfId="0" applyNumberFormat="1" applyFont="1" applyFill="1" applyBorder="1"/>
    <xf numFmtId="2" fontId="9" fillId="2" borderId="13" xfId="0" applyNumberFormat="1" applyFont="1" applyFill="1" applyBorder="1"/>
    <xf numFmtId="2" fontId="9" fillId="2" borderId="14" xfId="0" applyNumberFormat="1" applyFont="1" applyFill="1" applyBorder="1"/>
    <xf numFmtId="2" fontId="9" fillId="3" borderId="12" xfId="0" applyNumberFormat="1" applyFont="1" applyFill="1" applyBorder="1" applyAlignment="1">
      <alignment horizontal="right"/>
    </xf>
    <xf numFmtId="2" fontId="9" fillId="3" borderId="13" xfId="0" applyNumberFormat="1" applyFont="1" applyFill="1" applyBorder="1" applyAlignment="1">
      <alignment horizontal="right"/>
    </xf>
    <xf numFmtId="2" fontId="9" fillId="3" borderId="14" xfId="0" applyNumberFormat="1" applyFont="1" applyFill="1" applyBorder="1" applyAlignment="1">
      <alignment horizontal="right"/>
    </xf>
    <xf numFmtId="3" fontId="9" fillId="2" borderId="4" xfId="0" applyNumberFormat="1" applyFont="1" applyFill="1" applyBorder="1"/>
    <xf numFmtId="3" fontId="9" fillId="2" borderId="5" xfId="0" applyNumberFormat="1" applyFont="1" applyFill="1" applyBorder="1"/>
    <xf numFmtId="3" fontId="9" fillId="2" borderId="6" xfId="0" applyNumberFormat="1" applyFont="1" applyFill="1" applyBorder="1"/>
    <xf numFmtId="3" fontId="9" fillId="2" borderId="7" xfId="0" applyNumberFormat="1" applyFont="1" applyFill="1" applyBorder="1"/>
    <xf numFmtId="3" fontId="9" fillId="2" borderId="8" xfId="0" applyNumberFormat="1" applyFont="1" applyFill="1" applyBorder="1"/>
    <xf numFmtId="3" fontId="9" fillId="2" borderId="9" xfId="0" applyNumberFormat="1" applyFont="1" applyFill="1" applyBorder="1"/>
    <xf numFmtId="3" fontId="9" fillId="2" borderId="10" xfId="0" applyNumberFormat="1" applyFont="1" applyFill="1" applyBorder="1"/>
    <xf numFmtId="3" fontId="9" fillId="2" borderId="11" xfId="0" applyNumberFormat="1" applyFont="1" applyFill="1" applyBorder="1"/>
    <xf numFmtId="3" fontId="9" fillId="2" borderId="12" xfId="0" applyNumberFormat="1" applyFont="1" applyFill="1" applyBorder="1"/>
    <xf numFmtId="3" fontId="9" fillId="2" borderId="13" xfId="0" applyNumberFormat="1" applyFont="1" applyFill="1" applyBorder="1"/>
    <xf numFmtId="3" fontId="9" fillId="2" borderId="14" xfId="0" applyNumberFormat="1" applyFont="1" applyFill="1" applyBorder="1"/>
    <xf numFmtId="0" fontId="35" fillId="0" borderId="0" xfId="0" applyFont="1"/>
    <xf numFmtId="0" fontId="36" fillId="0" borderId="0" xfId="0" applyFont="1"/>
    <xf numFmtId="0" fontId="38" fillId="0" borderId="0" xfId="1" applyFont="1" applyAlignment="1" applyProtection="1"/>
    <xf numFmtId="0" fontId="39" fillId="0" borderId="0" xfId="0" applyFont="1"/>
    <xf numFmtId="0" fontId="37" fillId="0" borderId="0" xfId="1" applyFont="1" applyAlignment="1" applyProtection="1"/>
    <xf numFmtId="0" fontId="40" fillId="0" borderId="0" xfId="0" applyFont="1"/>
    <xf numFmtId="0" fontId="40" fillId="0" borderId="0" xfId="0" applyFont="1" applyAlignment="1">
      <alignment horizontal="center" vertical="center"/>
    </xf>
    <xf numFmtId="0" fontId="46" fillId="0" borderId="0" xfId="0" applyFont="1" applyAlignment="1">
      <alignment horizontal="center" vertical="center"/>
    </xf>
    <xf numFmtId="168" fontId="0" fillId="0" borderId="0" xfId="5" applyNumberFormat="1" applyFont="1"/>
    <xf numFmtId="0" fontId="39" fillId="0" borderId="4" xfId="0" applyFont="1" applyBorder="1"/>
    <xf numFmtId="3" fontId="34" fillId="0" borderId="5" xfId="0" applyNumberFormat="1" applyFont="1" applyBorder="1" applyAlignment="1">
      <alignment horizontal="center"/>
    </xf>
    <xf numFmtId="3" fontId="41" fillId="7" borderId="5" xfId="0" applyNumberFormat="1" applyFont="1" applyFill="1" applyBorder="1" applyAlignment="1">
      <alignment horizontal="center"/>
    </xf>
    <xf numFmtId="3" fontId="34" fillId="0" borderId="6" xfId="0" applyNumberFormat="1" applyFont="1" applyBorder="1" applyAlignment="1">
      <alignment horizontal="center"/>
    </xf>
    <xf numFmtId="0" fontId="39" fillId="0" borderId="7" xfId="0" applyFont="1" applyBorder="1"/>
    <xf numFmtId="168" fontId="34" fillId="0" borderId="0" xfId="5" applyNumberFormat="1" applyFont="1" applyBorder="1" applyAlignment="1">
      <alignment horizontal="center"/>
    </xf>
    <xf numFmtId="168" fontId="41" fillId="7" borderId="0" xfId="5" applyNumberFormat="1" applyFont="1" applyFill="1" applyBorder="1" applyAlignment="1">
      <alignment horizontal="center"/>
    </xf>
    <xf numFmtId="168" fontId="34" fillId="0" borderId="8" xfId="5" applyNumberFormat="1" applyFont="1" applyBorder="1" applyAlignment="1">
      <alignment horizontal="center"/>
    </xf>
    <xf numFmtId="0" fontId="43" fillId="0" borderId="0" xfId="0" applyFont="1"/>
    <xf numFmtId="0" fontId="39" fillId="0" borderId="9" xfId="0" applyFont="1" applyBorder="1"/>
    <xf numFmtId="168" fontId="34" fillId="0" borderId="10" xfId="5" applyNumberFormat="1" applyFont="1" applyBorder="1" applyAlignment="1">
      <alignment horizontal="center"/>
    </xf>
    <xf numFmtId="168" fontId="41" fillId="7" borderId="10" xfId="5" applyNumberFormat="1" applyFont="1" applyFill="1" applyBorder="1" applyAlignment="1">
      <alignment horizontal="center"/>
    </xf>
    <xf numFmtId="168" fontId="34" fillId="0" borderId="11" xfId="5" applyNumberFormat="1" applyFont="1" applyBorder="1" applyAlignment="1">
      <alignment horizontal="center"/>
    </xf>
    <xf numFmtId="0" fontId="39" fillId="0" borderId="12" xfId="0" applyFont="1" applyFill="1" applyBorder="1"/>
    <xf numFmtId="168" fontId="39" fillId="0" borderId="13" xfId="5" applyNumberFormat="1" applyFont="1" applyBorder="1"/>
    <xf numFmtId="168" fontId="40" fillId="7" borderId="13" xfId="5" applyNumberFormat="1" applyFont="1" applyFill="1" applyBorder="1"/>
    <xf numFmtId="168" fontId="39" fillId="0" borderId="14" xfId="5" applyNumberFormat="1" applyFont="1" applyBorder="1"/>
    <xf numFmtId="0" fontId="39" fillId="0" borderId="22" xfId="0" applyFont="1" applyBorder="1" applyAlignment="1">
      <alignment horizontal="center" vertical="center" wrapText="1"/>
    </xf>
    <xf numFmtId="168" fontId="42" fillId="0" borderId="22" xfId="5" applyNumberFormat="1" applyFont="1" applyBorder="1" applyAlignment="1">
      <alignment horizontal="center"/>
    </xf>
    <xf numFmtId="168" fontId="41" fillId="7" borderId="22" xfId="5" applyNumberFormat="1" applyFont="1" applyFill="1" applyBorder="1" applyAlignment="1">
      <alignment horizontal="center"/>
    </xf>
    <xf numFmtId="169" fontId="0" fillId="0" borderId="0" xfId="2" applyNumberFormat="1" applyFont="1"/>
    <xf numFmtId="3" fontId="9" fillId="4" borderId="22" xfId="0" applyNumberFormat="1" applyFont="1" applyFill="1" applyBorder="1"/>
    <xf numFmtId="0" fontId="47" fillId="0" borderId="22" xfId="0" applyFont="1" applyBorder="1" applyAlignment="1">
      <alignment horizontal="center" vertical="center"/>
    </xf>
    <xf numFmtId="0" fontId="48" fillId="0" borderId="22" xfId="0" applyFont="1" applyBorder="1" applyAlignment="1">
      <alignment horizontal="center" vertical="center"/>
    </xf>
    <xf numFmtId="170" fontId="48" fillId="0" borderId="22" xfId="4" applyNumberFormat="1" applyFont="1" applyBorder="1" applyAlignment="1">
      <alignment horizontal="center" vertical="center"/>
    </xf>
    <xf numFmtId="170" fontId="48" fillId="0" borderId="22" xfId="0" applyNumberFormat="1" applyFont="1" applyBorder="1" applyAlignment="1">
      <alignment horizontal="center" vertical="center"/>
    </xf>
    <xf numFmtId="0" fontId="48" fillId="0" borderId="22" xfId="0" applyFont="1" applyFill="1" applyBorder="1" applyAlignment="1">
      <alignment horizontal="center" vertical="center"/>
    </xf>
    <xf numFmtId="0" fontId="47" fillId="0" borderId="22" xfId="0" applyFont="1" applyFill="1" applyBorder="1" applyAlignment="1">
      <alignment horizontal="center" vertical="center"/>
    </xf>
    <xf numFmtId="170" fontId="48" fillId="0" borderId="22" xfId="0" applyNumberFormat="1" applyFont="1" applyFill="1" applyBorder="1" applyAlignment="1">
      <alignment horizontal="center" vertical="center"/>
    </xf>
    <xf numFmtId="170" fontId="49" fillId="0" borderId="22" xfId="0" applyNumberFormat="1" applyFont="1" applyBorder="1" applyAlignment="1">
      <alignment horizontal="center" vertical="center"/>
    </xf>
    <xf numFmtId="170" fontId="48" fillId="0" borderId="22" xfId="4" applyNumberFormat="1" applyFont="1" applyFill="1" applyBorder="1" applyAlignment="1">
      <alignment horizontal="center" vertical="center"/>
    </xf>
    <xf numFmtId="0" fontId="0" fillId="0" borderId="22" xfId="0" applyBorder="1"/>
    <xf numFmtId="170" fontId="47" fillId="0" borderId="22" xfId="0" applyNumberFormat="1" applyFont="1" applyBorder="1" applyAlignment="1">
      <alignment horizontal="center" vertical="center"/>
    </xf>
    <xf numFmtId="9" fontId="44" fillId="0" borderId="0" xfId="0" applyNumberFormat="1" applyFont="1" applyAlignment="1">
      <alignment horizontal="center" vertical="center"/>
    </xf>
    <xf numFmtId="0" fontId="44" fillId="0" borderId="0" xfId="0" applyFont="1" applyAlignment="1">
      <alignment horizontal="center" vertical="center"/>
    </xf>
    <xf numFmtId="164" fontId="44" fillId="0" borderId="0" xfId="0" applyNumberFormat="1" applyFont="1" applyAlignment="1">
      <alignment horizontal="center" vertical="center"/>
    </xf>
    <xf numFmtId="165" fontId="9" fillId="2" borderId="0" xfId="3" applyFont="1" applyFill="1"/>
    <xf numFmtId="0" fontId="0" fillId="0" borderId="26" xfId="0" applyBorder="1"/>
    <xf numFmtId="4" fontId="0" fillId="0" borderId="27" xfId="0" applyNumberFormat="1" applyBorder="1"/>
    <xf numFmtId="165" fontId="0" fillId="0" borderId="27" xfId="3" applyFont="1" applyBorder="1"/>
    <xf numFmtId="0" fontId="44" fillId="0" borderId="28" xfId="0" applyFont="1" applyBorder="1"/>
    <xf numFmtId="3" fontId="44" fillId="0" borderId="29" xfId="0" applyNumberFormat="1" applyFont="1" applyBorder="1"/>
    <xf numFmtId="0" fontId="44" fillId="0" borderId="30" xfId="0" applyFont="1" applyBorder="1" applyAlignment="1">
      <alignment horizontal="center"/>
    </xf>
    <xf numFmtId="0" fontId="44" fillId="0" borderId="31" xfId="0" applyFont="1" applyBorder="1" applyAlignment="1">
      <alignment horizontal="center"/>
    </xf>
    <xf numFmtId="0" fontId="3" fillId="0" borderId="30" xfId="0" applyFont="1" applyBorder="1" applyAlignment="1">
      <alignment horizontal="left"/>
    </xf>
    <xf numFmtId="0" fontId="3" fillId="0" borderId="26" xfId="0" applyFont="1" applyBorder="1"/>
    <xf numFmtId="3" fontId="50" fillId="0" borderId="7" xfId="0" applyNumberFormat="1" applyFont="1" applyFill="1" applyBorder="1"/>
    <xf numFmtId="4" fontId="50" fillId="0" borderId="7" xfId="0" applyNumberFormat="1" applyFont="1" applyFill="1" applyBorder="1"/>
    <xf numFmtId="4" fontId="50" fillId="0" borderId="15" xfId="0" applyNumberFormat="1" applyFont="1" applyFill="1" applyBorder="1"/>
    <xf numFmtId="4" fontId="50" fillId="0" borderId="17" xfId="0" applyNumberFormat="1" applyFont="1" applyFill="1" applyBorder="1"/>
    <xf numFmtId="4" fontId="50" fillId="0" borderId="16" xfId="0" applyNumberFormat="1" applyFont="1" applyFill="1" applyBorder="1"/>
    <xf numFmtId="43" fontId="48" fillId="0" borderId="22" xfId="0" applyNumberFormat="1" applyFont="1" applyBorder="1" applyAlignment="1">
      <alignment horizontal="center" vertical="center"/>
    </xf>
    <xf numFmtId="9" fontId="44" fillId="0" borderId="0" xfId="6" applyFont="1" applyAlignment="1">
      <alignment horizontal="center" vertical="center"/>
    </xf>
    <xf numFmtId="169" fontId="0" fillId="0" borderId="22" xfId="2" applyNumberFormat="1" applyFont="1" applyBorder="1" applyAlignment="1">
      <alignment horizontal="center" vertical="center"/>
    </xf>
    <xf numFmtId="9" fontId="0" fillId="0" borderId="22" xfId="6" applyFont="1" applyBorder="1" applyAlignment="1">
      <alignment horizontal="center" vertical="center"/>
    </xf>
    <xf numFmtId="0" fontId="0" fillId="0" borderId="27" xfId="0" applyBorder="1"/>
    <xf numFmtId="0" fontId="44" fillId="0" borderId="22" xfId="0" applyFont="1" applyBorder="1" applyAlignment="1">
      <alignment horizontal="center" vertical="center"/>
    </xf>
    <xf numFmtId="0" fontId="44" fillId="0" borderId="26" xfId="0" applyFont="1" applyBorder="1" applyAlignment="1">
      <alignment horizontal="center" vertical="center"/>
    </xf>
    <xf numFmtId="169" fontId="0" fillId="0" borderId="32" xfId="2" applyNumberFormat="1" applyFont="1" applyBorder="1" applyAlignment="1">
      <alignment horizontal="center" vertical="center"/>
    </xf>
    <xf numFmtId="9" fontId="0" fillId="0" borderId="32" xfId="6" applyFont="1" applyBorder="1" applyAlignment="1">
      <alignment horizontal="center" vertical="center"/>
    </xf>
    <xf numFmtId="0" fontId="0" fillId="0" borderId="33" xfId="0" applyBorder="1"/>
    <xf numFmtId="169" fontId="0" fillId="0" borderId="34" xfId="2" applyNumberFormat="1" applyFont="1" applyBorder="1" applyAlignment="1">
      <alignment horizontal="center" vertical="center"/>
    </xf>
    <xf numFmtId="9" fontId="0" fillId="8" borderId="27" xfId="0" applyNumberFormat="1" applyFill="1" applyBorder="1"/>
    <xf numFmtId="9" fontId="0" fillId="0" borderId="27" xfId="0" applyNumberFormat="1" applyBorder="1"/>
    <xf numFmtId="9" fontId="44" fillId="0" borderId="29" xfId="0" applyNumberFormat="1" applyFont="1" applyBorder="1"/>
    <xf numFmtId="3" fontId="9" fillId="0" borderId="7" xfId="0" applyNumberFormat="1" applyFont="1" applyFill="1" applyBorder="1"/>
    <xf numFmtId="0" fontId="50" fillId="0" borderId="4"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4" fontId="9" fillId="0" borderId="15" xfId="0" applyNumberFormat="1" applyFont="1" applyFill="1" applyBorder="1"/>
    <xf numFmtId="4" fontId="9" fillId="0" borderId="17" xfId="0" applyNumberFormat="1" applyFont="1" applyFill="1" applyBorder="1"/>
    <xf numFmtId="3" fontId="9" fillId="2" borderId="0" xfId="0" applyNumberFormat="1" applyFont="1" applyFill="1"/>
    <xf numFmtId="0" fontId="18" fillId="2" borderId="39" xfId="0" applyFont="1" applyFill="1" applyBorder="1"/>
    <xf numFmtId="0" fontId="9" fillId="2" borderId="40" xfId="0" applyFont="1" applyFill="1" applyBorder="1"/>
    <xf numFmtId="3" fontId="9" fillId="0" borderId="49" xfId="0" applyNumberFormat="1" applyFont="1" applyFill="1" applyBorder="1"/>
    <xf numFmtId="4" fontId="9" fillId="0" borderId="40" xfId="0" applyNumberFormat="1" applyFont="1" applyFill="1" applyBorder="1"/>
    <xf numFmtId="0" fontId="16" fillId="0" borderId="50" xfId="0" applyFont="1" applyFill="1" applyBorder="1"/>
    <xf numFmtId="9" fontId="16" fillId="2" borderId="41" xfId="0" applyNumberFormat="1" applyFont="1" applyFill="1" applyBorder="1"/>
    <xf numFmtId="0" fontId="18" fillId="2" borderId="51" xfId="0" applyFont="1" applyFill="1" applyBorder="1"/>
    <xf numFmtId="9" fontId="16" fillId="2" borderId="52" xfId="0" applyNumberFormat="1" applyFont="1" applyFill="1" applyBorder="1"/>
    <xf numFmtId="0" fontId="18" fillId="2" borderId="42" xfId="0" applyFont="1" applyFill="1" applyBorder="1"/>
    <xf numFmtId="0" fontId="9" fillId="2" borderId="43" xfId="0" applyFont="1" applyFill="1" applyBorder="1"/>
    <xf numFmtId="3" fontId="50" fillId="0" borderId="53" xfId="0" applyNumberFormat="1" applyFont="1" applyFill="1" applyBorder="1"/>
    <xf numFmtId="4" fontId="9" fillId="0" borderId="43" xfId="0" applyNumberFormat="1" applyFont="1" applyFill="1" applyBorder="1"/>
    <xf numFmtId="4" fontId="9" fillId="0" borderId="54" xfId="0" applyNumberFormat="1" applyFont="1" applyFill="1" applyBorder="1"/>
    <xf numFmtId="0" fontId="16" fillId="0" borderId="55" xfId="0" applyFont="1" applyFill="1" applyBorder="1"/>
    <xf numFmtId="9" fontId="16" fillId="2" borderId="44" xfId="0" applyNumberFormat="1" applyFont="1" applyFill="1" applyBorder="1"/>
    <xf numFmtId="0" fontId="20" fillId="3" borderId="18" xfId="0" applyFont="1" applyFill="1" applyBorder="1" applyAlignment="1">
      <alignment horizontal="center"/>
    </xf>
    <xf numFmtId="0" fontId="20" fillId="3" borderId="19"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13" fillId="3" borderId="37" xfId="0" applyFont="1" applyFill="1" applyBorder="1" applyAlignment="1">
      <alignment horizontal="center"/>
    </xf>
    <xf numFmtId="0" fontId="11" fillId="5" borderId="0" xfId="1" applyFont="1" applyFill="1" applyBorder="1" applyAlignment="1" applyProtection="1">
      <alignment horizontal="center"/>
    </xf>
    <xf numFmtId="0" fontId="0" fillId="3" borderId="20" xfId="0" applyFill="1" applyBorder="1" applyAlignment="1">
      <alignment horizontal="center"/>
    </xf>
    <xf numFmtId="0" fontId="0" fillId="3" borderId="21" xfId="0" applyFill="1" applyBorder="1" applyAlignment="1">
      <alignment horizontal="center"/>
    </xf>
    <xf numFmtId="4" fontId="12" fillId="3" borderId="0" xfId="0" applyNumberFormat="1" applyFont="1" applyFill="1" applyBorder="1" applyAlignment="1">
      <alignment horizontal="left"/>
    </xf>
    <xf numFmtId="4" fontId="12" fillId="3" borderId="38" xfId="0" applyNumberFormat="1" applyFont="1" applyFill="1" applyBorder="1" applyAlignment="1">
      <alignment horizontal="left"/>
    </xf>
    <xf numFmtId="0" fontId="17" fillId="2" borderId="0" xfId="0" applyFont="1" applyFill="1" applyAlignment="1">
      <alignment horizontal="center"/>
    </xf>
    <xf numFmtId="0" fontId="10" fillId="2" borderId="0" xfId="0" applyFont="1" applyFill="1" applyAlignment="1">
      <alignment horizontal="left"/>
    </xf>
    <xf numFmtId="0" fontId="22" fillId="3" borderId="35" xfId="0" applyFont="1" applyFill="1" applyBorder="1" applyAlignment="1">
      <alignment horizontal="center"/>
    </xf>
    <xf numFmtId="0" fontId="22" fillId="3" borderId="36" xfId="0" applyFont="1" applyFill="1" applyBorder="1" applyAlignment="1">
      <alignment horizontal="center"/>
    </xf>
    <xf numFmtId="0" fontId="22" fillId="3" borderId="37" xfId="0" applyFont="1" applyFill="1" applyBorder="1" applyAlignment="1">
      <alignment horizontal="center"/>
    </xf>
    <xf numFmtId="4" fontId="24" fillId="3" borderId="0" xfId="0" applyNumberFormat="1" applyFont="1" applyFill="1" applyBorder="1" applyAlignment="1">
      <alignment horizontal="left"/>
    </xf>
    <xf numFmtId="4" fontId="24" fillId="3" borderId="38" xfId="0" applyNumberFormat="1" applyFont="1" applyFill="1" applyBorder="1" applyAlignment="1">
      <alignment horizontal="left"/>
    </xf>
    <xf numFmtId="0" fontId="14" fillId="0" borderId="0" xfId="0" applyFont="1" applyAlignment="1">
      <alignment horizontal="left"/>
    </xf>
    <xf numFmtId="0" fontId="14" fillId="0" borderId="38" xfId="0" applyFont="1" applyBorder="1" applyAlignment="1">
      <alignment horizontal="left"/>
    </xf>
    <xf numFmtId="0" fontId="10" fillId="2" borderId="0" xfId="0" applyFont="1" applyFill="1" applyBorder="1" applyAlignment="1">
      <alignment horizontal="left"/>
    </xf>
    <xf numFmtId="0" fontId="10" fillId="2" borderId="0" xfId="0" applyFont="1" applyFill="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33" fillId="3" borderId="35" xfId="0" applyFont="1" applyFill="1" applyBorder="1" applyAlignment="1">
      <alignment horizontal="center"/>
    </xf>
    <xf numFmtId="4" fontId="32" fillId="3" borderId="0" xfId="0" applyNumberFormat="1" applyFont="1" applyFill="1" applyBorder="1" applyAlignment="1">
      <alignment horizontal="left"/>
    </xf>
    <xf numFmtId="0" fontId="31"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31" fillId="2" borderId="12"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51" fillId="0" borderId="39"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52" fillId="9" borderId="12" xfId="0" applyFont="1" applyFill="1" applyBorder="1" applyAlignment="1">
      <alignment horizontal="center"/>
    </xf>
    <xf numFmtId="0" fontId="52" fillId="9" borderId="13" xfId="0" applyFont="1" applyFill="1" applyBorder="1" applyAlignment="1">
      <alignment horizontal="center"/>
    </xf>
    <xf numFmtId="0" fontId="52" fillId="9" borderId="14" xfId="0" applyFont="1" applyFill="1" applyBorder="1" applyAlignment="1">
      <alignment horizontal="center"/>
    </xf>
    <xf numFmtId="9" fontId="0" fillId="0" borderId="47" xfId="6" applyFont="1" applyBorder="1" applyAlignment="1">
      <alignment horizontal="center" vertical="center"/>
    </xf>
    <xf numFmtId="9" fontId="0" fillId="0" borderId="48" xfId="6" applyFont="1" applyBorder="1" applyAlignment="1">
      <alignment horizontal="center" vertical="center"/>
    </xf>
    <xf numFmtId="0" fontId="44" fillId="0" borderId="12" xfId="0" applyFont="1" applyBorder="1" applyAlignment="1">
      <alignment horizontal="center" vertical="center"/>
    </xf>
    <xf numFmtId="0" fontId="44" fillId="0" borderId="45" xfId="0" applyFont="1" applyBorder="1" applyAlignment="1">
      <alignment horizontal="center" vertical="center"/>
    </xf>
    <xf numFmtId="0" fontId="44" fillId="0" borderId="33" xfId="0" applyFont="1" applyBorder="1" applyAlignment="1">
      <alignment horizontal="center"/>
    </xf>
    <xf numFmtId="0" fontId="44" fillId="0" borderId="34" xfId="0" applyFont="1" applyBorder="1" applyAlignment="1">
      <alignment horizontal="center"/>
    </xf>
    <xf numFmtId="0" fontId="44" fillId="0" borderId="33" xfId="0" applyFont="1" applyBorder="1" applyAlignment="1">
      <alignment horizontal="center" vertical="center"/>
    </xf>
    <xf numFmtId="0" fontId="44" fillId="0" borderId="46" xfId="0" applyFont="1" applyBorder="1" applyAlignment="1">
      <alignment horizontal="center" vertical="center"/>
    </xf>
    <xf numFmtId="0" fontId="44" fillId="0" borderId="34" xfId="0" applyFont="1" applyBorder="1" applyAlignment="1">
      <alignment horizontal="center" vertical="center"/>
    </xf>
    <xf numFmtId="9" fontId="0" fillId="0" borderId="12" xfId="6" applyFont="1" applyBorder="1" applyAlignment="1">
      <alignment horizontal="center" vertical="center"/>
    </xf>
    <xf numFmtId="9" fontId="0" fillId="0" borderId="45" xfId="6" applyFont="1" applyBorder="1" applyAlignment="1">
      <alignment horizontal="center" vertical="center"/>
    </xf>
  </cellXfs>
  <cellStyles count="17">
    <cellStyle name="Hipervínculo" xfId="1" builtinId="8"/>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Millares" xfId="2" builtinId="3"/>
    <cellStyle name="Millares [0]" xfId="3" builtinId="6"/>
    <cellStyle name="Millares 2" xfId="4"/>
    <cellStyle name="Moneda" xfId="5" builtinId="4"/>
    <cellStyle name="Normal" xfId="0" builtinId="0"/>
    <cellStyle name="Porcentaje"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1133154619018"/>
          <c:y val="0.0311750599520384"/>
        </c:manualLayout>
      </c:layout>
      <c:overlay val="0"/>
      <c:spPr>
        <a:noFill/>
        <a:ln w="25400">
          <a:noFill/>
        </a:ln>
      </c:spPr>
      <c:txPr>
        <a:bodyPr/>
        <a:lstStyle/>
        <a:p>
          <a:pPr>
            <a:defRPr sz="1000" b="1" i="0" u="none" strike="noStrike" baseline="0">
              <a:solidFill>
                <a:srgbClr val="3366FF"/>
              </a:solidFill>
              <a:latin typeface="Arial"/>
              <a:ea typeface="Arial"/>
              <a:cs typeface="Arial"/>
            </a:defRPr>
          </a:pPr>
          <a:endParaRPr lang="es-ES_tradnl"/>
        </a:p>
      </c:txPr>
    </c:title>
    <c:autoTitleDeleted val="0"/>
    <c:plotArea>
      <c:layout>
        <c:manualLayout>
          <c:layoutTarget val="inner"/>
          <c:xMode val="edge"/>
          <c:yMode val="edge"/>
          <c:x val="0.0841425277838791"/>
          <c:y val="0.153477577650952"/>
          <c:w val="0.867315286387677"/>
          <c:h val="0.738610842445206"/>
        </c:manualLayout>
      </c:layout>
      <c:barChart>
        <c:barDir val="col"/>
        <c:grouping val="clustered"/>
        <c:varyColors val="0"/>
        <c:ser>
          <c:idx val="0"/>
          <c:order val="0"/>
          <c:tx>
            <c:strRef>
              <c:f>CuentadeResultados!$A$16</c:f>
              <c:strCache>
                <c:ptCount val="1"/>
                <c:pt idx="0">
                  <c:v>RESULTADO DEL EJERCICIO</c:v>
                </c:pt>
              </c:strCache>
            </c:strRef>
          </c:tx>
          <c:spPr>
            <a:solidFill>
              <a:srgbClr val="9999FF"/>
            </a:solidFill>
            <a:ln w="12700">
              <a:solidFill>
                <a:srgbClr val="000000"/>
              </a:solidFill>
              <a:prstDash val="solid"/>
            </a:ln>
          </c:spPr>
          <c:invertIfNegative val="0"/>
          <c:cat>
            <c:strRef>
              <c:f>CuentadeResultados!$B$3:$F$3</c:f>
              <c:strCache>
                <c:ptCount val="5"/>
                <c:pt idx="0">
                  <c:v>AÑO 1</c:v>
                </c:pt>
                <c:pt idx="1">
                  <c:v>AÑO 2</c:v>
                </c:pt>
                <c:pt idx="2">
                  <c:v>AÑO 3</c:v>
                </c:pt>
                <c:pt idx="3">
                  <c:v>AÑO 4</c:v>
                </c:pt>
                <c:pt idx="4">
                  <c:v>AÑO 5</c:v>
                </c:pt>
              </c:strCache>
            </c:strRef>
          </c:cat>
          <c:val>
            <c:numRef>
              <c:f>CuentadeResultados!$B$16:$F$16</c:f>
              <c:numCache>
                <c:formatCode>#,##0.00</c:formatCode>
                <c:ptCount val="5"/>
                <c:pt idx="0">
                  <c:v>3.51E6</c:v>
                </c:pt>
                <c:pt idx="1">
                  <c:v>4.1351728841788E6</c:v>
                </c:pt>
                <c:pt idx="2">
                  <c:v>4.82474888993523E6</c:v>
                </c:pt>
                <c:pt idx="3">
                  <c:v>5.58684015781672E6</c:v>
                </c:pt>
                <c:pt idx="4">
                  <c:v>6.43075592299672E6</c:v>
                </c:pt>
              </c:numCache>
            </c:numRef>
          </c:val>
          <c:extLst xmlns:c16r2="http://schemas.microsoft.com/office/drawing/2015/06/chart">
            <c:ext xmlns:c16="http://schemas.microsoft.com/office/drawing/2014/chart" uri="{C3380CC4-5D6E-409C-BE32-E72D297353CC}">
              <c16:uniqueId val="{00000000-F83F-421E-91E2-6F61EB3CFE41}"/>
            </c:ext>
          </c:extLst>
        </c:ser>
        <c:dLbls>
          <c:showLegendKey val="0"/>
          <c:showVal val="0"/>
          <c:showCatName val="0"/>
          <c:showSerName val="0"/>
          <c:showPercent val="0"/>
          <c:showBubbleSize val="0"/>
        </c:dLbls>
        <c:gapWidth val="150"/>
        <c:axId val="-1694437408"/>
        <c:axId val="-1694431728"/>
      </c:barChart>
      <c:catAx>
        <c:axId val="-169443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_tradnl"/>
          </a:p>
        </c:txPr>
        <c:crossAx val="-1694431728"/>
        <c:crosses val="autoZero"/>
        <c:auto val="1"/>
        <c:lblAlgn val="ctr"/>
        <c:lblOffset val="100"/>
        <c:tickLblSkip val="1"/>
        <c:tickMarkSkip val="1"/>
        <c:noMultiLvlLbl val="0"/>
      </c:catAx>
      <c:valAx>
        <c:axId val="-169443172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_tradnl"/>
          </a:p>
        </c:txPr>
        <c:crossAx val="-1694437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E9E9E9"/>
    </a:solidFill>
    <a:ln w="9525">
      <a:noFill/>
    </a:ln>
  </c:spPr>
  <c:txPr>
    <a:bodyPr/>
    <a:lstStyle/>
    <a:p>
      <a:pPr>
        <a:defRPr sz="1000" b="0" i="0" u="none" strike="noStrike" baseline="0">
          <a:solidFill>
            <a:srgbClr val="000000"/>
          </a:solidFill>
          <a:latin typeface="Arial"/>
          <a:ea typeface="Arial"/>
          <a:cs typeface="Arial"/>
        </a:defRPr>
      </a:pPr>
      <a:endParaRPr lang="es-ES_tradnl"/>
    </a:p>
  </c:txPr>
  <c:printSettings>
    <c:headerFooter alignWithMargins="0"/>
    <c:pageMargins b="1.0" l="0.75" r="0.75" t="1.0" header="0.0" footer="0.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3366FF"/>
                </a:solidFill>
                <a:latin typeface="Arial"/>
                <a:ea typeface="Arial"/>
                <a:cs typeface="Arial"/>
              </a:defRPr>
            </a:pPr>
            <a:r>
              <a:rPr lang="es-CO"/>
              <a:t>ANÁLISIS DEL PUNTO MUERTO</a:t>
            </a:r>
          </a:p>
        </c:rich>
      </c:tx>
      <c:layout>
        <c:manualLayout>
          <c:xMode val="edge"/>
          <c:yMode val="edge"/>
          <c:x val="0.374808524361076"/>
          <c:y val="0.0361842105263158"/>
        </c:manualLayout>
      </c:layout>
      <c:overlay val="0"/>
      <c:spPr>
        <a:noFill/>
        <a:ln w="25400">
          <a:noFill/>
        </a:ln>
      </c:spPr>
    </c:title>
    <c:autoTitleDeleted val="0"/>
    <c:plotArea>
      <c:layout>
        <c:manualLayout>
          <c:layoutTarget val="inner"/>
          <c:xMode val="edge"/>
          <c:yMode val="edge"/>
          <c:x val="0.0506913202814784"/>
          <c:y val="0.190789780128527"/>
          <c:w val="0.90015496014989"/>
          <c:h val="0.674343188385312"/>
        </c:manualLayout>
      </c:layout>
      <c:areaChart>
        <c:grouping val="standard"/>
        <c:varyColors val="0"/>
        <c:ser>
          <c:idx val="0"/>
          <c:order val="0"/>
          <c:tx>
            <c:v>Análisis del Punto Muerto</c:v>
          </c:tx>
          <c:spPr>
            <a:solidFill>
              <a:srgbClr val="9999FF"/>
            </a:solidFill>
            <a:ln w="12700">
              <a:solidFill>
                <a:srgbClr val="000000"/>
              </a:solidFill>
              <a:prstDash val="solid"/>
            </a:ln>
          </c:spPr>
          <c:cat>
            <c:strRef>
              <c:f>Rentabilidad!$B$11:$F$11</c:f>
              <c:strCache>
                <c:ptCount val="5"/>
                <c:pt idx="0">
                  <c:v>AÑO 1</c:v>
                </c:pt>
                <c:pt idx="1">
                  <c:v>AÑO 2</c:v>
                </c:pt>
                <c:pt idx="2">
                  <c:v>AÑO 3</c:v>
                </c:pt>
                <c:pt idx="3">
                  <c:v>AÑO 4</c:v>
                </c:pt>
                <c:pt idx="4">
                  <c:v>AÑO 5</c:v>
                </c:pt>
              </c:strCache>
            </c:strRef>
          </c:cat>
          <c:val>
            <c:numRef>
              <c:f>Rentabilidad!$B$12:$F$12</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0-D7D7-4526-8AC2-8E8A5C537F98}"/>
            </c:ext>
          </c:extLst>
        </c:ser>
        <c:ser>
          <c:idx val="1"/>
          <c:order val="1"/>
          <c:cat>
            <c:strRef>
              <c:f>Rentabilidad!$B$11:$F$11</c:f>
              <c:strCache>
                <c:ptCount val="5"/>
                <c:pt idx="0">
                  <c:v>AÑO 1</c:v>
                </c:pt>
                <c:pt idx="1">
                  <c:v>AÑO 2</c:v>
                </c:pt>
                <c:pt idx="2">
                  <c:v>AÑO 3</c:v>
                </c:pt>
                <c:pt idx="3">
                  <c:v>AÑO 4</c:v>
                </c:pt>
                <c:pt idx="4">
                  <c:v>AÑO 5</c:v>
                </c:pt>
              </c:strCache>
            </c:strRef>
          </c:cat>
          <c:val>
            <c:numRef>
              <c:f>Rentabilidad!$B$70</c:f>
              <c:numCache>
                <c:formatCode>#,##0.00</c:formatCode>
                <c:ptCount val="1"/>
                <c:pt idx="0">
                  <c:v>0.0</c:v>
                </c:pt>
              </c:numCache>
            </c:numRef>
          </c:val>
          <c:extLst xmlns:c16r2="http://schemas.microsoft.com/office/drawing/2015/06/chart">
            <c:ext xmlns:c16="http://schemas.microsoft.com/office/drawing/2014/chart" uri="{C3380CC4-5D6E-409C-BE32-E72D297353CC}">
              <c16:uniqueId val="{00000001-D7D7-4526-8AC2-8E8A5C537F98}"/>
            </c:ext>
          </c:extLst>
        </c:ser>
        <c:ser>
          <c:idx val="2"/>
          <c:order val="2"/>
          <c:cat>
            <c:strRef>
              <c:f>Rentabilidad!$B$11:$F$11</c:f>
              <c:strCache>
                <c:ptCount val="5"/>
                <c:pt idx="0">
                  <c:v>AÑO 1</c:v>
                </c:pt>
                <c:pt idx="1">
                  <c:v>AÑO 2</c:v>
                </c:pt>
                <c:pt idx="2">
                  <c:v>AÑO 3</c:v>
                </c:pt>
                <c:pt idx="3">
                  <c:v>AÑO 4</c:v>
                </c:pt>
                <c:pt idx="4">
                  <c:v>AÑO 5</c:v>
                </c:pt>
              </c:strCache>
            </c:strRef>
          </c:cat>
          <c:val>
            <c:numRef>
              <c:f>Rentabilidad!$B$71</c:f>
              <c:numCache>
                <c:formatCode>#,##0.00</c:formatCode>
                <c:ptCount val="1"/>
                <c:pt idx="0">
                  <c:v>0.0</c:v>
                </c:pt>
              </c:numCache>
            </c:numRef>
          </c:val>
          <c:extLst xmlns:c16r2="http://schemas.microsoft.com/office/drawing/2015/06/chart">
            <c:ext xmlns:c16="http://schemas.microsoft.com/office/drawing/2014/chart" uri="{C3380CC4-5D6E-409C-BE32-E72D297353CC}">
              <c16:uniqueId val="{00000002-D7D7-4526-8AC2-8E8A5C537F98}"/>
            </c:ext>
          </c:extLst>
        </c:ser>
        <c:ser>
          <c:idx val="3"/>
          <c:order val="3"/>
          <c:cat>
            <c:strRef>
              <c:f>Rentabilidad!$B$11:$F$11</c:f>
              <c:strCache>
                <c:ptCount val="5"/>
                <c:pt idx="0">
                  <c:v>AÑO 1</c:v>
                </c:pt>
                <c:pt idx="1">
                  <c:v>AÑO 2</c:v>
                </c:pt>
                <c:pt idx="2">
                  <c:v>AÑO 3</c:v>
                </c:pt>
                <c:pt idx="3">
                  <c:v>AÑO 4</c:v>
                </c:pt>
                <c:pt idx="4">
                  <c:v>AÑO 5</c:v>
                </c:pt>
              </c:strCache>
            </c:strRef>
          </c:cat>
          <c:val>
            <c:numRef>
              <c:f>Rentabilidad!$B$72</c:f>
              <c:numCache>
                <c:formatCode>#,##0.00</c:formatCode>
                <c:ptCount val="1"/>
                <c:pt idx="0">
                  <c:v>0.0</c:v>
                </c:pt>
              </c:numCache>
            </c:numRef>
          </c:val>
          <c:extLst xmlns:c16r2="http://schemas.microsoft.com/office/drawing/2015/06/chart">
            <c:ext xmlns:c16="http://schemas.microsoft.com/office/drawing/2014/chart" uri="{C3380CC4-5D6E-409C-BE32-E72D297353CC}">
              <c16:uniqueId val="{00000003-D7D7-4526-8AC2-8E8A5C537F98}"/>
            </c:ext>
          </c:extLst>
        </c:ser>
        <c:dLbls>
          <c:showLegendKey val="0"/>
          <c:showVal val="0"/>
          <c:showCatName val="0"/>
          <c:showSerName val="0"/>
          <c:showPercent val="0"/>
          <c:showBubbleSize val="0"/>
        </c:dLbls>
        <c:axId val="-1694391536"/>
        <c:axId val="-1694388272"/>
      </c:areaChart>
      <c:catAx>
        <c:axId val="-169439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_tradnl"/>
          </a:p>
        </c:txPr>
        <c:crossAx val="-1694388272"/>
        <c:crosses val="autoZero"/>
        <c:auto val="1"/>
        <c:lblAlgn val="ctr"/>
        <c:lblOffset val="100"/>
        <c:tickLblSkip val="1"/>
        <c:tickMarkSkip val="1"/>
        <c:noMultiLvlLbl val="0"/>
      </c:catAx>
      <c:valAx>
        <c:axId val="-16943882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_tradnl"/>
          </a:p>
        </c:txPr>
        <c:crossAx val="-1694391536"/>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E9E9E9"/>
    </a:solidFill>
    <a:ln w="9525">
      <a:noFill/>
    </a:ln>
  </c:spPr>
  <c:txPr>
    <a:bodyPr/>
    <a:lstStyle/>
    <a:p>
      <a:pPr>
        <a:defRPr sz="800" b="0" i="0" u="none" strike="noStrike" baseline="0">
          <a:solidFill>
            <a:srgbClr val="000000"/>
          </a:solidFill>
          <a:latin typeface="Arial"/>
          <a:ea typeface="Arial"/>
          <a:cs typeface="Arial"/>
        </a:defRPr>
      </a:pPr>
      <a:endParaRPr lang="es-ES_tradnl"/>
    </a:p>
  </c:txPr>
  <c:printSettings>
    <c:headerFooter alignWithMargins="0"/>
    <c:pageMargins b="1.0" l="0.75" r="0.75" t="1.0" header="0.0" footer="0.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800080"/>
                </a:solidFill>
                <a:latin typeface="Arial Narrow"/>
                <a:ea typeface="Arial Narrow"/>
                <a:cs typeface="Arial Narrow"/>
              </a:defRPr>
            </a:pPr>
            <a:r>
              <a:rPr lang="es-CO"/>
              <a:t>SALDOS DE TESORERÍA</a:t>
            </a:r>
          </a:p>
        </c:rich>
      </c:tx>
      <c:layout>
        <c:manualLayout>
          <c:xMode val="edge"/>
          <c:yMode val="edge"/>
          <c:x val="0.405899133828876"/>
          <c:y val="0.0315533980582524"/>
        </c:manualLayout>
      </c:layout>
      <c:overlay val="0"/>
      <c:spPr>
        <a:noFill/>
        <a:ln w="25400">
          <a:noFill/>
        </a:ln>
      </c:spPr>
    </c:title>
    <c:autoTitleDeleted val="0"/>
    <c:plotArea>
      <c:layout>
        <c:manualLayout>
          <c:layoutTarget val="inner"/>
          <c:xMode val="edge"/>
          <c:yMode val="edge"/>
          <c:x val="0.108146141581086"/>
          <c:y val="0.155339989926224"/>
          <c:w val="0.846910693160972"/>
          <c:h val="0.735437764806968"/>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Tesorería!$B$3:$G$3</c:f>
              <c:strCache>
                <c:ptCount val="6"/>
                <c:pt idx="0">
                  <c:v>AÑO 0</c:v>
                </c:pt>
                <c:pt idx="1">
                  <c:v>AÑO 1</c:v>
                </c:pt>
                <c:pt idx="2">
                  <c:v>AÑO 2</c:v>
                </c:pt>
                <c:pt idx="3">
                  <c:v>AÑO 3</c:v>
                </c:pt>
                <c:pt idx="4">
                  <c:v>AÑO 4</c:v>
                </c:pt>
                <c:pt idx="5">
                  <c:v>AÑO 5</c:v>
                </c:pt>
              </c:strCache>
            </c:strRef>
          </c:cat>
          <c:val>
            <c:numRef>
              <c:f>Tesorería!$B$21:$G$21</c:f>
              <c:numCache>
                <c:formatCode>#,##0.00</c:formatCode>
                <c:ptCount val="6"/>
                <c:pt idx="0">
                  <c:v>9.735E6</c:v>
                </c:pt>
                <c:pt idx="1">
                  <c:v>1.23002365578217E7</c:v>
                </c:pt>
                <c:pt idx="2">
                  <c:v>1.51523102914857E7</c:v>
                </c:pt>
                <c:pt idx="3">
                  <c:v>1.83051074973954E7</c:v>
                </c:pt>
                <c:pt idx="4">
                  <c:v>2.17724053360913E7</c:v>
                </c:pt>
                <c:pt idx="5">
                  <c:v>2.55676754193044E7</c:v>
                </c:pt>
              </c:numCache>
            </c:numRef>
          </c:val>
          <c:extLst xmlns:c16r2="http://schemas.microsoft.com/office/drawing/2015/06/chart">
            <c:ext xmlns:c16="http://schemas.microsoft.com/office/drawing/2014/chart" uri="{C3380CC4-5D6E-409C-BE32-E72D297353CC}">
              <c16:uniqueId val="{00000000-E349-4835-83AC-94726655FEF3}"/>
            </c:ext>
          </c:extLst>
        </c:ser>
        <c:dLbls>
          <c:showLegendKey val="0"/>
          <c:showVal val="0"/>
          <c:showCatName val="0"/>
          <c:showSerName val="0"/>
          <c:showPercent val="0"/>
          <c:showBubbleSize val="0"/>
        </c:dLbls>
        <c:gapWidth val="150"/>
        <c:axId val="-1717349280"/>
        <c:axId val="-1717347232"/>
      </c:barChart>
      <c:catAx>
        <c:axId val="-1717349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_tradnl"/>
          </a:p>
        </c:txPr>
        <c:crossAx val="-1717347232"/>
        <c:crosses val="autoZero"/>
        <c:auto val="1"/>
        <c:lblAlgn val="ctr"/>
        <c:lblOffset val="100"/>
        <c:tickLblSkip val="1"/>
        <c:tickMarkSkip val="1"/>
        <c:noMultiLvlLbl val="0"/>
      </c:catAx>
      <c:valAx>
        <c:axId val="-171734723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_tradnl"/>
          </a:p>
        </c:txPr>
        <c:crossAx val="-17173492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E9E9E9"/>
    </a:solidFill>
    <a:ln w="9525">
      <a:noFill/>
    </a:ln>
  </c:spPr>
  <c:txPr>
    <a:bodyPr/>
    <a:lstStyle/>
    <a:p>
      <a:pPr>
        <a:defRPr sz="1000" b="0" i="0" u="none" strike="noStrike" baseline="0">
          <a:solidFill>
            <a:srgbClr val="000000"/>
          </a:solidFill>
          <a:latin typeface="Arial"/>
          <a:ea typeface="Arial"/>
          <a:cs typeface="Arial"/>
        </a:defRPr>
      </a:pPr>
      <a:endParaRPr lang="es-ES_tradnl"/>
    </a:p>
  </c:txPr>
  <c:printSettings>
    <c:headerFooter alignWithMargins="0"/>
    <c:pageMargins b="1.0" l="0.75" r="0.75" t="1.0" header="0.0" footer="0.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3366FF"/>
                </a:solidFill>
                <a:latin typeface="Arial Narrow"/>
                <a:ea typeface="Arial Narrow"/>
                <a:cs typeface="Arial Narrow"/>
              </a:defRPr>
            </a:pPr>
            <a:r>
              <a:rPr lang="es-CO"/>
              <a:t>RENTABILIDAD FINANCIERA</a:t>
            </a:r>
          </a:p>
        </c:rich>
      </c:tx>
      <c:layout>
        <c:manualLayout>
          <c:xMode val="edge"/>
          <c:yMode val="edge"/>
          <c:x val="0.370304397925869"/>
          <c:y val="0.0668523676880223"/>
        </c:manualLayout>
      </c:layout>
      <c:overlay val="0"/>
      <c:spPr>
        <a:noFill/>
        <a:ln w="25400">
          <a:noFill/>
        </a:ln>
      </c:spPr>
    </c:title>
    <c:autoTitleDeleted val="0"/>
    <c:plotArea>
      <c:layout>
        <c:manualLayout>
          <c:layoutTarget val="inner"/>
          <c:xMode val="edge"/>
          <c:yMode val="edge"/>
          <c:x val="0.0912344267407154"/>
          <c:y val="0.181058495821727"/>
          <c:w val="0.883721702155165"/>
          <c:h val="0.696378830083566"/>
        </c:manualLayout>
      </c:layout>
      <c:lineChart>
        <c:grouping val="standard"/>
        <c:varyColors val="0"/>
        <c:ser>
          <c:idx val="0"/>
          <c:order val="0"/>
          <c:tx>
            <c:strRef>
              <c:f>Ratios!$A$6</c:f>
              <c:strCache>
                <c:ptCount val="1"/>
                <c:pt idx="0">
                  <c:v>Rentabilidad financiera</c:v>
                </c:pt>
              </c:strCache>
            </c:strRef>
          </c:tx>
          <c:spPr>
            <a:ln w="12700">
              <a:solidFill>
                <a:srgbClr val="000080"/>
              </a:solidFill>
              <a:prstDash val="solid"/>
            </a:ln>
          </c:spPr>
          <c:marker>
            <c:symbol val="none"/>
          </c:marker>
          <c:cat>
            <c:strRef>
              <c:f>Ratios!$B$5:$F$5</c:f>
              <c:strCache>
                <c:ptCount val="5"/>
                <c:pt idx="0">
                  <c:v>AÑO 1</c:v>
                </c:pt>
                <c:pt idx="1">
                  <c:v>AÑO 2</c:v>
                </c:pt>
                <c:pt idx="2">
                  <c:v>AÑO 3</c:v>
                </c:pt>
                <c:pt idx="3">
                  <c:v>AÑO 4</c:v>
                </c:pt>
                <c:pt idx="4">
                  <c:v>AÑO 5</c:v>
                </c:pt>
              </c:strCache>
            </c:strRef>
          </c:cat>
          <c:val>
            <c:numRef>
              <c:f>Ratios!$B$6:$F$6</c:f>
              <c:numCache>
                <c:formatCode>0.00</c:formatCode>
                <c:ptCount val="5"/>
                <c:pt idx="0">
                  <c:v>0.474324324324324</c:v>
                </c:pt>
                <c:pt idx="1">
                  <c:v>0.558807146510649</c:v>
                </c:pt>
                <c:pt idx="2">
                  <c:v>0.65199309323449</c:v>
                </c:pt>
                <c:pt idx="3">
                  <c:v>0.754978399704962</c:v>
                </c:pt>
                <c:pt idx="4">
                  <c:v>0.869021070675233</c:v>
                </c:pt>
              </c:numCache>
            </c:numRef>
          </c:val>
          <c:smooth val="0"/>
          <c:extLst xmlns:c16r2="http://schemas.microsoft.com/office/drawing/2015/06/chart">
            <c:ext xmlns:c16="http://schemas.microsoft.com/office/drawing/2014/chart" uri="{C3380CC4-5D6E-409C-BE32-E72D297353CC}">
              <c16:uniqueId val="{00000000-831E-4EA6-94FF-0E31DFE17CE8}"/>
            </c:ext>
          </c:extLst>
        </c:ser>
        <c:dLbls>
          <c:showLegendKey val="0"/>
          <c:showVal val="0"/>
          <c:showCatName val="0"/>
          <c:showSerName val="0"/>
          <c:showPercent val="0"/>
          <c:showBubbleSize val="0"/>
        </c:dLbls>
        <c:smooth val="0"/>
        <c:axId val="-1717309360"/>
        <c:axId val="-1717307312"/>
      </c:lineChart>
      <c:catAx>
        <c:axId val="-171730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ES_tradnl"/>
          </a:p>
        </c:txPr>
        <c:crossAx val="-1717307312"/>
        <c:crosses val="autoZero"/>
        <c:auto val="1"/>
        <c:lblAlgn val="ctr"/>
        <c:lblOffset val="100"/>
        <c:tickLblSkip val="1"/>
        <c:tickMarkSkip val="1"/>
        <c:noMultiLvlLbl val="0"/>
      </c:catAx>
      <c:valAx>
        <c:axId val="-171730731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ES_tradnl"/>
          </a:p>
        </c:txPr>
        <c:crossAx val="-1717309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E9E9E9"/>
    </a:solidFill>
    <a:ln w="9525">
      <a:noFill/>
    </a:ln>
  </c:spPr>
  <c:txPr>
    <a:bodyPr/>
    <a:lstStyle/>
    <a:p>
      <a:pPr>
        <a:defRPr sz="875" b="0" i="0" u="none" strike="noStrike" baseline="0">
          <a:solidFill>
            <a:srgbClr val="000000"/>
          </a:solidFill>
          <a:latin typeface="Arial"/>
          <a:ea typeface="Arial"/>
          <a:cs typeface="Arial"/>
        </a:defRPr>
      </a:pPr>
      <a:endParaRPr lang="es-ES_tradnl"/>
    </a:p>
  </c:txPr>
  <c:printSettings>
    <c:headerFooter alignWithMargins="0"/>
    <c:pageMargins b="1.0" l="0.75" r="0.75" t="1.0" header="0.0" footer="0.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3366FF"/>
                </a:solidFill>
                <a:latin typeface="Arial Narrow"/>
                <a:ea typeface="Arial Narrow"/>
                <a:cs typeface="Arial Narrow"/>
              </a:defRPr>
            </a:pPr>
            <a:r>
              <a:rPr lang="es-CO"/>
              <a:t>RENTABILIDAD ECONÓMICA</a:t>
            </a:r>
          </a:p>
        </c:rich>
      </c:tx>
      <c:layout>
        <c:manualLayout>
          <c:xMode val="edge"/>
          <c:yMode val="edge"/>
          <c:x val="0.367857077226077"/>
          <c:y val="0.0664819944598338"/>
        </c:manualLayout>
      </c:layout>
      <c:overlay val="0"/>
      <c:spPr>
        <a:noFill/>
        <a:ln w="25400">
          <a:noFill/>
        </a:ln>
      </c:spPr>
    </c:title>
    <c:autoTitleDeleted val="0"/>
    <c:plotArea>
      <c:layout>
        <c:manualLayout>
          <c:layoutTarget val="inner"/>
          <c:xMode val="edge"/>
          <c:yMode val="edge"/>
          <c:x val="0.0910714285714286"/>
          <c:y val="0.174515471503137"/>
          <c:w val="0.883928571428572"/>
          <c:h val="0.703602059711061"/>
        </c:manualLayout>
      </c:layout>
      <c:lineChart>
        <c:grouping val="standard"/>
        <c:varyColors val="0"/>
        <c:ser>
          <c:idx val="0"/>
          <c:order val="0"/>
          <c:tx>
            <c:strRef>
              <c:f>Ratios!$A$6</c:f>
              <c:strCache>
                <c:ptCount val="1"/>
                <c:pt idx="0">
                  <c:v>Rentabilidad financiera</c:v>
                </c:pt>
              </c:strCache>
            </c:strRef>
          </c:tx>
          <c:spPr>
            <a:ln w="12700">
              <a:solidFill>
                <a:srgbClr val="000080"/>
              </a:solidFill>
              <a:prstDash val="solid"/>
            </a:ln>
          </c:spPr>
          <c:marker>
            <c:symbol val="none"/>
          </c:marker>
          <c:cat>
            <c:strRef>
              <c:f>Ratios!$B$5:$F$5</c:f>
              <c:strCache>
                <c:ptCount val="5"/>
                <c:pt idx="0">
                  <c:v>AÑO 1</c:v>
                </c:pt>
                <c:pt idx="1">
                  <c:v>AÑO 2</c:v>
                </c:pt>
                <c:pt idx="2">
                  <c:v>AÑO 3</c:v>
                </c:pt>
                <c:pt idx="3">
                  <c:v>AÑO 4</c:v>
                </c:pt>
                <c:pt idx="4">
                  <c:v>AÑO 5</c:v>
                </c:pt>
              </c:strCache>
            </c:strRef>
          </c:cat>
          <c:val>
            <c:numRef>
              <c:f>Ratios!$B$31:$F$31</c:f>
              <c:numCache>
                <c:formatCode>0.00</c:formatCode>
                <c:ptCount val="5"/>
                <c:pt idx="0">
                  <c:v>0.192214871609375</c:v>
                </c:pt>
                <c:pt idx="1">
                  <c:v>0.203829306328807</c:v>
                </c:pt>
                <c:pt idx="2">
                  <c:v>0.211729085349003</c:v>
                </c:pt>
                <c:pt idx="3">
                  <c:v>0.217906646369564</c:v>
                </c:pt>
                <c:pt idx="4">
                  <c:v>0.222823738164627</c:v>
                </c:pt>
              </c:numCache>
            </c:numRef>
          </c:val>
          <c:smooth val="0"/>
          <c:extLst xmlns:c16r2="http://schemas.microsoft.com/office/drawing/2015/06/chart">
            <c:ext xmlns:c16="http://schemas.microsoft.com/office/drawing/2014/chart" uri="{C3380CC4-5D6E-409C-BE32-E72D297353CC}">
              <c16:uniqueId val="{00000000-9E70-410B-B0DF-1D74E3F9F32E}"/>
            </c:ext>
          </c:extLst>
        </c:ser>
        <c:dLbls>
          <c:showLegendKey val="0"/>
          <c:showVal val="0"/>
          <c:showCatName val="0"/>
          <c:showSerName val="0"/>
          <c:showPercent val="0"/>
          <c:showBubbleSize val="0"/>
        </c:dLbls>
        <c:smooth val="0"/>
        <c:axId val="-1717277280"/>
        <c:axId val="-1717274960"/>
      </c:lineChart>
      <c:catAx>
        <c:axId val="-171727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ES_tradnl"/>
          </a:p>
        </c:txPr>
        <c:crossAx val="-1717274960"/>
        <c:crosses val="autoZero"/>
        <c:auto val="1"/>
        <c:lblAlgn val="ctr"/>
        <c:lblOffset val="100"/>
        <c:tickLblSkip val="1"/>
        <c:tickMarkSkip val="1"/>
        <c:noMultiLvlLbl val="0"/>
      </c:catAx>
      <c:valAx>
        <c:axId val="-171727496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ES_tradnl"/>
          </a:p>
        </c:txPr>
        <c:crossAx val="-17172772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E9E9E9"/>
    </a:solidFill>
    <a:ln w="9525">
      <a:noFill/>
    </a:ln>
  </c:spPr>
  <c:txPr>
    <a:bodyPr/>
    <a:lstStyle/>
    <a:p>
      <a:pPr>
        <a:defRPr sz="875" b="0" i="0" u="none" strike="noStrike" baseline="0">
          <a:solidFill>
            <a:srgbClr val="000000"/>
          </a:solidFill>
          <a:latin typeface="Arial"/>
          <a:ea typeface="Arial"/>
          <a:cs typeface="Arial"/>
        </a:defRPr>
      </a:pPr>
      <a:endParaRPr lang="es-ES_tradnl"/>
    </a:p>
  </c:txPr>
  <c:printSettings>
    <c:headerFooter alignWithMargins="0"/>
    <c:pageMargins b="1.0" l="0.75" r="0.75" t="1.0" header="0.0" footer="0.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26570915619"/>
          <c:y val="0.0954200251595773"/>
          <c:w val="0.630161579892279"/>
          <c:h val="0.72900899221917"/>
        </c:manualLayout>
      </c:layout>
      <c:lineChart>
        <c:grouping val="standard"/>
        <c:varyColors val="0"/>
        <c:ser>
          <c:idx val="0"/>
          <c:order val="0"/>
          <c:tx>
            <c:strRef>
              <c:f>'[1]Punto de equilibrio'!$E$8</c:f>
              <c:strCache>
                <c:ptCount val="1"/>
                <c:pt idx="0">
                  <c:v>$ Ventas</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cat>
            <c:numRef>
              <c:f>'[1]Punto de equilibrio'!$F$7:$I$7</c:f>
              <c:numCache>
                <c:formatCode>General</c:formatCode>
                <c:ptCount val="4"/>
                <c:pt idx="0">
                  <c:v>0.0</c:v>
                </c:pt>
                <c:pt idx="1">
                  <c:v>100.9587217427054</c:v>
                </c:pt>
                <c:pt idx="2">
                  <c:v>201.9174434854107</c:v>
                </c:pt>
                <c:pt idx="3">
                  <c:v>302.8761652281161</c:v>
                </c:pt>
              </c:numCache>
            </c:numRef>
          </c:cat>
          <c:val>
            <c:numRef>
              <c:f>'[1]Punto de equilibrio'!$F$8:$I$8</c:f>
              <c:numCache>
                <c:formatCode>General</c:formatCode>
                <c:ptCount val="4"/>
                <c:pt idx="0">
                  <c:v>0.0</c:v>
                </c:pt>
                <c:pt idx="1">
                  <c:v>3.15258025547062E6</c:v>
                </c:pt>
                <c:pt idx="2">
                  <c:v>6.30516051094125E6</c:v>
                </c:pt>
                <c:pt idx="3">
                  <c:v>9.45774076641187E6</c:v>
                </c:pt>
              </c:numCache>
            </c:numRef>
          </c:val>
          <c:smooth val="0"/>
          <c:extLst xmlns:c16r2="http://schemas.microsoft.com/office/drawing/2015/06/chart">
            <c:ext xmlns:c16="http://schemas.microsoft.com/office/drawing/2014/chart" uri="{C3380CC4-5D6E-409C-BE32-E72D297353CC}">
              <c16:uniqueId val="{00000000-9765-4BF3-B100-183384E23360}"/>
            </c:ext>
          </c:extLst>
        </c:ser>
        <c:ser>
          <c:idx val="1"/>
          <c:order val="1"/>
          <c:tx>
            <c:strRef>
              <c:f>'[1]Punto de equilibrio'!$E$9</c:f>
              <c:strCache>
                <c:ptCount val="1"/>
                <c:pt idx="0">
                  <c:v>Costo Variable</c:v>
                </c:pt>
              </c:strCache>
            </c:strRef>
          </c:tx>
          <c:spPr>
            <a:ln w="25400">
              <a:solidFill>
                <a:srgbClr val="FF00FF"/>
              </a:solidFill>
              <a:prstDash val="solid"/>
            </a:ln>
          </c:spPr>
          <c:marker>
            <c:symbol val="square"/>
            <c:size val="4"/>
            <c:spPr>
              <a:solidFill>
                <a:srgbClr val="FF00FF"/>
              </a:solidFill>
              <a:ln>
                <a:solidFill>
                  <a:srgbClr val="FF00FF"/>
                </a:solidFill>
                <a:prstDash val="solid"/>
              </a:ln>
            </c:spPr>
          </c:marker>
          <c:cat>
            <c:numRef>
              <c:f>'[1]Punto de equilibrio'!$F$7:$I$7</c:f>
              <c:numCache>
                <c:formatCode>General</c:formatCode>
                <c:ptCount val="4"/>
                <c:pt idx="0">
                  <c:v>0.0</c:v>
                </c:pt>
                <c:pt idx="1">
                  <c:v>100.9587217427054</c:v>
                </c:pt>
                <c:pt idx="2">
                  <c:v>201.9174434854107</c:v>
                </c:pt>
                <c:pt idx="3">
                  <c:v>302.8761652281161</c:v>
                </c:pt>
              </c:numCache>
            </c:numRef>
          </c:cat>
          <c:val>
            <c:numRef>
              <c:f>'[1]Punto de equilibrio'!$F$9:$I$9</c:f>
              <c:numCache>
                <c:formatCode>General</c:formatCode>
                <c:ptCount val="4"/>
                <c:pt idx="0">
                  <c:v>0.0</c:v>
                </c:pt>
                <c:pt idx="1">
                  <c:v>1.25774375547062E6</c:v>
                </c:pt>
                <c:pt idx="2">
                  <c:v>2.51548751094125E6</c:v>
                </c:pt>
                <c:pt idx="3">
                  <c:v>3.77323126641187E6</c:v>
                </c:pt>
              </c:numCache>
            </c:numRef>
          </c:val>
          <c:smooth val="0"/>
          <c:extLst xmlns:c16r2="http://schemas.microsoft.com/office/drawing/2015/06/chart">
            <c:ext xmlns:c16="http://schemas.microsoft.com/office/drawing/2014/chart" uri="{C3380CC4-5D6E-409C-BE32-E72D297353CC}">
              <c16:uniqueId val="{00000001-9765-4BF3-B100-183384E23360}"/>
            </c:ext>
          </c:extLst>
        </c:ser>
        <c:ser>
          <c:idx val="2"/>
          <c:order val="2"/>
          <c:tx>
            <c:strRef>
              <c:f>'[1]Punto de equilibrio'!$E$10</c:f>
              <c:strCache>
                <c:ptCount val="1"/>
                <c:pt idx="0">
                  <c:v>Costo Fijo</c:v>
                </c:pt>
              </c:strCache>
            </c:strRef>
          </c:tx>
          <c:spPr>
            <a:ln w="25400">
              <a:solidFill>
                <a:srgbClr val="FFFF00"/>
              </a:solidFill>
              <a:prstDash val="solid"/>
            </a:ln>
          </c:spPr>
          <c:marker>
            <c:symbol val="triangle"/>
            <c:size val="4"/>
            <c:spPr>
              <a:solidFill>
                <a:srgbClr val="FFFF00"/>
              </a:solidFill>
              <a:ln>
                <a:solidFill>
                  <a:srgbClr val="FFFF00"/>
                </a:solidFill>
                <a:prstDash val="solid"/>
              </a:ln>
            </c:spPr>
          </c:marker>
          <c:cat>
            <c:numRef>
              <c:f>'[1]Punto de equilibrio'!$F$7:$I$7</c:f>
              <c:numCache>
                <c:formatCode>General</c:formatCode>
                <c:ptCount val="4"/>
                <c:pt idx="0">
                  <c:v>0.0</c:v>
                </c:pt>
                <c:pt idx="1">
                  <c:v>100.9587217427054</c:v>
                </c:pt>
                <c:pt idx="2">
                  <c:v>201.9174434854107</c:v>
                </c:pt>
                <c:pt idx="3">
                  <c:v>302.8761652281161</c:v>
                </c:pt>
              </c:numCache>
            </c:numRef>
          </c:cat>
          <c:val>
            <c:numRef>
              <c:f>'[1]Punto de equilibrio'!$F$10:$I$10</c:f>
              <c:numCache>
                <c:formatCode>General</c:formatCode>
                <c:ptCount val="4"/>
                <c:pt idx="0">
                  <c:v>3.789673E6</c:v>
                </c:pt>
                <c:pt idx="1">
                  <c:v>3.789673E6</c:v>
                </c:pt>
                <c:pt idx="2">
                  <c:v>3.789673E6</c:v>
                </c:pt>
                <c:pt idx="3">
                  <c:v>3.789673E6</c:v>
                </c:pt>
              </c:numCache>
            </c:numRef>
          </c:val>
          <c:smooth val="0"/>
          <c:extLst xmlns:c16r2="http://schemas.microsoft.com/office/drawing/2015/06/chart">
            <c:ext xmlns:c16="http://schemas.microsoft.com/office/drawing/2014/chart" uri="{C3380CC4-5D6E-409C-BE32-E72D297353CC}">
              <c16:uniqueId val="{00000002-9765-4BF3-B100-183384E23360}"/>
            </c:ext>
          </c:extLst>
        </c:ser>
        <c:ser>
          <c:idx val="3"/>
          <c:order val="3"/>
          <c:tx>
            <c:strRef>
              <c:f>'[1]Punto de equilibrio'!$E$11</c:f>
              <c:strCache>
                <c:ptCount val="1"/>
                <c:pt idx="0">
                  <c:v>Costo Total</c:v>
                </c:pt>
              </c:strCache>
            </c:strRef>
          </c:tx>
          <c:spPr>
            <a:ln w="25400">
              <a:solidFill>
                <a:srgbClr val="00FFFF"/>
              </a:solidFill>
              <a:prstDash val="solid"/>
            </a:ln>
          </c:spPr>
          <c:marker>
            <c:symbol val="x"/>
            <c:size val="4"/>
            <c:spPr>
              <a:noFill/>
              <a:ln>
                <a:solidFill>
                  <a:srgbClr val="00FFFF"/>
                </a:solidFill>
                <a:prstDash val="solid"/>
              </a:ln>
            </c:spPr>
          </c:marker>
          <c:cat>
            <c:numRef>
              <c:f>'[1]Punto de equilibrio'!$F$7:$I$7</c:f>
              <c:numCache>
                <c:formatCode>General</c:formatCode>
                <c:ptCount val="4"/>
                <c:pt idx="0">
                  <c:v>0.0</c:v>
                </c:pt>
                <c:pt idx="1">
                  <c:v>100.9587217427054</c:v>
                </c:pt>
                <c:pt idx="2">
                  <c:v>201.9174434854107</c:v>
                </c:pt>
                <c:pt idx="3">
                  <c:v>302.8761652281161</c:v>
                </c:pt>
              </c:numCache>
            </c:numRef>
          </c:cat>
          <c:val>
            <c:numRef>
              <c:f>'[1]Punto de equilibrio'!$F$11:$I$11</c:f>
              <c:numCache>
                <c:formatCode>General</c:formatCode>
                <c:ptCount val="4"/>
                <c:pt idx="0">
                  <c:v>3.789673E6</c:v>
                </c:pt>
                <c:pt idx="1">
                  <c:v>5.04741675547062E6</c:v>
                </c:pt>
                <c:pt idx="2">
                  <c:v>6.30516051094125E6</c:v>
                </c:pt>
                <c:pt idx="3">
                  <c:v>7.56290426641187E6</c:v>
                </c:pt>
              </c:numCache>
            </c:numRef>
          </c:val>
          <c:smooth val="0"/>
          <c:extLst xmlns:c16r2="http://schemas.microsoft.com/office/drawing/2015/06/chart">
            <c:ext xmlns:c16="http://schemas.microsoft.com/office/drawing/2014/chart" uri="{C3380CC4-5D6E-409C-BE32-E72D297353CC}">
              <c16:uniqueId val="{00000003-9765-4BF3-B100-183384E23360}"/>
            </c:ext>
          </c:extLst>
        </c:ser>
        <c:ser>
          <c:idx val="4"/>
          <c:order val="4"/>
          <c:tx>
            <c:strRef>
              <c:f>'[1]Punto de equilibrio'!$E$12</c:f>
              <c:strCache>
                <c:ptCount val="1"/>
                <c:pt idx="0">
                  <c:v>Beneficio</c:v>
                </c:pt>
              </c:strCache>
            </c:strRef>
          </c:tx>
          <c:spPr>
            <a:ln w="25400">
              <a:solidFill>
                <a:srgbClr val="800080"/>
              </a:solidFill>
              <a:prstDash val="solid"/>
            </a:ln>
          </c:spPr>
          <c:marker>
            <c:symbol val="star"/>
            <c:size val="4"/>
            <c:spPr>
              <a:noFill/>
              <a:ln>
                <a:solidFill>
                  <a:srgbClr val="800080"/>
                </a:solidFill>
                <a:prstDash val="solid"/>
              </a:ln>
            </c:spPr>
          </c:marker>
          <c:cat>
            <c:numRef>
              <c:f>'[1]Punto de equilibrio'!$F$7:$I$7</c:f>
              <c:numCache>
                <c:formatCode>General</c:formatCode>
                <c:ptCount val="4"/>
                <c:pt idx="0">
                  <c:v>0.0</c:v>
                </c:pt>
                <c:pt idx="1">
                  <c:v>100.9587217427054</c:v>
                </c:pt>
                <c:pt idx="2">
                  <c:v>201.9174434854107</c:v>
                </c:pt>
                <c:pt idx="3">
                  <c:v>302.8761652281161</c:v>
                </c:pt>
              </c:numCache>
            </c:numRef>
          </c:cat>
          <c:val>
            <c:numRef>
              <c:f>'[1]Punto de equilibrio'!$F$12:$I$12</c:f>
              <c:numCache>
                <c:formatCode>General</c:formatCode>
                <c:ptCount val="4"/>
                <c:pt idx="0">
                  <c:v>-3.789673E6</c:v>
                </c:pt>
                <c:pt idx="1">
                  <c:v>-1.8948365E6</c:v>
                </c:pt>
                <c:pt idx="2">
                  <c:v>0.0</c:v>
                </c:pt>
                <c:pt idx="3">
                  <c:v>1.8948365E6</c:v>
                </c:pt>
              </c:numCache>
            </c:numRef>
          </c:val>
          <c:smooth val="1"/>
          <c:extLst xmlns:c16r2="http://schemas.microsoft.com/office/drawing/2015/06/chart">
            <c:ext xmlns:c16="http://schemas.microsoft.com/office/drawing/2014/chart" uri="{C3380CC4-5D6E-409C-BE32-E72D297353CC}">
              <c16:uniqueId val="{00000004-9765-4BF3-B100-183384E23360}"/>
            </c:ext>
          </c:extLst>
        </c:ser>
        <c:dLbls>
          <c:showLegendKey val="0"/>
          <c:showVal val="0"/>
          <c:showCatName val="0"/>
          <c:showSerName val="0"/>
          <c:showPercent val="0"/>
          <c:showBubbleSize val="0"/>
        </c:dLbls>
        <c:marker val="1"/>
        <c:smooth val="0"/>
        <c:axId val="-1717218160"/>
        <c:axId val="-1717214464"/>
      </c:lineChart>
      <c:catAx>
        <c:axId val="-17172181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CO"/>
                  <a:t>Cantidad (Q)</a:t>
                </a:r>
              </a:p>
            </c:rich>
          </c:tx>
          <c:layout>
            <c:manualLayout>
              <c:xMode val="edge"/>
              <c:yMode val="edge"/>
              <c:x val="0.394973051576744"/>
              <c:y val="0.862596831266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s-ES_tradnl"/>
          </a:p>
        </c:txPr>
        <c:crossAx val="-1717214464"/>
        <c:crosses val="autoZero"/>
        <c:auto val="1"/>
        <c:lblAlgn val="ctr"/>
        <c:lblOffset val="100"/>
        <c:tickLblSkip val="1"/>
        <c:tickMarkSkip val="1"/>
        <c:noMultiLvlLbl val="0"/>
      </c:catAx>
      <c:valAx>
        <c:axId val="-17172144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CO"/>
                  <a:t>Ventas ($)</a:t>
                </a:r>
              </a:p>
            </c:rich>
          </c:tx>
          <c:layout>
            <c:manualLayout>
              <c:xMode val="edge"/>
              <c:yMode val="edge"/>
              <c:x val="0.0118780886177624"/>
              <c:y val="0.3651048274836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s-ES_tradnl"/>
          </a:p>
        </c:txPr>
        <c:crossAx val="-1717218160"/>
        <c:crosses val="autoZero"/>
        <c:crossBetween val="between"/>
      </c:valA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plotArea>
    <c:legend>
      <c:legendPos val="r"/>
      <c:layout>
        <c:manualLayout>
          <c:xMode val="edge"/>
          <c:yMode val="edge"/>
          <c:x val="0.793536797661384"/>
          <c:y val="0.27862624459392"/>
          <c:w val="0.192100543746025"/>
          <c:h val="0.36641312548482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Calibri"/>
              <a:ea typeface="Calibri"/>
              <a:cs typeface="Calibri"/>
            </a:defRPr>
          </a:pPr>
          <a:endParaRPr lang="es-ES_tradnl"/>
        </a:p>
      </c:txPr>
    </c:legend>
    <c:plotVisOnly val="1"/>
    <c:dispBlanksAs val="gap"/>
    <c:showDLblsOverMax val="0"/>
  </c:chart>
  <c:spPr>
    <a:solidFill>
      <a:schemeClr val="lt1"/>
    </a:solidFill>
    <a:ln w="25400" cap="flat" cmpd="sng" algn="ctr">
      <a:solidFill>
        <a:schemeClr val="accent5"/>
      </a:solidFill>
      <a:prstDash val="solid"/>
    </a:ln>
    <a:effectLst/>
  </c:spPr>
  <c:txPr>
    <a:bodyPr/>
    <a:lstStyle/>
    <a:p>
      <a:pPr>
        <a:defRPr sz="1000" b="0" i="0" u="none" strike="noStrike" baseline="0">
          <a:solidFill>
            <a:srgbClr val="000000"/>
          </a:solidFill>
          <a:latin typeface="Calibri"/>
          <a:ea typeface="Calibri"/>
          <a:cs typeface="Calibri"/>
        </a:defRPr>
      </a:pPr>
      <a:endParaRPr lang="es-ES_tradnl"/>
    </a:p>
  </c:txPr>
  <c:printSettings>
    <c:headerFooter alignWithMargins="0"/>
    <c:pageMargins b="1.0" l="0.750000000000002" r="0.750000000000002" t="1.0" header="0.0" footer="0.0"/>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28575</xdr:rowOff>
    </xdr:from>
    <xdr:to>
      <xdr:col>6</xdr:col>
      <xdr:colOff>9525</xdr:colOff>
      <xdr:row>55</xdr:row>
      <xdr:rowOff>66675</xdr:rowOff>
    </xdr:to>
    <xdr:graphicFrame macro="">
      <xdr:nvGraphicFramePr>
        <xdr:cNvPr id="103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12</xdr:row>
      <xdr:rowOff>142875</xdr:rowOff>
    </xdr:from>
    <xdr:to>
      <xdr:col>6</xdr:col>
      <xdr:colOff>19050</xdr:colOff>
      <xdr:row>30</xdr:row>
      <xdr:rowOff>28575</xdr:rowOff>
    </xdr:to>
    <xdr:graphicFrame macro="">
      <xdr:nvGraphicFramePr>
        <xdr:cNvPr id="133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9525</xdr:colOff>
      <xdr:row>53</xdr:row>
      <xdr:rowOff>38100</xdr:rowOff>
    </xdr:to>
    <xdr:graphicFrame macro="">
      <xdr:nvGraphicFramePr>
        <xdr:cNvPr id="113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47625</xdr:rowOff>
    </xdr:from>
    <xdr:to>
      <xdr:col>5</xdr:col>
      <xdr:colOff>457200</xdr:colOff>
      <xdr:row>25</xdr:row>
      <xdr:rowOff>114300</xdr:rowOff>
    </xdr:to>
    <xdr:graphicFrame macro="">
      <xdr:nvGraphicFramePr>
        <xdr:cNvPr id="1242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28575</xdr:rowOff>
    </xdr:from>
    <xdr:to>
      <xdr:col>5</xdr:col>
      <xdr:colOff>466725</xdr:colOff>
      <xdr:row>51</xdr:row>
      <xdr:rowOff>114300</xdr:rowOff>
    </xdr:to>
    <xdr:graphicFrame macro="">
      <xdr:nvGraphicFramePr>
        <xdr:cNvPr id="1242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514350</xdr:colOff>
      <xdr:row>32</xdr:row>
      <xdr:rowOff>85725</xdr:rowOff>
    </xdr:to>
    <xdr:graphicFrame macro="">
      <xdr:nvGraphicFramePr>
        <xdr:cNvPr id="1270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12</xdr:col>
      <xdr:colOff>342899</xdr:colOff>
      <xdr:row>28</xdr:row>
      <xdr:rowOff>76200</xdr:rowOff>
    </xdr:to>
    <xdr:sp macro="" textlink="">
      <xdr:nvSpPr>
        <xdr:cNvPr id="3" name="AutoShape 3"/>
        <xdr:cNvSpPr>
          <a:spLocks noChangeArrowheads="1"/>
        </xdr:cNvSpPr>
      </xdr:nvSpPr>
      <xdr:spPr bwMode="auto">
        <a:xfrm>
          <a:off x="7620000" y="981075"/>
          <a:ext cx="1866899" cy="4095750"/>
        </a:xfrm>
        <a:prstGeom prst="foldedCorner">
          <a:avLst>
            <a:gd name="adj" fmla="val 12500"/>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22860" rIns="0" bIns="0" anchor="t" upright="1"/>
        <a:lstStyle/>
        <a:p>
          <a:pPr algn="l" rtl="1">
            <a:defRPr sz="1000"/>
          </a:pPr>
          <a:r>
            <a:rPr lang="es-ES" sz="900" b="1" i="0" u="sng" strike="noStrike">
              <a:solidFill>
                <a:srgbClr val="000000"/>
              </a:solidFill>
              <a:latin typeface="Arial"/>
              <a:cs typeface="Arial"/>
            </a:rPr>
            <a:t>Derivación de la fórmula:</a:t>
          </a:r>
          <a:endParaRPr lang="es-ES" sz="900" b="0" i="0" strike="noStrike">
            <a:solidFill>
              <a:srgbClr val="000000"/>
            </a:solidFill>
            <a:latin typeface="Arial"/>
            <a:cs typeface="Arial"/>
          </a:endParaRPr>
        </a:p>
        <a:p>
          <a:pPr algn="l" rtl="1">
            <a:defRPr sz="1000"/>
          </a:pPr>
          <a:endParaRPr lang="es-ES" sz="900" b="0" i="0" strike="noStrike">
            <a:solidFill>
              <a:srgbClr val="000000"/>
            </a:solidFill>
            <a:latin typeface="Arial"/>
            <a:cs typeface="Arial"/>
          </a:endParaRPr>
        </a:p>
        <a:p>
          <a:pPr algn="l" rtl="1">
            <a:defRPr sz="1000"/>
          </a:pPr>
          <a:r>
            <a:rPr lang="es-ES" sz="900" b="0" i="0" strike="noStrike">
              <a:solidFill>
                <a:srgbClr val="000000"/>
              </a:solidFill>
              <a:latin typeface="Arial"/>
              <a:cs typeface="Arial"/>
            </a:rPr>
            <a:t>Q = cantidad</a:t>
          </a:r>
        </a:p>
        <a:p>
          <a:pPr algn="l" rtl="1">
            <a:defRPr sz="1000"/>
          </a:pPr>
          <a:r>
            <a:rPr lang="es-ES" sz="900" b="0" i="0" strike="noStrike">
              <a:solidFill>
                <a:srgbClr val="000000"/>
              </a:solidFill>
              <a:latin typeface="Arial"/>
              <a:cs typeface="Arial"/>
            </a:rPr>
            <a:t>Qe = cantidad de equilibrio</a:t>
          </a:r>
        </a:p>
        <a:p>
          <a:pPr algn="l" rtl="1">
            <a:defRPr sz="1000"/>
          </a:pPr>
          <a:r>
            <a:rPr lang="es-ES" sz="900" b="0" i="0" strike="noStrike">
              <a:solidFill>
                <a:srgbClr val="000000"/>
              </a:solidFill>
              <a:latin typeface="Arial"/>
              <a:cs typeface="Arial"/>
            </a:rPr>
            <a:t>VT = ventas totales</a:t>
          </a:r>
        </a:p>
        <a:p>
          <a:pPr algn="l" rtl="1">
            <a:defRPr sz="1000"/>
          </a:pPr>
          <a:r>
            <a:rPr lang="es-ES" sz="900" b="0" i="0" strike="noStrike">
              <a:solidFill>
                <a:srgbClr val="000000"/>
              </a:solidFill>
              <a:latin typeface="Arial"/>
              <a:cs typeface="Arial"/>
            </a:rPr>
            <a:t>VTe = ventas totales de equilibrio</a:t>
          </a:r>
        </a:p>
        <a:p>
          <a:pPr algn="l" rtl="1">
            <a:defRPr sz="1000"/>
          </a:pPr>
          <a:r>
            <a:rPr lang="es-ES" sz="900" b="0" i="0" strike="noStrike">
              <a:solidFill>
                <a:srgbClr val="000000"/>
              </a:solidFill>
              <a:latin typeface="Arial"/>
              <a:cs typeface="Arial"/>
            </a:rPr>
            <a:t>CT = costes totales</a:t>
          </a:r>
        </a:p>
        <a:p>
          <a:pPr algn="l" rtl="1">
            <a:defRPr sz="1000"/>
          </a:pPr>
          <a:r>
            <a:rPr lang="es-ES" sz="900" b="0" i="0" strike="noStrike">
              <a:solidFill>
                <a:srgbClr val="000000"/>
              </a:solidFill>
              <a:latin typeface="Arial"/>
              <a:cs typeface="Arial"/>
            </a:rPr>
            <a:t>Cu = coste unitario</a:t>
          </a:r>
        </a:p>
        <a:p>
          <a:pPr algn="l" rtl="1">
            <a:defRPr sz="1000"/>
          </a:pPr>
          <a:r>
            <a:rPr lang="es-ES" sz="900" b="0" i="0" strike="noStrike">
              <a:solidFill>
                <a:srgbClr val="000000"/>
              </a:solidFill>
              <a:latin typeface="Arial"/>
              <a:cs typeface="Arial"/>
            </a:rPr>
            <a:t>Pu = precio unitario</a:t>
          </a:r>
        </a:p>
        <a:p>
          <a:pPr algn="l" rtl="1">
            <a:defRPr sz="1000"/>
          </a:pPr>
          <a:r>
            <a:rPr lang="es-ES" sz="900" b="0" i="0" strike="noStrike">
              <a:solidFill>
                <a:srgbClr val="000000"/>
              </a:solidFill>
              <a:latin typeface="Arial"/>
              <a:cs typeface="Arial"/>
            </a:rPr>
            <a:t>Mu = margen unitario</a:t>
          </a:r>
        </a:p>
        <a:p>
          <a:pPr algn="l" rtl="1">
            <a:defRPr sz="1000"/>
          </a:pPr>
          <a:r>
            <a:rPr lang="es-ES" sz="900" b="0" i="0" strike="noStrike">
              <a:solidFill>
                <a:srgbClr val="000000"/>
              </a:solidFill>
              <a:latin typeface="Arial"/>
              <a:cs typeface="Arial"/>
            </a:rPr>
            <a:t>CV = costes variables</a:t>
          </a:r>
        </a:p>
        <a:p>
          <a:pPr algn="l" rtl="1">
            <a:defRPr sz="1000"/>
          </a:pPr>
          <a:r>
            <a:rPr lang="es-ES" sz="900" b="0" i="0" strike="noStrike">
              <a:solidFill>
                <a:srgbClr val="000000"/>
              </a:solidFill>
              <a:latin typeface="Arial"/>
              <a:cs typeface="Arial"/>
            </a:rPr>
            <a:t>CF = costes fijos</a:t>
          </a:r>
        </a:p>
        <a:p>
          <a:pPr algn="l" rtl="1">
            <a:defRPr sz="1000"/>
          </a:pPr>
          <a:endParaRPr lang="es-ES" sz="900" b="0" i="0" strike="noStrike">
            <a:solidFill>
              <a:srgbClr val="000000"/>
            </a:solidFill>
            <a:latin typeface="Arial"/>
            <a:cs typeface="Arial"/>
          </a:endParaRPr>
        </a:p>
        <a:p>
          <a:pPr algn="l" rtl="1">
            <a:defRPr sz="1000"/>
          </a:pPr>
          <a:endParaRPr lang="es-ES" sz="900" b="0" i="0" strike="noStrike">
            <a:solidFill>
              <a:srgbClr val="000000"/>
            </a:solidFill>
            <a:latin typeface="Arial"/>
            <a:cs typeface="Arial"/>
          </a:endParaRPr>
        </a:p>
        <a:p>
          <a:pPr algn="l" rtl="1">
            <a:defRPr sz="1000"/>
          </a:pPr>
          <a:r>
            <a:rPr lang="es-ES" sz="900" b="1" i="0" strike="noStrike">
              <a:solidFill>
                <a:srgbClr val="000000"/>
              </a:solidFill>
              <a:latin typeface="Arial"/>
              <a:cs typeface="Arial"/>
            </a:rPr>
            <a:t>VT - CT = 0</a:t>
          </a:r>
          <a:endParaRPr lang="es-ES" sz="900" b="0" i="0" strike="noStrike">
            <a:solidFill>
              <a:srgbClr val="000000"/>
            </a:solidFill>
            <a:latin typeface="Arial"/>
            <a:cs typeface="Arial"/>
          </a:endParaRPr>
        </a:p>
        <a:p>
          <a:pPr algn="l" rtl="1">
            <a:defRPr sz="1000"/>
          </a:pPr>
          <a:r>
            <a:rPr lang="es-ES" sz="900" b="0" i="0" strike="noStrike">
              <a:solidFill>
                <a:srgbClr val="000000"/>
              </a:solidFill>
              <a:latin typeface="Arial"/>
              <a:cs typeface="Arial"/>
            </a:rPr>
            <a:t>VT - CV - CF = 0</a:t>
          </a:r>
        </a:p>
        <a:p>
          <a:pPr algn="l" rtl="1">
            <a:defRPr sz="1000"/>
          </a:pPr>
          <a:r>
            <a:rPr lang="es-ES" sz="900" b="0" i="0" strike="noStrike">
              <a:solidFill>
                <a:srgbClr val="000000"/>
              </a:solidFill>
              <a:latin typeface="Arial"/>
              <a:cs typeface="Arial"/>
            </a:rPr>
            <a:t>Pu * Q - Cu * Q - CF = 0</a:t>
          </a:r>
          <a:endParaRPr lang="es-ES" sz="1000" b="0" i="0" strike="noStrike">
            <a:solidFill>
              <a:srgbClr val="000000"/>
            </a:solidFill>
            <a:latin typeface="Arial"/>
            <a:cs typeface="Arial"/>
          </a:endParaRPr>
        </a:p>
        <a:p>
          <a:pPr algn="l" rtl="1">
            <a:defRPr sz="1000"/>
          </a:pPr>
          <a:r>
            <a:rPr lang="es-ES" sz="1000" b="0" i="0" strike="noStrike">
              <a:solidFill>
                <a:srgbClr val="000000"/>
              </a:solidFill>
              <a:latin typeface="Arial"/>
              <a:cs typeface="Arial"/>
            </a:rPr>
            <a:t>CF = Pu * Q - Cu * Q</a:t>
          </a:r>
        </a:p>
        <a:p>
          <a:pPr algn="l" rtl="1">
            <a:defRPr sz="1000"/>
          </a:pPr>
          <a:r>
            <a:rPr lang="es-ES" sz="1000" b="0" i="0" strike="noStrike">
              <a:solidFill>
                <a:srgbClr val="000000"/>
              </a:solidFill>
              <a:latin typeface="Arial"/>
              <a:cs typeface="Arial"/>
            </a:rPr>
            <a:t>CF = Q * (Pu-Cu)</a:t>
          </a:r>
        </a:p>
        <a:p>
          <a:pPr algn="l" rtl="1">
            <a:defRPr sz="1000"/>
          </a:pPr>
          <a:r>
            <a:rPr lang="es-ES" sz="1000" b="0" i="0" strike="noStrike">
              <a:solidFill>
                <a:srgbClr val="000000"/>
              </a:solidFill>
              <a:latin typeface="Arial"/>
              <a:cs typeface="Arial"/>
            </a:rPr>
            <a:t>CF = Q * Mu</a:t>
          </a:r>
        </a:p>
        <a:p>
          <a:pPr algn="l" rtl="1">
            <a:defRPr sz="1000"/>
          </a:pPr>
          <a:r>
            <a:rPr lang="es-ES" sz="1000" b="1" i="0" strike="noStrike">
              <a:solidFill>
                <a:srgbClr val="000000"/>
              </a:solidFill>
              <a:latin typeface="Arial"/>
              <a:cs typeface="Arial"/>
            </a:rPr>
            <a:t>Qe = CF / Mu</a:t>
          </a: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VTe = Qe * Pu</a:t>
          </a:r>
        </a:p>
        <a:p>
          <a:pPr algn="l" rtl="1">
            <a:defRPr sz="1000"/>
          </a:pPr>
          <a:endParaRPr lang="es-ES" sz="1000" b="1" i="0" strike="noStrike">
            <a:solidFill>
              <a:srgbClr val="000000"/>
            </a:solidFill>
            <a:latin typeface="Arial"/>
            <a:cs typeface="Arial"/>
          </a:endParaRPr>
        </a:p>
        <a:p>
          <a:pPr algn="l" rtl="1">
            <a:defRPr sz="1000"/>
          </a:pPr>
          <a:r>
            <a:rPr lang="es-ES" sz="1000" b="1" i="0" strike="noStrike">
              <a:solidFill>
                <a:srgbClr val="000000"/>
              </a:solidFill>
              <a:latin typeface="Arial"/>
              <a:cs typeface="Arial"/>
            </a:rPr>
            <a:t>ITe = Qe * (Pu</a:t>
          </a:r>
          <a:endParaRPr lang="es-ES" sz="1000" b="0" i="0" strike="noStrike">
            <a:solidFill>
              <a:srgbClr val="000000"/>
            </a:solidFill>
            <a:latin typeface="Courier New"/>
            <a:cs typeface="Courier New"/>
          </a:endParaRPr>
        </a:p>
        <a:p>
          <a:pPr algn="l" rtl="1">
            <a:defRPr sz="1000"/>
          </a:pPr>
          <a:endParaRPr lang="es-ES" sz="1000" b="0" i="0" strike="noStrike">
            <a:solidFill>
              <a:srgbClr val="000000"/>
            </a:solidFill>
            <a:latin typeface="Courier New"/>
            <a:cs typeface="Courier New"/>
          </a:endParaRPr>
        </a:p>
        <a:p>
          <a:pPr algn="l" rtl="1">
            <a:defRPr sz="1000"/>
          </a:pPr>
          <a:endParaRPr lang="es-ES" sz="1000" b="0" i="0" strike="noStrike">
            <a:solidFill>
              <a:srgbClr val="000000"/>
            </a:solidFill>
            <a:latin typeface="Courier New"/>
            <a:cs typeface="Courier New"/>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niminuto/Downloads/Datos/Institucional/Descargas/Punto-de-Equilibrio-en-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 de equilibrio"/>
    </sheetNames>
    <sheetDataSet>
      <sheetData sheetId="0">
        <row r="7">
          <cell r="F7">
            <v>0</v>
          </cell>
          <cell r="G7">
            <v>100.95872174270535</v>
          </cell>
          <cell r="H7">
            <v>201.9174434854107</v>
          </cell>
          <cell r="I7">
            <v>302.87616522811607</v>
          </cell>
        </row>
        <row r="8">
          <cell r="E8" t="str">
            <v>$ Ventas</v>
          </cell>
          <cell r="F8">
            <v>0</v>
          </cell>
          <cell r="G8">
            <v>3152580.2554706233</v>
          </cell>
          <cell r="H8">
            <v>6305160.5109412465</v>
          </cell>
          <cell r="I8">
            <v>9457740.7664118707</v>
          </cell>
        </row>
        <row r="9">
          <cell r="E9" t="str">
            <v>Costo Variable</v>
          </cell>
          <cell r="F9">
            <v>0</v>
          </cell>
          <cell r="G9">
            <v>1257743.7554706233</v>
          </cell>
          <cell r="H9">
            <v>2515487.5109412465</v>
          </cell>
          <cell r="I9">
            <v>3773231.2664118698</v>
          </cell>
        </row>
        <row r="10">
          <cell r="E10" t="str">
            <v>Costo Fijo</v>
          </cell>
          <cell r="F10">
            <v>3789673</v>
          </cell>
          <cell r="G10">
            <v>3789673</v>
          </cell>
          <cell r="H10">
            <v>3789673</v>
          </cell>
          <cell r="I10">
            <v>3789673</v>
          </cell>
        </row>
        <row r="11">
          <cell r="E11" t="str">
            <v>Costo Total</v>
          </cell>
          <cell r="F11">
            <v>3789673</v>
          </cell>
          <cell r="G11">
            <v>5047416.7554706233</v>
          </cell>
          <cell r="H11">
            <v>6305160.5109412465</v>
          </cell>
          <cell r="I11">
            <v>7562904.2664118698</v>
          </cell>
        </row>
        <row r="12">
          <cell r="E12" t="str">
            <v>Beneficio</v>
          </cell>
          <cell r="F12">
            <v>-3789673</v>
          </cell>
          <cell r="G12">
            <v>-1894836.5</v>
          </cell>
          <cell r="H12">
            <v>0</v>
          </cell>
          <cell r="I12">
            <v>1894836.5000000009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2"/>
  <sheetViews>
    <sheetView topLeftCell="A34" zoomScale="125" workbookViewId="0">
      <selection activeCell="E54" sqref="E54"/>
    </sheetView>
  </sheetViews>
  <sheetFormatPr baseColWidth="10" defaultColWidth="10.83203125" defaultRowHeight="13" x14ac:dyDescent="0.15"/>
  <cols>
    <col min="1" max="1" width="5.5" style="1" customWidth="1"/>
    <col min="2" max="2" width="9.33203125" style="1" customWidth="1"/>
    <col min="3" max="3" width="19.5" style="1" customWidth="1"/>
    <col min="4" max="4" width="14.33203125" style="2" customWidth="1"/>
    <col min="5" max="9" width="14.33203125" style="2" bestFit="1" customWidth="1"/>
    <col min="10" max="10" width="11.83203125" style="1" customWidth="1"/>
    <col min="11" max="11" width="14.6640625" style="1" customWidth="1"/>
    <col min="12" max="12" width="11.6640625" style="1" customWidth="1"/>
    <col min="13" max="16384" width="10.83203125" style="1"/>
  </cols>
  <sheetData>
    <row r="1" spans="1:12" ht="28.5" customHeight="1" thickBot="1" x14ac:dyDescent="0.45">
      <c r="A1" s="276" t="s">
        <v>46</v>
      </c>
      <c r="B1" s="277"/>
      <c r="C1" s="277"/>
      <c r="D1" s="277"/>
      <c r="E1" s="277"/>
      <c r="F1" s="277"/>
      <c r="G1" s="277"/>
      <c r="H1" s="277"/>
      <c r="I1" s="277"/>
      <c r="J1" s="277"/>
      <c r="K1" s="277"/>
      <c r="L1" s="278"/>
    </row>
    <row r="2" spans="1:12" x14ac:dyDescent="0.15">
      <c r="A2" s="3"/>
      <c r="B2" s="280"/>
      <c r="C2" s="280"/>
      <c r="D2" s="280"/>
      <c r="E2" s="280"/>
      <c r="F2" s="280"/>
      <c r="G2" s="280"/>
      <c r="H2" s="280"/>
      <c r="I2" s="280"/>
      <c r="J2" s="280"/>
      <c r="K2" s="280"/>
      <c r="L2" s="281"/>
    </row>
    <row r="3" spans="1:12" x14ac:dyDescent="0.15">
      <c r="A3" s="4"/>
      <c r="B3" s="282" t="s">
        <v>48</v>
      </c>
      <c r="C3" s="282"/>
      <c r="D3" s="282"/>
      <c r="E3" s="282"/>
      <c r="F3" s="282"/>
      <c r="G3" s="282"/>
      <c r="H3" s="282"/>
      <c r="I3" s="282"/>
      <c r="J3" s="282"/>
      <c r="K3" s="282"/>
      <c r="L3" s="283"/>
    </row>
    <row r="4" spans="1:12" x14ac:dyDescent="0.15">
      <c r="A4" s="4"/>
      <c r="B4" s="282" t="s">
        <v>50</v>
      </c>
      <c r="C4" s="282"/>
      <c r="D4" s="282"/>
      <c r="E4" s="282"/>
      <c r="F4" s="282"/>
      <c r="G4" s="282"/>
      <c r="H4" s="282"/>
      <c r="I4" s="282"/>
      <c r="J4" s="282"/>
      <c r="K4" s="282"/>
      <c r="L4" s="283"/>
    </row>
    <row r="5" spans="1:12" x14ac:dyDescent="0.15">
      <c r="A5" s="4"/>
      <c r="B5" s="282" t="s">
        <v>51</v>
      </c>
      <c r="C5" s="282"/>
      <c r="D5" s="282"/>
      <c r="E5" s="282"/>
      <c r="F5" s="282"/>
      <c r="G5" s="282"/>
      <c r="H5" s="282"/>
      <c r="I5" s="282"/>
      <c r="J5" s="282"/>
      <c r="K5" s="282"/>
      <c r="L5" s="283"/>
    </row>
    <row r="6" spans="1:12" x14ac:dyDescent="0.15">
      <c r="A6" s="4"/>
      <c r="B6" s="282" t="s">
        <v>49</v>
      </c>
      <c r="C6" s="282"/>
      <c r="D6" s="282"/>
      <c r="E6" s="282"/>
      <c r="F6" s="282"/>
      <c r="G6" s="282"/>
      <c r="H6" s="282"/>
      <c r="I6" s="282"/>
      <c r="J6" s="282"/>
      <c r="K6" s="282"/>
      <c r="L6" s="283"/>
    </row>
    <row r="7" spans="1:12" ht="14" thickBot="1" x14ac:dyDescent="0.2">
      <c r="A7" s="5"/>
      <c r="B7" s="274"/>
      <c r="C7" s="274"/>
      <c r="D7" s="274"/>
      <c r="E7" s="274"/>
      <c r="F7" s="274"/>
      <c r="G7" s="274"/>
      <c r="H7" s="274"/>
      <c r="I7" s="274"/>
      <c r="J7" s="274"/>
      <c r="K7" s="274"/>
      <c r="L7" s="275"/>
    </row>
    <row r="10" spans="1:12" ht="14" x14ac:dyDescent="0.15">
      <c r="A10" s="7"/>
      <c r="B10" s="284" t="s">
        <v>47</v>
      </c>
      <c r="C10" s="284"/>
      <c r="D10" s="10"/>
      <c r="E10" s="10"/>
      <c r="F10" s="10"/>
      <c r="G10" s="10"/>
      <c r="H10" s="10"/>
      <c r="I10" s="10"/>
      <c r="J10" s="7"/>
      <c r="K10" s="7"/>
      <c r="L10" s="7"/>
    </row>
    <row r="11" spans="1:12" ht="15" thickBot="1" x14ac:dyDescent="0.2">
      <c r="A11" s="7"/>
      <c r="B11" s="9"/>
      <c r="C11" s="9"/>
      <c r="D11" s="11" t="s">
        <v>88</v>
      </c>
      <c r="E11" s="11" t="s">
        <v>89</v>
      </c>
      <c r="F11" s="12" t="s">
        <v>90</v>
      </c>
      <c r="G11" s="12" t="s">
        <v>91</v>
      </c>
      <c r="H11" s="12" t="s">
        <v>92</v>
      </c>
      <c r="I11" s="12" t="s">
        <v>93</v>
      </c>
      <c r="J11" s="13" t="s">
        <v>101</v>
      </c>
      <c r="K11" s="32" t="s">
        <v>102</v>
      </c>
      <c r="L11" s="7"/>
    </row>
    <row r="12" spans="1:12" ht="14" x14ac:dyDescent="0.15">
      <c r="A12" s="7" t="s">
        <v>219</v>
      </c>
      <c r="B12" s="259" t="s">
        <v>94</v>
      </c>
      <c r="C12" s="260"/>
      <c r="D12" s="261"/>
      <c r="E12" s="262"/>
      <c r="F12" s="262"/>
      <c r="G12" s="262"/>
      <c r="H12" s="262"/>
      <c r="I12" s="262"/>
      <c r="J12" s="263">
        <v>10</v>
      </c>
      <c r="K12" s="264">
        <f t="shared" ref="K12:K17" si="0">1/J12</f>
        <v>0.1</v>
      </c>
      <c r="L12" s="7"/>
    </row>
    <row r="13" spans="1:12" ht="14" x14ac:dyDescent="0.15">
      <c r="A13" s="7"/>
      <c r="B13" s="265" t="s">
        <v>228</v>
      </c>
      <c r="C13" s="33"/>
      <c r="D13" s="252">
        <v>265000</v>
      </c>
      <c r="E13" s="41"/>
      <c r="F13" s="41"/>
      <c r="G13" s="41"/>
      <c r="H13" s="41"/>
      <c r="I13" s="41"/>
      <c r="J13" s="43">
        <v>10</v>
      </c>
      <c r="K13" s="266">
        <f t="shared" si="0"/>
        <v>0.1</v>
      </c>
      <c r="L13" s="7"/>
    </row>
    <row r="14" spans="1:12" ht="14" x14ac:dyDescent="0.15">
      <c r="A14" s="7"/>
      <c r="B14" s="265" t="s">
        <v>96</v>
      </c>
      <c r="C14" s="33"/>
      <c r="D14" s="252">
        <v>7400000</v>
      </c>
      <c r="E14" s="41"/>
      <c r="F14" s="41"/>
      <c r="G14" s="41"/>
      <c r="H14" s="41"/>
      <c r="I14" s="41"/>
      <c r="J14" s="43">
        <v>5</v>
      </c>
      <c r="K14" s="266">
        <f t="shared" si="0"/>
        <v>0.2</v>
      </c>
      <c r="L14" s="7"/>
    </row>
    <row r="15" spans="1:12" ht="16" x14ac:dyDescent="0.2">
      <c r="A15" s="7"/>
      <c r="B15" s="265" t="s">
        <v>97</v>
      </c>
      <c r="C15" s="33"/>
      <c r="D15" s="233"/>
      <c r="E15" s="41"/>
      <c r="F15" s="41"/>
      <c r="G15" s="41"/>
      <c r="H15" s="41"/>
      <c r="I15" s="42"/>
      <c r="J15" s="43">
        <v>5</v>
      </c>
      <c r="K15" s="266">
        <f t="shared" si="0"/>
        <v>0.2</v>
      </c>
      <c r="L15" s="7"/>
    </row>
    <row r="16" spans="1:12" ht="16" x14ac:dyDescent="0.2">
      <c r="A16" s="7"/>
      <c r="B16" s="265" t="s">
        <v>98</v>
      </c>
      <c r="C16" s="33"/>
      <c r="D16" s="233"/>
      <c r="E16" s="41"/>
      <c r="F16" s="41"/>
      <c r="G16" s="41"/>
      <c r="H16" s="41"/>
      <c r="I16" s="42"/>
      <c r="J16" s="43">
        <v>5</v>
      </c>
      <c r="K16" s="266">
        <f t="shared" si="0"/>
        <v>0.2</v>
      </c>
      <c r="L16" s="7"/>
    </row>
    <row r="17" spans="1:12" ht="17" thickBot="1" x14ac:dyDescent="0.25">
      <c r="A17" s="7"/>
      <c r="B17" s="267" t="s">
        <v>99</v>
      </c>
      <c r="C17" s="268"/>
      <c r="D17" s="269"/>
      <c r="E17" s="270"/>
      <c r="F17" s="270"/>
      <c r="G17" s="270"/>
      <c r="H17" s="270"/>
      <c r="I17" s="271"/>
      <c r="J17" s="272">
        <v>10</v>
      </c>
      <c r="K17" s="273">
        <f t="shared" si="0"/>
        <v>0.1</v>
      </c>
      <c r="L17" s="7"/>
    </row>
    <row r="18" spans="1:12" ht="14" x14ac:dyDescent="0.15">
      <c r="A18" s="7"/>
      <c r="B18" s="14" t="s">
        <v>100</v>
      </c>
      <c r="C18" s="9"/>
      <c r="D18" s="25">
        <f t="shared" ref="D18:I18" si="1">SUM(D12:D17)</f>
        <v>7665000</v>
      </c>
      <c r="E18" s="25">
        <f t="shared" si="1"/>
        <v>0</v>
      </c>
      <c r="F18" s="25">
        <f t="shared" si="1"/>
        <v>0</v>
      </c>
      <c r="G18" s="25">
        <f t="shared" si="1"/>
        <v>0</v>
      </c>
      <c r="H18" s="25">
        <f t="shared" si="1"/>
        <v>0</v>
      </c>
      <c r="I18" s="25">
        <f t="shared" si="1"/>
        <v>0</v>
      </c>
      <c r="J18" s="7"/>
      <c r="K18" s="7"/>
      <c r="L18" s="7"/>
    </row>
    <row r="19" spans="1:12" ht="14" x14ac:dyDescent="0.15">
      <c r="A19" s="7"/>
      <c r="B19" s="9"/>
      <c r="C19" s="14"/>
      <c r="D19" s="25"/>
      <c r="E19" s="25"/>
      <c r="F19" s="25"/>
      <c r="G19" s="25"/>
      <c r="H19" s="25"/>
      <c r="I19" s="25"/>
      <c r="J19" s="7"/>
      <c r="K19" s="7"/>
      <c r="L19" s="7"/>
    </row>
    <row r="20" spans="1:12" ht="14" x14ac:dyDescent="0.15">
      <c r="A20" s="7"/>
      <c r="B20" s="9"/>
      <c r="C20" s="9"/>
      <c r="D20" s="10"/>
      <c r="E20" s="10"/>
      <c r="F20" s="10"/>
      <c r="G20" s="10"/>
      <c r="H20" s="10"/>
      <c r="I20" s="10"/>
      <c r="J20" s="7"/>
      <c r="K20" s="7"/>
      <c r="L20" s="7"/>
    </row>
    <row r="21" spans="1:12" ht="14" x14ac:dyDescent="0.15">
      <c r="A21" s="7"/>
      <c r="B21" s="9"/>
      <c r="C21" s="9"/>
      <c r="D21" s="10"/>
      <c r="E21" s="279" t="s">
        <v>61</v>
      </c>
      <c r="F21" s="279"/>
      <c r="G21" s="10"/>
      <c r="H21" s="279" t="s">
        <v>38</v>
      </c>
      <c r="I21" s="279"/>
      <c r="J21" s="7"/>
      <c r="K21" s="7"/>
      <c r="L21" s="7"/>
    </row>
    <row r="22" spans="1:12" ht="8.25" customHeight="1" x14ac:dyDescent="0.15">
      <c r="A22" s="7"/>
      <c r="B22" s="9"/>
      <c r="C22" s="9"/>
      <c r="D22" s="10"/>
      <c r="E22" s="10"/>
      <c r="F22" s="10"/>
      <c r="G22" s="10"/>
      <c r="H22" s="10"/>
      <c r="I22" s="10"/>
      <c r="J22" s="7"/>
      <c r="K22" s="7"/>
      <c r="L22" s="7"/>
    </row>
    <row r="23" spans="1:12" ht="9.75" customHeight="1" x14ac:dyDescent="0.15">
      <c r="A23" s="7"/>
      <c r="B23" s="9"/>
      <c r="C23" s="9"/>
      <c r="D23" s="10"/>
      <c r="E23" s="10"/>
      <c r="F23" s="10"/>
      <c r="G23" s="10"/>
      <c r="H23" s="10"/>
      <c r="I23" s="10"/>
      <c r="J23" s="7"/>
      <c r="K23" s="7" t="s">
        <v>150</v>
      </c>
      <c r="L23" s="7"/>
    </row>
    <row r="24" spans="1:12" ht="14" x14ac:dyDescent="0.15">
      <c r="A24" s="7"/>
      <c r="B24" s="14" t="s">
        <v>105</v>
      </c>
      <c r="C24" s="9"/>
      <c r="D24" s="10"/>
      <c r="E24" s="10"/>
      <c r="F24" s="10"/>
      <c r="G24" s="10"/>
      <c r="H24" s="10"/>
      <c r="I24" s="10"/>
      <c r="J24" s="7"/>
      <c r="K24" s="7"/>
      <c r="L24" s="7"/>
    </row>
    <row r="25" spans="1:12" ht="14" x14ac:dyDescent="0.15">
      <c r="A25" s="7"/>
      <c r="B25" s="9"/>
      <c r="C25" s="9"/>
      <c r="D25" s="26" t="s">
        <v>88</v>
      </c>
      <c r="E25" s="26" t="s">
        <v>89</v>
      </c>
      <c r="F25" s="26" t="s">
        <v>90</v>
      </c>
      <c r="G25" s="26" t="s">
        <v>91</v>
      </c>
      <c r="H25" s="26" t="s">
        <v>92</v>
      </c>
      <c r="I25" s="26" t="s">
        <v>93</v>
      </c>
      <c r="J25" s="27"/>
      <c r="K25" s="27"/>
      <c r="L25" s="7"/>
    </row>
    <row r="26" spans="1:12" ht="14" x14ac:dyDescent="0.15">
      <c r="A26" s="7"/>
      <c r="B26" s="9" t="s">
        <v>94</v>
      </c>
      <c r="C26" s="9"/>
      <c r="D26" s="167">
        <f t="shared" ref="D26:D31" si="2">D12</f>
        <v>0</v>
      </c>
      <c r="E26" s="168">
        <f t="shared" ref="E26:I31" si="3">D26+E12</f>
        <v>0</v>
      </c>
      <c r="F26" s="168">
        <f t="shared" si="3"/>
        <v>0</v>
      </c>
      <c r="G26" s="168">
        <f t="shared" si="3"/>
        <v>0</v>
      </c>
      <c r="H26" s="168">
        <f t="shared" si="3"/>
        <v>0</v>
      </c>
      <c r="I26" s="169">
        <f t="shared" si="3"/>
        <v>0</v>
      </c>
      <c r="J26" s="7"/>
      <c r="K26" s="18"/>
      <c r="L26" s="7"/>
    </row>
    <row r="27" spans="1:12" ht="14" x14ac:dyDescent="0.15">
      <c r="A27" s="7"/>
      <c r="B27" s="9" t="s">
        <v>228</v>
      </c>
      <c r="C27" s="9"/>
      <c r="D27" s="170">
        <f>D13</f>
        <v>265000</v>
      </c>
      <c r="E27" s="79">
        <f t="shared" si="3"/>
        <v>265000</v>
      </c>
      <c r="F27" s="79">
        <f t="shared" si="3"/>
        <v>265000</v>
      </c>
      <c r="G27" s="79">
        <f t="shared" si="3"/>
        <v>265000</v>
      </c>
      <c r="H27" s="79">
        <f t="shared" si="3"/>
        <v>265000</v>
      </c>
      <c r="I27" s="171">
        <f t="shared" si="3"/>
        <v>265000</v>
      </c>
      <c r="J27" s="7"/>
      <c r="K27" s="18"/>
      <c r="L27" s="7"/>
    </row>
    <row r="28" spans="1:12" ht="14" x14ac:dyDescent="0.15">
      <c r="A28" s="7"/>
      <c r="B28" s="9" t="s">
        <v>96</v>
      </c>
      <c r="C28" s="9"/>
      <c r="D28" s="170">
        <f t="shared" si="2"/>
        <v>7400000</v>
      </c>
      <c r="E28" s="79">
        <f t="shared" si="3"/>
        <v>7400000</v>
      </c>
      <c r="F28" s="79">
        <f t="shared" si="3"/>
        <v>7400000</v>
      </c>
      <c r="G28" s="79">
        <f t="shared" si="3"/>
        <v>7400000</v>
      </c>
      <c r="H28" s="79">
        <f t="shared" si="3"/>
        <v>7400000</v>
      </c>
      <c r="I28" s="171">
        <f t="shared" si="3"/>
        <v>7400000</v>
      </c>
      <c r="J28" s="7"/>
      <c r="K28" s="18"/>
      <c r="L28" s="7"/>
    </row>
    <row r="29" spans="1:12" ht="14" x14ac:dyDescent="0.15">
      <c r="A29" s="7"/>
      <c r="B29" s="9" t="s">
        <v>97</v>
      </c>
      <c r="C29" s="9"/>
      <c r="D29" s="170">
        <f t="shared" si="2"/>
        <v>0</v>
      </c>
      <c r="E29" s="79">
        <f t="shared" si="3"/>
        <v>0</v>
      </c>
      <c r="F29" s="79">
        <f t="shared" si="3"/>
        <v>0</v>
      </c>
      <c r="G29" s="79">
        <f t="shared" si="3"/>
        <v>0</v>
      </c>
      <c r="H29" s="79">
        <f t="shared" si="3"/>
        <v>0</v>
      </c>
      <c r="I29" s="171">
        <f t="shared" si="3"/>
        <v>0</v>
      </c>
      <c r="J29" s="7"/>
      <c r="K29" s="18"/>
      <c r="L29" s="7"/>
    </row>
    <row r="30" spans="1:12" ht="14" x14ac:dyDescent="0.15">
      <c r="A30" s="7"/>
      <c r="B30" s="9" t="s">
        <v>98</v>
      </c>
      <c r="C30" s="9"/>
      <c r="D30" s="170">
        <f t="shared" si="2"/>
        <v>0</v>
      </c>
      <c r="E30" s="79">
        <f t="shared" si="3"/>
        <v>0</v>
      </c>
      <c r="F30" s="79">
        <f t="shared" si="3"/>
        <v>0</v>
      </c>
      <c r="G30" s="79">
        <f t="shared" si="3"/>
        <v>0</v>
      </c>
      <c r="H30" s="79">
        <f t="shared" si="3"/>
        <v>0</v>
      </c>
      <c r="I30" s="171">
        <f t="shared" si="3"/>
        <v>0</v>
      </c>
      <c r="J30" s="7"/>
      <c r="K30" s="18"/>
      <c r="L30" s="7"/>
    </row>
    <row r="31" spans="1:12" ht="14" x14ac:dyDescent="0.15">
      <c r="A31" s="7"/>
      <c r="B31" s="9" t="s">
        <v>99</v>
      </c>
      <c r="C31" s="9"/>
      <c r="D31" s="172">
        <f t="shared" si="2"/>
        <v>0</v>
      </c>
      <c r="E31" s="173">
        <f t="shared" si="3"/>
        <v>0</v>
      </c>
      <c r="F31" s="173">
        <f t="shared" si="3"/>
        <v>0</v>
      </c>
      <c r="G31" s="173">
        <f t="shared" si="3"/>
        <v>0</v>
      </c>
      <c r="H31" s="173">
        <f t="shared" si="3"/>
        <v>0</v>
      </c>
      <c r="I31" s="174">
        <f t="shared" si="3"/>
        <v>0</v>
      </c>
      <c r="J31" s="7"/>
      <c r="K31" s="18"/>
      <c r="L31" s="7"/>
    </row>
    <row r="32" spans="1:12" ht="14" x14ac:dyDescent="0.15">
      <c r="A32" s="7"/>
      <c r="B32" s="9" t="s">
        <v>100</v>
      </c>
      <c r="C32" s="9"/>
      <c r="D32" s="175">
        <f t="shared" ref="D32:I32" si="4">SUM(D26:D31)</f>
        <v>7665000</v>
      </c>
      <c r="E32" s="176">
        <f t="shared" si="4"/>
        <v>7665000</v>
      </c>
      <c r="F32" s="176">
        <f t="shared" si="4"/>
        <v>7665000</v>
      </c>
      <c r="G32" s="176">
        <f t="shared" si="4"/>
        <v>7665000</v>
      </c>
      <c r="H32" s="176">
        <f t="shared" si="4"/>
        <v>7665000</v>
      </c>
      <c r="I32" s="177">
        <f t="shared" si="4"/>
        <v>7665000</v>
      </c>
      <c r="J32" s="7"/>
      <c r="K32" s="7"/>
      <c r="L32" s="7"/>
    </row>
    <row r="33" spans="1:12" ht="14" x14ac:dyDescent="0.15">
      <c r="A33" s="7"/>
      <c r="B33" s="9"/>
      <c r="C33" s="9"/>
      <c r="D33" s="10"/>
      <c r="E33" s="10"/>
      <c r="F33" s="10"/>
      <c r="G33" s="10"/>
      <c r="H33" s="10"/>
      <c r="I33" s="10"/>
      <c r="J33" s="7"/>
      <c r="K33" s="7"/>
      <c r="L33" s="7"/>
    </row>
    <row r="34" spans="1:12" ht="14" x14ac:dyDescent="0.15">
      <c r="A34" s="7"/>
      <c r="B34" s="9"/>
      <c r="C34" s="9"/>
      <c r="D34" s="10"/>
      <c r="E34" s="10"/>
      <c r="F34" s="10"/>
      <c r="G34" s="10"/>
      <c r="H34" s="10"/>
      <c r="I34" s="10"/>
      <c r="J34" s="7"/>
      <c r="K34" s="7"/>
      <c r="L34" s="7"/>
    </row>
    <row r="35" spans="1:12" ht="14" x14ac:dyDescent="0.15">
      <c r="A35" s="7"/>
      <c r="B35" s="14" t="s">
        <v>104</v>
      </c>
      <c r="C35" s="9"/>
      <c r="D35" s="10"/>
      <c r="E35" s="10"/>
      <c r="F35" s="10"/>
      <c r="G35" s="10"/>
      <c r="H35" s="10"/>
      <c r="I35" s="10"/>
      <c r="J35" s="7"/>
      <c r="K35" s="7"/>
      <c r="L35" s="7"/>
    </row>
    <row r="36" spans="1:12" ht="14" x14ac:dyDescent="0.15">
      <c r="A36" s="7"/>
      <c r="B36" s="9"/>
      <c r="C36" s="9"/>
      <c r="D36" s="26" t="s">
        <v>88</v>
      </c>
      <c r="E36" s="26" t="s">
        <v>89</v>
      </c>
      <c r="F36" s="26" t="s">
        <v>90</v>
      </c>
      <c r="G36" s="26" t="s">
        <v>91</v>
      </c>
      <c r="H36" s="26" t="s">
        <v>92</v>
      </c>
      <c r="I36" s="26" t="s">
        <v>93</v>
      </c>
      <c r="J36" s="7"/>
      <c r="K36" s="7"/>
      <c r="L36" s="7"/>
    </row>
    <row r="37" spans="1:12" ht="14" x14ac:dyDescent="0.15">
      <c r="A37" s="7"/>
      <c r="B37" s="9" t="s">
        <v>94</v>
      </c>
      <c r="C37" s="9"/>
      <c r="D37" s="167">
        <v>0</v>
      </c>
      <c r="E37" s="168">
        <f t="shared" ref="E37:I42" si="5">$K12*E26</f>
        <v>0</v>
      </c>
      <c r="F37" s="168">
        <f t="shared" si="5"/>
        <v>0</v>
      </c>
      <c r="G37" s="168">
        <f t="shared" si="5"/>
        <v>0</v>
      </c>
      <c r="H37" s="168">
        <f t="shared" si="5"/>
        <v>0</v>
      </c>
      <c r="I37" s="169">
        <f t="shared" si="5"/>
        <v>0</v>
      </c>
      <c r="J37" s="7"/>
      <c r="K37" s="7"/>
      <c r="L37" s="7"/>
    </row>
    <row r="38" spans="1:12" ht="14" x14ac:dyDescent="0.15">
      <c r="A38" s="7"/>
      <c r="B38" s="9" t="s">
        <v>228</v>
      </c>
      <c r="C38" s="9"/>
      <c r="D38" s="170">
        <v>0</v>
      </c>
      <c r="E38" s="79">
        <f t="shared" si="5"/>
        <v>26500</v>
      </c>
      <c r="F38" s="79">
        <f t="shared" si="5"/>
        <v>26500</v>
      </c>
      <c r="G38" s="79">
        <f t="shared" si="5"/>
        <v>26500</v>
      </c>
      <c r="H38" s="79">
        <f t="shared" si="5"/>
        <v>26500</v>
      </c>
      <c r="I38" s="171">
        <f t="shared" si="5"/>
        <v>26500</v>
      </c>
      <c r="J38" s="7"/>
      <c r="K38" s="7"/>
      <c r="L38" s="7"/>
    </row>
    <row r="39" spans="1:12" ht="14" x14ac:dyDescent="0.15">
      <c r="A39" s="7"/>
      <c r="B39" s="9" t="s">
        <v>96</v>
      </c>
      <c r="C39" s="9"/>
      <c r="D39" s="170">
        <v>0</v>
      </c>
      <c r="E39" s="79">
        <f t="shared" si="5"/>
        <v>1480000</v>
      </c>
      <c r="F39" s="79">
        <f t="shared" si="5"/>
        <v>1480000</v>
      </c>
      <c r="G39" s="79">
        <f t="shared" si="5"/>
        <v>1480000</v>
      </c>
      <c r="H39" s="79">
        <f t="shared" si="5"/>
        <v>1480000</v>
      </c>
      <c r="I39" s="171">
        <f t="shared" si="5"/>
        <v>1480000</v>
      </c>
      <c r="J39" s="7"/>
      <c r="K39" s="7"/>
      <c r="L39" s="7"/>
    </row>
    <row r="40" spans="1:12" ht="14" x14ac:dyDescent="0.15">
      <c r="A40" s="7"/>
      <c r="B40" s="9" t="s">
        <v>97</v>
      </c>
      <c r="C40" s="9"/>
      <c r="D40" s="170">
        <v>0</v>
      </c>
      <c r="E40" s="79">
        <f t="shared" si="5"/>
        <v>0</v>
      </c>
      <c r="F40" s="79">
        <f t="shared" si="5"/>
        <v>0</v>
      </c>
      <c r="G40" s="79">
        <f t="shared" si="5"/>
        <v>0</v>
      </c>
      <c r="H40" s="79">
        <f t="shared" si="5"/>
        <v>0</v>
      </c>
      <c r="I40" s="171">
        <f t="shared" si="5"/>
        <v>0</v>
      </c>
      <c r="J40" s="7"/>
      <c r="K40" s="7"/>
      <c r="L40" s="7"/>
    </row>
    <row r="41" spans="1:12" ht="14" x14ac:dyDescent="0.15">
      <c r="A41" s="7"/>
      <c r="B41" s="9" t="s">
        <v>98</v>
      </c>
      <c r="C41" s="9"/>
      <c r="D41" s="170">
        <v>0</v>
      </c>
      <c r="E41" s="79">
        <f t="shared" si="5"/>
        <v>0</v>
      </c>
      <c r="F41" s="79">
        <f t="shared" si="5"/>
        <v>0</v>
      </c>
      <c r="G41" s="79">
        <f t="shared" si="5"/>
        <v>0</v>
      </c>
      <c r="H41" s="79">
        <f t="shared" si="5"/>
        <v>0</v>
      </c>
      <c r="I41" s="171">
        <f t="shared" si="5"/>
        <v>0</v>
      </c>
      <c r="J41" s="7"/>
      <c r="K41" s="7"/>
      <c r="L41" s="7"/>
    </row>
    <row r="42" spans="1:12" ht="14" x14ac:dyDescent="0.15">
      <c r="A42" s="7"/>
      <c r="B42" s="9" t="s">
        <v>99</v>
      </c>
      <c r="C42" s="9"/>
      <c r="D42" s="172">
        <v>0</v>
      </c>
      <c r="E42" s="173">
        <f t="shared" si="5"/>
        <v>0</v>
      </c>
      <c r="F42" s="173">
        <f t="shared" si="5"/>
        <v>0</v>
      </c>
      <c r="G42" s="173">
        <f t="shared" si="5"/>
        <v>0</v>
      </c>
      <c r="H42" s="173">
        <f t="shared" si="5"/>
        <v>0</v>
      </c>
      <c r="I42" s="174">
        <f t="shared" si="5"/>
        <v>0</v>
      </c>
      <c r="J42" s="7"/>
      <c r="K42" s="7"/>
      <c r="L42" s="7"/>
    </row>
    <row r="43" spans="1:12" ht="14" x14ac:dyDescent="0.15">
      <c r="A43" s="7"/>
      <c r="B43" s="9" t="s">
        <v>100</v>
      </c>
      <c r="C43" s="9"/>
      <c r="D43" s="175">
        <f t="shared" ref="D43:I43" si="6">SUM(D37:D42)</f>
        <v>0</v>
      </c>
      <c r="E43" s="176">
        <f t="shared" si="6"/>
        <v>1506500</v>
      </c>
      <c r="F43" s="176">
        <f t="shared" si="6"/>
        <v>1506500</v>
      </c>
      <c r="G43" s="176">
        <f t="shared" si="6"/>
        <v>1506500</v>
      </c>
      <c r="H43" s="176">
        <f t="shared" si="6"/>
        <v>1506500</v>
      </c>
      <c r="I43" s="177">
        <f t="shared" si="6"/>
        <v>1506500</v>
      </c>
      <c r="J43" s="7"/>
      <c r="K43" s="7"/>
      <c r="L43" s="7"/>
    </row>
    <row r="44" spans="1:12" ht="14" x14ac:dyDescent="0.15">
      <c r="A44" s="7"/>
      <c r="B44" s="9"/>
      <c r="C44" s="9"/>
      <c r="D44" s="10"/>
      <c r="E44" s="10"/>
      <c r="F44" s="10"/>
      <c r="G44" s="10"/>
      <c r="H44" s="10"/>
      <c r="I44" s="10"/>
      <c r="J44" s="7"/>
      <c r="K44" s="7"/>
      <c r="L44" s="7"/>
    </row>
    <row r="45" spans="1:12" ht="14" x14ac:dyDescent="0.15">
      <c r="A45" s="7"/>
      <c r="B45" s="9"/>
      <c r="C45" s="9"/>
      <c r="D45" s="10"/>
      <c r="E45" s="10"/>
      <c r="F45" s="10"/>
      <c r="G45" s="10"/>
      <c r="H45" s="10"/>
      <c r="I45" s="10"/>
      <c r="J45" s="7"/>
      <c r="K45" s="7"/>
      <c r="L45" s="7"/>
    </row>
    <row r="46" spans="1:12" ht="14" x14ac:dyDescent="0.15">
      <c r="A46" s="7"/>
      <c r="B46" s="14" t="s">
        <v>103</v>
      </c>
      <c r="C46" s="9"/>
      <c r="D46" s="10"/>
      <c r="E46" s="10"/>
      <c r="F46" s="10"/>
      <c r="G46" s="10"/>
      <c r="H46" s="10"/>
      <c r="I46" s="10"/>
      <c r="J46" s="7"/>
      <c r="K46" s="7"/>
      <c r="L46" s="7"/>
    </row>
    <row r="47" spans="1:12" ht="14" x14ac:dyDescent="0.15">
      <c r="A47" s="7"/>
      <c r="B47" s="9"/>
      <c r="C47" s="9"/>
      <c r="D47" s="26" t="s">
        <v>88</v>
      </c>
      <c r="E47" s="26" t="s">
        <v>89</v>
      </c>
      <c r="F47" s="26" t="s">
        <v>90</v>
      </c>
      <c r="G47" s="26" t="s">
        <v>91</v>
      </c>
      <c r="H47" s="26" t="s">
        <v>92</v>
      </c>
      <c r="I47" s="26" t="s">
        <v>93</v>
      </c>
      <c r="J47" s="7"/>
      <c r="K47" s="7"/>
      <c r="L47" s="7"/>
    </row>
    <row r="48" spans="1:12" ht="14" x14ac:dyDescent="0.15">
      <c r="A48" s="7"/>
      <c r="B48" s="9" t="s">
        <v>94</v>
      </c>
      <c r="C48" s="9"/>
      <c r="D48" s="167">
        <f t="shared" ref="D48:D53" si="7">D37</f>
        <v>0</v>
      </c>
      <c r="E48" s="168">
        <f t="shared" ref="E48:I53" si="8">D48+E37</f>
        <v>0</v>
      </c>
      <c r="F48" s="168">
        <f t="shared" si="8"/>
        <v>0</v>
      </c>
      <c r="G48" s="168">
        <f t="shared" si="8"/>
        <v>0</v>
      </c>
      <c r="H48" s="168">
        <f t="shared" si="8"/>
        <v>0</v>
      </c>
      <c r="I48" s="169">
        <f t="shared" si="8"/>
        <v>0</v>
      </c>
      <c r="J48" s="7"/>
      <c r="K48" s="7"/>
      <c r="L48" s="7"/>
    </row>
    <row r="49" spans="1:12" ht="14" x14ac:dyDescent="0.15">
      <c r="A49" s="7"/>
      <c r="B49" s="9" t="s">
        <v>95</v>
      </c>
      <c r="C49" s="9"/>
      <c r="D49" s="170">
        <f t="shared" si="7"/>
        <v>0</v>
      </c>
      <c r="E49" s="79">
        <f t="shared" si="8"/>
        <v>26500</v>
      </c>
      <c r="F49" s="79">
        <f t="shared" si="8"/>
        <v>53000</v>
      </c>
      <c r="G49" s="79">
        <f t="shared" si="8"/>
        <v>79500</v>
      </c>
      <c r="H49" s="79">
        <f t="shared" si="8"/>
        <v>106000</v>
      </c>
      <c r="I49" s="171">
        <f t="shared" si="8"/>
        <v>132500</v>
      </c>
      <c r="J49" s="7"/>
      <c r="K49" s="7"/>
      <c r="L49" s="7"/>
    </row>
    <row r="50" spans="1:12" ht="14" x14ac:dyDescent="0.15">
      <c r="A50" s="7"/>
      <c r="B50" s="9" t="s">
        <v>96</v>
      </c>
      <c r="C50" s="9"/>
      <c r="D50" s="170">
        <f t="shared" si="7"/>
        <v>0</v>
      </c>
      <c r="E50" s="79">
        <f t="shared" si="8"/>
        <v>1480000</v>
      </c>
      <c r="F50" s="79">
        <f t="shared" si="8"/>
        <v>2960000</v>
      </c>
      <c r="G50" s="79">
        <f t="shared" si="8"/>
        <v>4440000</v>
      </c>
      <c r="H50" s="79">
        <f t="shared" si="8"/>
        <v>5920000</v>
      </c>
      <c r="I50" s="171">
        <f t="shared" si="8"/>
        <v>7400000</v>
      </c>
      <c r="J50" s="7"/>
      <c r="K50" s="7"/>
      <c r="L50" s="7"/>
    </row>
    <row r="51" spans="1:12" ht="14" x14ac:dyDescent="0.15">
      <c r="A51" s="7"/>
      <c r="B51" s="9" t="s">
        <v>97</v>
      </c>
      <c r="C51" s="9"/>
      <c r="D51" s="170">
        <f t="shared" si="7"/>
        <v>0</v>
      </c>
      <c r="E51" s="79">
        <f t="shared" si="8"/>
        <v>0</v>
      </c>
      <c r="F51" s="79">
        <f t="shared" si="8"/>
        <v>0</v>
      </c>
      <c r="G51" s="79">
        <f t="shared" si="8"/>
        <v>0</v>
      </c>
      <c r="H51" s="79">
        <f t="shared" si="8"/>
        <v>0</v>
      </c>
      <c r="I51" s="171">
        <f t="shared" si="8"/>
        <v>0</v>
      </c>
      <c r="J51" s="7"/>
      <c r="K51" s="7"/>
      <c r="L51" s="7"/>
    </row>
    <row r="52" spans="1:12" ht="14" x14ac:dyDescent="0.15">
      <c r="A52" s="7"/>
      <c r="B52" s="9" t="s">
        <v>98</v>
      </c>
      <c r="C52" s="9"/>
      <c r="D52" s="170">
        <f t="shared" si="7"/>
        <v>0</v>
      </c>
      <c r="E52" s="79">
        <f t="shared" si="8"/>
        <v>0</v>
      </c>
      <c r="F52" s="79">
        <f t="shared" si="8"/>
        <v>0</v>
      </c>
      <c r="G52" s="79">
        <f t="shared" si="8"/>
        <v>0</v>
      </c>
      <c r="H52" s="79">
        <f t="shared" si="8"/>
        <v>0</v>
      </c>
      <c r="I52" s="171">
        <f t="shared" si="8"/>
        <v>0</v>
      </c>
      <c r="J52" s="7"/>
      <c r="K52" s="7"/>
      <c r="L52" s="7"/>
    </row>
    <row r="53" spans="1:12" ht="14" x14ac:dyDescent="0.15">
      <c r="A53" s="7"/>
      <c r="B53" s="9" t="s">
        <v>99</v>
      </c>
      <c r="C53" s="9"/>
      <c r="D53" s="172">
        <f t="shared" si="7"/>
        <v>0</v>
      </c>
      <c r="E53" s="173">
        <f t="shared" si="8"/>
        <v>0</v>
      </c>
      <c r="F53" s="173">
        <f t="shared" si="8"/>
        <v>0</v>
      </c>
      <c r="G53" s="173">
        <f t="shared" si="8"/>
        <v>0</v>
      </c>
      <c r="H53" s="173">
        <f t="shared" si="8"/>
        <v>0</v>
      </c>
      <c r="I53" s="174">
        <f t="shared" si="8"/>
        <v>0</v>
      </c>
      <c r="J53" s="7"/>
      <c r="K53" s="7"/>
      <c r="L53" s="7"/>
    </row>
    <row r="54" spans="1:12" ht="14" x14ac:dyDescent="0.15">
      <c r="A54" s="7"/>
      <c r="B54" s="9" t="s">
        <v>100</v>
      </c>
      <c r="C54" s="9"/>
      <c r="D54" s="175">
        <f t="shared" ref="D54:I54" si="9">SUM(D48:D53)</f>
        <v>0</v>
      </c>
      <c r="E54" s="176">
        <f t="shared" si="9"/>
        <v>1506500</v>
      </c>
      <c r="F54" s="176">
        <f t="shared" si="9"/>
        <v>3013000</v>
      </c>
      <c r="G54" s="176">
        <f t="shared" si="9"/>
        <v>4519500</v>
      </c>
      <c r="H54" s="176">
        <f t="shared" si="9"/>
        <v>6026000</v>
      </c>
      <c r="I54" s="177">
        <f t="shared" si="9"/>
        <v>7532500</v>
      </c>
      <c r="J54" s="7"/>
      <c r="K54" s="7"/>
      <c r="L54" s="7"/>
    </row>
    <row r="55" spans="1:12" ht="14" x14ac:dyDescent="0.15">
      <c r="A55" s="7"/>
      <c r="B55" s="9"/>
      <c r="C55" s="9"/>
      <c r="D55" s="10"/>
      <c r="E55" s="10"/>
      <c r="F55" s="10"/>
      <c r="G55" s="10"/>
      <c r="H55" s="10"/>
      <c r="I55" s="10"/>
      <c r="J55" s="7"/>
      <c r="K55" s="7"/>
      <c r="L55" s="7"/>
    </row>
    <row r="56" spans="1:12" ht="14" x14ac:dyDescent="0.15">
      <c r="A56" s="7"/>
      <c r="B56" s="9"/>
      <c r="C56" s="9"/>
      <c r="D56" s="10"/>
      <c r="E56" s="10"/>
      <c r="F56" s="10"/>
      <c r="G56" s="10"/>
      <c r="H56" s="10"/>
      <c r="I56" s="10"/>
      <c r="J56" s="7"/>
      <c r="K56" s="7"/>
      <c r="L56" s="7"/>
    </row>
    <row r="57" spans="1:12" ht="14" x14ac:dyDescent="0.15">
      <c r="A57" s="7"/>
      <c r="B57" s="9"/>
      <c r="C57" s="9"/>
      <c r="D57" s="10"/>
      <c r="E57" s="10"/>
      <c r="F57" s="10"/>
      <c r="G57" s="10"/>
      <c r="H57" s="10"/>
      <c r="I57" s="10"/>
      <c r="J57" s="7"/>
      <c r="K57" s="7"/>
      <c r="L57" s="7"/>
    </row>
    <row r="58" spans="1:12" ht="14" x14ac:dyDescent="0.15">
      <c r="A58" s="7"/>
      <c r="B58" s="9"/>
      <c r="C58" s="9"/>
      <c r="D58" s="10"/>
      <c r="E58" s="10"/>
      <c r="F58" s="10"/>
      <c r="G58" s="10"/>
      <c r="H58" s="10"/>
      <c r="I58" s="10"/>
      <c r="J58" s="7"/>
      <c r="K58" s="7"/>
      <c r="L58" s="7"/>
    </row>
    <row r="59" spans="1:12" ht="14" x14ac:dyDescent="0.15">
      <c r="A59" s="7"/>
      <c r="B59" s="9"/>
      <c r="C59" s="9"/>
      <c r="D59" s="10"/>
      <c r="E59" s="10"/>
      <c r="F59" s="10"/>
      <c r="G59" s="10"/>
      <c r="H59" s="10"/>
      <c r="I59" s="10"/>
      <c r="J59" s="7"/>
      <c r="K59" s="7"/>
      <c r="L59" s="7"/>
    </row>
    <row r="60" spans="1:12" ht="14" x14ac:dyDescent="0.15">
      <c r="A60" s="7"/>
      <c r="B60" s="9"/>
      <c r="C60" s="9"/>
      <c r="D60" s="10"/>
      <c r="E60" s="10"/>
      <c r="F60" s="10"/>
      <c r="G60" s="10"/>
      <c r="H60" s="10"/>
      <c r="I60" s="10"/>
      <c r="J60" s="7"/>
      <c r="K60" s="7"/>
      <c r="L60" s="7"/>
    </row>
    <row r="61" spans="1:12" ht="14" x14ac:dyDescent="0.15">
      <c r="A61" s="7"/>
      <c r="B61" s="9"/>
      <c r="C61" s="9"/>
      <c r="D61" s="10"/>
      <c r="E61" s="10"/>
      <c r="F61" s="10"/>
      <c r="G61" s="10"/>
      <c r="H61" s="10"/>
      <c r="I61" s="10"/>
      <c r="J61" s="7"/>
      <c r="K61" s="7"/>
      <c r="L61" s="7"/>
    </row>
    <row r="62" spans="1:12" ht="14" x14ac:dyDescent="0.15">
      <c r="A62" s="7"/>
      <c r="B62" s="9"/>
      <c r="C62" s="9"/>
      <c r="D62" s="10"/>
      <c r="E62" s="10"/>
      <c r="F62" s="10"/>
      <c r="G62" s="10"/>
      <c r="H62" s="10"/>
      <c r="I62" s="10"/>
      <c r="J62" s="7"/>
      <c r="K62" s="7"/>
      <c r="L62" s="7"/>
    </row>
    <row r="63" spans="1:12" ht="14" x14ac:dyDescent="0.15">
      <c r="A63" s="7"/>
      <c r="B63" s="9"/>
      <c r="C63" s="9"/>
      <c r="D63" s="10"/>
      <c r="E63" s="10"/>
      <c r="F63" s="10"/>
      <c r="G63" s="10"/>
      <c r="H63" s="10"/>
      <c r="I63" s="10"/>
      <c r="J63" s="7"/>
      <c r="K63" s="7"/>
      <c r="L63" s="7"/>
    </row>
    <row r="64" spans="1:12" ht="14" x14ac:dyDescent="0.15">
      <c r="A64" s="7"/>
      <c r="B64" s="9"/>
      <c r="C64" s="9"/>
      <c r="D64" s="10"/>
      <c r="E64" s="10"/>
      <c r="F64" s="10"/>
      <c r="G64" s="10"/>
      <c r="H64" s="10"/>
      <c r="I64" s="10"/>
      <c r="J64" s="7"/>
      <c r="K64" s="7"/>
      <c r="L64" s="7"/>
    </row>
    <row r="65" spans="1:12" ht="14" x14ac:dyDescent="0.15">
      <c r="A65" s="7"/>
      <c r="B65" s="9"/>
      <c r="C65" s="9"/>
      <c r="D65" s="10"/>
      <c r="E65" s="10"/>
      <c r="F65" s="10"/>
      <c r="G65" s="10"/>
      <c r="H65" s="10"/>
      <c r="I65" s="10"/>
      <c r="J65" s="7"/>
      <c r="K65" s="7"/>
      <c r="L65" s="7"/>
    </row>
    <row r="66" spans="1:12" ht="14" x14ac:dyDescent="0.15">
      <c r="A66" s="7"/>
      <c r="B66" s="9"/>
      <c r="C66" s="9"/>
      <c r="D66" s="10"/>
      <c r="E66" s="10"/>
      <c r="F66" s="10"/>
      <c r="G66" s="10"/>
      <c r="H66" s="10"/>
      <c r="I66" s="10"/>
      <c r="J66" s="7"/>
      <c r="K66" s="7"/>
      <c r="L66" s="7"/>
    </row>
    <row r="67" spans="1:12" ht="14" x14ac:dyDescent="0.15">
      <c r="A67" s="7"/>
      <c r="B67" s="9"/>
      <c r="C67" s="9"/>
      <c r="D67" s="10"/>
      <c r="E67" s="10"/>
      <c r="F67" s="10"/>
      <c r="G67" s="10"/>
      <c r="H67" s="10"/>
      <c r="I67" s="10"/>
      <c r="J67" s="7"/>
      <c r="K67" s="7"/>
      <c r="L67" s="7"/>
    </row>
    <row r="68" spans="1:12" ht="14" x14ac:dyDescent="0.15">
      <c r="A68" s="7"/>
      <c r="B68" s="9"/>
      <c r="C68" s="9"/>
      <c r="D68" s="10"/>
      <c r="E68" s="10"/>
      <c r="F68" s="10"/>
      <c r="G68" s="10"/>
      <c r="H68" s="10"/>
      <c r="I68" s="10"/>
      <c r="J68" s="7"/>
      <c r="K68" s="7"/>
      <c r="L68" s="7"/>
    </row>
    <row r="69" spans="1:12" ht="14" x14ac:dyDescent="0.15">
      <c r="A69" s="7"/>
      <c r="B69" s="9"/>
      <c r="C69" s="9"/>
      <c r="D69" s="10"/>
      <c r="E69" s="10"/>
      <c r="F69" s="10"/>
      <c r="G69" s="10"/>
      <c r="H69" s="10"/>
      <c r="I69" s="10"/>
      <c r="J69" s="7"/>
      <c r="K69" s="7"/>
      <c r="L69" s="7"/>
    </row>
    <row r="70" spans="1:12" ht="14" x14ac:dyDescent="0.15">
      <c r="A70" s="7"/>
      <c r="B70" s="9"/>
      <c r="C70" s="9"/>
      <c r="D70" s="10"/>
      <c r="E70" s="10"/>
      <c r="F70" s="10"/>
      <c r="G70" s="10"/>
      <c r="H70" s="10"/>
      <c r="I70" s="10"/>
      <c r="J70" s="7"/>
      <c r="K70" s="7"/>
      <c r="L70" s="7"/>
    </row>
    <row r="71" spans="1:12" ht="14" x14ac:dyDescent="0.15">
      <c r="A71" s="7"/>
      <c r="B71" s="9"/>
      <c r="C71" s="9"/>
      <c r="D71" s="10"/>
      <c r="E71" s="10"/>
      <c r="F71" s="10"/>
      <c r="G71" s="10"/>
      <c r="H71" s="10"/>
      <c r="I71" s="10"/>
      <c r="J71" s="7"/>
      <c r="K71" s="7"/>
      <c r="L71" s="7"/>
    </row>
    <row r="72" spans="1:12" ht="14" x14ac:dyDescent="0.15">
      <c r="A72" s="7"/>
      <c r="B72" s="9"/>
      <c r="C72" s="9"/>
      <c r="D72" s="10"/>
      <c r="E72" s="10"/>
      <c r="F72" s="10"/>
      <c r="G72" s="10"/>
      <c r="H72" s="10"/>
      <c r="I72" s="10"/>
      <c r="J72" s="7"/>
      <c r="K72" s="7"/>
      <c r="L72" s="7"/>
    </row>
    <row r="73" spans="1:12" ht="14" x14ac:dyDescent="0.15">
      <c r="A73" s="7"/>
      <c r="B73" s="9"/>
      <c r="C73" s="9"/>
      <c r="D73" s="10"/>
      <c r="E73" s="10"/>
      <c r="F73" s="10"/>
      <c r="G73" s="10"/>
      <c r="H73" s="10"/>
      <c r="I73" s="10"/>
      <c r="J73" s="7"/>
      <c r="K73" s="7"/>
      <c r="L73" s="7"/>
    </row>
    <row r="74" spans="1:12" ht="14" x14ac:dyDescent="0.15">
      <c r="A74" s="7"/>
      <c r="B74" s="9"/>
      <c r="C74" s="9"/>
      <c r="D74" s="10"/>
      <c r="E74" s="10"/>
      <c r="F74" s="10"/>
      <c r="G74" s="10"/>
      <c r="H74" s="10"/>
      <c r="I74" s="10"/>
      <c r="J74" s="7"/>
      <c r="K74" s="7"/>
      <c r="L74" s="7"/>
    </row>
    <row r="75" spans="1:12" ht="14" x14ac:dyDescent="0.15">
      <c r="A75" s="7"/>
      <c r="B75" s="9"/>
      <c r="C75" s="9"/>
      <c r="D75" s="10"/>
      <c r="E75" s="10"/>
      <c r="F75" s="10"/>
      <c r="G75" s="10"/>
      <c r="H75" s="10"/>
      <c r="I75" s="10"/>
      <c r="J75" s="7"/>
      <c r="K75" s="7"/>
      <c r="L75" s="7"/>
    </row>
    <row r="76" spans="1:12" ht="14" x14ac:dyDescent="0.15">
      <c r="A76" s="7"/>
      <c r="B76" s="9"/>
      <c r="C76" s="9"/>
      <c r="D76" s="10"/>
      <c r="E76" s="10"/>
      <c r="F76" s="10"/>
      <c r="G76" s="10"/>
      <c r="H76" s="10"/>
      <c r="I76" s="10"/>
      <c r="J76" s="7"/>
      <c r="K76" s="7"/>
      <c r="L76" s="7"/>
    </row>
    <row r="77" spans="1:12" ht="14" x14ac:dyDescent="0.15">
      <c r="A77" s="7"/>
      <c r="B77" s="9"/>
      <c r="C77" s="9"/>
      <c r="D77" s="10"/>
      <c r="E77" s="10"/>
      <c r="F77" s="10"/>
      <c r="G77" s="10"/>
      <c r="H77" s="10"/>
      <c r="I77" s="10"/>
      <c r="J77" s="7"/>
      <c r="K77" s="7"/>
      <c r="L77" s="7"/>
    </row>
    <row r="78" spans="1:12" ht="14" x14ac:dyDescent="0.15">
      <c r="A78" s="7"/>
      <c r="B78" s="9"/>
      <c r="C78" s="9"/>
      <c r="D78" s="10"/>
      <c r="E78" s="10"/>
      <c r="F78" s="10"/>
      <c r="G78" s="10"/>
      <c r="H78" s="10"/>
      <c r="I78" s="10"/>
      <c r="J78" s="7"/>
      <c r="K78" s="7"/>
      <c r="L78" s="7"/>
    </row>
    <row r="79" spans="1:12" ht="14" x14ac:dyDescent="0.15">
      <c r="A79" s="7"/>
      <c r="B79" s="9"/>
      <c r="C79" s="9"/>
      <c r="D79" s="10"/>
      <c r="E79" s="10"/>
      <c r="F79" s="10"/>
      <c r="G79" s="10"/>
      <c r="H79" s="10"/>
      <c r="I79" s="10"/>
      <c r="J79" s="7"/>
      <c r="K79" s="7"/>
      <c r="L79" s="7"/>
    </row>
    <row r="80" spans="1:12" ht="14" x14ac:dyDescent="0.15">
      <c r="A80" s="7"/>
      <c r="B80" s="9"/>
      <c r="C80" s="9"/>
      <c r="D80" s="10"/>
      <c r="E80" s="10"/>
      <c r="F80" s="10"/>
      <c r="G80" s="10"/>
      <c r="H80" s="10"/>
      <c r="I80" s="10"/>
      <c r="J80" s="7"/>
      <c r="K80" s="7"/>
      <c r="L80" s="7"/>
    </row>
    <row r="81" spans="1:12" ht="14" x14ac:dyDescent="0.15">
      <c r="A81" s="7"/>
      <c r="B81" s="9"/>
      <c r="C81" s="9"/>
      <c r="D81" s="10"/>
      <c r="E81" s="10"/>
      <c r="F81" s="10"/>
      <c r="G81" s="10"/>
      <c r="H81" s="10"/>
      <c r="I81" s="10"/>
      <c r="J81" s="7"/>
      <c r="K81" s="7"/>
      <c r="L81" s="7"/>
    </row>
    <row r="82" spans="1:12" ht="14" x14ac:dyDescent="0.15">
      <c r="A82" s="7"/>
      <c r="B82" s="9"/>
      <c r="C82" s="9"/>
      <c r="D82" s="10"/>
      <c r="E82" s="10"/>
      <c r="F82" s="10"/>
      <c r="G82" s="10"/>
      <c r="H82" s="10"/>
      <c r="I82" s="10"/>
      <c r="J82" s="7"/>
      <c r="K82" s="7"/>
      <c r="L82" s="7"/>
    </row>
    <row r="83" spans="1:12" ht="14" x14ac:dyDescent="0.15">
      <c r="A83" s="7"/>
      <c r="B83" s="9"/>
      <c r="C83" s="9"/>
      <c r="D83" s="10"/>
      <c r="E83" s="10"/>
      <c r="F83" s="10"/>
      <c r="G83" s="10"/>
      <c r="H83" s="10"/>
      <c r="I83" s="10"/>
      <c r="J83" s="7"/>
      <c r="K83" s="7"/>
      <c r="L83" s="7"/>
    </row>
    <row r="84" spans="1:12" ht="14" x14ac:dyDescent="0.15">
      <c r="A84" s="7"/>
      <c r="B84" s="9"/>
      <c r="C84" s="9"/>
      <c r="D84" s="10"/>
      <c r="E84" s="10"/>
      <c r="F84" s="10"/>
      <c r="G84" s="10"/>
      <c r="H84" s="10"/>
      <c r="I84" s="10"/>
      <c r="J84" s="7"/>
      <c r="K84" s="7"/>
      <c r="L84" s="7"/>
    </row>
    <row r="85" spans="1:12" ht="14" x14ac:dyDescent="0.15">
      <c r="A85" s="7"/>
      <c r="B85" s="9"/>
      <c r="C85" s="9"/>
      <c r="D85" s="10"/>
      <c r="E85" s="10"/>
      <c r="F85" s="10"/>
      <c r="G85" s="10"/>
      <c r="H85" s="10"/>
      <c r="I85" s="10"/>
      <c r="J85" s="7"/>
      <c r="K85" s="7"/>
      <c r="L85" s="7"/>
    </row>
    <row r="86" spans="1:12" ht="14" x14ac:dyDescent="0.15">
      <c r="A86" s="7"/>
      <c r="B86" s="9"/>
      <c r="C86" s="9"/>
      <c r="D86" s="10"/>
      <c r="E86" s="10"/>
      <c r="F86" s="10"/>
      <c r="G86" s="10"/>
      <c r="H86" s="10"/>
      <c r="I86" s="10"/>
      <c r="J86" s="7"/>
      <c r="K86" s="7"/>
      <c r="L86" s="7"/>
    </row>
    <row r="87" spans="1:12" ht="14" x14ac:dyDescent="0.15">
      <c r="A87" s="7"/>
      <c r="B87" s="9"/>
      <c r="C87" s="9"/>
      <c r="D87" s="10"/>
      <c r="E87" s="10"/>
      <c r="F87" s="10"/>
      <c r="G87" s="10"/>
      <c r="H87" s="10"/>
      <c r="I87" s="10"/>
      <c r="J87" s="7"/>
      <c r="K87" s="7"/>
      <c r="L87" s="7"/>
    </row>
    <row r="88" spans="1:12" ht="14" x14ac:dyDescent="0.15">
      <c r="A88" s="7"/>
      <c r="B88" s="9"/>
      <c r="C88" s="9"/>
      <c r="D88" s="10"/>
      <c r="E88" s="10"/>
      <c r="F88" s="10"/>
      <c r="G88" s="10"/>
      <c r="H88" s="10"/>
      <c r="I88" s="10"/>
      <c r="J88" s="7"/>
      <c r="K88" s="7"/>
      <c r="L88" s="7"/>
    </row>
    <row r="89" spans="1:12" ht="14" x14ac:dyDescent="0.15">
      <c r="A89" s="7"/>
      <c r="B89" s="9"/>
      <c r="C89" s="9"/>
      <c r="D89" s="10"/>
      <c r="E89" s="10"/>
      <c r="F89" s="10"/>
      <c r="G89" s="10"/>
      <c r="H89" s="10"/>
      <c r="I89" s="10"/>
      <c r="J89" s="7"/>
      <c r="K89" s="7"/>
      <c r="L89" s="7"/>
    </row>
    <row r="90" spans="1:12" ht="14" x14ac:dyDescent="0.15">
      <c r="A90" s="7"/>
      <c r="B90" s="9"/>
      <c r="C90" s="9"/>
      <c r="D90" s="10"/>
      <c r="E90" s="10"/>
      <c r="F90" s="10"/>
      <c r="G90" s="10"/>
      <c r="H90" s="10"/>
      <c r="I90" s="10"/>
      <c r="J90" s="7"/>
      <c r="K90" s="7"/>
      <c r="L90" s="7"/>
    </row>
    <row r="91" spans="1:12" ht="14" x14ac:dyDescent="0.15">
      <c r="A91" s="7"/>
      <c r="B91" s="9"/>
      <c r="C91" s="9"/>
      <c r="D91" s="10"/>
      <c r="E91" s="10"/>
      <c r="F91" s="10"/>
      <c r="G91" s="10"/>
      <c r="H91" s="10"/>
      <c r="I91" s="10"/>
      <c r="J91" s="7"/>
      <c r="K91" s="7"/>
      <c r="L91" s="7"/>
    </row>
    <row r="92" spans="1:12" ht="14" x14ac:dyDescent="0.15">
      <c r="A92" s="7"/>
      <c r="B92" s="9"/>
      <c r="C92" s="9"/>
      <c r="D92" s="10"/>
      <c r="E92" s="10"/>
      <c r="F92" s="10"/>
      <c r="G92" s="10"/>
      <c r="H92" s="10"/>
      <c r="I92" s="10"/>
      <c r="J92" s="7"/>
      <c r="K92" s="7"/>
      <c r="L92" s="7"/>
    </row>
    <row r="93" spans="1:12" ht="14" x14ac:dyDescent="0.15">
      <c r="A93" s="7"/>
      <c r="B93" s="9"/>
      <c r="C93" s="9"/>
      <c r="D93" s="10"/>
      <c r="E93" s="10"/>
      <c r="F93" s="10"/>
      <c r="G93" s="10"/>
      <c r="H93" s="10"/>
      <c r="I93" s="10"/>
      <c r="J93" s="7"/>
      <c r="K93" s="7"/>
      <c r="L93" s="7"/>
    </row>
    <row r="94" spans="1:12" ht="14" x14ac:dyDescent="0.15">
      <c r="A94" s="7"/>
      <c r="B94" s="9"/>
      <c r="C94" s="9"/>
      <c r="D94" s="10"/>
      <c r="E94" s="10"/>
      <c r="F94" s="10"/>
      <c r="G94" s="10"/>
      <c r="H94" s="10"/>
      <c r="I94" s="10"/>
      <c r="J94" s="7"/>
      <c r="K94" s="7"/>
      <c r="L94" s="7"/>
    </row>
    <row r="95" spans="1:12" ht="14" x14ac:dyDescent="0.15">
      <c r="A95" s="7"/>
      <c r="B95" s="9"/>
      <c r="C95" s="9"/>
      <c r="D95" s="10"/>
      <c r="E95" s="10"/>
      <c r="F95" s="10"/>
      <c r="G95" s="10"/>
      <c r="H95" s="10"/>
      <c r="I95" s="10"/>
      <c r="J95" s="7"/>
      <c r="K95" s="7"/>
      <c r="L95" s="7"/>
    </row>
    <row r="96" spans="1:12" ht="14" x14ac:dyDescent="0.15">
      <c r="A96" s="7"/>
      <c r="B96" s="9"/>
      <c r="C96" s="9"/>
      <c r="D96" s="10"/>
      <c r="E96" s="10"/>
      <c r="F96" s="10"/>
      <c r="G96" s="10"/>
      <c r="H96" s="10"/>
      <c r="I96" s="10"/>
      <c r="J96" s="7"/>
      <c r="K96" s="7"/>
      <c r="L96" s="7"/>
    </row>
    <row r="97" spans="1:12" ht="14" x14ac:dyDescent="0.15">
      <c r="A97" s="7"/>
      <c r="B97" s="9"/>
      <c r="C97" s="9"/>
      <c r="D97" s="10"/>
      <c r="E97" s="10"/>
      <c r="F97" s="10"/>
      <c r="G97" s="10"/>
      <c r="H97" s="10"/>
      <c r="I97" s="10"/>
      <c r="J97" s="7"/>
      <c r="K97" s="7"/>
      <c r="L97" s="7"/>
    </row>
    <row r="98" spans="1:12" ht="14" x14ac:dyDescent="0.15">
      <c r="A98" s="7"/>
      <c r="B98" s="9"/>
      <c r="C98" s="9"/>
      <c r="D98" s="10"/>
      <c r="E98" s="10"/>
      <c r="F98" s="10"/>
      <c r="G98" s="10"/>
      <c r="H98" s="10"/>
      <c r="I98" s="10"/>
      <c r="J98" s="7"/>
      <c r="K98" s="7"/>
      <c r="L98" s="7"/>
    </row>
    <row r="99" spans="1:12" ht="14" x14ac:dyDescent="0.15">
      <c r="A99" s="7"/>
      <c r="B99" s="9"/>
      <c r="C99" s="9"/>
      <c r="D99" s="10"/>
      <c r="E99" s="10"/>
      <c r="F99" s="10"/>
      <c r="G99" s="10"/>
      <c r="H99" s="10"/>
      <c r="I99" s="10"/>
      <c r="J99" s="7"/>
      <c r="K99" s="7"/>
      <c r="L99" s="7"/>
    </row>
    <row r="100" spans="1:12" ht="14" x14ac:dyDescent="0.15">
      <c r="A100" s="7"/>
      <c r="B100" s="9"/>
      <c r="C100" s="9"/>
      <c r="D100" s="10"/>
      <c r="E100" s="10"/>
      <c r="F100" s="10"/>
      <c r="G100" s="10"/>
      <c r="H100" s="10"/>
      <c r="I100" s="10"/>
      <c r="J100" s="7"/>
      <c r="K100" s="7"/>
      <c r="L100" s="7"/>
    </row>
    <row r="101" spans="1:12" ht="14" x14ac:dyDescent="0.15">
      <c r="A101" s="7"/>
      <c r="B101" s="9"/>
      <c r="C101" s="9"/>
      <c r="D101" s="10"/>
      <c r="E101" s="10"/>
      <c r="F101" s="10"/>
      <c r="G101" s="10"/>
      <c r="H101" s="10"/>
      <c r="I101" s="10"/>
      <c r="J101" s="7"/>
      <c r="K101" s="7"/>
      <c r="L101" s="7"/>
    </row>
    <row r="102" spans="1:12" ht="14" x14ac:dyDescent="0.15">
      <c r="A102" s="7"/>
      <c r="B102" s="9"/>
      <c r="C102" s="9"/>
      <c r="D102" s="10"/>
      <c r="E102" s="10"/>
      <c r="F102" s="10"/>
      <c r="G102" s="10"/>
      <c r="H102" s="10"/>
      <c r="I102" s="10"/>
      <c r="J102" s="7"/>
      <c r="K102" s="7"/>
      <c r="L102" s="7"/>
    </row>
    <row r="103" spans="1:12" ht="14" x14ac:dyDescent="0.15">
      <c r="A103" s="7"/>
      <c r="B103" s="9"/>
      <c r="C103" s="9"/>
      <c r="D103" s="10"/>
      <c r="E103" s="10"/>
      <c r="F103" s="10"/>
      <c r="G103" s="10"/>
      <c r="H103" s="10"/>
      <c r="I103" s="10"/>
      <c r="J103" s="7"/>
      <c r="K103" s="7"/>
      <c r="L103" s="7"/>
    </row>
    <row r="104" spans="1:12" ht="14" x14ac:dyDescent="0.15">
      <c r="A104" s="7"/>
      <c r="B104" s="9"/>
      <c r="C104" s="9"/>
      <c r="D104" s="10"/>
      <c r="E104" s="10"/>
      <c r="F104" s="10"/>
      <c r="G104" s="10"/>
      <c r="H104" s="10"/>
      <c r="I104" s="10"/>
      <c r="J104" s="7"/>
      <c r="K104" s="7"/>
      <c r="L104" s="7"/>
    </row>
    <row r="105" spans="1:12" ht="14" x14ac:dyDescent="0.15">
      <c r="A105" s="7"/>
      <c r="B105" s="9"/>
      <c r="C105" s="9"/>
      <c r="D105" s="10"/>
      <c r="E105" s="10"/>
      <c r="F105" s="10"/>
      <c r="G105" s="10"/>
      <c r="H105" s="10"/>
      <c r="I105" s="10"/>
      <c r="J105" s="7"/>
      <c r="K105" s="7"/>
      <c r="L105" s="7"/>
    </row>
    <row r="106" spans="1:12" ht="14" x14ac:dyDescent="0.15">
      <c r="A106" s="7"/>
      <c r="B106" s="9"/>
      <c r="C106" s="9"/>
      <c r="D106" s="10"/>
      <c r="E106" s="10"/>
      <c r="F106" s="10"/>
      <c r="G106" s="10"/>
      <c r="H106" s="10"/>
      <c r="I106" s="10"/>
      <c r="J106" s="7"/>
      <c r="K106" s="7"/>
      <c r="L106" s="7"/>
    </row>
    <row r="107" spans="1:12" ht="14" x14ac:dyDescent="0.15">
      <c r="A107" s="7"/>
      <c r="B107" s="9"/>
      <c r="C107" s="9"/>
      <c r="D107" s="10"/>
      <c r="E107" s="10"/>
      <c r="F107" s="10"/>
      <c r="G107" s="10"/>
      <c r="H107" s="10"/>
      <c r="I107" s="10"/>
      <c r="J107" s="7"/>
      <c r="K107" s="7"/>
      <c r="L107" s="7"/>
    </row>
    <row r="108" spans="1:12" ht="14" x14ac:dyDescent="0.15">
      <c r="A108" s="7"/>
      <c r="B108" s="9"/>
      <c r="C108" s="9"/>
      <c r="D108" s="10"/>
      <c r="E108" s="10"/>
      <c r="F108" s="10"/>
      <c r="G108" s="10"/>
      <c r="H108" s="10"/>
      <c r="I108" s="10"/>
      <c r="J108" s="7"/>
      <c r="K108" s="7"/>
      <c r="L108" s="7"/>
    </row>
    <row r="109" spans="1:12" ht="14" x14ac:dyDescent="0.15">
      <c r="A109" s="7"/>
      <c r="B109" s="9"/>
      <c r="C109" s="9"/>
      <c r="D109" s="10"/>
      <c r="E109" s="10"/>
      <c r="F109" s="10"/>
      <c r="G109" s="10"/>
      <c r="H109" s="10"/>
      <c r="I109" s="10"/>
      <c r="J109" s="7"/>
      <c r="K109" s="7"/>
      <c r="L109" s="7"/>
    </row>
    <row r="110" spans="1:12" ht="14" x14ac:dyDescent="0.15">
      <c r="A110" s="7"/>
      <c r="B110" s="9"/>
      <c r="C110" s="9"/>
      <c r="D110" s="10"/>
      <c r="E110" s="10"/>
      <c r="F110" s="10"/>
      <c r="G110" s="10"/>
      <c r="H110" s="10"/>
      <c r="I110" s="10"/>
      <c r="J110" s="7"/>
      <c r="K110" s="7"/>
      <c r="L110" s="7"/>
    </row>
    <row r="111" spans="1:12" ht="14" x14ac:dyDescent="0.15">
      <c r="A111" s="7"/>
      <c r="B111" s="9"/>
      <c r="C111" s="9"/>
      <c r="D111" s="10"/>
      <c r="E111" s="10"/>
      <c r="F111" s="10"/>
      <c r="G111" s="10"/>
      <c r="H111" s="10"/>
      <c r="I111" s="10"/>
      <c r="J111" s="7"/>
      <c r="K111" s="7"/>
      <c r="L111" s="7"/>
    </row>
    <row r="112" spans="1:12" ht="14" x14ac:dyDescent="0.15">
      <c r="A112" s="7"/>
      <c r="B112" s="9"/>
      <c r="C112" s="9"/>
      <c r="D112" s="10"/>
      <c r="E112" s="10"/>
      <c r="F112" s="10"/>
      <c r="G112" s="10"/>
      <c r="H112" s="10"/>
      <c r="I112" s="10"/>
      <c r="J112" s="7"/>
      <c r="K112" s="7"/>
      <c r="L112" s="7"/>
    </row>
    <row r="113" spans="1:12" ht="14" x14ac:dyDescent="0.15">
      <c r="A113" s="7"/>
      <c r="B113" s="9"/>
      <c r="C113" s="9"/>
      <c r="D113" s="10"/>
      <c r="E113" s="10"/>
      <c r="F113" s="10"/>
      <c r="G113" s="10"/>
      <c r="H113" s="10"/>
      <c r="I113" s="10"/>
      <c r="J113" s="7"/>
      <c r="K113" s="7"/>
      <c r="L113" s="7"/>
    </row>
    <row r="114" spans="1:12" ht="14" x14ac:dyDescent="0.15">
      <c r="A114" s="7"/>
      <c r="B114" s="9"/>
      <c r="C114" s="9"/>
      <c r="D114" s="10"/>
      <c r="E114" s="10"/>
      <c r="F114" s="10"/>
      <c r="G114" s="10"/>
      <c r="H114" s="10"/>
      <c r="I114" s="10"/>
      <c r="J114" s="7"/>
      <c r="K114" s="7"/>
      <c r="L114" s="7"/>
    </row>
    <row r="115" spans="1:12" ht="14" x14ac:dyDescent="0.15">
      <c r="A115" s="7"/>
      <c r="B115" s="9"/>
      <c r="C115" s="9"/>
      <c r="D115" s="10"/>
      <c r="E115" s="10"/>
      <c r="F115" s="10"/>
      <c r="G115" s="10"/>
      <c r="H115" s="10"/>
      <c r="I115" s="10"/>
      <c r="J115" s="7"/>
      <c r="K115" s="7"/>
      <c r="L115" s="7"/>
    </row>
    <row r="116" spans="1:12" ht="14" x14ac:dyDescent="0.15">
      <c r="A116" s="7"/>
      <c r="B116" s="9"/>
      <c r="C116" s="9"/>
      <c r="D116" s="10"/>
      <c r="E116" s="10"/>
      <c r="F116" s="10"/>
      <c r="G116" s="10"/>
      <c r="H116" s="10"/>
      <c r="I116" s="10"/>
      <c r="J116" s="7"/>
      <c r="K116" s="7"/>
      <c r="L116" s="7"/>
    </row>
    <row r="117" spans="1:12" ht="14" x14ac:dyDescent="0.15">
      <c r="A117" s="7"/>
      <c r="B117" s="9"/>
      <c r="C117" s="9"/>
      <c r="D117" s="10"/>
      <c r="E117" s="10"/>
      <c r="F117" s="10"/>
      <c r="G117" s="10"/>
      <c r="H117" s="10"/>
      <c r="I117" s="10"/>
      <c r="J117" s="7"/>
      <c r="K117" s="7"/>
      <c r="L117" s="7"/>
    </row>
    <row r="118" spans="1:12" ht="14" x14ac:dyDescent="0.15">
      <c r="A118" s="7"/>
      <c r="B118" s="9"/>
      <c r="C118" s="9"/>
      <c r="D118" s="10"/>
      <c r="E118" s="10"/>
      <c r="F118" s="10"/>
      <c r="G118" s="10"/>
      <c r="H118" s="10"/>
      <c r="I118" s="10"/>
      <c r="J118" s="7"/>
      <c r="K118" s="7"/>
      <c r="L118" s="7"/>
    </row>
    <row r="119" spans="1:12" ht="14" x14ac:dyDescent="0.15">
      <c r="A119" s="7"/>
      <c r="B119" s="9"/>
      <c r="C119" s="9"/>
      <c r="D119" s="10"/>
      <c r="E119" s="10"/>
      <c r="F119" s="10"/>
      <c r="G119" s="10"/>
      <c r="H119" s="10"/>
      <c r="I119" s="10"/>
      <c r="J119" s="7"/>
      <c r="K119" s="7"/>
      <c r="L119" s="7"/>
    </row>
    <row r="120" spans="1:12" ht="14" x14ac:dyDescent="0.15">
      <c r="A120" s="7"/>
      <c r="B120" s="9"/>
      <c r="C120" s="9"/>
      <c r="D120" s="10"/>
      <c r="E120" s="10"/>
      <c r="F120" s="10"/>
      <c r="G120" s="10"/>
      <c r="H120" s="10"/>
      <c r="I120" s="10"/>
      <c r="J120" s="7"/>
      <c r="K120" s="7"/>
      <c r="L120" s="7"/>
    </row>
    <row r="121" spans="1:12" ht="14" x14ac:dyDescent="0.15">
      <c r="A121" s="7"/>
      <c r="B121" s="9"/>
      <c r="C121" s="9"/>
      <c r="D121" s="10"/>
      <c r="E121" s="10"/>
      <c r="F121" s="10"/>
      <c r="G121" s="10"/>
      <c r="H121" s="10"/>
      <c r="I121" s="10"/>
      <c r="J121" s="7"/>
      <c r="K121" s="7"/>
      <c r="L121" s="7"/>
    </row>
    <row r="122" spans="1:12" ht="14" x14ac:dyDescent="0.15">
      <c r="A122" s="7"/>
      <c r="B122" s="9"/>
      <c r="C122" s="9"/>
      <c r="D122" s="10"/>
      <c r="E122" s="10"/>
      <c r="F122" s="10"/>
      <c r="G122" s="10"/>
      <c r="H122" s="10"/>
      <c r="I122" s="10"/>
      <c r="J122" s="7"/>
      <c r="K122" s="7"/>
      <c r="L122" s="7"/>
    </row>
    <row r="123" spans="1:12" ht="14" x14ac:dyDescent="0.15">
      <c r="A123" s="7"/>
      <c r="B123" s="9"/>
      <c r="C123" s="9"/>
      <c r="D123" s="10"/>
      <c r="E123" s="10"/>
      <c r="F123" s="10"/>
      <c r="G123" s="10"/>
      <c r="H123" s="10"/>
      <c r="I123" s="10"/>
      <c r="J123" s="7"/>
      <c r="K123" s="7"/>
      <c r="L123" s="7"/>
    </row>
    <row r="124" spans="1:12" ht="14" x14ac:dyDescent="0.15">
      <c r="A124" s="7"/>
      <c r="B124" s="9"/>
      <c r="C124" s="9"/>
      <c r="D124" s="10"/>
      <c r="E124" s="10"/>
      <c r="F124" s="10"/>
      <c r="G124" s="10"/>
      <c r="H124" s="10"/>
      <c r="I124" s="10"/>
      <c r="J124" s="7"/>
      <c r="K124" s="7"/>
      <c r="L124" s="7"/>
    </row>
    <row r="125" spans="1:12" ht="14" x14ac:dyDescent="0.15">
      <c r="A125" s="7"/>
      <c r="B125" s="9"/>
      <c r="C125" s="9"/>
      <c r="D125" s="10"/>
      <c r="E125" s="10"/>
      <c r="F125" s="10"/>
      <c r="G125" s="10"/>
      <c r="H125" s="10"/>
      <c r="I125" s="10"/>
      <c r="J125" s="7"/>
      <c r="K125" s="7"/>
      <c r="L125" s="7"/>
    </row>
    <row r="126" spans="1:12" ht="14" x14ac:dyDescent="0.15">
      <c r="A126" s="7"/>
      <c r="B126" s="9"/>
      <c r="C126" s="9"/>
      <c r="D126" s="10"/>
      <c r="E126" s="10"/>
      <c r="F126" s="10"/>
      <c r="G126" s="10"/>
      <c r="H126" s="10"/>
      <c r="I126" s="10"/>
      <c r="J126" s="7"/>
      <c r="K126" s="7"/>
      <c r="L126" s="7"/>
    </row>
    <row r="127" spans="1:12" ht="14" x14ac:dyDescent="0.15">
      <c r="A127" s="7"/>
      <c r="B127" s="9"/>
      <c r="C127" s="9"/>
      <c r="D127" s="10"/>
      <c r="E127" s="10"/>
      <c r="F127" s="10"/>
      <c r="G127" s="10"/>
      <c r="H127" s="10"/>
      <c r="I127" s="10"/>
      <c r="J127" s="7"/>
      <c r="K127" s="7"/>
      <c r="L127" s="7"/>
    </row>
    <row r="128" spans="1:12" ht="14" x14ac:dyDescent="0.15">
      <c r="A128" s="7"/>
      <c r="B128" s="9"/>
      <c r="C128" s="9"/>
      <c r="D128" s="10"/>
      <c r="E128" s="10"/>
      <c r="F128" s="10"/>
      <c r="G128" s="10"/>
      <c r="H128" s="10"/>
      <c r="I128" s="10"/>
      <c r="J128" s="7"/>
      <c r="K128" s="7"/>
      <c r="L128" s="7"/>
    </row>
    <row r="129" spans="1:12" ht="14" x14ac:dyDescent="0.15">
      <c r="A129" s="7"/>
      <c r="B129" s="9"/>
      <c r="C129" s="9"/>
      <c r="D129" s="10"/>
      <c r="E129" s="10"/>
      <c r="F129" s="10"/>
      <c r="G129" s="10"/>
      <c r="H129" s="10"/>
      <c r="I129" s="10"/>
      <c r="J129" s="7"/>
      <c r="K129" s="7"/>
      <c r="L129" s="7"/>
    </row>
    <row r="130" spans="1:12" ht="14" x14ac:dyDescent="0.15">
      <c r="A130" s="7"/>
      <c r="B130" s="9"/>
      <c r="C130" s="9"/>
      <c r="D130" s="10"/>
      <c r="E130" s="10"/>
      <c r="F130" s="10"/>
      <c r="G130" s="10"/>
      <c r="H130" s="10"/>
      <c r="I130" s="10"/>
      <c r="J130" s="7"/>
      <c r="K130" s="7"/>
      <c r="L130" s="7"/>
    </row>
    <row r="131" spans="1:12" ht="14" x14ac:dyDescent="0.15">
      <c r="A131" s="7"/>
      <c r="B131" s="9"/>
      <c r="C131" s="9"/>
      <c r="D131" s="10"/>
      <c r="E131" s="10"/>
      <c r="F131" s="10"/>
      <c r="G131" s="10"/>
      <c r="H131" s="10"/>
      <c r="I131" s="10"/>
      <c r="J131" s="7"/>
      <c r="K131" s="7"/>
      <c r="L131" s="7"/>
    </row>
    <row r="132" spans="1:12" ht="14" x14ac:dyDescent="0.15">
      <c r="A132" s="7"/>
      <c r="B132" s="9"/>
      <c r="C132" s="9"/>
      <c r="D132" s="10"/>
      <c r="E132" s="10"/>
      <c r="F132" s="10"/>
      <c r="G132" s="10"/>
      <c r="H132" s="10"/>
      <c r="I132" s="10"/>
      <c r="J132" s="7"/>
      <c r="K132" s="7"/>
      <c r="L132" s="7"/>
    </row>
    <row r="133" spans="1:12" ht="14" x14ac:dyDescent="0.15">
      <c r="A133" s="7"/>
      <c r="B133" s="9"/>
      <c r="C133" s="9"/>
      <c r="D133" s="10"/>
      <c r="E133" s="10"/>
      <c r="F133" s="10"/>
      <c r="G133" s="10"/>
      <c r="H133" s="10"/>
      <c r="I133" s="10"/>
      <c r="J133" s="7"/>
      <c r="K133" s="7"/>
      <c r="L133" s="7"/>
    </row>
    <row r="134" spans="1:12" ht="14" x14ac:dyDescent="0.15">
      <c r="A134" s="7"/>
      <c r="B134" s="9"/>
      <c r="C134" s="9"/>
      <c r="D134" s="10"/>
      <c r="E134" s="10"/>
      <c r="F134" s="10"/>
      <c r="G134" s="10"/>
      <c r="H134" s="10"/>
      <c r="I134" s="10"/>
      <c r="J134" s="7"/>
      <c r="K134" s="7"/>
      <c r="L134" s="7"/>
    </row>
    <row r="135" spans="1:12" ht="14" x14ac:dyDescent="0.15">
      <c r="A135" s="7"/>
      <c r="B135" s="9"/>
      <c r="C135" s="9"/>
      <c r="D135" s="10"/>
      <c r="E135" s="10"/>
      <c r="F135" s="10"/>
      <c r="G135" s="10"/>
      <c r="H135" s="10"/>
      <c r="I135" s="10"/>
      <c r="J135" s="7"/>
      <c r="K135" s="7"/>
      <c r="L135" s="7"/>
    </row>
    <row r="136" spans="1:12" ht="14" x14ac:dyDescent="0.15">
      <c r="A136" s="7"/>
      <c r="B136" s="9"/>
      <c r="C136" s="9"/>
      <c r="D136" s="10"/>
      <c r="E136" s="10"/>
      <c r="F136" s="10"/>
      <c r="G136" s="10"/>
      <c r="H136" s="10"/>
      <c r="I136" s="10"/>
      <c r="J136" s="7"/>
      <c r="K136" s="7"/>
      <c r="L136" s="7"/>
    </row>
    <row r="137" spans="1:12" ht="14" x14ac:dyDescent="0.15">
      <c r="A137" s="7"/>
      <c r="B137" s="9"/>
      <c r="C137" s="9"/>
      <c r="D137" s="10"/>
      <c r="E137" s="10"/>
      <c r="F137" s="10"/>
      <c r="G137" s="10"/>
      <c r="H137" s="10"/>
      <c r="I137" s="10"/>
      <c r="J137" s="7"/>
      <c r="K137" s="7"/>
      <c r="L137" s="7"/>
    </row>
    <row r="138" spans="1:12" ht="14" x14ac:dyDescent="0.15">
      <c r="A138" s="7"/>
      <c r="B138" s="9"/>
      <c r="C138" s="9"/>
      <c r="D138" s="10"/>
      <c r="E138" s="10"/>
      <c r="F138" s="10"/>
      <c r="G138" s="10"/>
      <c r="H138" s="10"/>
      <c r="I138" s="10"/>
      <c r="J138" s="7"/>
      <c r="K138" s="7"/>
      <c r="L138" s="7"/>
    </row>
    <row r="139" spans="1:12" ht="14" x14ac:dyDescent="0.15">
      <c r="A139" s="7"/>
      <c r="B139" s="9"/>
      <c r="C139" s="9"/>
      <c r="D139" s="10"/>
      <c r="E139" s="10"/>
      <c r="F139" s="10"/>
      <c r="G139" s="10"/>
      <c r="H139" s="10"/>
      <c r="I139" s="10"/>
      <c r="J139" s="7"/>
      <c r="K139" s="7"/>
      <c r="L139" s="7"/>
    </row>
    <row r="140" spans="1:12" ht="14" x14ac:dyDescent="0.15">
      <c r="A140" s="7"/>
      <c r="B140" s="9"/>
      <c r="C140" s="9"/>
      <c r="D140" s="10"/>
      <c r="E140" s="10"/>
      <c r="F140" s="10"/>
      <c r="G140" s="10"/>
      <c r="H140" s="10"/>
      <c r="I140" s="10"/>
      <c r="J140" s="7"/>
      <c r="K140" s="7"/>
      <c r="L140" s="7"/>
    </row>
    <row r="141" spans="1:12" ht="14" x14ac:dyDescent="0.15">
      <c r="A141" s="7"/>
      <c r="B141" s="9"/>
      <c r="C141" s="9"/>
      <c r="D141" s="10"/>
      <c r="E141" s="10"/>
      <c r="F141" s="10"/>
      <c r="G141" s="10"/>
      <c r="H141" s="10"/>
      <c r="I141" s="10"/>
      <c r="J141" s="7"/>
      <c r="K141" s="7"/>
      <c r="L141" s="7"/>
    </row>
    <row r="142" spans="1:12" ht="14" x14ac:dyDescent="0.15">
      <c r="A142" s="7"/>
      <c r="B142" s="9"/>
      <c r="C142" s="9"/>
      <c r="D142" s="10"/>
      <c r="E142" s="10"/>
      <c r="F142" s="10"/>
      <c r="G142" s="10"/>
      <c r="H142" s="10"/>
      <c r="I142" s="10"/>
      <c r="J142" s="7"/>
      <c r="K142" s="7"/>
      <c r="L142" s="7"/>
    </row>
    <row r="143" spans="1:12" ht="14" x14ac:dyDescent="0.15">
      <c r="A143" s="7"/>
      <c r="B143" s="9"/>
      <c r="C143" s="9"/>
      <c r="D143" s="10"/>
      <c r="E143" s="10"/>
      <c r="F143" s="10"/>
      <c r="G143" s="10"/>
      <c r="H143" s="10"/>
      <c r="I143" s="10"/>
      <c r="J143" s="7"/>
      <c r="K143" s="7"/>
      <c r="L143" s="7"/>
    </row>
    <row r="144" spans="1:12" ht="14" x14ac:dyDescent="0.15">
      <c r="A144" s="7"/>
      <c r="B144" s="9"/>
      <c r="C144" s="9"/>
      <c r="D144" s="10"/>
      <c r="E144" s="10"/>
      <c r="F144" s="10"/>
      <c r="G144" s="10"/>
      <c r="H144" s="10"/>
      <c r="I144" s="10"/>
      <c r="J144" s="7"/>
      <c r="K144" s="7"/>
      <c r="L144" s="7"/>
    </row>
    <row r="145" spans="1:12" ht="14" x14ac:dyDescent="0.15">
      <c r="A145" s="7"/>
      <c r="B145" s="9"/>
      <c r="C145" s="9"/>
      <c r="D145" s="10"/>
      <c r="E145" s="10"/>
      <c r="F145" s="10"/>
      <c r="G145" s="10"/>
      <c r="H145" s="10"/>
      <c r="I145" s="10"/>
      <c r="J145" s="7"/>
      <c r="K145" s="7"/>
      <c r="L145" s="7"/>
    </row>
    <row r="146" spans="1:12" ht="14" x14ac:dyDescent="0.15">
      <c r="A146" s="7"/>
      <c r="B146" s="9"/>
      <c r="C146" s="9"/>
      <c r="D146" s="10"/>
      <c r="E146" s="10"/>
      <c r="F146" s="10"/>
      <c r="G146" s="10"/>
      <c r="H146" s="10"/>
      <c r="I146" s="10"/>
      <c r="J146" s="7"/>
      <c r="K146" s="7"/>
      <c r="L146" s="7"/>
    </row>
    <row r="147" spans="1:12" ht="14" x14ac:dyDescent="0.15">
      <c r="A147" s="7"/>
      <c r="B147" s="9"/>
      <c r="C147" s="9"/>
      <c r="D147" s="10"/>
      <c r="E147" s="10"/>
      <c r="F147" s="10"/>
      <c r="G147" s="10"/>
      <c r="H147" s="10"/>
      <c r="I147" s="10"/>
      <c r="J147" s="7"/>
      <c r="K147" s="7"/>
      <c r="L147" s="7"/>
    </row>
    <row r="148" spans="1:12" ht="14" x14ac:dyDescent="0.15">
      <c r="A148" s="7"/>
      <c r="B148" s="9"/>
      <c r="C148" s="9"/>
      <c r="D148" s="10"/>
      <c r="E148" s="10"/>
      <c r="F148" s="10"/>
      <c r="G148" s="10"/>
      <c r="H148" s="10"/>
      <c r="I148" s="10"/>
      <c r="J148" s="7"/>
      <c r="K148" s="7"/>
      <c r="L148" s="7"/>
    </row>
    <row r="149" spans="1:12" ht="14" x14ac:dyDescent="0.15">
      <c r="A149" s="7"/>
      <c r="B149" s="9"/>
      <c r="C149" s="9"/>
      <c r="D149" s="10"/>
      <c r="E149" s="10"/>
      <c r="F149" s="10"/>
      <c r="G149" s="10"/>
      <c r="H149" s="10"/>
      <c r="I149" s="10"/>
      <c r="J149" s="7"/>
      <c r="K149" s="7"/>
      <c r="L149" s="7"/>
    </row>
    <row r="150" spans="1:12" ht="14" x14ac:dyDescent="0.15">
      <c r="A150" s="7"/>
      <c r="B150" s="9"/>
      <c r="C150" s="9"/>
      <c r="D150" s="10"/>
      <c r="E150" s="10"/>
      <c r="F150" s="10"/>
      <c r="G150" s="10"/>
      <c r="H150" s="10"/>
      <c r="I150" s="10"/>
      <c r="J150" s="7"/>
      <c r="K150" s="7"/>
      <c r="L150" s="7"/>
    </row>
    <row r="151" spans="1:12" ht="14" x14ac:dyDescent="0.15">
      <c r="A151" s="7"/>
      <c r="B151" s="9"/>
      <c r="C151" s="9"/>
      <c r="D151" s="10"/>
      <c r="E151" s="10"/>
      <c r="F151" s="10"/>
      <c r="G151" s="10"/>
      <c r="H151" s="10"/>
      <c r="I151" s="10"/>
      <c r="J151" s="7"/>
      <c r="K151" s="7"/>
      <c r="L151" s="7"/>
    </row>
    <row r="152" spans="1:12" ht="14" x14ac:dyDescent="0.15">
      <c r="A152" s="7"/>
      <c r="B152" s="9"/>
      <c r="C152" s="9"/>
      <c r="D152" s="10"/>
      <c r="E152" s="10"/>
      <c r="F152" s="10"/>
      <c r="G152" s="10"/>
      <c r="H152" s="10"/>
      <c r="I152" s="10"/>
      <c r="J152" s="7"/>
      <c r="K152" s="7"/>
      <c r="L152" s="7"/>
    </row>
    <row r="153" spans="1:12" ht="14" x14ac:dyDescent="0.15">
      <c r="A153" s="7"/>
      <c r="B153" s="9"/>
      <c r="C153" s="9"/>
      <c r="D153" s="10"/>
      <c r="E153" s="10"/>
      <c r="F153" s="10"/>
      <c r="G153" s="10"/>
      <c r="H153" s="10"/>
      <c r="I153" s="10"/>
      <c r="J153" s="7"/>
      <c r="K153" s="7"/>
      <c r="L153" s="7"/>
    </row>
    <row r="154" spans="1:12" ht="14" x14ac:dyDescent="0.15">
      <c r="A154" s="7"/>
      <c r="B154" s="9"/>
      <c r="C154" s="9"/>
      <c r="D154" s="10"/>
      <c r="E154" s="10"/>
      <c r="F154" s="10"/>
      <c r="G154" s="10"/>
      <c r="H154" s="10"/>
      <c r="I154" s="10"/>
      <c r="J154" s="7"/>
      <c r="K154" s="7"/>
      <c r="L154" s="7"/>
    </row>
    <row r="155" spans="1:12" ht="14" x14ac:dyDescent="0.15">
      <c r="A155" s="7"/>
      <c r="B155" s="9"/>
      <c r="C155" s="9"/>
      <c r="D155" s="10"/>
      <c r="E155" s="10"/>
      <c r="F155" s="10"/>
      <c r="G155" s="10"/>
      <c r="H155" s="10"/>
      <c r="I155" s="10"/>
      <c r="J155" s="7"/>
      <c r="K155" s="7"/>
      <c r="L155" s="7"/>
    </row>
    <row r="156" spans="1:12" ht="14" x14ac:dyDescent="0.15">
      <c r="A156" s="7"/>
      <c r="B156" s="9"/>
      <c r="C156" s="9"/>
      <c r="D156" s="10"/>
      <c r="E156" s="10"/>
      <c r="F156" s="10"/>
      <c r="G156" s="10"/>
      <c r="H156" s="10"/>
      <c r="I156" s="10"/>
      <c r="J156" s="7"/>
      <c r="K156" s="7"/>
      <c r="L156" s="7"/>
    </row>
    <row r="157" spans="1:12" ht="14" x14ac:dyDescent="0.15">
      <c r="A157" s="7"/>
      <c r="B157" s="9"/>
      <c r="C157" s="9"/>
      <c r="D157" s="10"/>
      <c r="E157" s="10"/>
      <c r="F157" s="10"/>
      <c r="G157" s="10"/>
      <c r="H157" s="10"/>
      <c r="I157" s="10"/>
      <c r="J157" s="7"/>
      <c r="K157" s="7"/>
      <c r="L157" s="7"/>
    </row>
    <row r="158" spans="1:12" ht="14" x14ac:dyDescent="0.15">
      <c r="A158" s="7"/>
      <c r="B158" s="9"/>
      <c r="C158" s="9"/>
      <c r="D158" s="10"/>
      <c r="E158" s="10"/>
      <c r="F158" s="10"/>
      <c r="G158" s="10"/>
      <c r="H158" s="10"/>
      <c r="I158" s="10"/>
      <c r="J158" s="7"/>
      <c r="K158" s="7"/>
      <c r="L158" s="7"/>
    </row>
    <row r="159" spans="1:12" ht="14" x14ac:dyDescent="0.15">
      <c r="A159" s="7"/>
      <c r="B159" s="9"/>
      <c r="C159" s="9"/>
      <c r="D159" s="10"/>
      <c r="E159" s="10"/>
      <c r="F159" s="10"/>
      <c r="G159" s="10"/>
      <c r="H159" s="10"/>
      <c r="I159" s="10"/>
      <c r="J159" s="7"/>
      <c r="K159" s="7"/>
      <c r="L159" s="7"/>
    </row>
    <row r="160" spans="1:12" ht="14" x14ac:dyDescent="0.15">
      <c r="A160" s="7"/>
      <c r="B160" s="9"/>
      <c r="C160" s="9"/>
      <c r="D160" s="10"/>
      <c r="E160" s="10"/>
      <c r="F160" s="10"/>
      <c r="G160" s="10"/>
      <c r="H160" s="10"/>
      <c r="I160" s="10"/>
      <c r="J160" s="7"/>
      <c r="K160" s="7"/>
      <c r="L160" s="7"/>
    </row>
    <row r="161" spans="1:12" ht="14" x14ac:dyDescent="0.15">
      <c r="A161" s="7"/>
      <c r="B161" s="9"/>
      <c r="C161" s="9"/>
      <c r="D161" s="10"/>
      <c r="E161" s="10"/>
      <c r="F161" s="10"/>
      <c r="G161" s="10"/>
      <c r="H161" s="10"/>
      <c r="I161" s="10"/>
      <c r="J161" s="7"/>
      <c r="K161" s="7"/>
      <c r="L161" s="7"/>
    </row>
    <row r="162" spans="1:12" ht="14" x14ac:dyDescent="0.15">
      <c r="A162" s="7"/>
      <c r="B162" s="9"/>
      <c r="C162" s="9"/>
      <c r="D162" s="10"/>
      <c r="E162" s="10"/>
      <c r="F162" s="10"/>
      <c r="G162" s="10"/>
      <c r="H162" s="10"/>
      <c r="I162" s="10"/>
      <c r="J162" s="7"/>
      <c r="K162" s="7"/>
      <c r="L162" s="7"/>
    </row>
    <row r="163" spans="1:12" ht="14" x14ac:dyDescent="0.15">
      <c r="A163" s="7"/>
      <c r="B163" s="9"/>
      <c r="C163" s="9"/>
      <c r="D163" s="10"/>
      <c r="E163" s="10"/>
      <c r="F163" s="10"/>
      <c r="G163" s="10"/>
      <c r="H163" s="10"/>
      <c r="I163" s="10"/>
      <c r="J163" s="7"/>
      <c r="K163" s="7"/>
      <c r="L163" s="7"/>
    </row>
    <row r="164" spans="1:12" ht="14" x14ac:dyDescent="0.15">
      <c r="A164" s="7"/>
      <c r="B164" s="9"/>
      <c r="C164" s="9"/>
      <c r="D164" s="10"/>
      <c r="E164" s="10"/>
      <c r="F164" s="10"/>
      <c r="G164" s="10"/>
      <c r="H164" s="10"/>
      <c r="I164" s="10"/>
      <c r="J164" s="7"/>
      <c r="K164" s="7"/>
      <c r="L164" s="7"/>
    </row>
    <row r="165" spans="1:12" ht="14" x14ac:dyDescent="0.15">
      <c r="A165" s="7"/>
      <c r="B165" s="9"/>
      <c r="C165" s="9"/>
      <c r="D165" s="10"/>
      <c r="E165" s="10"/>
      <c r="F165" s="10"/>
      <c r="G165" s="10"/>
      <c r="H165" s="10"/>
      <c r="I165" s="10"/>
      <c r="J165" s="7"/>
      <c r="K165" s="7"/>
      <c r="L165" s="7"/>
    </row>
    <row r="166" spans="1:12" ht="14" x14ac:dyDescent="0.15">
      <c r="A166" s="7"/>
      <c r="B166" s="9"/>
      <c r="C166" s="9"/>
      <c r="D166" s="10"/>
      <c r="E166" s="10"/>
      <c r="F166" s="10"/>
      <c r="G166" s="10"/>
      <c r="H166" s="10"/>
      <c r="I166" s="10"/>
      <c r="J166" s="7"/>
      <c r="K166" s="7"/>
      <c r="L166" s="7"/>
    </row>
    <row r="167" spans="1:12" ht="14" x14ac:dyDescent="0.15">
      <c r="A167" s="7"/>
      <c r="B167" s="9"/>
      <c r="C167" s="9"/>
      <c r="D167" s="10"/>
      <c r="E167" s="10"/>
      <c r="F167" s="10"/>
      <c r="G167" s="10"/>
      <c r="H167" s="10"/>
      <c r="I167" s="10"/>
      <c r="J167" s="7"/>
      <c r="K167" s="7"/>
      <c r="L167" s="7"/>
    </row>
    <row r="168" spans="1:12" ht="14" x14ac:dyDescent="0.15">
      <c r="A168" s="7"/>
      <c r="B168" s="9"/>
      <c r="C168" s="9"/>
      <c r="D168" s="10"/>
      <c r="E168" s="10"/>
      <c r="F168" s="10"/>
      <c r="G168" s="10"/>
      <c r="H168" s="10"/>
      <c r="I168" s="10"/>
      <c r="J168" s="7"/>
      <c r="K168" s="7"/>
      <c r="L168" s="7"/>
    </row>
    <row r="169" spans="1:12" ht="14" x14ac:dyDescent="0.15">
      <c r="A169" s="7"/>
      <c r="B169" s="9"/>
      <c r="C169" s="9"/>
      <c r="D169" s="10"/>
      <c r="E169" s="10"/>
      <c r="F169" s="10"/>
      <c r="G169" s="10"/>
      <c r="H169" s="10"/>
      <c r="I169" s="10"/>
      <c r="J169" s="7"/>
      <c r="K169" s="7"/>
      <c r="L169" s="7"/>
    </row>
    <row r="170" spans="1:12" ht="14" x14ac:dyDescent="0.15">
      <c r="A170" s="7"/>
      <c r="B170" s="9"/>
      <c r="C170" s="9"/>
      <c r="D170" s="10"/>
      <c r="E170" s="10"/>
      <c r="F170" s="10"/>
      <c r="G170" s="10"/>
      <c r="H170" s="10"/>
      <c r="I170" s="10"/>
      <c r="J170" s="7"/>
      <c r="K170" s="7"/>
      <c r="L170" s="7"/>
    </row>
    <row r="171" spans="1:12" ht="14" x14ac:dyDescent="0.15">
      <c r="A171" s="7"/>
      <c r="B171" s="9"/>
      <c r="C171" s="9"/>
      <c r="D171" s="10"/>
      <c r="E171" s="10"/>
      <c r="F171" s="10"/>
      <c r="G171" s="10"/>
      <c r="H171" s="10"/>
      <c r="I171" s="10"/>
      <c r="J171" s="7"/>
      <c r="K171" s="7"/>
      <c r="L171" s="7"/>
    </row>
    <row r="172" spans="1:12" ht="14" x14ac:dyDescent="0.15">
      <c r="A172" s="7"/>
      <c r="B172" s="9"/>
      <c r="C172" s="9"/>
      <c r="D172" s="10"/>
      <c r="E172" s="10"/>
      <c r="F172" s="10"/>
      <c r="G172" s="10"/>
      <c r="H172" s="10"/>
      <c r="I172" s="10"/>
      <c r="J172" s="7"/>
      <c r="K172" s="7"/>
      <c r="L172" s="7"/>
    </row>
    <row r="173" spans="1:12" ht="14" x14ac:dyDescent="0.15">
      <c r="A173" s="7"/>
      <c r="B173" s="9"/>
      <c r="C173" s="9"/>
      <c r="D173" s="10"/>
      <c r="E173" s="10"/>
      <c r="F173" s="10"/>
      <c r="G173" s="10"/>
      <c r="H173" s="10"/>
      <c r="I173" s="10"/>
      <c r="J173" s="7"/>
      <c r="K173" s="7"/>
      <c r="L173" s="7"/>
    </row>
    <row r="174" spans="1:12" ht="14" x14ac:dyDescent="0.15">
      <c r="A174" s="7"/>
      <c r="B174" s="9"/>
      <c r="C174" s="9"/>
      <c r="D174" s="10"/>
      <c r="E174" s="10"/>
      <c r="F174" s="10"/>
      <c r="G174" s="10"/>
      <c r="H174" s="10"/>
      <c r="I174" s="10"/>
      <c r="J174" s="7"/>
      <c r="K174" s="7"/>
      <c r="L174" s="7"/>
    </row>
    <row r="175" spans="1:12" ht="14" x14ac:dyDescent="0.15">
      <c r="A175" s="7"/>
      <c r="B175" s="9"/>
      <c r="C175" s="9"/>
      <c r="D175" s="10"/>
      <c r="E175" s="10"/>
      <c r="F175" s="10"/>
      <c r="G175" s="10"/>
      <c r="H175" s="10"/>
      <c r="I175" s="10"/>
      <c r="J175" s="7"/>
      <c r="K175" s="7"/>
      <c r="L175" s="7"/>
    </row>
    <row r="176" spans="1:12" ht="14" x14ac:dyDescent="0.15">
      <c r="A176" s="7"/>
      <c r="B176" s="9"/>
      <c r="C176" s="9"/>
      <c r="D176" s="10"/>
      <c r="E176" s="10"/>
      <c r="F176" s="10"/>
      <c r="G176" s="10"/>
      <c r="H176" s="10"/>
      <c r="I176" s="10"/>
      <c r="J176" s="7"/>
      <c r="K176" s="7"/>
      <c r="L176" s="7"/>
    </row>
    <row r="177" spans="1:12" ht="14" x14ac:dyDescent="0.15">
      <c r="A177" s="7"/>
      <c r="B177" s="9"/>
      <c r="C177" s="9"/>
      <c r="D177" s="10"/>
      <c r="E177" s="10"/>
      <c r="F177" s="10"/>
      <c r="G177" s="10"/>
      <c r="H177" s="10"/>
      <c r="I177" s="10"/>
      <c r="J177" s="7"/>
      <c r="K177" s="7"/>
      <c r="L177" s="7"/>
    </row>
    <row r="178" spans="1:12" ht="14" x14ac:dyDescent="0.15">
      <c r="A178" s="7"/>
      <c r="B178" s="9"/>
      <c r="C178" s="9"/>
      <c r="D178" s="10"/>
      <c r="E178" s="10"/>
      <c r="F178" s="10"/>
      <c r="G178" s="10"/>
      <c r="H178" s="10"/>
      <c r="I178" s="10"/>
      <c r="J178" s="7"/>
      <c r="K178" s="7"/>
      <c r="L178" s="7"/>
    </row>
    <row r="179" spans="1:12" ht="14" x14ac:dyDescent="0.15">
      <c r="A179" s="7"/>
      <c r="B179" s="9"/>
      <c r="C179" s="9"/>
      <c r="D179" s="10"/>
      <c r="E179" s="10"/>
      <c r="F179" s="10"/>
      <c r="G179" s="10"/>
      <c r="H179" s="10"/>
      <c r="I179" s="10"/>
      <c r="J179" s="7"/>
      <c r="K179" s="7"/>
      <c r="L179" s="7"/>
    </row>
    <row r="180" spans="1:12" ht="14" x14ac:dyDescent="0.15">
      <c r="A180" s="7"/>
      <c r="B180" s="9"/>
      <c r="C180" s="9"/>
      <c r="D180" s="10"/>
      <c r="E180" s="10"/>
      <c r="F180" s="10"/>
      <c r="G180" s="10"/>
      <c r="H180" s="10"/>
      <c r="I180" s="10"/>
      <c r="J180" s="7"/>
      <c r="K180" s="7"/>
      <c r="L180" s="7"/>
    </row>
    <row r="181" spans="1:12" ht="14" x14ac:dyDescent="0.15">
      <c r="A181" s="7"/>
      <c r="B181" s="9"/>
      <c r="C181" s="9"/>
      <c r="D181" s="10"/>
      <c r="E181" s="10"/>
      <c r="F181" s="10"/>
      <c r="G181" s="10"/>
      <c r="H181" s="10"/>
      <c r="I181" s="10"/>
      <c r="J181" s="7"/>
      <c r="K181" s="7"/>
      <c r="L181" s="7"/>
    </row>
    <row r="182" spans="1:12" ht="14" x14ac:dyDescent="0.15">
      <c r="A182" s="7"/>
      <c r="B182" s="9"/>
      <c r="C182" s="9"/>
      <c r="D182" s="10"/>
      <c r="E182" s="10"/>
      <c r="F182" s="10"/>
      <c r="G182" s="10"/>
      <c r="H182" s="10"/>
      <c r="I182" s="10"/>
      <c r="J182" s="7"/>
      <c r="K182" s="7"/>
      <c r="L182" s="7"/>
    </row>
    <row r="183" spans="1:12" ht="14" x14ac:dyDescent="0.15">
      <c r="A183" s="7"/>
      <c r="B183" s="9"/>
      <c r="C183" s="9"/>
      <c r="D183" s="10"/>
      <c r="E183" s="10"/>
      <c r="F183" s="10"/>
      <c r="G183" s="10"/>
      <c r="H183" s="10"/>
      <c r="I183" s="10"/>
      <c r="J183" s="7"/>
      <c r="K183" s="7"/>
      <c r="L183" s="7"/>
    </row>
    <row r="184" spans="1:12" ht="14" x14ac:dyDescent="0.15">
      <c r="A184" s="7"/>
      <c r="B184" s="9"/>
      <c r="C184" s="9"/>
      <c r="D184" s="10"/>
      <c r="E184" s="10"/>
      <c r="F184" s="10"/>
      <c r="G184" s="10"/>
      <c r="H184" s="10"/>
      <c r="I184" s="10"/>
      <c r="J184" s="7"/>
      <c r="K184" s="7"/>
      <c r="L184" s="7"/>
    </row>
    <row r="185" spans="1:12" ht="14" x14ac:dyDescent="0.15">
      <c r="A185" s="7"/>
      <c r="B185" s="9"/>
      <c r="C185" s="9"/>
      <c r="D185" s="10"/>
      <c r="E185" s="10"/>
      <c r="F185" s="10"/>
      <c r="G185" s="10"/>
      <c r="H185" s="10"/>
      <c r="I185" s="10"/>
      <c r="J185" s="7"/>
      <c r="K185" s="7"/>
      <c r="L185" s="7"/>
    </row>
    <row r="186" spans="1:12" ht="14" x14ac:dyDescent="0.15">
      <c r="A186" s="7"/>
      <c r="B186" s="9"/>
      <c r="C186" s="9"/>
      <c r="D186" s="10"/>
      <c r="E186" s="10"/>
      <c r="F186" s="10"/>
      <c r="G186" s="10"/>
      <c r="H186" s="10"/>
      <c r="I186" s="10"/>
      <c r="J186" s="7"/>
      <c r="K186" s="7"/>
      <c r="L186" s="7"/>
    </row>
    <row r="187" spans="1:12" ht="14" x14ac:dyDescent="0.15">
      <c r="A187" s="7"/>
      <c r="B187" s="9"/>
      <c r="C187" s="9"/>
      <c r="D187" s="10"/>
      <c r="E187" s="10"/>
      <c r="F187" s="10"/>
      <c r="G187" s="10"/>
      <c r="H187" s="10"/>
      <c r="I187" s="10"/>
      <c r="J187" s="7"/>
      <c r="K187" s="7"/>
      <c r="L187" s="7"/>
    </row>
    <row r="188" spans="1:12" ht="14" x14ac:dyDescent="0.15">
      <c r="A188" s="7"/>
      <c r="B188" s="9"/>
      <c r="C188" s="9"/>
      <c r="D188" s="10"/>
      <c r="E188" s="10"/>
      <c r="F188" s="10"/>
      <c r="G188" s="10"/>
      <c r="H188" s="10"/>
      <c r="I188" s="10"/>
      <c r="J188" s="7"/>
      <c r="K188" s="7"/>
      <c r="L188" s="7"/>
    </row>
    <row r="189" spans="1:12" ht="14" x14ac:dyDescent="0.15">
      <c r="A189" s="7"/>
      <c r="B189" s="9"/>
      <c r="C189" s="9"/>
      <c r="D189" s="10"/>
      <c r="E189" s="10"/>
      <c r="F189" s="10"/>
      <c r="G189" s="10"/>
      <c r="H189" s="10"/>
      <c r="I189" s="10"/>
      <c r="J189" s="7"/>
      <c r="K189" s="7"/>
      <c r="L189" s="7"/>
    </row>
    <row r="190" spans="1:12" ht="14" x14ac:dyDescent="0.15">
      <c r="A190" s="7"/>
      <c r="B190" s="9"/>
      <c r="C190" s="9"/>
      <c r="D190" s="10"/>
      <c r="E190" s="10"/>
      <c r="F190" s="10"/>
      <c r="G190" s="10"/>
      <c r="H190" s="10"/>
      <c r="I190" s="10"/>
      <c r="J190" s="7"/>
      <c r="K190" s="7"/>
      <c r="L190" s="7"/>
    </row>
    <row r="191" spans="1:12" ht="14" x14ac:dyDescent="0.15">
      <c r="A191" s="7"/>
      <c r="B191" s="9"/>
      <c r="C191" s="9"/>
      <c r="D191" s="10"/>
      <c r="E191" s="10"/>
      <c r="F191" s="10"/>
      <c r="G191" s="10"/>
      <c r="H191" s="10"/>
      <c r="I191" s="10"/>
      <c r="J191" s="7"/>
      <c r="K191" s="7"/>
      <c r="L191" s="7"/>
    </row>
    <row r="192" spans="1:12" ht="14" x14ac:dyDescent="0.15">
      <c r="A192" s="7"/>
      <c r="B192" s="9"/>
      <c r="C192" s="9"/>
      <c r="D192" s="10"/>
      <c r="E192" s="10"/>
      <c r="F192" s="10"/>
      <c r="G192" s="10"/>
      <c r="H192" s="10"/>
      <c r="I192" s="10"/>
      <c r="J192" s="7"/>
      <c r="K192" s="7"/>
      <c r="L192" s="7"/>
    </row>
    <row r="193" spans="1:12" ht="14" x14ac:dyDescent="0.15">
      <c r="A193" s="7"/>
      <c r="B193" s="9"/>
      <c r="C193" s="9"/>
      <c r="D193" s="10"/>
      <c r="E193" s="10"/>
      <c r="F193" s="10"/>
      <c r="G193" s="10"/>
      <c r="H193" s="10"/>
      <c r="I193" s="10"/>
      <c r="J193" s="7"/>
      <c r="K193" s="7"/>
      <c r="L193" s="7"/>
    </row>
    <row r="194" spans="1:12" ht="14" x14ac:dyDescent="0.15">
      <c r="A194" s="7"/>
      <c r="B194" s="9"/>
      <c r="C194" s="9"/>
      <c r="D194" s="10"/>
      <c r="E194" s="10"/>
      <c r="F194" s="10"/>
      <c r="G194" s="10"/>
      <c r="H194" s="10"/>
      <c r="I194" s="10"/>
      <c r="J194" s="7"/>
      <c r="K194" s="7"/>
      <c r="L194" s="7"/>
    </row>
    <row r="195" spans="1:12" ht="14" x14ac:dyDescent="0.15">
      <c r="A195" s="7"/>
      <c r="B195" s="9"/>
      <c r="C195" s="9"/>
      <c r="D195" s="10"/>
      <c r="E195" s="10"/>
      <c r="F195" s="10"/>
      <c r="G195" s="10"/>
      <c r="H195" s="10"/>
      <c r="I195" s="10"/>
      <c r="J195" s="7"/>
      <c r="K195" s="7"/>
      <c r="L195" s="7"/>
    </row>
    <row r="196" spans="1:12" ht="14" x14ac:dyDescent="0.15">
      <c r="A196" s="7"/>
      <c r="B196" s="9"/>
      <c r="C196" s="9"/>
      <c r="D196" s="10"/>
      <c r="E196" s="10"/>
      <c r="F196" s="10"/>
      <c r="G196" s="10"/>
      <c r="H196" s="10"/>
      <c r="I196" s="10"/>
      <c r="J196" s="7"/>
      <c r="K196" s="7"/>
      <c r="L196" s="7"/>
    </row>
    <row r="197" spans="1:12" ht="14" x14ac:dyDescent="0.15">
      <c r="A197" s="7"/>
      <c r="B197" s="9"/>
      <c r="C197" s="9"/>
      <c r="D197" s="10"/>
      <c r="E197" s="10"/>
      <c r="F197" s="10"/>
      <c r="G197" s="10"/>
      <c r="H197" s="10"/>
      <c r="I197" s="10"/>
      <c r="J197" s="7"/>
      <c r="K197" s="7"/>
      <c r="L197" s="7"/>
    </row>
    <row r="198" spans="1:12" ht="14" x14ac:dyDescent="0.15">
      <c r="A198" s="7"/>
      <c r="B198" s="9"/>
      <c r="C198" s="9"/>
      <c r="D198" s="10"/>
      <c r="E198" s="10"/>
      <c r="F198" s="10"/>
      <c r="G198" s="10"/>
      <c r="H198" s="10"/>
      <c r="I198" s="10"/>
      <c r="J198" s="7"/>
      <c r="K198" s="7"/>
      <c r="L198" s="7"/>
    </row>
    <row r="199" spans="1:12" ht="14" x14ac:dyDescent="0.15">
      <c r="A199" s="7"/>
      <c r="B199" s="9"/>
      <c r="C199" s="9"/>
      <c r="D199" s="10"/>
      <c r="E199" s="10"/>
      <c r="F199" s="10"/>
      <c r="G199" s="10"/>
      <c r="H199" s="10"/>
      <c r="I199" s="10"/>
      <c r="J199" s="7"/>
      <c r="K199" s="7"/>
      <c r="L199" s="7"/>
    </row>
    <row r="200" spans="1:12" ht="14" x14ac:dyDescent="0.15">
      <c r="A200" s="7"/>
      <c r="B200" s="9"/>
      <c r="C200" s="9"/>
      <c r="D200" s="10"/>
      <c r="E200" s="10"/>
      <c r="F200" s="10"/>
      <c r="G200" s="10"/>
      <c r="H200" s="10"/>
      <c r="I200" s="10"/>
      <c r="J200" s="7"/>
      <c r="K200" s="7"/>
      <c r="L200" s="7"/>
    </row>
    <row r="201" spans="1:12" ht="14" x14ac:dyDescent="0.15">
      <c r="A201" s="7"/>
      <c r="B201" s="9"/>
      <c r="C201" s="9"/>
      <c r="D201" s="10"/>
      <c r="E201" s="10"/>
      <c r="F201" s="10"/>
      <c r="G201" s="10"/>
      <c r="H201" s="10"/>
      <c r="I201" s="10"/>
      <c r="J201" s="7"/>
      <c r="K201" s="7"/>
      <c r="L201" s="7"/>
    </row>
    <row r="202" spans="1:12" ht="14" x14ac:dyDescent="0.15">
      <c r="A202" s="7"/>
      <c r="B202" s="9"/>
      <c r="C202" s="9"/>
      <c r="D202" s="10"/>
      <c r="E202" s="10"/>
      <c r="F202" s="10"/>
      <c r="G202" s="10"/>
      <c r="H202" s="10"/>
      <c r="I202" s="10"/>
      <c r="J202" s="7"/>
      <c r="K202" s="7"/>
      <c r="L202" s="7"/>
    </row>
    <row r="203" spans="1:12" ht="14" x14ac:dyDescent="0.15">
      <c r="A203" s="7"/>
      <c r="B203" s="9"/>
      <c r="C203" s="9"/>
      <c r="D203" s="10"/>
      <c r="E203" s="10"/>
      <c r="F203" s="10"/>
      <c r="G203" s="10"/>
      <c r="H203" s="10"/>
      <c r="I203" s="10"/>
      <c r="J203" s="7"/>
      <c r="K203" s="7"/>
      <c r="L203" s="7"/>
    </row>
    <row r="204" spans="1:12" ht="14" x14ac:dyDescent="0.15">
      <c r="A204" s="7"/>
      <c r="B204" s="9"/>
      <c r="C204" s="9"/>
      <c r="D204" s="10"/>
      <c r="E204" s="10"/>
      <c r="F204" s="10"/>
      <c r="G204" s="10"/>
      <c r="H204" s="10"/>
      <c r="I204" s="10"/>
      <c r="J204" s="7"/>
      <c r="K204" s="7"/>
      <c r="L204" s="7"/>
    </row>
    <row r="205" spans="1:12" ht="14" x14ac:dyDescent="0.15">
      <c r="A205" s="7"/>
      <c r="B205" s="9"/>
      <c r="C205" s="9"/>
      <c r="D205" s="10"/>
      <c r="E205" s="10"/>
      <c r="F205" s="10"/>
      <c r="G205" s="10"/>
      <c r="H205" s="10"/>
      <c r="I205" s="10"/>
      <c r="J205" s="7"/>
      <c r="K205" s="7"/>
      <c r="L205" s="7"/>
    </row>
    <row r="206" spans="1:12" ht="14" x14ac:dyDescent="0.15">
      <c r="A206" s="7"/>
      <c r="B206" s="9"/>
      <c r="C206" s="9"/>
      <c r="D206" s="10"/>
      <c r="E206" s="10"/>
      <c r="F206" s="10"/>
      <c r="G206" s="10"/>
      <c r="H206" s="10"/>
      <c r="I206" s="10"/>
      <c r="J206" s="7"/>
      <c r="K206" s="7"/>
      <c r="L206" s="7"/>
    </row>
    <row r="207" spans="1:12" ht="14" x14ac:dyDescent="0.15">
      <c r="A207" s="7"/>
      <c r="B207" s="9"/>
      <c r="C207" s="9"/>
      <c r="D207" s="10"/>
      <c r="E207" s="10"/>
      <c r="F207" s="10"/>
      <c r="G207" s="10"/>
      <c r="H207" s="10"/>
      <c r="I207" s="10"/>
      <c r="J207" s="7"/>
      <c r="K207" s="7"/>
      <c r="L207" s="7"/>
    </row>
    <row r="208" spans="1:12" ht="14" x14ac:dyDescent="0.15">
      <c r="A208" s="7"/>
      <c r="B208" s="9"/>
      <c r="C208" s="9"/>
      <c r="D208" s="10"/>
      <c r="E208" s="10"/>
      <c r="F208" s="10"/>
      <c r="G208" s="10"/>
      <c r="H208" s="10"/>
      <c r="I208" s="10"/>
      <c r="J208" s="7"/>
      <c r="K208" s="7"/>
      <c r="L208" s="7"/>
    </row>
    <row r="209" spans="1:12" ht="14" x14ac:dyDescent="0.15">
      <c r="A209" s="7"/>
      <c r="B209" s="9"/>
      <c r="C209" s="9"/>
      <c r="D209" s="10"/>
      <c r="E209" s="10"/>
      <c r="F209" s="10"/>
      <c r="G209" s="10"/>
      <c r="H209" s="10"/>
      <c r="I209" s="10"/>
      <c r="J209" s="7"/>
      <c r="K209" s="7"/>
      <c r="L209" s="7"/>
    </row>
    <row r="210" spans="1:12" ht="14" x14ac:dyDescent="0.15">
      <c r="A210" s="7"/>
      <c r="B210" s="9"/>
      <c r="C210" s="9"/>
      <c r="D210" s="10"/>
      <c r="E210" s="10"/>
      <c r="F210" s="10"/>
      <c r="G210" s="10"/>
      <c r="H210" s="10"/>
      <c r="I210" s="10"/>
      <c r="J210" s="7"/>
      <c r="K210" s="7"/>
      <c r="L210" s="7"/>
    </row>
    <row r="211" spans="1:12" ht="14" x14ac:dyDescent="0.15">
      <c r="A211" s="7"/>
      <c r="B211" s="9"/>
      <c r="C211" s="9"/>
      <c r="D211" s="10"/>
      <c r="E211" s="10"/>
      <c r="F211" s="10"/>
      <c r="G211" s="10"/>
      <c r="H211" s="10"/>
      <c r="I211" s="10"/>
      <c r="J211" s="7"/>
      <c r="K211" s="7"/>
      <c r="L211" s="7"/>
    </row>
    <row r="212" spans="1:12" ht="14" x14ac:dyDescent="0.15">
      <c r="A212" s="7"/>
      <c r="B212" s="9"/>
      <c r="C212" s="9"/>
      <c r="D212" s="10"/>
      <c r="E212" s="10"/>
      <c r="F212" s="10"/>
      <c r="G212" s="10"/>
      <c r="H212" s="10"/>
      <c r="I212" s="10"/>
      <c r="J212" s="7"/>
      <c r="K212" s="7"/>
      <c r="L212" s="7"/>
    </row>
    <row r="213" spans="1:12" ht="14" x14ac:dyDescent="0.15">
      <c r="A213" s="7"/>
      <c r="B213" s="9"/>
      <c r="C213" s="9"/>
      <c r="D213" s="10"/>
      <c r="E213" s="10"/>
      <c r="F213" s="10"/>
      <c r="G213" s="10"/>
      <c r="H213" s="10"/>
      <c r="I213" s="10"/>
      <c r="J213" s="7"/>
      <c r="K213" s="7"/>
      <c r="L213" s="7"/>
    </row>
    <row r="214" spans="1:12" ht="14" x14ac:dyDescent="0.15">
      <c r="A214" s="7"/>
      <c r="B214" s="9"/>
      <c r="C214" s="9"/>
      <c r="D214" s="10"/>
      <c r="E214" s="10"/>
      <c r="F214" s="10"/>
      <c r="G214" s="10"/>
      <c r="H214" s="10"/>
      <c r="I214" s="10"/>
      <c r="J214" s="7"/>
      <c r="K214" s="7"/>
      <c r="L214" s="7"/>
    </row>
    <row r="215" spans="1:12" ht="14" x14ac:dyDescent="0.15">
      <c r="A215" s="7"/>
      <c r="B215" s="9"/>
      <c r="C215" s="9"/>
      <c r="D215" s="10"/>
      <c r="E215" s="10"/>
      <c r="F215" s="10"/>
      <c r="G215" s="10"/>
      <c r="H215" s="10"/>
      <c r="I215" s="10"/>
      <c r="J215" s="7"/>
      <c r="K215" s="7"/>
      <c r="L215" s="7"/>
    </row>
    <row r="216" spans="1:12" ht="14" x14ac:dyDescent="0.15">
      <c r="A216" s="7"/>
      <c r="B216" s="9"/>
      <c r="C216" s="9"/>
      <c r="D216" s="10"/>
      <c r="E216" s="10"/>
      <c r="F216" s="10"/>
      <c r="G216" s="10"/>
      <c r="H216" s="10"/>
      <c r="I216" s="10"/>
      <c r="J216" s="7"/>
      <c r="K216" s="7"/>
      <c r="L216" s="7"/>
    </row>
    <row r="217" spans="1:12" ht="14" x14ac:dyDescent="0.15">
      <c r="A217" s="7"/>
      <c r="B217" s="9"/>
      <c r="C217" s="9"/>
      <c r="D217" s="10"/>
      <c r="E217" s="10"/>
      <c r="F217" s="10"/>
      <c r="G217" s="10"/>
      <c r="H217" s="10"/>
      <c r="I217" s="10"/>
      <c r="J217" s="7"/>
      <c r="K217" s="7"/>
      <c r="L217" s="7"/>
    </row>
    <row r="218" spans="1:12" ht="14" x14ac:dyDescent="0.15">
      <c r="A218" s="7"/>
      <c r="B218" s="9"/>
      <c r="C218" s="9"/>
      <c r="D218" s="10"/>
      <c r="E218" s="10"/>
      <c r="F218" s="10"/>
      <c r="G218" s="10"/>
      <c r="H218" s="10"/>
      <c r="I218" s="10"/>
      <c r="J218" s="7"/>
      <c r="K218" s="7"/>
      <c r="L218" s="7"/>
    </row>
    <row r="219" spans="1:12" ht="14" x14ac:dyDescent="0.15">
      <c r="A219" s="7"/>
      <c r="B219" s="9"/>
      <c r="C219" s="9"/>
      <c r="D219" s="10"/>
      <c r="E219" s="10"/>
      <c r="F219" s="10"/>
      <c r="G219" s="10"/>
      <c r="H219" s="10"/>
      <c r="I219" s="10"/>
      <c r="J219" s="7"/>
      <c r="K219" s="7"/>
      <c r="L219" s="7"/>
    </row>
    <row r="220" spans="1:12" ht="14" x14ac:dyDescent="0.15">
      <c r="A220" s="7"/>
      <c r="B220" s="9"/>
      <c r="C220" s="9"/>
      <c r="D220" s="10"/>
      <c r="E220" s="10"/>
      <c r="F220" s="10"/>
      <c r="G220" s="10"/>
      <c r="H220" s="10"/>
      <c r="I220" s="10"/>
      <c r="J220" s="7"/>
      <c r="K220" s="7"/>
      <c r="L220" s="7"/>
    </row>
    <row r="221" spans="1:12" ht="14" x14ac:dyDescent="0.15">
      <c r="A221" s="7"/>
      <c r="B221" s="9"/>
      <c r="C221" s="9"/>
      <c r="D221" s="10"/>
      <c r="E221" s="10"/>
      <c r="F221" s="10"/>
      <c r="G221" s="10"/>
      <c r="H221" s="10"/>
      <c r="I221" s="10"/>
      <c r="J221" s="7"/>
      <c r="K221" s="7"/>
      <c r="L221" s="7"/>
    </row>
    <row r="222" spans="1:12" ht="14" x14ac:dyDescent="0.15">
      <c r="A222" s="7"/>
      <c r="B222" s="9"/>
      <c r="C222" s="9"/>
      <c r="D222" s="10"/>
      <c r="E222" s="10"/>
      <c r="F222" s="10"/>
      <c r="G222" s="10"/>
      <c r="H222" s="10"/>
      <c r="I222" s="10"/>
      <c r="J222" s="7"/>
      <c r="K222" s="7"/>
      <c r="L222" s="7"/>
    </row>
    <row r="223" spans="1:12" ht="14" x14ac:dyDescent="0.15">
      <c r="A223" s="7"/>
      <c r="B223" s="9"/>
      <c r="C223" s="9"/>
      <c r="D223" s="10"/>
      <c r="E223" s="10"/>
      <c r="F223" s="10"/>
      <c r="G223" s="10"/>
      <c r="H223" s="10"/>
      <c r="I223" s="10"/>
      <c r="J223" s="7"/>
      <c r="K223" s="7"/>
      <c r="L223" s="7"/>
    </row>
    <row r="224" spans="1:12" ht="14" x14ac:dyDescent="0.15">
      <c r="A224" s="7"/>
      <c r="B224" s="9"/>
      <c r="C224" s="9"/>
      <c r="D224" s="10"/>
      <c r="E224" s="10"/>
      <c r="F224" s="10"/>
      <c r="G224" s="10"/>
      <c r="H224" s="10"/>
      <c r="I224" s="10"/>
      <c r="J224" s="7"/>
      <c r="K224" s="7"/>
      <c r="L224" s="7"/>
    </row>
    <row r="225" spans="1:12" ht="14" x14ac:dyDescent="0.15">
      <c r="A225" s="7"/>
      <c r="B225" s="9"/>
      <c r="C225" s="9"/>
      <c r="D225" s="10"/>
      <c r="E225" s="10"/>
      <c r="F225" s="10"/>
      <c r="G225" s="10"/>
      <c r="H225" s="10"/>
      <c r="I225" s="10"/>
      <c r="J225" s="7"/>
      <c r="K225" s="7"/>
      <c r="L225" s="7"/>
    </row>
    <row r="226" spans="1:12" ht="14" x14ac:dyDescent="0.15">
      <c r="A226" s="7"/>
      <c r="B226" s="9"/>
      <c r="C226" s="9"/>
      <c r="D226" s="10"/>
      <c r="E226" s="10"/>
      <c r="F226" s="10"/>
      <c r="G226" s="10"/>
      <c r="H226" s="10"/>
      <c r="I226" s="10"/>
      <c r="J226" s="7"/>
      <c r="K226" s="7"/>
      <c r="L226" s="7"/>
    </row>
    <row r="227" spans="1:12" ht="14" x14ac:dyDescent="0.15">
      <c r="A227" s="7"/>
      <c r="B227" s="9"/>
      <c r="C227" s="9"/>
      <c r="D227" s="10"/>
      <c r="E227" s="10"/>
      <c r="F227" s="10"/>
      <c r="G227" s="10"/>
      <c r="H227" s="10"/>
      <c r="I227" s="10"/>
      <c r="J227" s="7"/>
      <c r="K227" s="7"/>
      <c r="L227" s="7"/>
    </row>
    <row r="228" spans="1:12" ht="14" x14ac:dyDescent="0.15">
      <c r="A228" s="7"/>
      <c r="B228" s="9"/>
      <c r="C228" s="9"/>
      <c r="D228" s="10"/>
      <c r="E228" s="10"/>
      <c r="F228" s="10"/>
      <c r="G228" s="10"/>
      <c r="H228" s="10"/>
      <c r="I228" s="10"/>
      <c r="J228" s="7"/>
      <c r="K228" s="7"/>
      <c r="L228" s="7"/>
    </row>
    <row r="229" spans="1:12" ht="14" x14ac:dyDescent="0.15">
      <c r="A229" s="7"/>
      <c r="B229" s="9"/>
      <c r="C229" s="9"/>
      <c r="D229" s="10"/>
      <c r="E229" s="10"/>
      <c r="F229" s="10"/>
      <c r="G229" s="10"/>
      <c r="H229" s="10"/>
      <c r="I229" s="10"/>
      <c r="J229" s="7"/>
      <c r="K229" s="7"/>
      <c r="L229" s="7"/>
    </row>
    <row r="230" spans="1:12" ht="14" x14ac:dyDescent="0.15">
      <c r="A230" s="7"/>
      <c r="B230" s="9"/>
      <c r="C230" s="9"/>
      <c r="D230" s="10"/>
      <c r="E230" s="10"/>
      <c r="F230" s="10"/>
      <c r="G230" s="10"/>
      <c r="H230" s="10"/>
      <c r="I230" s="10"/>
      <c r="J230" s="7"/>
      <c r="K230" s="7"/>
      <c r="L230" s="7"/>
    </row>
    <row r="231" spans="1:12" ht="14" x14ac:dyDescent="0.15">
      <c r="A231" s="7"/>
      <c r="B231" s="9"/>
      <c r="C231" s="9"/>
      <c r="D231" s="10"/>
      <c r="E231" s="10"/>
      <c r="F231" s="10"/>
      <c r="G231" s="10"/>
      <c r="H231" s="10"/>
      <c r="I231" s="10"/>
      <c r="J231" s="7"/>
      <c r="K231" s="7"/>
      <c r="L231" s="7"/>
    </row>
    <row r="232" spans="1:12" ht="14" x14ac:dyDescent="0.15">
      <c r="A232" s="7"/>
      <c r="B232" s="9"/>
      <c r="C232" s="9"/>
      <c r="D232" s="10"/>
      <c r="E232" s="10"/>
      <c r="F232" s="10"/>
      <c r="G232" s="10"/>
      <c r="H232" s="10"/>
      <c r="I232" s="10"/>
      <c r="J232" s="7"/>
      <c r="K232" s="7"/>
      <c r="L232" s="7"/>
    </row>
    <row r="233" spans="1:12" ht="14" x14ac:dyDescent="0.15">
      <c r="A233" s="7"/>
      <c r="B233" s="9"/>
      <c r="C233" s="9"/>
      <c r="D233" s="10"/>
      <c r="E233" s="10"/>
      <c r="F233" s="10"/>
      <c r="G233" s="10"/>
      <c r="H233" s="10"/>
      <c r="I233" s="10"/>
      <c r="J233" s="7"/>
      <c r="K233" s="7"/>
      <c r="L233" s="7"/>
    </row>
    <row r="234" spans="1:12" ht="14" x14ac:dyDescent="0.15">
      <c r="A234" s="7"/>
      <c r="B234" s="9"/>
      <c r="C234" s="9"/>
      <c r="D234" s="10"/>
      <c r="E234" s="10"/>
      <c r="F234" s="10"/>
      <c r="G234" s="10"/>
      <c r="H234" s="10"/>
      <c r="I234" s="10"/>
      <c r="J234" s="7"/>
      <c r="K234" s="7"/>
      <c r="L234" s="7"/>
    </row>
    <row r="235" spans="1:12" ht="14" x14ac:dyDescent="0.15">
      <c r="A235" s="7"/>
      <c r="B235" s="9"/>
      <c r="C235" s="9"/>
      <c r="D235" s="10"/>
      <c r="E235" s="10"/>
      <c r="F235" s="10"/>
      <c r="G235" s="10"/>
      <c r="H235" s="10"/>
      <c r="I235" s="10"/>
      <c r="J235" s="7"/>
      <c r="K235" s="7"/>
      <c r="L235" s="7"/>
    </row>
    <row r="236" spans="1:12" ht="14" x14ac:dyDescent="0.15">
      <c r="A236" s="7"/>
      <c r="B236" s="9"/>
      <c r="C236" s="9"/>
      <c r="D236" s="10"/>
      <c r="E236" s="10"/>
      <c r="F236" s="10"/>
      <c r="G236" s="10"/>
      <c r="H236" s="10"/>
      <c r="I236" s="10"/>
      <c r="J236" s="7"/>
      <c r="K236" s="7"/>
      <c r="L236" s="7"/>
    </row>
    <row r="237" spans="1:12" ht="14" x14ac:dyDescent="0.15">
      <c r="A237" s="7"/>
      <c r="B237" s="9"/>
      <c r="C237" s="9"/>
      <c r="D237" s="10"/>
      <c r="E237" s="10"/>
      <c r="F237" s="10"/>
      <c r="G237" s="10"/>
      <c r="H237" s="10"/>
      <c r="I237" s="10"/>
      <c r="J237" s="7"/>
      <c r="K237" s="7"/>
      <c r="L237" s="7"/>
    </row>
    <row r="238" spans="1:12" ht="14" x14ac:dyDescent="0.15">
      <c r="A238" s="7"/>
      <c r="B238" s="9"/>
      <c r="C238" s="9"/>
      <c r="D238" s="10"/>
      <c r="E238" s="10"/>
      <c r="F238" s="10"/>
      <c r="G238" s="10"/>
      <c r="H238" s="10"/>
      <c r="I238" s="10"/>
      <c r="J238" s="7"/>
      <c r="K238" s="7"/>
      <c r="L238" s="7"/>
    </row>
    <row r="239" spans="1:12" ht="14" x14ac:dyDescent="0.15">
      <c r="A239" s="7"/>
      <c r="B239" s="9"/>
      <c r="C239" s="9"/>
      <c r="D239" s="10"/>
      <c r="E239" s="10"/>
      <c r="F239" s="10"/>
      <c r="G239" s="10"/>
      <c r="H239" s="10"/>
      <c r="I239" s="10"/>
      <c r="J239" s="7"/>
      <c r="K239" s="7"/>
      <c r="L239" s="7"/>
    </row>
    <row r="240" spans="1:12" ht="14" x14ac:dyDescent="0.15">
      <c r="A240" s="7"/>
      <c r="B240" s="9"/>
      <c r="C240" s="9"/>
      <c r="D240" s="10"/>
      <c r="E240" s="10"/>
      <c r="F240" s="10"/>
      <c r="G240" s="10"/>
      <c r="H240" s="10"/>
      <c r="I240" s="10"/>
      <c r="J240" s="7"/>
      <c r="K240" s="7"/>
      <c r="L240" s="7"/>
    </row>
    <row r="241" spans="1:12" ht="14" x14ac:dyDescent="0.15">
      <c r="A241" s="7"/>
      <c r="B241" s="9"/>
      <c r="C241" s="9"/>
      <c r="D241" s="10"/>
      <c r="E241" s="10"/>
      <c r="F241" s="10"/>
      <c r="G241" s="10"/>
      <c r="H241" s="10"/>
      <c r="I241" s="10"/>
      <c r="J241" s="7"/>
      <c r="K241" s="7"/>
      <c r="L241" s="7"/>
    </row>
    <row r="242" spans="1:12" ht="14" x14ac:dyDescent="0.15">
      <c r="A242" s="7"/>
      <c r="B242" s="9"/>
      <c r="C242" s="9"/>
      <c r="D242" s="10"/>
      <c r="E242" s="10"/>
      <c r="F242" s="10"/>
      <c r="G242" s="10"/>
      <c r="H242" s="10"/>
      <c r="I242" s="10"/>
      <c r="J242" s="7"/>
      <c r="K242" s="7"/>
      <c r="L242" s="7"/>
    </row>
    <row r="243" spans="1:12" ht="14" x14ac:dyDescent="0.15">
      <c r="A243" s="7"/>
      <c r="B243" s="9"/>
      <c r="C243" s="9"/>
      <c r="D243" s="10"/>
      <c r="E243" s="10"/>
      <c r="F243" s="10"/>
      <c r="G243" s="10"/>
      <c r="H243" s="10"/>
      <c r="I243" s="10"/>
      <c r="J243" s="7"/>
      <c r="K243" s="7"/>
      <c r="L243" s="7"/>
    </row>
    <row r="244" spans="1:12" ht="14" x14ac:dyDescent="0.15">
      <c r="A244" s="7"/>
      <c r="B244" s="9"/>
      <c r="C244" s="9"/>
      <c r="D244" s="10"/>
      <c r="E244" s="10"/>
      <c r="F244" s="10"/>
      <c r="G244" s="10"/>
      <c r="H244" s="10"/>
      <c r="I244" s="10"/>
      <c r="J244" s="7"/>
      <c r="K244" s="7"/>
      <c r="L244" s="7"/>
    </row>
    <row r="245" spans="1:12" ht="14" x14ac:dyDescent="0.15">
      <c r="A245" s="7"/>
      <c r="B245" s="9"/>
      <c r="C245" s="9"/>
      <c r="D245" s="10"/>
      <c r="E245" s="10"/>
      <c r="F245" s="10"/>
      <c r="G245" s="10"/>
      <c r="H245" s="10"/>
      <c r="I245" s="10"/>
      <c r="J245" s="7"/>
      <c r="K245" s="7"/>
      <c r="L245" s="7"/>
    </row>
    <row r="246" spans="1:12" ht="14" x14ac:dyDescent="0.15">
      <c r="A246" s="7"/>
      <c r="B246" s="9"/>
      <c r="C246" s="9"/>
      <c r="D246" s="10"/>
      <c r="E246" s="10"/>
      <c r="F246" s="10"/>
      <c r="G246" s="10"/>
      <c r="H246" s="10"/>
      <c r="I246" s="10"/>
      <c r="J246" s="7"/>
      <c r="K246" s="7"/>
      <c r="L246" s="7"/>
    </row>
    <row r="247" spans="1:12" ht="14" x14ac:dyDescent="0.15">
      <c r="A247" s="7"/>
      <c r="B247" s="9"/>
      <c r="C247" s="9"/>
      <c r="D247" s="10"/>
      <c r="E247" s="10"/>
      <c r="F247" s="10"/>
      <c r="G247" s="10"/>
      <c r="H247" s="10"/>
      <c r="I247" s="10"/>
      <c r="J247" s="7"/>
      <c r="K247" s="7"/>
      <c r="L247" s="7"/>
    </row>
    <row r="248" spans="1:12" ht="14" x14ac:dyDescent="0.15">
      <c r="A248" s="7"/>
      <c r="B248" s="9"/>
      <c r="C248" s="9"/>
      <c r="D248" s="10"/>
      <c r="E248" s="10"/>
      <c r="F248" s="10"/>
      <c r="G248" s="10"/>
      <c r="H248" s="10"/>
      <c r="I248" s="10"/>
      <c r="J248" s="7"/>
      <c r="K248" s="7"/>
      <c r="L248" s="7"/>
    </row>
    <row r="249" spans="1:12" ht="14" x14ac:dyDescent="0.15">
      <c r="A249" s="7"/>
      <c r="B249" s="9"/>
      <c r="C249" s="9"/>
      <c r="D249" s="10"/>
      <c r="E249" s="10"/>
      <c r="F249" s="10"/>
      <c r="G249" s="10"/>
      <c r="H249" s="10"/>
      <c r="I249" s="10"/>
      <c r="J249" s="7"/>
      <c r="K249" s="7"/>
      <c r="L249" s="7"/>
    </row>
    <row r="250" spans="1:12" ht="14" x14ac:dyDescent="0.15">
      <c r="A250" s="7"/>
      <c r="B250" s="9"/>
      <c r="C250" s="9"/>
      <c r="D250" s="10"/>
      <c r="E250" s="10"/>
      <c r="F250" s="10"/>
      <c r="G250" s="10"/>
      <c r="H250" s="10"/>
      <c r="I250" s="10"/>
      <c r="J250" s="7"/>
      <c r="K250" s="7"/>
      <c r="L250" s="7"/>
    </row>
    <row r="251" spans="1:12" ht="14" x14ac:dyDescent="0.15">
      <c r="A251" s="7"/>
      <c r="B251" s="9"/>
      <c r="C251" s="9"/>
      <c r="D251" s="10"/>
      <c r="E251" s="10"/>
      <c r="F251" s="10"/>
      <c r="G251" s="10"/>
      <c r="H251" s="10"/>
      <c r="I251" s="10"/>
      <c r="J251" s="7"/>
      <c r="K251" s="7"/>
      <c r="L251" s="7"/>
    </row>
    <row r="252" spans="1:12" ht="14" x14ac:dyDescent="0.15">
      <c r="A252" s="7"/>
      <c r="B252" s="9"/>
      <c r="C252" s="9"/>
      <c r="D252" s="10"/>
      <c r="E252" s="10"/>
      <c r="F252" s="10"/>
      <c r="G252" s="10"/>
      <c r="H252" s="10"/>
      <c r="I252" s="10"/>
      <c r="J252" s="7"/>
      <c r="K252" s="7"/>
      <c r="L252" s="7"/>
    </row>
    <row r="253" spans="1:12" ht="14" x14ac:dyDescent="0.15">
      <c r="A253" s="7"/>
      <c r="B253" s="9"/>
      <c r="C253" s="9"/>
      <c r="D253" s="10"/>
      <c r="E253" s="10"/>
      <c r="F253" s="10"/>
      <c r="G253" s="10"/>
      <c r="H253" s="10"/>
      <c r="I253" s="10"/>
      <c r="J253" s="7"/>
      <c r="K253" s="7"/>
      <c r="L253" s="7"/>
    </row>
    <row r="254" spans="1:12" ht="14" x14ac:dyDescent="0.15">
      <c r="A254" s="7"/>
      <c r="B254" s="9"/>
      <c r="C254" s="9"/>
      <c r="D254" s="10"/>
      <c r="E254" s="10"/>
      <c r="F254" s="10"/>
      <c r="G254" s="10"/>
      <c r="H254" s="10"/>
      <c r="I254" s="10"/>
      <c r="J254" s="7"/>
      <c r="K254" s="7"/>
      <c r="L254" s="7"/>
    </row>
    <row r="255" spans="1:12" ht="14" x14ac:dyDescent="0.15">
      <c r="A255" s="7"/>
      <c r="B255" s="9"/>
      <c r="C255" s="9"/>
      <c r="D255" s="10"/>
      <c r="E255" s="10"/>
      <c r="F255" s="10"/>
      <c r="G255" s="10"/>
      <c r="H255" s="10"/>
      <c r="I255" s="10"/>
      <c r="J255" s="7"/>
      <c r="K255" s="7"/>
      <c r="L255" s="7"/>
    </row>
    <row r="256" spans="1:12" ht="14" x14ac:dyDescent="0.15">
      <c r="A256" s="7"/>
      <c r="B256" s="9"/>
      <c r="C256" s="9"/>
      <c r="D256" s="10"/>
      <c r="E256" s="10"/>
      <c r="F256" s="10"/>
      <c r="G256" s="10"/>
      <c r="H256" s="10"/>
      <c r="I256" s="10"/>
      <c r="J256" s="7"/>
      <c r="K256" s="7"/>
      <c r="L256" s="7"/>
    </row>
    <row r="257" spans="1:12" ht="14" x14ac:dyDescent="0.15">
      <c r="A257" s="7"/>
      <c r="B257" s="9"/>
      <c r="C257" s="9"/>
      <c r="D257" s="10"/>
      <c r="E257" s="10"/>
      <c r="F257" s="10"/>
      <c r="G257" s="10"/>
      <c r="H257" s="10"/>
      <c r="I257" s="10"/>
      <c r="J257" s="7"/>
      <c r="K257" s="7"/>
      <c r="L257" s="7"/>
    </row>
    <row r="258" spans="1:12" ht="14" x14ac:dyDescent="0.15">
      <c r="A258" s="7"/>
      <c r="B258" s="9"/>
      <c r="C258" s="9"/>
      <c r="D258" s="10"/>
      <c r="E258" s="10"/>
      <c r="F258" s="10"/>
      <c r="G258" s="10"/>
      <c r="H258" s="10"/>
      <c r="I258" s="10"/>
      <c r="J258" s="7"/>
      <c r="K258" s="7"/>
      <c r="L258" s="7"/>
    </row>
    <row r="259" spans="1:12" ht="14" x14ac:dyDescent="0.15">
      <c r="A259" s="7"/>
      <c r="B259" s="9"/>
      <c r="C259" s="9"/>
      <c r="D259" s="10"/>
      <c r="E259" s="10"/>
      <c r="F259" s="10"/>
      <c r="G259" s="10"/>
      <c r="H259" s="10"/>
      <c r="I259" s="10"/>
      <c r="J259" s="7"/>
      <c r="K259" s="7"/>
      <c r="L259" s="7"/>
    </row>
    <row r="260" spans="1:12" ht="14" x14ac:dyDescent="0.15">
      <c r="A260" s="7"/>
      <c r="B260" s="9"/>
      <c r="C260" s="9"/>
      <c r="D260" s="10"/>
      <c r="E260" s="10"/>
      <c r="F260" s="10"/>
      <c r="G260" s="10"/>
      <c r="H260" s="10"/>
      <c r="I260" s="10"/>
      <c r="J260" s="7"/>
      <c r="K260" s="7"/>
      <c r="L260" s="7"/>
    </row>
    <row r="261" spans="1:12" ht="14" x14ac:dyDescent="0.15">
      <c r="A261" s="7"/>
      <c r="B261" s="9"/>
      <c r="C261" s="9"/>
      <c r="D261" s="10"/>
      <c r="E261" s="10"/>
      <c r="F261" s="10"/>
      <c r="G261" s="10"/>
      <c r="H261" s="10"/>
      <c r="I261" s="10"/>
      <c r="J261" s="7"/>
      <c r="K261" s="7"/>
      <c r="L261" s="7"/>
    </row>
    <row r="262" spans="1:12" ht="14" x14ac:dyDescent="0.15">
      <c r="A262" s="7"/>
      <c r="B262" s="9"/>
      <c r="C262" s="9"/>
      <c r="D262" s="10"/>
      <c r="E262" s="10"/>
      <c r="F262" s="10"/>
      <c r="G262" s="10"/>
      <c r="H262" s="10"/>
      <c r="I262" s="10"/>
      <c r="J262" s="7"/>
      <c r="K262" s="7"/>
      <c r="L262" s="7"/>
    </row>
    <row r="263" spans="1:12" ht="14" x14ac:dyDescent="0.15">
      <c r="A263" s="7"/>
      <c r="B263" s="9"/>
      <c r="C263" s="9"/>
      <c r="D263" s="10"/>
      <c r="E263" s="10"/>
      <c r="F263" s="10"/>
      <c r="G263" s="10"/>
      <c r="H263" s="10"/>
      <c r="I263" s="10"/>
      <c r="J263" s="7"/>
      <c r="K263" s="7"/>
      <c r="L263" s="7"/>
    </row>
    <row r="264" spans="1:12" ht="14" x14ac:dyDescent="0.15">
      <c r="A264" s="7"/>
      <c r="B264" s="9"/>
      <c r="C264" s="9"/>
      <c r="D264" s="10"/>
      <c r="E264" s="10"/>
      <c r="F264" s="10"/>
      <c r="G264" s="10"/>
      <c r="H264" s="10"/>
      <c r="I264" s="10"/>
      <c r="J264" s="7"/>
      <c r="K264" s="7"/>
      <c r="L264" s="7"/>
    </row>
    <row r="265" spans="1:12" ht="14" x14ac:dyDescent="0.15">
      <c r="A265" s="7"/>
      <c r="B265" s="9"/>
      <c r="C265" s="9"/>
      <c r="D265" s="10"/>
      <c r="E265" s="10"/>
      <c r="F265" s="10"/>
      <c r="G265" s="10"/>
      <c r="H265" s="10"/>
      <c r="I265" s="10"/>
      <c r="J265" s="7"/>
      <c r="K265" s="7"/>
      <c r="L265" s="7"/>
    </row>
    <row r="266" spans="1:12" ht="14" x14ac:dyDescent="0.15">
      <c r="A266" s="7"/>
      <c r="B266" s="9"/>
      <c r="C266" s="9"/>
      <c r="D266" s="10"/>
      <c r="E266" s="10"/>
      <c r="F266" s="10"/>
      <c r="G266" s="10"/>
      <c r="H266" s="10"/>
      <c r="I266" s="10"/>
      <c r="J266" s="7"/>
      <c r="K266" s="7"/>
      <c r="L266" s="7"/>
    </row>
    <row r="267" spans="1:12" ht="14" x14ac:dyDescent="0.15">
      <c r="A267" s="7"/>
      <c r="B267" s="9"/>
      <c r="C267" s="9"/>
      <c r="D267" s="10"/>
      <c r="E267" s="10"/>
      <c r="F267" s="10"/>
      <c r="G267" s="10"/>
      <c r="H267" s="10"/>
      <c r="I267" s="10"/>
      <c r="J267" s="7"/>
      <c r="K267" s="7"/>
      <c r="L267" s="7"/>
    </row>
    <row r="268" spans="1:12" ht="14" x14ac:dyDescent="0.15">
      <c r="A268" s="7"/>
      <c r="B268" s="9"/>
      <c r="C268" s="9"/>
      <c r="D268" s="10"/>
      <c r="E268" s="10"/>
      <c r="F268" s="10"/>
      <c r="G268" s="10"/>
      <c r="H268" s="10"/>
      <c r="I268" s="10"/>
      <c r="J268" s="7"/>
      <c r="K268" s="7"/>
      <c r="L268" s="7"/>
    </row>
    <row r="269" spans="1:12" ht="14" x14ac:dyDescent="0.15">
      <c r="A269" s="7"/>
      <c r="B269" s="9"/>
      <c r="C269" s="9"/>
      <c r="D269" s="10"/>
      <c r="E269" s="10"/>
      <c r="F269" s="10"/>
      <c r="G269" s="10"/>
      <c r="H269" s="10"/>
      <c r="I269" s="10"/>
      <c r="J269" s="7"/>
      <c r="K269" s="7"/>
      <c r="L269" s="7"/>
    </row>
    <row r="270" spans="1:12" ht="14" x14ac:dyDescent="0.15">
      <c r="A270" s="7"/>
      <c r="B270" s="9"/>
      <c r="C270" s="9"/>
      <c r="D270" s="10"/>
      <c r="E270" s="10"/>
      <c r="F270" s="10"/>
      <c r="G270" s="10"/>
      <c r="H270" s="10"/>
      <c r="I270" s="10"/>
      <c r="J270" s="7"/>
      <c r="K270" s="7"/>
      <c r="L270" s="7"/>
    </row>
    <row r="271" spans="1:12" ht="14" x14ac:dyDescent="0.15">
      <c r="A271" s="7"/>
      <c r="B271" s="9"/>
      <c r="C271" s="9"/>
      <c r="D271" s="10"/>
      <c r="E271" s="10"/>
      <c r="F271" s="10"/>
      <c r="G271" s="10"/>
      <c r="H271" s="10"/>
      <c r="I271" s="10"/>
      <c r="J271" s="7"/>
      <c r="K271" s="7"/>
      <c r="L271" s="7"/>
    </row>
    <row r="272" spans="1:12" ht="14" x14ac:dyDescent="0.15">
      <c r="A272" s="7"/>
      <c r="B272" s="9"/>
      <c r="C272" s="9"/>
      <c r="D272" s="10"/>
      <c r="E272" s="10"/>
      <c r="F272" s="10"/>
      <c r="G272" s="10"/>
      <c r="H272" s="10"/>
      <c r="I272" s="10"/>
      <c r="J272" s="7"/>
      <c r="K272" s="7"/>
      <c r="L272" s="7"/>
    </row>
    <row r="273" spans="1:12" ht="14" x14ac:dyDescent="0.15">
      <c r="A273" s="7"/>
      <c r="B273" s="9"/>
      <c r="C273" s="9"/>
      <c r="D273" s="10"/>
      <c r="E273" s="10"/>
      <c r="F273" s="10"/>
      <c r="G273" s="10"/>
      <c r="H273" s="10"/>
      <c r="I273" s="10"/>
      <c r="J273" s="7"/>
      <c r="K273" s="7"/>
      <c r="L273" s="7"/>
    </row>
    <row r="274" spans="1:12" ht="14" x14ac:dyDescent="0.15">
      <c r="A274" s="7"/>
      <c r="B274" s="7"/>
      <c r="C274" s="7"/>
      <c r="D274" s="31"/>
      <c r="E274" s="31"/>
      <c r="F274" s="31"/>
      <c r="G274" s="31"/>
      <c r="H274" s="31"/>
      <c r="I274" s="31"/>
      <c r="J274" s="7"/>
      <c r="K274" s="7"/>
      <c r="L274" s="7"/>
    </row>
    <row r="275" spans="1:12" ht="14" x14ac:dyDescent="0.15">
      <c r="A275" s="7"/>
      <c r="B275" s="7"/>
      <c r="C275" s="7"/>
      <c r="D275" s="31"/>
      <c r="E275" s="31"/>
      <c r="F275" s="31"/>
      <c r="G275" s="31"/>
      <c r="H275" s="31"/>
      <c r="I275" s="31"/>
      <c r="J275" s="7"/>
      <c r="K275" s="7"/>
      <c r="L275" s="7"/>
    </row>
    <row r="276" spans="1:12" ht="14" x14ac:dyDescent="0.15">
      <c r="A276" s="7"/>
      <c r="B276" s="7"/>
      <c r="C276" s="7"/>
      <c r="D276" s="31"/>
      <c r="E276" s="31"/>
      <c r="F276" s="31"/>
      <c r="G276" s="31"/>
      <c r="H276" s="31"/>
      <c r="I276" s="31"/>
      <c r="J276" s="7"/>
      <c r="K276" s="7"/>
      <c r="L276" s="7"/>
    </row>
    <row r="277" spans="1:12" ht="14" x14ac:dyDescent="0.15">
      <c r="A277" s="7"/>
      <c r="B277" s="7"/>
      <c r="C277" s="7"/>
      <c r="D277" s="31"/>
      <c r="E277" s="31"/>
      <c r="F277" s="31"/>
      <c r="G277" s="31"/>
      <c r="H277" s="31"/>
      <c r="I277" s="31"/>
      <c r="J277" s="7"/>
      <c r="K277" s="7"/>
      <c r="L277" s="7"/>
    </row>
    <row r="278" spans="1:12" ht="14" x14ac:dyDescent="0.15">
      <c r="A278" s="7"/>
      <c r="B278" s="7"/>
      <c r="C278" s="7"/>
      <c r="D278" s="31"/>
      <c r="E278" s="31"/>
      <c r="F278" s="31"/>
      <c r="G278" s="31"/>
      <c r="H278" s="31"/>
      <c r="I278" s="31"/>
      <c r="J278" s="7"/>
      <c r="K278" s="7"/>
      <c r="L278" s="7"/>
    </row>
    <row r="279" spans="1:12" ht="14" x14ac:dyDescent="0.15">
      <c r="A279" s="7"/>
      <c r="B279" s="7"/>
      <c r="C279" s="7"/>
      <c r="D279" s="31"/>
      <c r="E279" s="31"/>
      <c r="F279" s="31"/>
      <c r="G279" s="31"/>
      <c r="H279" s="31"/>
      <c r="I279" s="31"/>
      <c r="J279" s="7"/>
      <c r="K279" s="7"/>
      <c r="L279" s="7"/>
    </row>
    <row r="280" spans="1:12" ht="14" x14ac:dyDescent="0.15">
      <c r="A280" s="7"/>
      <c r="B280" s="7"/>
      <c r="C280" s="7"/>
      <c r="D280" s="31"/>
      <c r="E280" s="31"/>
      <c r="F280" s="31"/>
      <c r="G280" s="31"/>
      <c r="H280" s="31"/>
      <c r="I280" s="31"/>
      <c r="J280" s="7"/>
      <c r="K280" s="7"/>
      <c r="L280" s="7"/>
    </row>
    <row r="281" spans="1:12" ht="14" x14ac:dyDescent="0.15">
      <c r="A281" s="7"/>
      <c r="B281" s="7"/>
      <c r="C281" s="7"/>
      <c r="D281" s="31"/>
      <c r="E281" s="31"/>
      <c r="F281" s="31"/>
      <c r="G281" s="31"/>
      <c r="H281" s="31"/>
      <c r="I281" s="31"/>
      <c r="J281" s="7"/>
      <c r="K281" s="7"/>
      <c r="L281" s="7"/>
    </row>
    <row r="282" spans="1:12" ht="14" x14ac:dyDescent="0.15">
      <c r="A282" s="7"/>
      <c r="B282" s="7"/>
      <c r="C282" s="7"/>
      <c r="D282" s="31"/>
      <c r="E282" s="31"/>
      <c r="F282" s="31"/>
      <c r="G282" s="31"/>
      <c r="H282" s="31"/>
      <c r="I282" s="31"/>
      <c r="J282" s="7"/>
      <c r="K282" s="7"/>
      <c r="L282" s="7"/>
    </row>
    <row r="283" spans="1:12" ht="14" x14ac:dyDescent="0.15">
      <c r="A283" s="7"/>
      <c r="B283" s="7"/>
      <c r="C283" s="7"/>
      <c r="D283" s="31"/>
      <c r="E283" s="31"/>
      <c r="F283" s="31"/>
      <c r="G283" s="31"/>
      <c r="H283" s="31"/>
      <c r="I283" s="31"/>
      <c r="J283" s="7"/>
      <c r="K283" s="7"/>
      <c r="L283" s="7"/>
    </row>
    <row r="284" spans="1:12" ht="14" x14ac:dyDescent="0.15">
      <c r="A284" s="7"/>
      <c r="B284" s="7"/>
      <c r="C284" s="7"/>
      <c r="D284" s="31"/>
      <c r="E284" s="31"/>
      <c r="F284" s="31"/>
      <c r="G284" s="31"/>
      <c r="H284" s="31"/>
      <c r="I284" s="31"/>
      <c r="J284" s="7"/>
      <c r="K284" s="7"/>
      <c r="L284" s="7"/>
    </row>
    <row r="285" spans="1:12" ht="14" x14ac:dyDescent="0.15">
      <c r="A285" s="7"/>
      <c r="B285" s="7"/>
      <c r="C285" s="7"/>
      <c r="D285" s="31"/>
      <c r="E285" s="31"/>
      <c r="F285" s="31"/>
      <c r="G285" s="31"/>
      <c r="H285" s="31"/>
      <c r="I285" s="31"/>
      <c r="J285" s="7"/>
      <c r="K285" s="7"/>
      <c r="L285" s="7"/>
    </row>
    <row r="286" spans="1:12" ht="14" x14ac:dyDescent="0.15">
      <c r="A286" s="7"/>
      <c r="B286" s="7"/>
      <c r="C286" s="7"/>
      <c r="D286" s="31"/>
      <c r="E286" s="31"/>
      <c r="F286" s="31"/>
      <c r="G286" s="31"/>
      <c r="H286" s="31"/>
      <c r="I286" s="31"/>
      <c r="J286" s="7"/>
      <c r="K286" s="7"/>
      <c r="L286" s="7"/>
    </row>
    <row r="287" spans="1:12" ht="14" x14ac:dyDescent="0.15">
      <c r="A287" s="7"/>
      <c r="B287" s="7"/>
      <c r="C287" s="7"/>
      <c r="D287" s="31"/>
      <c r="E287" s="31"/>
      <c r="F287" s="31"/>
      <c r="G287" s="31"/>
      <c r="H287" s="31"/>
      <c r="I287" s="31"/>
      <c r="J287" s="7"/>
      <c r="K287" s="7"/>
      <c r="L287" s="7"/>
    </row>
    <row r="288" spans="1:12" ht="14" x14ac:dyDescent="0.15">
      <c r="A288" s="7"/>
      <c r="B288" s="7"/>
      <c r="C288" s="7"/>
      <c r="D288" s="31"/>
      <c r="E288" s="31"/>
      <c r="F288" s="31"/>
      <c r="G288" s="31"/>
      <c r="H288" s="31"/>
      <c r="I288" s="31"/>
      <c r="J288" s="7"/>
      <c r="K288" s="7"/>
      <c r="L288" s="7"/>
    </row>
    <row r="289" spans="1:12" ht="14" x14ac:dyDescent="0.15">
      <c r="A289" s="7"/>
      <c r="B289" s="7"/>
      <c r="C289" s="7"/>
      <c r="D289" s="31"/>
      <c r="E289" s="31"/>
      <c r="F289" s="31"/>
      <c r="G289" s="31"/>
      <c r="H289" s="31"/>
      <c r="I289" s="31"/>
      <c r="J289" s="7"/>
      <c r="K289" s="7"/>
      <c r="L289" s="7"/>
    </row>
    <row r="290" spans="1:12" ht="14" x14ac:dyDescent="0.15">
      <c r="A290" s="7"/>
      <c r="B290" s="7"/>
      <c r="C290" s="7"/>
      <c r="D290" s="31"/>
      <c r="E290" s="31"/>
      <c r="F290" s="31"/>
      <c r="G290" s="31"/>
      <c r="H290" s="31"/>
      <c r="I290" s="31"/>
      <c r="J290" s="7"/>
      <c r="K290" s="7"/>
      <c r="L290" s="7"/>
    </row>
    <row r="291" spans="1:12" ht="14" x14ac:dyDescent="0.15">
      <c r="A291" s="7"/>
      <c r="B291" s="7"/>
      <c r="C291" s="7"/>
      <c r="D291" s="31"/>
      <c r="E291" s="31"/>
      <c r="F291" s="31"/>
      <c r="G291" s="31"/>
      <c r="H291" s="31"/>
      <c r="I291" s="31"/>
      <c r="J291" s="7"/>
      <c r="K291" s="7"/>
      <c r="L291" s="7"/>
    </row>
    <row r="292" spans="1:12" ht="14" x14ac:dyDescent="0.15">
      <c r="A292" s="7"/>
      <c r="B292" s="7"/>
      <c r="C292" s="7"/>
      <c r="D292" s="31"/>
      <c r="E292" s="31"/>
      <c r="F292" s="31"/>
      <c r="G292" s="31"/>
      <c r="H292" s="31"/>
      <c r="I292" s="31"/>
      <c r="J292" s="7"/>
      <c r="K292" s="7"/>
      <c r="L292" s="7"/>
    </row>
    <row r="293" spans="1:12" ht="14" x14ac:dyDescent="0.15">
      <c r="A293" s="7"/>
      <c r="B293" s="7"/>
      <c r="C293" s="7"/>
      <c r="D293" s="31"/>
      <c r="E293" s="31"/>
      <c r="F293" s="31"/>
      <c r="G293" s="31"/>
      <c r="H293" s="31"/>
      <c r="I293" s="31"/>
      <c r="J293" s="7"/>
      <c r="K293" s="7"/>
      <c r="L293" s="7"/>
    </row>
    <row r="294" spans="1:12" ht="14" x14ac:dyDescent="0.15">
      <c r="A294" s="7"/>
      <c r="B294" s="7"/>
      <c r="C294" s="7"/>
      <c r="D294" s="31"/>
      <c r="E294" s="31"/>
      <c r="F294" s="31"/>
      <c r="G294" s="31"/>
      <c r="H294" s="31"/>
      <c r="I294" s="31"/>
      <c r="J294" s="7"/>
      <c r="K294" s="7"/>
      <c r="L294" s="7"/>
    </row>
    <row r="295" spans="1:12" ht="14" x14ac:dyDescent="0.15">
      <c r="A295" s="7"/>
      <c r="B295" s="7"/>
      <c r="C295" s="7"/>
      <c r="D295" s="31"/>
      <c r="E295" s="31"/>
      <c r="F295" s="31"/>
      <c r="G295" s="31"/>
      <c r="H295" s="31"/>
      <c r="I295" s="31"/>
      <c r="J295" s="7"/>
      <c r="K295" s="7"/>
      <c r="L295" s="7"/>
    </row>
    <row r="296" spans="1:12" ht="14" x14ac:dyDescent="0.15">
      <c r="A296" s="7"/>
      <c r="B296" s="7"/>
      <c r="C296" s="7"/>
      <c r="D296" s="31"/>
      <c r="E296" s="31"/>
      <c r="F296" s="31"/>
      <c r="G296" s="31"/>
      <c r="H296" s="31"/>
      <c r="I296" s="31"/>
      <c r="J296" s="7"/>
      <c r="K296" s="7"/>
      <c r="L296" s="7"/>
    </row>
    <row r="297" spans="1:12" ht="14" x14ac:dyDescent="0.15">
      <c r="A297" s="7"/>
      <c r="B297" s="7"/>
      <c r="C297" s="7"/>
      <c r="D297" s="31"/>
      <c r="E297" s="31"/>
      <c r="F297" s="31"/>
      <c r="G297" s="31"/>
      <c r="H297" s="31"/>
      <c r="I297" s="31"/>
      <c r="J297" s="7"/>
      <c r="K297" s="7"/>
      <c r="L297" s="7"/>
    </row>
    <row r="298" spans="1:12" ht="14" x14ac:dyDescent="0.15">
      <c r="A298" s="7"/>
      <c r="B298" s="7"/>
      <c r="C298" s="7"/>
      <c r="D298" s="31"/>
      <c r="E298" s="31"/>
      <c r="F298" s="31"/>
      <c r="G298" s="31"/>
      <c r="H298" s="31"/>
      <c r="I298" s="31"/>
      <c r="J298" s="7"/>
      <c r="K298" s="7"/>
      <c r="L298" s="7"/>
    </row>
    <row r="299" spans="1:12" ht="14" x14ac:dyDescent="0.15">
      <c r="A299" s="7"/>
      <c r="B299" s="7"/>
      <c r="C299" s="7"/>
      <c r="D299" s="31"/>
      <c r="E299" s="31"/>
      <c r="F299" s="31"/>
      <c r="G299" s="31"/>
      <c r="H299" s="31"/>
      <c r="I299" s="31"/>
      <c r="J299" s="7"/>
      <c r="K299" s="7"/>
      <c r="L299" s="7"/>
    </row>
    <row r="300" spans="1:12" ht="14" x14ac:dyDescent="0.15">
      <c r="A300" s="7"/>
      <c r="B300" s="7"/>
      <c r="C300" s="7"/>
      <c r="D300" s="31"/>
      <c r="E300" s="31"/>
      <c r="F300" s="31"/>
      <c r="G300" s="31"/>
      <c r="H300" s="31"/>
      <c r="I300" s="31"/>
      <c r="J300" s="7"/>
      <c r="K300" s="7"/>
      <c r="L300" s="7"/>
    </row>
    <row r="301" spans="1:12" ht="14" x14ac:dyDescent="0.15">
      <c r="A301" s="7"/>
      <c r="B301" s="7"/>
      <c r="C301" s="7"/>
      <c r="D301" s="31"/>
      <c r="E301" s="31"/>
      <c r="F301" s="31"/>
      <c r="G301" s="31"/>
      <c r="H301" s="31"/>
      <c r="I301" s="31"/>
      <c r="J301" s="7"/>
      <c r="K301" s="7"/>
      <c r="L301" s="7"/>
    </row>
    <row r="302" spans="1:12" ht="14" x14ac:dyDescent="0.15">
      <c r="A302" s="7"/>
      <c r="B302" s="7"/>
      <c r="C302" s="7"/>
      <c r="D302" s="31"/>
      <c r="E302" s="31"/>
      <c r="F302" s="31"/>
      <c r="G302" s="31"/>
      <c r="H302" s="31"/>
      <c r="I302" s="31"/>
      <c r="J302" s="7"/>
      <c r="K302" s="7"/>
      <c r="L302" s="7"/>
    </row>
  </sheetData>
  <mergeCells count="10">
    <mergeCell ref="B7:L7"/>
    <mergeCell ref="A1:L1"/>
    <mergeCell ref="E21:F21"/>
    <mergeCell ref="H21:I21"/>
    <mergeCell ref="B2:L2"/>
    <mergeCell ref="B3:L3"/>
    <mergeCell ref="B4:L4"/>
    <mergeCell ref="B5:L5"/>
    <mergeCell ref="B6:L6"/>
    <mergeCell ref="B10:C10"/>
  </mergeCells>
  <phoneticPr fontId="2" type="noConversion"/>
  <hyperlinks>
    <hyperlink ref="H21:I21" location="Financiaci%97n!A1" display="FINANCIACIÓN"/>
    <hyperlink ref="E21:F21" location="Datos!A1" display="INTRODUCIR DATOS"/>
  </hyperlinks>
  <pageMargins left="0.75" right="0.75" top="1" bottom="1" header="0" footer="0"/>
  <pageSetup paperSize="9" orientation="portrait"/>
  <headerFooter alignWithMargins="0"/>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8"/>
  <sheetViews>
    <sheetView workbookViewId="0">
      <selection activeCell="B9" sqref="B9"/>
    </sheetView>
  </sheetViews>
  <sheetFormatPr baseColWidth="10" defaultColWidth="10.83203125" defaultRowHeight="13" x14ac:dyDescent="0.15"/>
  <cols>
    <col min="1" max="1" width="27.33203125" style="1" customWidth="1"/>
    <col min="2" max="4" width="13.83203125" style="1" bestFit="1" customWidth="1"/>
    <col min="5" max="5" width="18" style="1" customWidth="1"/>
    <col min="6" max="6" width="16" style="1" customWidth="1"/>
    <col min="7" max="7" width="17" style="1" customWidth="1"/>
    <col min="8" max="16384" width="10.83203125" style="1"/>
  </cols>
  <sheetData>
    <row r="1" spans="1:7" ht="26" x14ac:dyDescent="0.4">
      <c r="A1" s="305" t="s">
        <v>45</v>
      </c>
      <c r="B1" s="306"/>
      <c r="C1" s="306"/>
      <c r="D1" s="306"/>
      <c r="E1" s="306"/>
      <c r="F1" s="307"/>
      <c r="G1" s="126"/>
    </row>
    <row r="3" spans="1:7" ht="14" x14ac:dyDescent="0.15">
      <c r="A3" s="9"/>
      <c r="B3" s="9"/>
      <c r="C3" s="9"/>
      <c r="D3" s="9"/>
      <c r="E3" s="9"/>
      <c r="F3" s="9"/>
      <c r="G3" s="9"/>
    </row>
    <row r="4" spans="1:7" ht="14" x14ac:dyDescent="0.15">
      <c r="A4" s="14" t="s">
        <v>78</v>
      </c>
      <c r="B4" s="9"/>
      <c r="C4" s="9"/>
      <c r="D4" s="9"/>
      <c r="E4" s="9"/>
      <c r="F4" s="9"/>
      <c r="G4" s="9"/>
    </row>
    <row r="5" spans="1:7" ht="14" x14ac:dyDescent="0.15">
      <c r="A5" s="9"/>
      <c r="B5" s="117" t="s">
        <v>89</v>
      </c>
      <c r="C5" s="117" t="s">
        <v>90</v>
      </c>
      <c r="D5" s="117" t="s">
        <v>91</v>
      </c>
      <c r="E5" s="117" t="s">
        <v>92</v>
      </c>
      <c r="F5" s="117" t="s">
        <v>93</v>
      </c>
      <c r="G5" s="9"/>
    </row>
    <row r="6" spans="1:7" ht="14" x14ac:dyDescent="0.15">
      <c r="A6" s="58" t="s">
        <v>80</v>
      </c>
      <c r="B6" s="164">
        <f>CuentadeResultados!B16/Balance!C15</f>
        <v>0.47432432432432431</v>
      </c>
      <c r="C6" s="165">
        <f>CuentadeResultados!C16/Balance!D15</f>
        <v>0.55880714651064911</v>
      </c>
      <c r="D6" s="165">
        <f>CuentadeResultados!D16/Balance!E15</f>
        <v>0.65199309323448995</v>
      </c>
      <c r="E6" s="165">
        <f>CuentadeResultados!E16/Balance!F15</f>
        <v>0.75497839970496228</v>
      </c>
      <c r="F6" s="166">
        <f>CuentadeResultados!F16/Balance!G15</f>
        <v>0.86902107067523282</v>
      </c>
      <c r="G6" s="9"/>
    </row>
    <row r="7" spans="1:7" ht="14" x14ac:dyDescent="0.15">
      <c r="A7" s="58" t="s">
        <v>79</v>
      </c>
      <c r="B7" s="161">
        <f>Balance!B13/Balance!B18</f>
        <v>2.3513513513513513</v>
      </c>
      <c r="C7" s="162">
        <f>Balance!C13/Balance!C18</f>
        <v>2.0922105755948248</v>
      </c>
      <c r="D7" s="162">
        <f>Balance!D13/Balance!D18</f>
        <v>1.7054368519941614</v>
      </c>
      <c r="E7" s="162">
        <f>Balance!E13/Balance!E18</f>
        <v>1.4463086112392622</v>
      </c>
      <c r="F7" s="163">
        <f>Balance!F13/Balance!F18</f>
        <v>1.2676723975301547</v>
      </c>
      <c r="G7" s="9"/>
    </row>
    <row r="8" spans="1:7" ht="14" x14ac:dyDescent="0.15">
      <c r="A8" s="58" t="s">
        <v>81</v>
      </c>
      <c r="B8" s="164">
        <f>(Balance!C21+Balance!C23)/Balance!C18</f>
        <v>1.0922105755948248</v>
      </c>
      <c r="C8" s="165">
        <f>(Balance!D21+Balance!D23)/Balance!D18</f>
        <v>0.70543685199416151</v>
      </c>
      <c r="D8" s="165">
        <f>(Balance!E21+Balance!E23)/Balance!E18</f>
        <v>0.44630861123926224</v>
      </c>
      <c r="E8" s="165">
        <f>(Balance!F21+Balance!F23)/Balance!F18</f>
        <v>0.26767239753015465</v>
      </c>
      <c r="F8" s="166">
        <f>(Balance!G21+Balance!G23)/Balance!G18</f>
        <v>0.13759246363273206</v>
      </c>
      <c r="G8" s="9"/>
    </row>
    <row r="9" spans="1:7" ht="14" x14ac:dyDescent="0.15">
      <c r="A9" s="9"/>
      <c r="B9" s="9"/>
      <c r="C9" s="9"/>
      <c r="D9" s="9"/>
      <c r="E9" s="9"/>
      <c r="F9" s="9"/>
      <c r="G9" s="9"/>
    </row>
    <row r="10" spans="1:7" ht="14" x14ac:dyDescent="0.15">
      <c r="A10" s="9"/>
      <c r="B10" s="9"/>
      <c r="C10" s="9"/>
      <c r="D10" s="9"/>
      <c r="E10" s="9"/>
      <c r="F10" s="9"/>
      <c r="G10" s="9"/>
    </row>
    <row r="11" spans="1:7" ht="14" x14ac:dyDescent="0.15">
      <c r="A11" s="9"/>
      <c r="B11" s="9"/>
      <c r="C11" s="9"/>
      <c r="D11" s="9"/>
      <c r="E11" s="9"/>
      <c r="F11" s="9"/>
      <c r="G11" s="9"/>
    </row>
    <row r="12" spans="1:7" ht="14" x14ac:dyDescent="0.15">
      <c r="A12" s="9"/>
      <c r="B12" s="9"/>
      <c r="C12" s="9"/>
      <c r="D12" s="9"/>
      <c r="E12" s="9"/>
      <c r="F12" s="9"/>
      <c r="G12" s="9"/>
    </row>
    <row r="13" spans="1:7" ht="14" x14ac:dyDescent="0.15">
      <c r="A13" s="9"/>
      <c r="B13" s="9"/>
      <c r="C13" s="9"/>
      <c r="D13" s="9"/>
      <c r="E13" s="9"/>
      <c r="F13" s="9"/>
      <c r="G13" s="9"/>
    </row>
    <row r="14" spans="1:7" ht="14" x14ac:dyDescent="0.15">
      <c r="A14" s="9"/>
      <c r="B14" s="9"/>
      <c r="C14" s="9"/>
      <c r="D14" s="9"/>
      <c r="E14" s="9"/>
      <c r="F14" s="9"/>
      <c r="G14" s="9"/>
    </row>
    <row r="15" spans="1:7" ht="14" x14ac:dyDescent="0.15">
      <c r="A15" s="9"/>
      <c r="B15" s="9"/>
      <c r="C15" s="9"/>
      <c r="D15" s="9"/>
      <c r="E15" s="9"/>
      <c r="F15" s="9"/>
      <c r="G15" s="9"/>
    </row>
    <row r="16" spans="1:7" ht="14" x14ac:dyDescent="0.15">
      <c r="A16" s="9"/>
      <c r="B16" s="9"/>
      <c r="C16" s="9"/>
      <c r="D16" s="9"/>
      <c r="E16" s="9"/>
      <c r="F16" s="9"/>
      <c r="G16" s="9"/>
    </row>
    <row r="17" spans="1:7" ht="14" x14ac:dyDescent="0.15">
      <c r="A17" s="9"/>
      <c r="B17" s="9"/>
      <c r="C17" s="9"/>
      <c r="D17" s="9"/>
      <c r="E17" s="9"/>
      <c r="F17" s="9"/>
      <c r="G17" s="9"/>
    </row>
    <row r="18" spans="1:7" ht="14" x14ac:dyDescent="0.15">
      <c r="A18" s="9"/>
      <c r="B18" s="9"/>
      <c r="C18" s="9"/>
      <c r="D18" s="9"/>
      <c r="E18" s="9"/>
      <c r="F18" s="9"/>
      <c r="G18" s="9"/>
    </row>
    <row r="19" spans="1:7" ht="14" x14ac:dyDescent="0.15">
      <c r="A19" s="9"/>
      <c r="B19" s="9"/>
      <c r="C19" s="9"/>
      <c r="D19" s="9"/>
      <c r="E19" s="9"/>
      <c r="F19" s="9"/>
      <c r="G19" s="9"/>
    </row>
    <row r="20" spans="1:7" ht="14" x14ac:dyDescent="0.15">
      <c r="A20" s="9"/>
      <c r="B20" s="9"/>
      <c r="C20" s="9"/>
      <c r="D20" s="9"/>
      <c r="E20" s="9"/>
      <c r="F20" s="9"/>
      <c r="G20" s="9"/>
    </row>
    <row r="21" spans="1:7" ht="14" x14ac:dyDescent="0.15">
      <c r="A21" s="9"/>
      <c r="B21" s="9"/>
      <c r="C21" s="9"/>
      <c r="D21" s="9"/>
      <c r="E21" s="9"/>
      <c r="F21" s="9"/>
      <c r="G21" s="9"/>
    </row>
    <row r="22" spans="1:7" ht="14" x14ac:dyDescent="0.15">
      <c r="A22" s="9"/>
      <c r="B22" s="9"/>
      <c r="C22" s="9"/>
      <c r="D22" s="9"/>
      <c r="E22" s="9"/>
      <c r="F22" s="9"/>
      <c r="G22" s="9"/>
    </row>
    <row r="23" spans="1:7" ht="14" x14ac:dyDescent="0.15">
      <c r="A23" s="9"/>
      <c r="B23" s="9"/>
      <c r="C23" s="9"/>
      <c r="D23" s="9"/>
      <c r="E23" s="9"/>
      <c r="F23" s="9"/>
      <c r="G23" s="9"/>
    </row>
    <row r="24" spans="1:7" ht="14" x14ac:dyDescent="0.15">
      <c r="A24" s="9"/>
      <c r="B24" s="9"/>
      <c r="C24" s="9"/>
      <c r="D24" s="9"/>
      <c r="E24" s="9"/>
      <c r="F24" s="9"/>
      <c r="G24" s="9"/>
    </row>
    <row r="25" spans="1:7" ht="14" x14ac:dyDescent="0.15">
      <c r="A25" s="9"/>
      <c r="B25" s="9"/>
      <c r="C25" s="9"/>
      <c r="D25" s="9"/>
      <c r="E25" s="9"/>
      <c r="F25" s="9"/>
      <c r="G25" s="9"/>
    </row>
    <row r="26" spans="1:7" ht="14" x14ac:dyDescent="0.15">
      <c r="A26" s="9"/>
      <c r="B26" s="9"/>
      <c r="C26" s="9"/>
      <c r="D26" s="9"/>
      <c r="E26" s="9"/>
      <c r="F26" s="9"/>
      <c r="G26" s="9"/>
    </row>
    <row r="27" spans="1:7" ht="14" x14ac:dyDescent="0.15">
      <c r="A27" s="9"/>
      <c r="B27" s="9"/>
      <c r="C27" s="9"/>
      <c r="D27" s="9"/>
      <c r="E27" s="9"/>
      <c r="F27" s="9"/>
      <c r="G27" s="9"/>
    </row>
    <row r="28" spans="1:7" ht="14" x14ac:dyDescent="0.15">
      <c r="A28" s="9"/>
      <c r="B28" s="9"/>
      <c r="C28" s="9"/>
      <c r="D28" s="9"/>
      <c r="E28" s="9"/>
      <c r="F28" s="9"/>
      <c r="G28" s="9"/>
    </row>
    <row r="29" spans="1:7" ht="14" x14ac:dyDescent="0.15">
      <c r="A29" s="14" t="s">
        <v>82</v>
      </c>
      <c r="B29" s="9"/>
      <c r="C29" s="9"/>
      <c r="D29" s="9"/>
      <c r="E29" s="9"/>
      <c r="F29" s="9"/>
      <c r="G29" s="9"/>
    </row>
    <row r="30" spans="1:7" ht="14" x14ac:dyDescent="0.15">
      <c r="A30" s="9"/>
      <c r="B30" s="117" t="s">
        <v>89</v>
      </c>
      <c r="C30" s="117" t="s">
        <v>90</v>
      </c>
      <c r="D30" s="117" t="s">
        <v>91</v>
      </c>
      <c r="E30" s="117" t="s">
        <v>92</v>
      </c>
      <c r="F30" s="117" t="s">
        <v>93</v>
      </c>
      <c r="G30" s="9"/>
    </row>
    <row r="31" spans="1:7" ht="14" x14ac:dyDescent="0.15">
      <c r="A31" s="58" t="s">
        <v>83</v>
      </c>
      <c r="B31" s="164">
        <f>CuentadeResultados!B14/Balance!C13</f>
        <v>0.19221487160937512</v>
      </c>
      <c r="C31" s="165">
        <f>CuentadeResultados!C14/Balance!D13</f>
        <v>0.20382930632880739</v>
      </c>
      <c r="D31" s="165">
        <f>CuentadeResultados!D14/Balance!E13</f>
        <v>0.21172908534900314</v>
      </c>
      <c r="E31" s="165">
        <f>CuentadeResultados!E14/Balance!F13</f>
        <v>0.21790664636956406</v>
      </c>
      <c r="F31" s="166">
        <f>CuentadeResultados!F14/Balance!G13</f>
        <v>0.22282373816462678</v>
      </c>
      <c r="G31" s="9"/>
    </row>
    <row r="32" spans="1:7" ht="14" x14ac:dyDescent="0.15">
      <c r="A32" s="58" t="s">
        <v>77</v>
      </c>
      <c r="B32" s="22">
        <f>Balance!B11-Balance!B23</f>
        <v>9735000</v>
      </c>
      <c r="C32" s="23">
        <f>Balance!C11-Balance!C23</f>
        <v>13163250.256451864</v>
      </c>
      <c r="D32" s="23">
        <f>Balance!D11-Balance!D23</f>
        <v>16075734.949019952</v>
      </c>
      <c r="E32" s="23">
        <f>Balance!E11-Balance!E23</f>
        <v>19293171.880957019</v>
      </c>
      <c r="F32" s="24">
        <f>Balance!F11-Balance!F23</f>
        <v>22829634.22650224</v>
      </c>
      <c r="G32" s="9"/>
    </row>
    <row r="33" spans="1:7" ht="14" x14ac:dyDescent="0.15">
      <c r="A33" s="58" t="s">
        <v>84</v>
      </c>
      <c r="B33" s="142" t="e">
        <f>CuentadeResultados!B4/GastosFjos!E11</f>
        <v>#DIV/0!</v>
      </c>
      <c r="C33" s="143" t="e">
        <f>CuentadeResultados!C4/GastosFjos!F11</f>
        <v>#DIV/0!</v>
      </c>
      <c r="D33" s="143" t="e">
        <f>CuentadeResultados!D4/GastosFjos!G11</f>
        <v>#DIV/0!</v>
      </c>
      <c r="E33" s="143" t="e">
        <f>CuentadeResultados!E4/GastosFjos!H11</f>
        <v>#DIV/0!</v>
      </c>
      <c r="F33" s="144" t="e">
        <f>CuentadeResultados!F4/GastosFjos!I11</f>
        <v>#DIV/0!</v>
      </c>
      <c r="G33" s="9"/>
    </row>
    <row r="34" spans="1:7" ht="14" x14ac:dyDescent="0.15">
      <c r="A34" s="9"/>
      <c r="B34" s="9"/>
      <c r="C34" s="9"/>
      <c r="D34" s="9"/>
      <c r="E34" s="9"/>
      <c r="F34" s="9"/>
      <c r="G34" s="9"/>
    </row>
    <row r="35" spans="1:7" ht="14" x14ac:dyDescent="0.15">
      <c r="A35" s="9"/>
      <c r="B35" s="9"/>
      <c r="C35" s="9"/>
      <c r="D35" s="9"/>
      <c r="E35" s="9"/>
      <c r="F35" s="9"/>
      <c r="G35" s="9"/>
    </row>
    <row r="36" spans="1:7" ht="14" x14ac:dyDescent="0.15">
      <c r="A36" s="9"/>
      <c r="B36" s="9"/>
      <c r="C36" s="9"/>
      <c r="D36" s="9"/>
      <c r="E36" s="9"/>
      <c r="F36" s="9"/>
      <c r="G36" s="9"/>
    </row>
    <row r="37" spans="1:7" ht="14" x14ac:dyDescent="0.15">
      <c r="A37" s="9"/>
      <c r="B37" s="9"/>
      <c r="C37" s="9"/>
      <c r="D37" s="9"/>
      <c r="E37" s="9"/>
      <c r="F37" s="9"/>
      <c r="G37" s="9"/>
    </row>
    <row r="38" spans="1:7" ht="14" x14ac:dyDescent="0.15">
      <c r="A38" s="9"/>
      <c r="B38" s="9"/>
      <c r="C38" s="9"/>
      <c r="D38" s="9"/>
      <c r="E38" s="9"/>
      <c r="F38" s="9"/>
      <c r="G38" s="9"/>
    </row>
    <row r="39" spans="1:7" ht="14" x14ac:dyDescent="0.15">
      <c r="A39" s="9"/>
      <c r="B39" s="9"/>
      <c r="C39" s="9"/>
      <c r="D39" s="9"/>
      <c r="E39" s="9"/>
      <c r="F39" s="9"/>
      <c r="G39" s="9"/>
    </row>
    <row r="40" spans="1:7" ht="14" x14ac:dyDescent="0.15">
      <c r="A40" s="9"/>
      <c r="B40" s="9"/>
      <c r="C40" s="9"/>
      <c r="D40" s="9"/>
      <c r="E40" s="9"/>
      <c r="F40" s="9"/>
      <c r="G40" s="9"/>
    </row>
    <row r="41" spans="1:7" ht="14" x14ac:dyDescent="0.15">
      <c r="A41" s="9"/>
      <c r="B41" s="9"/>
      <c r="C41" s="9"/>
      <c r="D41" s="9"/>
      <c r="E41" s="9"/>
      <c r="F41" s="9"/>
      <c r="G41" s="9"/>
    </row>
    <row r="42" spans="1:7" ht="14" x14ac:dyDescent="0.15">
      <c r="A42" s="9"/>
      <c r="B42" s="9"/>
      <c r="C42" s="9"/>
      <c r="D42" s="9"/>
      <c r="E42" s="9"/>
      <c r="F42" s="9"/>
      <c r="G42" s="9"/>
    </row>
    <row r="43" spans="1:7" ht="14" x14ac:dyDescent="0.15">
      <c r="A43" s="9"/>
      <c r="B43" s="9"/>
      <c r="C43" s="9"/>
      <c r="D43" s="9"/>
      <c r="E43" s="9"/>
      <c r="F43" s="9"/>
      <c r="G43" s="9"/>
    </row>
    <row r="44" spans="1:7" ht="14" x14ac:dyDescent="0.15">
      <c r="A44" s="9"/>
      <c r="B44" s="9"/>
      <c r="C44" s="9"/>
      <c r="D44" s="9"/>
      <c r="E44" s="9"/>
      <c r="F44" s="9"/>
      <c r="G44" s="9"/>
    </row>
    <row r="45" spans="1:7" ht="14" x14ac:dyDescent="0.15">
      <c r="A45" s="9"/>
      <c r="B45" s="9"/>
      <c r="C45" s="9"/>
      <c r="D45" s="9"/>
      <c r="E45" s="9"/>
      <c r="F45" s="9"/>
      <c r="G45" s="9"/>
    </row>
    <row r="46" spans="1:7" ht="14" x14ac:dyDescent="0.15">
      <c r="A46" s="9"/>
      <c r="B46" s="9"/>
      <c r="C46" s="9"/>
      <c r="D46" s="9"/>
      <c r="E46" s="9"/>
      <c r="F46" s="9"/>
      <c r="G46" s="9"/>
    </row>
    <row r="47" spans="1:7" ht="14" x14ac:dyDescent="0.15">
      <c r="A47" s="9"/>
      <c r="B47" s="9"/>
      <c r="C47" s="9"/>
      <c r="D47" s="9"/>
      <c r="E47" s="9"/>
      <c r="F47" s="9"/>
      <c r="G47" s="9"/>
    </row>
    <row r="48" spans="1:7" ht="14" x14ac:dyDescent="0.15">
      <c r="A48" s="9"/>
      <c r="B48" s="9"/>
      <c r="C48" s="9"/>
      <c r="D48" s="9"/>
      <c r="E48" s="9"/>
      <c r="F48" s="9"/>
      <c r="G48" s="9"/>
    </row>
    <row r="49" spans="1:7" ht="14" x14ac:dyDescent="0.15">
      <c r="A49" s="9"/>
      <c r="B49" s="9"/>
      <c r="C49" s="9"/>
      <c r="D49" s="9"/>
      <c r="E49" s="9"/>
      <c r="F49" s="9"/>
      <c r="G49" s="9"/>
    </row>
    <row r="50" spans="1:7" ht="14" x14ac:dyDescent="0.15">
      <c r="A50" s="9"/>
      <c r="B50" s="9"/>
      <c r="C50" s="9"/>
      <c r="D50" s="9"/>
      <c r="E50" s="9"/>
      <c r="F50" s="9"/>
      <c r="G50" s="9"/>
    </row>
    <row r="51" spans="1:7" ht="14" x14ac:dyDescent="0.15">
      <c r="A51" s="9"/>
      <c r="B51" s="9"/>
      <c r="C51" s="9"/>
      <c r="D51" s="9"/>
      <c r="E51" s="9"/>
      <c r="F51" s="9"/>
      <c r="G51" s="9"/>
    </row>
    <row r="52" spans="1:7" ht="14" x14ac:dyDescent="0.15">
      <c r="A52" s="9"/>
      <c r="B52" s="9"/>
      <c r="C52" s="9"/>
      <c r="D52" s="9"/>
      <c r="E52" s="9"/>
      <c r="F52" s="9"/>
      <c r="G52" s="9"/>
    </row>
    <row r="53" spans="1:7" ht="14" x14ac:dyDescent="0.15">
      <c r="A53" s="9"/>
      <c r="B53" s="9"/>
      <c r="C53" s="9"/>
      <c r="D53" s="9"/>
      <c r="E53" s="9"/>
      <c r="F53" s="9"/>
      <c r="G53" s="9"/>
    </row>
    <row r="54" spans="1:7" ht="14" x14ac:dyDescent="0.15">
      <c r="A54" s="9"/>
      <c r="B54" s="9"/>
      <c r="C54" s="9"/>
      <c r="D54" s="9"/>
      <c r="E54" s="9"/>
      <c r="F54" s="9"/>
      <c r="G54" s="9"/>
    </row>
    <row r="56" spans="1:7" ht="14" x14ac:dyDescent="0.15">
      <c r="B56" s="279" t="s">
        <v>1</v>
      </c>
      <c r="C56" s="279"/>
    </row>
    <row r="57" spans="1:7" ht="14" x14ac:dyDescent="0.15">
      <c r="E57" s="279" t="s">
        <v>85</v>
      </c>
      <c r="F57" s="279"/>
    </row>
    <row r="58" spans="1:7" ht="14" x14ac:dyDescent="0.15">
      <c r="B58" s="279" t="s">
        <v>2</v>
      </c>
      <c r="C58" s="279"/>
      <c r="D58" s="2"/>
      <c r="E58" s="2"/>
      <c r="F58" s="2"/>
      <c r="G58" s="2"/>
    </row>
  </sheetData>
  <mergeCells count="4">
    <mergeCell ref="B56:C56"/>
    <mergeCell ref="E57:F57"/>
    <mergeCell ref="B58:C58"/>
    <mergeCell ref="A1:F1"/>
  </mergeCells>
  <phoneticPr fontId="2" type="noConversion"/>
  <hyperlinks>
    <hyperlink ref="B56:C56" location="Resultados!A1" display="VER RESULTADOS"/>
    <hyperlink ref="E57:F57" location="Portada!A1" display="MENÚ PRINCIPAL"/>
    <hyperlink ref="B58:C58" location="Datos!A1" display="CAMBIAR DATOS"/>
  </hyperlinks>
  <pageMargins left="0.75" right="0.75" top="1" bottom="1" header="0" footer="0"/>
  <headerFooter alignWithMargins="0"/>
  <ignoredErrors>
    <ignoredError sqref="B33:F33" evalError="1"/>
  </ignoredErrors>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114" workbookViewId="0">
      <selection activeCell="I7" sqref="I7"/>
    </sheetView>
  </sheetViews>
  <sheetFormatPr baseColWidth="10" defaultRowHeight="13" x14ac:dyDescent="0.15"/>
  <cols>
    <col min="2" max="2" width="14.33203125" bestFit="1" customWidth="1"/>
    <col min="6" max="6" width="15" bestFit="1" customWidth="1"/>
    <col min="7" max="9" width="14.33203125" bestFit="1" customWidth="1"/>
    <col min="15" max="15" width="15.5" bestFit="1" customWidth="1"/>
  </cols>
  <sheetData>
    <row r="1" spans="1:16" ht="19" x14ac:dyDescent="0.25">
      <c r="A1" s="178" t="s">
        <v>157</v>
      </c>
      <c r="B1" s="179"/>
      <c r="C1" s="179"/>
      <c r="D1" s="179"/>
      <c r="E1" s="179"/>
      <c r="F1" s="179"/>
      <c r="G1" s="179"/>
      <c r="H1" s="180"/>
      <c r="I1" s="308" t="s">
        <v>158</v>
      </c>
      <c r="J1" s="309"/>
      <c r="K1" s="309"/>
      <c r="L1" s="310"/>
    </row>
    <row r="2" spans="1:16" ht="15" thickBot="1" x14ac:dyDescent="0.25">
      <c r="A2" s="179"/>
      <c r="B2" s="179"/>
      <c r="C2" s="179"/>
      <c r="D2" s="179"/>
      <c r="E2" s="179"/>
      <c r="F2" s="179"/>
      <c r="G2" s="179"/>
      <c r="H2" s="179"/>
      <c r="I2" s="311"/>
      <c r="J2" s="312"/>
      <c r="K2" s="312"/>
      <c r="L2" s="313"/>
    </row>
    <row r="3" spans="1:16" ht="15" x14ac:dyDescent="0.2">
      <c r="A3" s="181" t="s">
        <v>159</v>
      </c>
      <c r="B3" s="181"/>
      <c r="C3" s="181"/>
      <c r="D3" s="181"/>
      <c r="E3" s="181"/>
      <c r="F3" s="181"/>
      <c r="G3" s="181"/>
      <c r="H3" s="181"/>
      <c r="I3" s="181"/>
    </row>
    <row r="4" spans="1:16" ht="15" x14ac:dyDescent="0.2">
      <c r="A4" s="181" t="s">
        <v>160</v>
      </c>
      <c r="B4" s="181"/>
      <c r="C4" s="181"/>
      <c r="D4" s="181"/>
      <c r="E4" s="181"/>
      <c r="F4" s="181"/>
      <c r="G4" s="181"/>
      <c r="H4" s="181"/>
      <c r="I4" s="181"/>
    </row>
    <row r="5" spans="1:16" ht="15" x14ac:dyDescent="0.2">
      <c r="A5" s="182"/>
      <c r="B5" s="181"/>
      <c r="C5" s="181"/>
      <c r="D5" s="181"/>
      <c r="E5" s="181"/>
      <c r="F5" s="181"/>
      <c r="G5" s="181"/>
      <c r="H5" s="181"/>
      <c r="I5" s="181"/>
    </row>
    <row r="6" spans="1:16" ht="19" x14ac:dyDescent="0.2">
      <c r="A6" s="181"/>
      <c r="B6" s="181"/>
      <c r="C6" s="181"/>
      <c r="D6" s="181"/>
      <c r="E6" s="183" t="s">
        <v>161</v>
      </c>
      <c r="F6" s="181"/>
      <c r="G6" s="184" t="s">
        <v>162</v>
      </c>
      <c r="H6" s="185" t="s">
        <v>163</v>
      </c>
      <c r="I6" s="184" t="s">
        <v>164</v>
      </c>
      <c r="P6" s="186"/>
    </row>
    <row r="7" spans="1:16" ht="15" x14ac:dyDescent="0.2">
      <c r="A7" s="181"/>
      <c r="B7" s="181"/>
      <c r="C7" s="181"/>
      <c r="D7" s="181"/>
      <c r="E7" s="187" t="s">
        <v>165</v>
      </c>
      <c r="F7" s="188">
        <v>0</v>
      </c>
      <c r="G7" s="188">
        <f>+H7/2</f>
        <v>13.61904761904762</v>
      </c>
      <c r="H7" s="189">
        <f>+B12</f>
        <v>27.238095238095241</v>
      </c>
      <c r="I7" s="190">
        <f>+H7+H7-G7</f>
        <v>40.857142857142861</v>
      </c>
      <c r="O7" s="207"/>
    </row>
    <row r="8" spans="1:16" ht="15" x14ac:dyDescent="0.2">
      <c r="A8" s="183" t="s">
        <v>166</v>
      </c>
      <c r="B8" s="181"/>
      <c r="C8" s="181"/>
      <c r="D8" s="181"/>
      <c r="E8" s="191" t="s">
        <v>167</v>
      </c>
      <c r="F8" s="192">
        <f>+F7*$B$9</f>
        <v>0</v>
      </c>
      <c r="G8" s="192">
        <f>+G7*$B$9</f>
        <v>2315238.0952380956</v>
      </c>
      <c r="H8" s="193">
        <f>+H7*$B$9</f>
        <v>4630476.1904761912</v>
      </c>
      <c r="I8" s="194">
        <f>+I7*$B$9</f>
        <v>6945714.2857142864</v>
      </c>
    </row>
    <row r="9" spans="1:16" ht="15" x14ac:dyDescent="0.2">
      <c r="A9" s="204" t="s">
        <v>168</v>
      </c>
      <c r="B9" s="205">
        <f>+Productos!E14</f>
        <v>170000</v>
      </c>
      <c r="C9" s="195" t="s">
        <v>169</v>
      </c>
      <c r="D9" s="181"/>
      <c r="E9" s="191" t="s">
        <v>170</v>
      </c>
      <c r="F9" s="192">
        <f>+F7*$B$10</f>
        <v>0</v>
      </c>
      <c r="G9" s="192">
        <f>+G7*$B$10</f>
        <v>1838571.4285714286</v>
      </c>
      <c r="H9" s="192">
        <f>+H7*$B$10</f>
        <v>3677142.8571428573</v>
      </c>
      <c r="I9" s="194">
        <f>+I7*$B$10</f>
        <v>5515714.2857142864</v>
      </c>
    </row>
    <row r="10" spans="1:16" ht="30" x14ac:dyDescent="0.2">
      <c r="A10" s="204" t="s">
        <v>171</v>
      </c>
      <c r="B10" s="205">
        <f>+Productos!E23</f>
        <v>135000</v>
      </c>
      <c r="C10" s="195" t="s">
        <v>169</v>
      </c>
      <c r="D10" s="181"/>
      <c r="E10" s="191" t="s">
        <v>172</v>
      </c>
      <c r="F10" s="192">
        <f>+$B$11</f>
        <v>953333.33333333337</v>
      </c>
      <c r="G10" s="192">
        <f>+$B$11</f>
        <v>953333.33333333337</v>
      </c>
      <c r="H10" s="192">
        <f>+$B$11</f>
        <v>953333.33333333337</v>
      </c>
      <c r="I10" s="194">
        <f>+$B$11</f>
        <v>953333.33333333337</v>
      </c>
      <c r="O10" s="207"/>
    </row>
    <row r="11" spans="1:16" ht="30" x14ac:dyDescent="0.2">
      <c r="A11" s="204" t="s">
        <v>173</v>
      </c>
      <c r="B11" s="205">
        <f>(GastosFjos!E13*GastosFjos!E11+GastosFjos!E19+GastosFjos!E32)/3</f>
        <v>953333.33333333337</v>
      </c>
      <c r="C11" s="195" t="s">
        <v>169</v>
      </c>
      <c r="D11" s="181"/>
      <c r="E11" s="196" t="s">
        <v>174</v>
      </c>
      <c r="F11" s="197">
        <f>+F9+F10</f>
        <v>953333.33333333337</v>
      </c>
      <c r="G11" s="197">
        <f>+G9+G10</f>
        <v>2791904.7619047621</v>
      </c>
      <c r="H11" s="198">
        <f>+H9+H10</f>
        <v>4630476.1904761903</v>
      </c>
      <c r="I11" s="199">
        <f>+I9+I10</f>
        <v>6469047.6190476194</v>
      </c>
    </row>
    <row r="12" spans="1:16" ht="30" x14ac:dyDescent="0.2">
      <c r="A12" s="204" t="s">
        <v>175</v>
      </c>
      <c r="B12" s="206">
        <f>+B11/(B9-B10)</f>
        <v>27.238095238095241</v>
      </c>
      <c r="C12" s="181" t="s">
        <v>176</v>
      </c>
      <c r="D12" s="181"/>
      <c r="E12" s="200" t="s">
        <v>177</v>
      </c>
      <c r="F12" s="201">
        <f>+F8-F11</f>
        <v>-953333.33333333337</v>
      </c>
      <c r="G12" s="201">
        <f>+G8-G11</f>
        <v>-476666.66666666651</v>
      </c>
      <c r="H12" s="202">
        <f>+H8-H11</f>
        <v>0</v>
      </c>
      <c r="I12" s="203">
        <f>+I8-I11</f>
        <v>476666.66666666698</v>
      </c>
    </row>
    <row r="13" spans="1:16" ht="30" x14ac:dyDescent="0.2">
      <c r="A13" s="204" t="s">
        <v>178</v>
      </c>
      <c r="B13" s="206">
        <f>B12*B9</f>
        <v>4630476.1904761912</v>
      </c>
      <c r="C13" s="181" t="s">
        <v>179</v>
      </c>
      <c r="D13" s="179"/>
      <c r="E13" s="314" t="str">
        <f>IF(B12&lt;0,"Nunca alcanzarás el punto de equilibrio con esos datos!","Para alcanzar el punto de equilibrio debes vender "&amp;TEXT(B12,"#.##0")&amp;" unidades mes")</f>
        <v>Para alcanzar el punto de equilibrio debes vender 27 unidades mes</v>
      </c>
      <c r="F13" s="315"/>
      <c r="G13" s="315"/>
      <c r="H13" s="315"/>
      <c r="I13" s="316"/>
    </row>
    <row r="14" spans="1:16" ht="14" x14ac:dyDescent="0.2">
      <c r="A14" s="179"/>
      <c r="B14" s="179"/>
      <c r="C14" s="179"/>
      <c r="D14" s="179"/>
      <c r="E14" s="179"/>
      <c r="F14" s="179"/>
      <c r="G14" s="179"/>
      <c r="H14" s="179"/>
      <c r="I14" s="179"/>
    </row>
    <row r="15" spans="1:16" ht="14" x14ac:dyDescent="0.2">
      <c r="A15" s="179"/>
      <c r="B15" s="179"/>
      <c r="C15" s="179"/>
      <c r="D15" s="179"/>
      <c r="E15" s="179"/>
      <c r="F15" s="179"/>
      <c r="G15" s="179"/>
      <c r="H15" s="179"/>
      <c r="I15" s="179"/>
    </row>
    <row r="16" spans="1:16" ht="14" x14ac:dyDescent="0.2">
      <c r="A16" s="179"/>
      <c r="B16" s="179"/>
      <c r="C16" s="179"/>
      <c r="D16" s="179"/>
      <c r="E16" s="179"/>
      <c r="F16" s="179"/>
      <c r="G16" s="179"/>
      <c r="H16" s="179"/>
      <c r="I16" s="179"/>
    </row>
    <row r="17" spans="1:9" ht="14" x14ac:dyDescent="0.2">
      <c r="A17" s="179"/>
      <c r="B17" s="179"/>
      <c r="C17" s="179"/>
      <c r="D17" s="179"/>
      <c r="E17" s="179"/>
      <c r="F17" s="179"/>
      <c r="G17" s="179"/>
      <c r="H17" s="179"/>
      <c r="I17" s="179"/>
    </row>
    <row r="18" spans="1:9" ht="14" x14ac:dyDescent="0.2">
      <c r="A18" s="179"/>
      <c r="B18" s="179"/>
      <c r="C18" s="179"/>
      <c r="D18" s="179"/>
      <c r="E18" s="179"/>
      <c r="F18" s="179"/>
      <c r="G18" s="179"/>
      <c r="H18" s="179"/>
      <c r="I18" s="179"/>
    </row>
    <row r="19" spans="1:9" ht="14" x14ac:dyDescent="0.2">
      <c r="A19" s="179"/>
      <c r="B19" s="179"/>
      <c r="C19" s="179"/>
      <c r="D19" s="179"/>
      <c r="E19" s="179"/>
      <c r="F19" s="179"/>
      <c r="G19" s="179"/>
      <c r="H19" s="179"/>
      <c r="I19" s="179"/>
    </row>
    <row r="20" spans="1:9" ht="14" x14ac:dyDescent="0.2">
      <c r="A20" s="179"/>
      <c r="B20" s="179"/>
      <c r="C20" s="179"/>
      <c r="D20" s="179"/>
      <c r="E20" s="179"/>
      <c r="F20" s="179"/>
      <c r="G20" s="179"/>
      <c r="H20" s="179"/>
      <c r="I20" s="179"/>
    </row>
    <row r="21" spans="1:9" ht="14" x14ac:dyDescent="0.2">
      <c r="A21" s="179"/>
      <c r="B21" s="179"/>
      <c r="C21" s="179"/>
      <c r="D21" s="179"/>
      <c r="E21" s="179"/>
      <c r="F21" s="179"/>
      <c r="G21" s="179"/>
      <c r="H21" s="179"/>
      <c r="I21" s="179"/>
    </row>
    <row r="22" spans="1:9" ht="14" x14ac:dyDescent="0.2">
      <c r="A22" s="179"/>
      <c r="B22" s="179"/>
      <c r="C22" s="179"/>
      <c r="D22" s="179"/>
      <c r="E22" s="179"/>
      <c r="F22" s="179"/>
      <c r="G22" s="179"/>
      <c r="H22" s="179"/>
      <c r="I22" s="179"/>
    </row>
    <row r="23" spans="1:9" ht="14" x14ac:dyDescent="0.2">
      <c r="A23" s="179"/>
      <c r="B23" s="179"/>
      <c r="C23" s="179"/>
      <c r="D23" s="179"/>
      <c r="E23" s="179"/>
      <c r="F23" s="179"/>
      <c r="G23" s="179"/>
      <c r="H23" s="179"/>
      <c r="I23" s="179"/>
    </row>
    <row r="24" spans="1:9" ht="14" x14ac:dyDescent="0.2">
      <c r="A24" s="179"/>
      <c r="B24" s="179"/>
      <c r="C24" s="179"/>
      <c r="D24" s="179"/>
      <c r="E24" s="179"/>
      <c r="F24" s="179"/>
      <c r="G24" s="179"/>
      <c r="H24" s="179"/>
      <c r="I24" s="179"/>
    </row>
    <row r="25" spans="1:9" ht="14" x14ac:dyDescent="0.2">
      <c r="A25" s="179"/>
      <c r="B25" s="179"/>
      <c r="C25" s="179"/>
      <c r="D25" s="179"/>
      <c r="E25" s="179"/>
      <c r="F25" s="179"/>
      <c r="G25" s="179"/>
      <c r="H25" s="179"/>
      <c r="I25" s="179"/>
    </row>
    <row r="26" spans="1:9" ht="14" x14ac:dyDescent="0.2">
      <c r="A26" s="179"/>
      <c r="B26" s="179"/>
      <c r="C26" s="179"/>
      <c r="D26" s="179"/>
      <c r="E26" s="179"/>
      <c r="F26" s="179"/>
      <c r="G26" s="179"/>
      <c r="H26" s="179"/>
      <c r="I26" s="179"/>
    </row>
    <row r="27" spans="1:9" ht="14" x14ac:dyDescent="0.2">
      <c r="A27" s="179"/>
      <c r="B27" s="179"/>
      <c r="C27" s="179"/>
      <c r="D27" s="179"/>
      <c r="E27" s="179"/>
      <c r="F27" s="179"/>
      <c r="G27" s="179"/>
      <c r="H27" s="179"/>
      <c r="I27" s="179"/>
    </row>
    <row r="28" spans="1:9" ht="14" x14ac:dyDescent="0.2">
      <c r="A28" s="179"/>
      <c r="B28" s="179"/>
      <c r="C28" s="179"/>
      <c r="D28" s="179"/>
      <c r="E28" s="179"/>
      <c r="F28" s="179"/>
      <c r="G28" s="179"/>
      <c r="H28" s="179"/>
      <c r="I28" s="179"/>
    </row>
    <row r="29" spans="1:9" ht="14" x14ac:dyDescent="0.2">
      <c r="A29" s="179"/>
      <c r="B29" s="179"/>
      <c r="C29" s="179"/>
      <c r="D29" s="179"/>
      <c r="E29" s="179"/>
      <c r="F29" s="179"/>
      <c r="G29" s="179"/>
      <c r="H29" s="179"/>
      <c r="I29" s="179"/>
    </row>
  </sheetData>
  <mergeCells count="2">
    <mergeCell ref="I1:L2"/>
    <mergeCell ref="E13:I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zoomScale="119" workbookViewId="0">
      <selection activeCell="D26" sqref="D26"/>
    </sheetView>
  </sheetViews>
  <sheetFormatPr baseColWidth="10" defaultRowHeight="13" x14ac:dyDescent="0.15"/>
  <cols>
    <col min="2" max="2" width="40.33203125" bestFit="1" customWidth="1"/>
    <col min="3" max="3" width="20.6640625" customWidth="1"/>
    <col min="4" max="4" width="16.33203125" customWidth="1"/>
    <col min="5" max="5" width="15.5" bestFit="1" customWidth="1"/>
    <col min="6" max="6" width="18.33203125" customWidth="1"/>
    <col min="7" max="8" width="15.5" bestFit="1" customWidth="1"/>
  </cols>
  <sheetData>
    <row r="1" spans="2:11" ht="14" thickBot="1" x14ac:dyDescent="0.2"/>
    <row r="2" spans="2:11" ht="14" thickBot="1" x14ac:dyDescent="0.2">
      <c r="F2" s="323" t="s">
        <v>217</v>
      </c>
      <c r="G2" s="324"/>
      <c r="H2" s="324"/>
      <c r="I2" s="324"/>
      <c r="J2" s="324"/>
      <c r="K2" s="325"/>
    </row>
    <row r="3" spans="2:11" x14ac:dyDescent="0.15">
      <c r="B3" s="321" t="s">
        <v>195</v>
      </c>
      <c r="C3" s="322"/>
      <c r="F3" s="244" t="s">
        <v>218</v>
      </c>
      <c r="G3" s="243" t="s">
        <v>208</v>
      </c>
      <c r="H3" s="243" t="s">
        <v>209</v>
      </c>
      <c r="I3" s="243" t="s">
        <v>210</v>
      </c>
      <c r="J3" s="319" t="s">
        <v>211</v>
      </c>
      <c r="K3" s="320"/>
    </row>
    <row r="4" spans="2:11" x14ac:dyDescent="0.15">
      <c r="B4" s="229" t="s">
        <v>198</v>
      </c>
      <c r="C4" s="230"/>
      <c r="F4" s="224" t="s">
        <v>205</v>
      </c>
      <c r="G4" s="240">
        <f>+Financiación!E20</f>
        <v>10000000</v>
      </c>
      <c r="H4" s="241">
        <f>G4/G6</f>
        <v>0.57471264367816088</v>
      </c>
      <c r="I4" s="241">
        <f>G12</f>
        <v>0.11698199999999999</v>
      </c>
      <c r="J4" s="326">
        <f>H4*I4</f>
        <v>6.7231034482758606E-2</v>
      </c>
      <c r="K4" s="327"/>
    </row>
    <row r="5" spans="2:11" x14ac:dyDescent="0.15">
      <c r="B5" s="224" t="s">
        <v>196</v>
      </c>
      <c r="C5" s="225">
        <f>+Inversión!D18</f>
        <v>7665000</v>
      </c>
      <c r="F5" s="224" t="s">
        <v>206</v>
      </c>
      <c r="G5" s="240">
        <f>+Financiación!E13</f>
        <v>7400000</v>
      </c>
      <c r="H5" s="241">
        <f>G5/G6</f>
        <v>0.42528735632183906</v>
      </c>
      <c r="I5" s="241">
        <f>G9</f>
        <v>0.15</v>
      </c>
      <c r="J5" s="326">
        <f>H5*I5</f>
        <v>6.3793103448275851E-2</v>
      </c>
      <c r="K5" s="327"/>
    </row>
    <row r="6" spans="2:11" ht="14" thickBot="1" x14ac:dyDescent="0.2">
      <c r="B6" s="229" t="s">
        <v>199</v>
      </c>
      <c r="C6" s="225"/>
      <c r="F6" s="227" t="s">
        <v>207</v>
      </c>
      <c r="G6" s="245">
        <f>SUM(G4:G5)</f>
        <v>17400000</v>
      </c>
      <c r="H6" s="246">
        <f>SUM(H4:H5)</f>
        <v>1</v>
      </c>
      <c r="I6" s="245"/>
      <c r="J6" s="317"/>
      <c r="K6" s="318"/>
    </row>
    <row r="7" spans="2:11" x14ac:dyDescent="0.15">
      <c r="B7" s="231" t="s">
        <v>201</v>
      </c>
      <c r="C7" s="225">
        <v>800000</v>
      </c>
      <c r="F7" s="247"/>
      <c r="G7" s="248"/>
    </row>
    <row r="8" spans="2:11" x14ac:dyDescent="0.15">
      <c r="B8" s="229"/>
      <c r="C8" s="225"/>
      <c r="F8" s="224"/>
      <c r="G8" s="242"/>
    </row>
    <row r="9" spans="2:11" x14ac:dyDescent="0.15">
      <c r="B9" s="229" t="s">
        <v>200</v>
      </c>
      <c r="C9" s="225"/>
      <c r="F9" s="224" t="s">
        <v>212</v>
      </c>
      <c r="G9" s="249">
        <v>0.15</v>
      </c>
    </row>
    <row r="10" spans="2:11" x14ac:dyDescent="0.15">
      <c r="B10" s="232" t="s">
        <v>203</v>
      </c>
      <c r="C10" s="225">
        <f>SUM(Balance!B8:G8)</f>
        <v>0</v>
      </c>
      <c r="F10" s="224" t="s">
        <v>213</v>
      </c>
      <c r="G10" s="250">
        <f>+Financiación!E23</f>
        <v>0.17460000000000001</v>
      </c>
    </row>
    <row r="11" spans="2:11" x14ac:dyDescent="0.15">
      <c r="B11" s="232" t="s">
        <v>202</v>
      </c>
      <c r="C11" s="225">
        <f>(GastosFjos!E42+GastosFjos!E43+GastosFjos!E44+Financiación!E13+Financiación!E20)/2</f>
        <v>10130000</v>
      </c>
      <c r="F11" s="224" t="s">
        <v>214</v>
      </c>
      <c r="G11" s="250">
        <v>0.33</v>
      </c>
    </row>
    <row r="12" spans="2:11" ht="14" thickBot="1" x14ac:dyDescent="0.2">
      <c r="B12" s="232" t="s">
        <v>204</v>
      </c>
      <c r="C12" s="226">
        <f>+CuentadeResultados!B6*50%</f>
        <v>20250000</v>
      </c>
      <c r="F12" s="227" t="s">
        <v>215</v>
      </c>
      <c r="G12" s="251">
        <f>G10*(1-G11)</f>
        <v>0.11698199999999999</v>
      </c>
    </row>
    <row r="13" spans="2:11" ht="14" thickBot="1" x14ac:dyDescent="0.2">
      <c r="B13" s="227" t="s">
        <v>197</v>
      </c>
      <c r="C13" s="228">
        <f>SUM(C5+C7+C10+C11+C12)</f>
        <v>38845000</v>
      </c>
    </row>
    <row r="20" spans="2:8" ht="14" x14ac:dyDescent="0.15">
      <c r="B20" s="209" t="s">
        <v>180</v>
      </c>
      <c r="C20" s="209" t="s">
        <v>181</v>
      </c>
      <c r="D20" s="209" t="s">
        <v>182</v>
      </c>
      <c r="E20" s="209" t="s">
        <v>183</v>
      </c>
      <c r="F20" s="209" t="s">
        <v>184</v>
      </c>
      <c r="G20" s="209" t="s">
        <v>185</v>
      </c>
      <c r="H20" s="209" t="s">
        <v>186</v>
      </c>
    </row>
    <row r="21" spans="2:8" ht="14" x14ac:dyDescent="0.15">
      <c r="B21" s="210" t="s">
        <v>187</v>
      </c>
      <c r="C21" s="210"/>
      <c r="D21" s="211">
        <f>+Tesorería!C9</f>
        <v>56543219.17808219</v>
      </c>
      <c r="E21" s="211">
        <f>+Tesorería!D9</f>
        <v>62385031.07836967</v>
      </c>
      <c r="F21" s="211">
        <f>+Tesorería!E9</f>
        <v>68743040.428472012</v>
      </c>
      <c r="G21" s="211">
        <f>+Tesorería!F9</f>
        <v>75647188.743970722</v>
      </c>
      <c r="H21" s="211">
        <f>+Tesorería!G9</f>
        <v>83128432.269926906</v>
      </c>
    </row>
    <row r="22" spans="2:8" ht="14" x14ac:dyDescent="0.15">
      <c r="B22" s="210" t="s">
        <v>188</v>
      </c>
      <c r="C22" s="210"/>
      <c r="D22" s="211">
        <f>+Tesorería!C20</f>
        <v>44242982.620260462</v>
      </c>
      <c r="E22" s="211">
        <f>+Tesorería!D20</f>
        <v>47232720.786883965</v>
      </c>
      <c r="F22" s="211">
        <f>+Tesorería!E20</f>
        <v>50437932.931076638</v>
      </c>
      <c r="G22" s="211">
        <f>+Tesorería!F20</f>
        <v>53874783.407879442</v>
      </c>
      <c r="H22" s="211">
        <f>+Tesorería!G20</f>
        <v>57560756.850622497</v>
      </c>
    </row>
    <row r="23" spans="2:8" ht="14" x14ac:dyDescent="0.15">
      <c r="B23" s="210" t="s">
        <v>189</v>
      </c>
      <c r="C23" s="210"/>
      <c r="D23" s="212">
        <f>(D21-D22)</f>
        <v>12300236.557821728</v>
      </c>
      <c r="E23" s="212">
        <f>(E21-E22)</f>
        <v>15152310.291485704</v>
      </c>
      <c r="F23" s="212">
        <f>(F21-F22)</f>
        <v>18305107.497395374</v>
      </c>
      <c r="G23" s="212">
        <f>(G21-G22)</f>
        <v>21772405.33609128</v>
      </c>
      <c r="H23" s="212">
        <f>(H21-H22)</f>
        <v>25567675.419304408</v>
      </c>
    </row>
    <row r="24" spans="2:8" ht="14" x14ac:dyDescent="0.15">
      <c r="B24" s="210" t="s">
        <v>190</v>
      </c>
      <c r="C24" s="213"/>
      <c r="D24" s="238">
        <f>D23*5%</f>
        <v>615011.82789108646</v>
      </c>
      <c r="E24" s="238">
        <f>E23*5%</f>
        <v>757615.51457428525</v>
      </c>
      <c r="F24" s="238">
        <f>F23*5%</f>
        <v>915255.37486976874</v>
      </c>
      <c r="G24" s="238">
        <f>G23*5%</f>
        <v>1088620.266804564</v>
      </c>
      <c r="H24" s="238">
        <f>H23*5%</f>
        <v>1278383.7709652204</v>
      </c>
    </row>
    <row r="25" spans="2:8" ht="14" x14ac:dyDescent="0.15">
      <c r="B25" s="213" t="s">
        <v>191</v>
      </c>
      <c r="C25" s="214"/>
      <c r="D25" s="238">
        <f>D23*5%</f>
        <v>615011.82789108646</v>
      </c>
      <c r="E25" s="238">
        <f>E23*5%</f>
        <v>757615.51457428525</v>
      </c>
      <c r="F25" s="238">
        <f>F23*5%</f>
        <v>915255.37486976874</v>
      </c>
      <c r="G25" s="238">
        <f>G23*5%</f>
        <v>1088620.266804564</v>
      </c>
      <c r="H25" s="238">
        <f>H23*5%</f>
        <v>1278383.7709652204</v>
      </c>
    </row>
    <row r="26" spans="2:8" ht="14" x14ac:dyDescent="0.15">
      <c r="B26" s="213" t="s">
        <v>192</v>
      </c>
      <c r="C26" s="215">
        <f>-C13</f>
        <v>-38845000</v>
      </c>
      <c r="D26" s="216">
        <f>(D23-D24-D25)</f>
        <v>11070212.902039554</v>
      </c>
      <c r="E26" s="216">
        <f>(E23-E24-E25)</f>
        <v>13637079.262337133</v>
      </c>
      <c r="F26" s="216">
        <f>(F23-F24-F25)</f>
        <v>16474596.747655837</v>
      </c>
      <c r="G26" s="216">
        <f>(G23-G24-G25)</f>
        <v>19595164.80248215</v>
      </c>
      <c r="H26" s="216">
        <f>(H23-H24-H25)</f>
        <v>23010907.877373971</v>
      </c>
    </row>
    <row r="27" spans="2:8" ht="14" x14ac:dyDescent="0.15">
      <c r="B27" s="213"/>
      <c r="C27" s="217"/>
      <c r="D27" s="212"/>
      <c r="E27" s="212"/>
      <c r="F27" s="212"/>
      <c r="G27" s="212"/>
      <c r="H27" s="212"/>
    </row>
    <row r="28" spans="2:8" ht="14" x14ac:dyDescent="0.15">
      <c r="B28" s="213"/>
      <c r="C28" s="213"/>
      <c r="D28" s="212"/>
      <c r="E28" s="212"/>
      <c r="F28" s="212"/>
      <c r="G28" s="212"/>
      <c r="H28" s="212"/>
    </row>
    <row r="29" spans="2:8" ht="14" x14ac:dyDescent="0.15">
      <c r="B29" s="213"/>
      <c r="C29" s="218"/>
      <c r="D29" s="219"/>
      <c r="E29" s="219"/>
      <c r="F29" s="219"/>
      <c r="G29" s="219"/>
      <c r="H29" s="219"/>
    </row>
    <row r="33" spans="2:3" x14ac:dyDescent="0.15">
      <c r="B33" s="220" t="s">
        <v>193</v>
      </c>
      <c r="C33" s="220">
        <f>IRR(C26:H26)</f>
        <v>0.27976531634193624</v>
      </c>
    </row>
    <row r="34" spans="2:3" x14ac:dyDescent="0.15">
      <c r="B34" s="221" t="s">
        <v>194</v>
      </c>
      <c r="C34" s="222">
        <f>NPV(35%,D26:H26)</f>
        <v>33409974.580805156</v>
      </c>
    </row>
    <row r="35" spans="2:3" x14ac:dyDescent="0.15">
      <c r="B35" s="221" t="s">
        <v>216</v>
      </c>
      <c r="C35" s="239">
        <f>SUM(J4:J5)</f>
        <v>0.13102413793103446</v>
      </c>
    </row>
  </sheetData>
  <mergeCells count="6">
    <mergeCell ref="J6:K6"/>
    <mergeCell ref="J3:K3"/>
    <mergeCell ref="B3:C3"/>
    <mergeCell ref="F2:K2"/>
    <mergeCell ref="J4:K4"/>
    <mergeCell ref="J5:K5"/>
  </mergeCell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0" sqref="F20"/>
    </sheetView>
  </sheetViews>
  <sheetFormatPr baseColWidth="10" defaultRowHeight="13"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59"/>
  <sheetViews>
    <sheetView zoomScale="138" workbookViewId="0">
      <selection activeCell="F24" sqref="F24"/>
    </sheetView>
  </sheetViews>
  <sheetFormatPr baseColWidth="10" defaultColWidth="10.83203125" defaultRowHeight="13" x14ac:dyDescent="0.15"/>
  <cols>
    <col min="1" max="1" width="5.5" style="1" customWidth="1"/>
    <col min="2" max="2" width="9.33203125" style="1" customWidth="1"/>
    <col min="3" max="3" width="17.5" style="1" customWidth="1"/>
    <col min="4" max="4" width="2.83203125" style="1" customWidth="1"/>
    <col min="5" max="5" width="13" style="6" customWidth="1"/>
    <col min="6" max="6" width="12.5" style="6" customWidth="1"/>
    <col min="7" max="10" width="12.33203125" style="6" bestFit="1" customWidth="1"/>
    <col min="11" max="11" width="11.5" style="6" customWidth="1"/>
    <col min="12" max="12" width="12.33203125" style="6" customWidth="1"/>
    <col min="13" max="13" width="11.6640625" style="6" customWidth="1"/>
    <col min="14" max="16384" width="10.83203125" style="6"/>
  </cols>
  <sheetData>
    <row r="1" spans="1:14" ht="21" thickBot="1" x14ac:dyDescent="0.25">
      <c r="A1" s="286" t="s">
        <v>55</v>
      </c>
      <c r="B1" s="287"/>
      <c r="C1" s="287"/>
      <c r="D1" s="287"/>
      <c r="E1" s="287"/>
      <c r="F1" s="287"/>
      <c r="G1" s="287"/>
      <c r="H1" s="287"/>
      <c r="I1" s="287"/>
      <c r="J1" s="287"/>
      <c r="K1" s="287"/>
      <c r="L1" s="287"/>
      <c r="M1" s="288"/>
      <c r="N1" s="35"/>
    </row>
    <row r="2" spans="1:14" x14ac:dyDescent="0.15">
      <c r="A2" s="52"/>
      <c r="B2" s="53"/>
      <c r="C2" s="53"/>
      <c r="D2" s="53"/>
      <c r="E2" s="54"/>
      <c r="F2" s="54"/>
      <c r="G2" s="54"/>
      <c r="H2" s="54"/>
      <c r="I2" s="54"/>
      <c r="J2" s="54"/>
      <c r="K2" s="53"/>
      <c r="L2" s="53"/>
      <c r="M2" s="55"/>
      <c r="N2" s="36"/>
    </row>
    <row r="3" spans="1:14" x14ac:dyDescent="0.15">
      <c r="A3" s="56"/>
      <c r="B3" s="289" t="s">
        <v>48</v>
      </c>
      <c r="C3" s="289"/>
      <c r="D3" s="289"/>
      <c r="E3" s="289"/>
      <c r="F3" s="289"/>
      <c r="G3" s="289"/>
      <c r="H3" s="289"/>
      <c r="I3" s="289"/>
      <c r="J3" s="289"/>
      <c r="K3" s="289"/>
      <c r="L3" s="289"/>
      <c r="M3" s="290"/>
      <c r="N3" s="34"/>
    </row>
    <row r="4" spans="1:14" x14ac:dyDescent="0.15">
      <c r="A4" s="56"/>
      <c r="B4" s="289" t="s">
        <v>50</v>
      </c>
      <c r="C4" s="291"/>
      <c r="D4" s="291"/>
      <c r="E4" s="291"/>
      <c r="F4" s="291"/>
      <c r="G4" s="291"/>
      <c r="H4" s="291"/>
      <c r="I4" s="291"/>
      <c r="J4" s="291"/>
      <c r="K4" s="291"/>
      <c r="L4" s="291"/>
      <c r="M4" s="292"/>
      <c r="N4" s="34"/>
    </row>
    <row r="5" spans="1:14" x14ac:dyDescent="0.15">
      <c r="A5" s="56"/>
      <c r="B5" s="289" t="s">
        <v>51</v>
      </c>
      <c r="C5" s="291"/>
      <c r="D5" s="291"/>
      <c r="E5" s="291"/>
      <c r="F5" s="291"/>
      <c r="G5" s="291"/>
      <c r="H5" s="291"/>
      <c r="I5" s="291"/>
      <c r="J5" s="291"/>
      <c r="K5" s="291"/>
      <c r="L5" s="291"/>
      <c r="M5" s="292"/>
      <c r="N5" s="34"/>
    </row>
    <row r="6" spans="1:14" x14ac:dyDescent="0.15">
      <c r="A6" s="56"/>
      <c r="B6" s="289" t="s">
        <v>49</v>
      </c>
      <c r="C6" s="291"/>
      <c r="D6" s="291"/>
      <c r="E6" s="291"/>
      <c r="F6" s="291"/>
      <c r="G6" s="291"/>
      <c r="H6" s="291"/>
      <c r="I6" s="291"/>
      <c r="J6" s="291"/>
      <c r="K6" s="291"/>
      <c r="L6" s="291"/>
      <c r="M6" s="292"/>
      <c r="N6" s="34"/>
    </row>
    <row r="7" spans="1:14" ht="14" thickBot="1" x14ac:dyDescent="0.2">
      <c r="A7" s="5"/>
      <c r="B7" s="49"/>
      <c r="C7" s="49"/>
      <c r="D7" s="49"/>
      <c r="E7" s="50"/>
      <c r="F7" s="50"/>
      <c r="G7" s="50"/>
      <c r="H7" s="50"/>
      <c r="I7" s="50"/>
      <c r="J7" s="50"/>
      <c r="K7" s="49"/>
      <c r="L7" s="49"/>
      <c r="M7" s="51"/>
      <c r="N7" s="36"/>
    </row>
    <row r="8" spans="1:14" ht="14" x14ac:dyDescent="0.15">
      <c r="E8" s="9"/>
      <c r="F8" s="9"/>
      <c r="G8" s="9"/>
      <c r="H8" s="9"/>
      <c r="I8" s="9"/>
      <c r="J8" s="9"/>
      <c r="K8" s="9"/>
    </row>
    <row r="9" spans="1:14" ht="14" x14ac:dyDescent="0.15">
      <c r="B9" s="14" t="s">
        <v>54</v>
      </c>
      <c r="E9" s="9"/>
      <c r="F9" s="9"/>
      <c r="G9" s="9"/>
      <c r="H9" s="9"/>
      <c r="I9" s="9"/>
      <c r="J9" s="9"/>
      <c r="K9" s="9"/>
    </row>
    <row r="10" spans="1:14" ht="4.5" customHeight="1" x14ac:dyDescent="0.15">
      <c r="A10" s="7"/>
      <c r="B10" s="8"/>
      <c r="C10" s="9"/>
      <c r="D10" s="9"/>
      <c r="E10" s="9"/>
      <c r="F10" s="9"/>
      <c r="G10" s="9"/>
      <c r="H10" s="9"/>
      <c r="I10" s="9"/>
      <c r="J10" s="9"/>
      <c r="K10" s="9"/>
    </row>
    <row r="11" spans="1:14" ht="14" x14ac:dyDescent="0.15">
      <c r="A11" s="7"/>
      <c r="B11" s="285" t="s">
        <v>52</v>
      </c>
      <c r="C11" s="285"/>
      <c r="D11" s="62"/>
      <c r="E11" s="9"/>
      <c r="F11" s="9"/>
      <c r="G11" s="9"/>
      <c r="H11" s="9"/>
      <c r="I11" s="9"/>
      <c r="J11" s="9"/>
      <c r="K11" s="9"/>
    </row>
    <row r="12" spans="1:14" ht="14" x14ac:dyDescent="0.15">
      <c r="A12" s="7"/>
      <c r="B12" s="58"/>
      <c r="C12" s="58"/>
      <c r="D12" s="58"/>
      <c r="E12" s="57" t="s">
        <v>88</v>
      </c>
      <c r="F12" s="12" t="s">
        <v>89</v>
      </c>
      <c r="G12" s="12" t="s">
        <v>90</v>
      </c>
      <c r="H12" s="12" t="s">
        <v>91</v>
      </c>
      <c r="I12" s="12" t="s">
        <v>92</v>
      </c>
      <c r="J12" s="12" t="s">
        <v>93</v>
      </c>
      <c r="K12" s="9"/>
    </row>
    <row r="13" spans="1:14" ht="14" x14ac:dyDescent="0.15">
      <c r="A13" s="7"/>
      <c r="B13" s="285" t="s">
        <v>53</v>
      </c>
      <c r="C13" s="285"/>
      <c r="D13" s="62"/>
      <c r="E13" s="37">
        <v>7400000</v>
      </c>
      <c r="F13" s="38"/>
      <c r="G13" s="38"/>
      <c r="H13" s="38"/>
      <c r="I13" s="38"/>
      <c r="J13" s="38"/>
      <c r="K13" s="9"/>
    </row>
    <row r="14" spans="1:14" ht="14" x14ac:dyDescent="0.15">
      <c r="A14" s="7"/>
      <c r="B14" s="14"/>
      <c r="C14" s="9"/>
      <c r="D14" s="9"/>
      <c r="E14" s="20"/>
      <c r="F14" s="20"/>
      <c r="G14" s="20"/>
      <c r="H14" s="20"/>
      <c r="I14" s="20"/>
      <c r="J14" s="20"/>
      <c r="K14" s="9"/>
    </row>
    <row r="15" spans="1:14" ht="14" x14ac:dyDescent="0.15">
      <c r="A15" s="7"/>
      <c r="B15" s="14"/>
      <c r="C15" s="9"/>
      <c r="D15" s="9"/>
      <c r="E15" s="20"/>
      <c r="F15" s="20"/>
      <c r="G15" s="20"/>
      <c r="H15" s="20"/>
      <c r="I15" s="20"/>
      <c r="J15" s="20"/>
      <c r="K15" s="9"/>
    </row>
    <row r="16" spans="1:14" ht="14" x14ac:dyDescent="0.15">
      <c r="A16" s="7"/>
      <c r="B16" s="59" t="s">
        <v>54</v>
      </c>
      <c r="C16" s="9"/>
      <c r="D16" s="9"/>
      <c r="E16" s="20"/>
      <c r="F16" s="20"/>
      <c r="G16" s="20"/>
      <c r="H16" s="20"/>
      <c r="I16" s="20"/>
      <c r="J16" s="20"/>
      <c r="K16" s="9"/>
    </row>
    <row r="17" spans="1:11" ht="7.5" customHeight="1" x14ac:dyDescent="0.15">
      <c r="A17" s="7"/>
      <c r="B17" s="14"/>
      <c r="C17" s="9"/>
      <c r="D17" s="9"/>
      <c r="E17" s="20"/>
      <c r="F17" s="20"/>
      <c r="G17" s="20"/>
      <c r="H17" s="20"/>
      <c r="I17" s="20"/>
      <c r="J17" s="20"/>
      <c r="K17" s="9"/>
    </row>
    <row r="18" spans="1:11" ht="14" x14ac:dyDescent="0.15">
      <c r="A18" s="7"/>
      <c r="B18" s="285" t="s">
        <v>120</v>
      </c>
      <c r="C18" s="285"/>
      <c r="D18" s="62"/>
      <c r="E18" s="9"/>
      <c r="F18" s="9"/>
      <c r="G18" s="9"/>
      <c r="H18" s="9"/>
      <c r="I18" s="9"/>
      <c r="J18" s="9"/>
      <c r="K18" s="9"/>
    </row>
    <row r="19" spans="1:11" ht="14" x14ac:dyDescent="0.15">
      <c r="A19" s="7"/>
      <c r="B19" s="58"/>
      <c r="C19" s="58"/>
      <c r="D19" s="58"/>
      <c r="E19" s="57" t="s">
        <v>88</v>
      </c>
      <c r="F19" s="12" t="s">
        <v>89</v>
      </c>
      <c r="G19" s="12" t="s">
        <v>90</v>
      </c>
      <c r="H19" s="12" t="s">
        <v>91</v>
      </c>
      <c r="I19" s="12" t="s">
        <v>92</v>
      </c>
      <c r="J19" s="12" t="s">
        <v>93</v>
      </c>
      <c r="K19" s="9"/>
    </row>
    <row r="20" spans="1:11" ht="14" x14ac:dyDescent="0.15">
      <c r="A20" s="7"/>
      <c r="B20" s="285" t="s">
        <v>143</v>
      </c>
      <c r="C20" s="285"/>
      <c r="D20" s="62"/>
      <c r="E20" s="37">
        <v>10000000</v>
      </c>
      <c r="F20" s="37"/>
      <c r="G20" s="37"/>
      <c r="H20" s="37"/>
      <c r="I20" s="37"/>
      <c r="J20" s="37"/>
      <c r="K20" s="9"/>
    </row>
    <row r="21" spans="1:11" ht="14" x14ac:dyDescent="0.15">
      <c r="A21" s="7"/>
      <c r="B21" s="58"/>
      <c r="C21" s="58"/>
      <c r="D21" s="58"/>
      <c r="E21" s="33"/>
      <c r="F21" s="33" t="s">
        <v>150</v>
      </c>
      <c r="G21" s="33"/>
      <c r="H21" s="33"/>
      <c r="I21" s="33"/>
      <c r="J21" s="33"/>
      <c r="K21" s="9"/>
    </row>
    <row r="22" spans="1:11" ht="14" x14ac:dyDescent="0.15">
      <c r="A22" s="7"/>
      <c r="B22" s="285" t="s">
        <v>139</v>
      </c>
      <c r="C22" s="285"/>
      <c r="D22" s="62"/>
      <c r="E22" s="33"/>
      <c r="F22" s="33"/>
      <c r="G22" s="33"/>
      <c r="H22" s="33"/>
      <c r="I22" s="33"/>
      <c r="J22" s="33"/>
      <c r="K22" s="9"/>
    </row>
    <row r="23" spans="1:11" ht="14" x14ac:dyDescent="0.15">
      <c r="A23" s="7"/>
      <c r="B23" s="285" t="s">
        <v>140</v>
      </c>
      <c r="C23" s="285"/>
      <c r="D23" s="62"/>
      <c r="E23" s="39">
        <v>0.17460000000000001</v>
      </c>
      <c r="F23" s="9"/>
      <c r="G23" s="9"/>
      <c r="H23" s="9"/>
      <c r="I23" s="9"/>
      <c r="J23" s="9"/>
      <c r="K23" s="9"/>
    </row>
    <row r="24" spans="1:11" ht="14" x14ac:dyDescent="0.15">
      <c r="A24" s="7"/>
      <c r="B24" s="285" t="s">
        <v>141</v>
      </c>
      <c r="C24" s="285"/>
      <c r="D24" s="62"/>
      <c r="E24" s="40">
        <v>5</v>
      </c>
      <c r="F24" s="9"/>
      <c r="G24" s="9"/>
      <c r="H24" s="9"/>
      <c r="I24" s="9"/>
      <c r="J24" s="9"/>
      <c r="K24" s="9"/>
    </row>
    <row r="25" spans="1:11" ht="14" x14ac:dyDescent="0.15">
      <c r="A25" s="7"/>
      <c r="B25" s="9"/>
      <c r="C25" s="9"/>
      <c r="D25" s="9"/>
      <c r="E25" s="9"/>
      <c r="F25" s="9"/>
      <c r="G25" s="9"/>
      <c r="H25" s="9"/>
      <c r="I25" s="9"/>
      <c r="J25" s="9"/>
      <c r="K25" s="9"/>
    </row>
    <row r="26" spans="1:11" ht="8.25" customHeight="1" x14ac:dyDescent="0.15">
      <c r="A26" s="7"/>
      <c r="B26" s="9"/>
      <c r="C26" s="9"/>
      <c r="D26" s="9"/>
      <c r="E26" s="9"/>
      <c r="F26" s="9"/>
      <c r="G26" s="9"/>
      <c r="H26" s="9"/>
      <c r="I26" s="9"/>
      <c r="J26" s="9"/>
      <c r="K26" s="9"/>
    </row>
    <row r="27" spans="1:11" ht="14" x14ac:dyDescent="0.15">
      <c r="A27" s="7"/>
      <c r="B27" s="9"/>
      <c r="C27" s="285"/>
      <c r="D27" s="285"/>
      <c r="E27" s="285"/>
      <c r="F27" s="279" t="s">
        <v>61</v>
      </c>
      <c r="G27" s="279"/>
      <c r="H27" s="10"/>
      <c r="I27" s="279" t="s">
        <v>39</v>
      </c>
      <c r="J27" s="279"/>
      <c r="K27" s="9"/>
    </row>
    <row r="28" spans="1:11" ht="8.25" customHeight="1" x14ac:dyDescent="0.15">
      <c r="A28" s="7"/>
      <c r="B28" s="9"/>
      <c r="C28" s="9"/>
      <c r="D28" s="9"/>
      <c r="E28" s="9"/>
      <c r="F28" s="10"/>
      <c r="G28" s="10"/>
      <c r="H28" s="10"/>
      <c r="I28" s="10"/>
      <c r="J28" s="10"/>
      <c r="K28" s="9"/>
    </row>
    <row r="29" spans="1:11" ht="14" x14ac:dyDescent="0.15">
      <c r="A29" s="7"/>
      <c r="B29" s="9"/>
      <c r="C29" s="9"/>
      <c r="D29" s="9"/>
      <c r="E29" s="9"/>
      <c r="F29" s="10"/>
      <c r="G29" s="10"/>
      <c r="H29" s="10"/>
      <c r="I29" s="10"/>
      <c r="J29" s="10"/>
      <c r="K29" s="9"/>
    </row>
    <row r="30" spans="1:11" ht="14" x14ac:dyDescent="0.15">
      <c r="A30" s="7"/>
      <c r="B30" s="14" t="s">
        <v>151</v>
      </c>
      <c r="C30" s="9"/>
      <c r="D30" s="9"/>
      <c r="E30" s="10"/>
      <c r="F30" s="10"/>
      <c r="G30" s="10"/>
      <c r="H30" s="10"/>
      <c r="I30" s="10"/>
      <c r="J30" s="10"/>
      <c r="K30" s="9"/>
    </row>
    <row r="31" spans="1:11" ht="14" x14ac:dyDescent="0.15">
      <c r="A31" s="7"/>
      <c r="B31" s="9"/>
      <c r="C31" s="9"/>
      <c r="D31" s="9"/>
      <c r="E31" s="26" t="s">
        <v>88</v>
      </c>
      <c r="F31" s="26" t="s">
        <v>89</v>
      </c>
      <c r="G31" s="26" t="s">
        <v>90</v>
      </c>
      <c r="H31" s="26" t="s">
        <v>91</v>
      </c>
      <c r="I31" s="26" t="s">
        <v>92</v>
      </c>
      <c r="J31" s="26" t="s">
        <v>93</v>
      </c>
      <c r="K31" s="9"/>
    </row>
    <row r="32" spans="1:11" ht="14" x14ac:dyDescent="0.15">
      <c r="A32" s="7"/>
      <c r="B32" s="9" t="s">
        <v>146</v>
      </c>
      <c r="C32" s="9"/>
      <c r="D32" s="9"/>
      <c r="E32" s="15">
        <f>E20</f>
        <v>10000000</v>
      </c>
      <c r="F32" s="16">
        <f>E32-PPMT($E$23,1,$E$24,-$E$20)</f>
        <v>8587250.2564518675</v>
      </c>
      <c r="G32" s="16">
        <f>F32-PPMT($E$23,2,$E$24,-$E$20)</f>
        <v>6927834.4076802302</v>
      </c>
      <c r="H32" s="16">
        <f>G32-PPMT($E$23,3,$E$24,-$E$20)</f>
        <v>4978684.5517130652</v>
      </c>
      <c r="I32" s="16">
        <f>H32-PPMT($E$23,4,$E$24,-$E$20)</f>
        <v>2689213.1308940337</v>
      </c>
      <c r="J32" s="17">
        <f>I32-PPMT($E$23,5,$E$24,-$E$20)</f>
        <v>0</v>
      </c>
      <c r="K32" s="9"/>
    </row>
    <row r="33" spans="1:11" ht="14" x14ac:dyDescent="0.15">
      <c r="A33" s="7"/>
      <c r="B33" s="9" t="s">
        <v>144</v>
      </c>
      <c r="C33" s="9"/>
      <c r="D33" s="9"/>
      <c r="E33" s="44"/>
      <c r="F33" s="20">
        <f>F20</f>
        <v>0</v>
      </c>
      <c r="G33" s="20">
        <f>F33-PPMT($E$23,1,$E$24,-$F$20)</f>
        <v>0</v>
      </c>
      <c r="H33" s="20">
        <f>G33-PPMT($E$23,2,$E$24,-$F$20)</f>
        <v>0</v>
      </c>
      <c r="I33" s="20">
        <f>H33-PPMT($E$23,3,$E$24,-$F$20)</f>
        <v>0</v>
      </c>
      <c r="J33" s="21">
        <f>I33-PPMT($E$23,4,$E$24,-$F$20)</f>
        <v>0</v>
      </c>
      <c r="K33" s="9"/>
    </row>
    <row r="34" spans="1:11" ht="14" x14ac:dyDescent="0.15">
      <c r="A34" s="7"/>
      <c r="B34" s="9" t="s">
        <v>145</v>
      </c>
      <c r="C34" s="9"/>
      <c r="D34" s="9"/>
      <c r="E34" s="45"/>
      <c r="F34" s="45"/>
      <c r="G34" s="20">
        <f>G20</f>
        <v>0</v>
      </c>
      <c r="H34" s="20">
        <f>G34-PPMT($E$23,1,$E$24,-$G$20)</f>
        <v>0</v>
      </c>
      <c r="I34" s="20">
        <f>H34-PPMT($E$23,2,$E$24,-$G$20)</f>
        <v>0</v>
      </c>
      <c r="J34" s="21">
        <f>I34-PPMT($E$23,3,$E$24,-$G$20)</f>
        <v>0</v>
      </c>
      <c r="K34" s="9"/>
    </row>
    <row r="35" spans="1:11" ht="14" x14ac:dyDescent="0.15">
      <c r="A35" s="7"/>
      <c r="B35" s="9" t="s">
        <v>147</v>
      </c>
      <c r="C35" s="9"/>
      <c r="D35" s="9"/>
      <c r="E35" s="44"/>
      <c r="F35" s="45"/>
      <c r="G35" s="45"/>
      <c r="H35" s="20">
        <f>H20</f>
        <v>0</v>
      </c>
      <c r="I35" s="20">
        <f>H35-PPMT($E$23,1,$E$24,-$H$20)</f>
        <v>0</v>
      </c>
      <c r="J35" s="21">
        <f>I35-PPMT($E$23,2,$E$24,-$H$20)</f>
        <v>0</v>
      </c>
      <c r="K35" s="9"/>
    </row>
    <row r="36" spans="1:11" ht="14" x14ac:dyDescent="0.15">
      <c r="A36" s="7"/>
      <c r="B36" s="9" t="s">
        <v>148</v>
      </c>
      <c r="C36" s="9"/>
      <c r="D36" s="9"/>
      <c r="E36" s="44"/>
      <c r="F36" s="45"/>
      <c r="G36" s="45"/>
      <c r="H36" s="45"/>
      <c r="I36" s="20">
        <f>I20</f>
        <v>0</v>
      </c>
      <c r="J36" s="21">
        <f>I36-PPMT($E$23,1,$E$24,-$I$20)</f>
        <v>0</v>
      </c>
      <c r="K36" s="9"/>
    </row>
    <row r="37" spans="1:11" ht="14" x14ac:dyDescent="0.15">
      <c r="A37" s="7"/>
      <c r="B37" s="9" t="s">
        <v>149</v>
      </c>
      <c r="C37" s="9"/>
      <c r="D37" s="9"/>
      <c r="E37" s="46"/>
      <c r="F37" s="47"/>
      <c r="G37" s="47"/>
      <c r="H37" s="47"/>
      <c r="I37" s="23"/>
      <c r="J37" s="24">
        <f>J20</f>
        <v>0</v>
      </c>
      <c r="K37" s="9"/>
    </row>
    <row r="38" spans="1:11" ht="14" x14ac:dyDescent="0.15">
      <c r="A38" s="7"/>
      <c r="B38" s="9" t="s">
        <v>142</v>
      </c>
      <c r="C38" s="9"/>
      <c r="D38" s="9"/>
      <c r="E38" s="28">
        <f t="shared" ref="E38:J38" si="0">SUM(E32:E37)</f>
        <v>10000000</v>
      </c>
      <c r="F38" s="29">
        <f t="shared" si="0"/>
        <v>8587250.2564518675</v>
      </c>
      <c r="G38" s="29">
        <f t="shared" si="0"/>
        <v>6927834.4076802302</v>
      </c>
      <c r="H38" s="29">
        <f t="shared" si="0"/>
        <v>4978684.5517130652</v>
      </c>
      <c r="I38" s="29">
        <f t="shared" si="0"/>
        <v>2689213.1308940337</v>
      </c>
      <c r="J38" s="30">
        <f t="shared" si="0"/>
        <v>0</v>
      </c>
      <c r="K38" s="9"/>
    </row>
    <row r="39" spans="1:11" ht="14" x14ac:dyDescent="0.15">
      <c r="A39" s="7"/>
      <c r="B39" s="9"/>
      <c r="C39" s="9"/>
      <c r="D39" s="9"/>
      <c r="E39" s="20"/>
      <c r="F39" s="20"/>
      <c r="G39" s="20"/>
      <c r="H39" s="20"/>
      <c r="I39" s="20"/>
      <c r="J39" s="20"/>
      <c r="K39" s="9"/>
    </row>
    <row r="40" spans="1:11" ht="14" x14ac:dyDescent="0.15">
      <c r="A40" s="7"/>
      <c r="B40" s="14" t="s">
        <v>110</v>
      </c>
      <c r="C40" s="9"/>
      <c r="D40" s="9"/>
      <c r="E40" s="10"/>
      <c r="F40" s="10"/>
      <c r="G40" s="10"/>
      <c r="H40" s="10"/>
      <c r="I40" s="10"/>
      <c r="J40" s="10"/>
      <c r="K40" s="9"/>
    </row>
    <row r="41" spans="1:11" ht="14" x14ac:dyDescent="0.15">
      <c r="A41" s="7"/>
      <c r="B41" s="9"/>
      <c r="C41" s="9"/>
      <c r="D41" s="9"/>
      <c r="E41" s="26" t="s">
        <v>88</v>
      </c>
      <c r="F41" s="26" t="s">
        <v>89</v>
      </c>
      <c r="G41" s="26" t="s">
        <v>90</v>
      </c>
      <c r="H41" s="26" t="s">
        <v>91</v>
      </c>
      <c r="I41" s="26" t="s">
        <v>92</v>
      </c>
      <c r="J41" s="26" t="s">
        <v>93</v>
      </c>
      <c r="K41" s="9"/>
    </row>
    <row r="42" spans="1:11" ht="14" x14ac:dyDescent="0.15">
      <c r="A42" s="7"/>
      <c r="B42" s="9" t="s">
        <v>146</v>
      </c>
      <c r="C42" s="9"/>
      <c r="D42" s="9"/>
      <c r="E42" s="48"/>
      <c r="F42" s="16">
        <f>IPMT($E$23,1,$E$24,-$E$20)</f>
        <v>1746000</v>
      </c>
      <c r="G42" s="16">
        <f>IPMT($E$23,2,$E$24,-$E$20)</f>
        <v>1499333.8947764961</v>
      </c>
      <c r="H42" s="16">
        <f>IPMT($E$23,3,$E$24,-$E$20)</f>
        <v>1209599.8875809684</v>
      </c>
      <c r="I42" s="16">
        <f>IPMT($E$23,4,$E$24,-$E$20)</f>
        <v>869278.32272910152</v>
      </c>
      <c r="J42" s="17">
        <f>IPMT($E$23,5,$E$24,-$E$20)</f>
        <v>469536.61265409848</v>
      </c>
      <c r="K42" s="9"/>
    </row>
    <row r="43" spans="1:11" ht="14" x14ac:dyDescent="0.15">
      <c r="A43" s="7"/>
      <c r="B43" s="9" t="s">
        <v>144</v>
      </c>
      <c r="C43" s="9"/>
      <c r="D43" s="9"/>
      <c r="E43" s="44"/>
      <c r="F43" s="45"/>
      <c r="G43" s="20">
        <f>IPMT($E$23,1,$E$24,-$F$20)</f>
        <v>0</v>
      </c>
      <c r="H43" s="20">
        <f>IPMT($E$23,2,$E$24,-$F$20)</f>
        <v>0</v>
      </c>
      <c r="I43" s="20">
        <f>IPMT($E$23,3,$E$24,-$F$20)</f>
        <v>0</v>
      </c>
      <c r="J43" s="21">
        <f>IPMT($E$23,4,$E$24,-$F$20)</f>
        <v>0</v>
      </c>
      <c r="K43" s="9"/>
    </row>
    <row r="44" spans="1:11" ht="14" x14ac:dyDescent="0.15">
      <c r="A44" s="7"/>
      <c r="B44" s="9" t="s">
        <v>145</v>
      </c>
      <c r="C44" s="9"/>
      <c r="D44" s="9"/>
      <c r="E44" s="44"/>
      <c r="F44" s="45"/>
      <c r="G44" s="45"/>
      <c r="H44" s="20">
        <f>IPMT($E$23,1,$E$24,-$G$20)</f>
        <v>0</v>
      </c>
      <c r="I44" s="20">
        <f>IPMT($E$23,2,$E$24,-$G$20)</f>
        <v>0</v>
      </c>
      <c r="J44" s="21">
        <f>IPMT($E$23,3,$E$24,-$G$20)</f>
        <v>0</v>
      </c>
      <c r="K44" s="9"/>
    </row>
    <row r="45" spans="1:11" ht="14" x14ac:dyDescent="0.15">
      <c r="A45" s="7"/>
      <c r="B45" s="9" t="s">
        <v>147</v>
      </c>
      <c r="C45" s="9"/>
      <c r="D45" s="9"/>
      <c r="E45" s="44"/>
      <c r="F45" s="45"/>
      <c r="G45" s="45"/>
      <c r="H45" s="45"/>
      <c r="I45" s="20">
        <f>IPMT($E$23,1,$E$24,-$H$20)</f>
        <v>0</v>
      </c>
      <c r="J45" s="21">
        <f>IPMT($E$23,2,$E$24,-$G$20)</f>
        <v>0</v>
      </c>
      <c r="K45" s="9"/>
    </row>
    <row r="46" spans="1:11" ht="14" x14ac:dyDescent="0.15">
      <c r="A46" s="7"/>
      <c r="B46" s="9" t="s">
        <v>148</v>
      </c>
      <c r="C46" s="9"/>
      <c r="D46" s="9"/>
      <c r="E46" s="44"/>
      <c r="F46" s="45"/>
      <c r="G46" s="45"/>
      <c r="H46" s="45"/>
      <c r="I46" s="45"/>
      <c r="J46" s="21">
        <f>IPMT($E$23,1,$E$24,-$I$20)</f>
        <v>0</v>
      </c>
      <c r="K46" s="9"/>
    </row>
    <row r="47" spans="1:11" ht="14" x14ac:dyDescent="0.15">
      <c r="A47" s="7"/>
      <c r="B47" s="9" t="s">
        <v>142</v>
      </c>
      <c r="C47" s="9"/>
      <c r="D47" s="9"/>
      <c r="E47" s="28">
        <f t="shared" ref="E47:J47" si="1">SUM(E42:E46)</f>
        <v>0</v>
      </c>
      <c r="F47" s="29">
        <f t="shared" si="1"/>
        <v>1746000</v>
      </c>
      <c r="G47" s="29">
        <f t="shared" si="1"/>
        <v>1499333.8947764961</v>
      </c>
      <c r="H47" s="29">
        <f t="shared" si="1"/>
        <v>1209599.8875809684</v>
      </c>
      <c r="I47" s="29">
        <f t="shared" si="1"/>
        <v>869278.32272910152</v>
      </c>
      <c r="J47" s="30">
        <f t="shared" si="1"/>
        <v>469536.61265409848</v>
      </c>
      <c r="K47" s="9"/>
    </row>
    <row r="48" spans="1:11" ht="14" x14ac:dyDescent="0.15">
      <c r="A48" s="7"/>
      <c r="B48" s="9"/>
      <c r="C48" s="9"/>
      <c r="D48" s="9"/>
      <c r="E48" s="9"/>
      <c r="F48" s="9"/>
      <c r="G48" s="9"/>
      <c r="H48" s="9"/>
      <c r="I48" s="9"/>
      <c r="J48" s="9"/>
      <c r="K48" s="9"/>
    </row>
    <row r="49" spans="1:11" ht="14" x14ac:dyDescent="0.15">
      <c r="A49" s="7"/>
      <c r="B49" s="14" t="s">
        <v>74</v>
      </c>
      <c r="C49" s="9"/>
      <c r="D49" s="9"/>
      <c r="E49" s="10"/>
      <c r="F49" s="10"/>
      <c r="G49" s="10"/>
      <c r="H49" s="10"/>
      <c r="I49" s="10"/>
      <c r="J49" s="10"/>
      <c r="K49" s="9"/>
    </row>
    <row r="50" spans="1:11" ht="14" x14ac:dyDescent="0.15">
      <c r="A50" s="7"/>
      <c r="B50" s="9"/>
      <c r="C50" s="9"/>
      <c r="D50" s="9"/>
      <c r="E50" s="26" t="s">
        <v>88</v>
      </c>
      <c r="F50" s="26" t="s">
        <v>89</v>
      </c>
      <c r="G50" s="26" t="s">
        <v>90</v>
      </c>
      <c r="H50" s="26" t="s">
        <v>91</v>
      </c>
      <c r="I50" s="26" t="s">
        <v>92</v>
      </c>
      <c r="J50" s="26" t="s">
        <v>93</v>
      </c>
      <c r="K50" s="9"/>
    </row>
    <row r="51" spans="1:11" ht="14" x14ac:dyDescent="0.15">
      <c r="A51" s="7"/>
      <c r="B51" s="9" t="s">
        <v>146</v>
      </c>
      <c r="C51" s="9"/>
      <c r="D51" s="9"/>
      <c r="E51" s="48"/>
      <c r="F51" s="16">
        <f>PPMT($E$23,1,$E$24,-$E$20)</f>
        <v>1412749.7435481329</v>
      </c>
      <c r="G51" s="16">
        <f>PPMT($E$23,2,$E$24,-$E$20)</f>
        <v>1659415.8487716368</v>
      </c>
      <c r="H51" s="16">
        <f>PPMT($E$23,3,$E$24,-$E$20)</f>
        <v>1949149.8559671647</v>
      </c>
      <c r="I51" s="16">
        <f>PPMT($E$23,4,$E$24,-$E$20)</f>
        <v>2289471.4208190315</v>
      </c>
      <c r="J51" s="17">
        <f>PPMT($E$23,5,$E$24,-$E$20)</f>
        <v>2689213.1308940346</v>
      </c>
      <c r="K51" s="9"/>
    </row>
    <row r="52" spans="1:11" ht="14" x14ac:dyDescent="0.15">
      <c r="A52" s="7"/>
      <c r="B52" s="9" t="s">
        <v>144</v>
      </c>
      <c r="C52" s="9"/>
      <c r="D52" s="9"/>
      <c r="E52" s="44"/>
      <c r="F52" s="45"/>
      <c r="G52" s="20">
        <f>PPMT($E$23,1,$E$24,-$F$20)</f>
        <v>0</v>
      </c>
      <c r="H52" s="20">
        <f>PPMT($E$23,2,$E$24,-$F$20)</f>
        <v>0</v>
      </c>
      <c r="I52" s="20">
        <f>PPMT($E$23,3,$E$24,-$F$20)</f>
        <v>0</v>
      </c>
      <c r="J52" s="21">
        <f>PPMT($E$23,4,$E$24,-$F$20)</f>
        <v>0</v>
      </c>
      <c r="K52" s="9"/>
    </row>
    <row r="53" spans="1:11" ht="14" x14ac:dyDescent="0.15">
      <c r="A53" s="7"/>
      <c r="B53" s="9" t="s">
        <v>145</v>
      </c>
      <c r="C53" s="9"/>
      <c r="D53" s="9"/>
      <c r="E53" s="44"/>
      <c r="F53" s="45"/>
      <c r="G53" s="45"/>
      <c r="H53" s="20">
        <f>PPMT($E$23,1,$E$24,-$G$20)</f>
        <v>0</v>
      </c>
      <c r="I53" s="20">
        <f>PPMT($E$23,2,$E$24,-$G$20)</f>
        <v>0</v>
      </c>
      <c r="J53" s="21">
        <f>PPMT($E$23,3,$E$24,-$G$20)</f>
        <v>0</v>
      </c>
      <c r="K53" s="9"/>
    </row>
    <row r="54" spans="1:11" ht="14" x14ac:dyDescent="0.15">
      <c r="A54" s="7"/>
      <c r="B54" s="9" t="s">
        <v>147</v>
      </c>
      <c r="C54" s="9"/>
      <c r="D54" s="9"/>
      <c r="E54" s="44"/>
      <c r="F54" s="45"/>
      <c r="G54" s="45"/>
      <c r="H54" s="45"/>
      <c r="I54" s="20">
        <f>PPMT($E$23,1,$E$24,-$H$20)</f>
        <v>0</v>
      </c>
      <c r="J54" s="21">
        <f>PPMT($E$23,2,$E$24,-$H$20)</f>
        <v>0</v>
      </c>
      <c r="K54" s="9"/>
    </row>
    <row r="55" spans="1:11" ht="14" x14ac:dyDescent="0.15">
      <c r="A55" s="7"/>
      <c r="B55" s="9" t="s">
        <v>148</v>
      </c>
      <c r="C55" s="9"/>
      <c r="D55" s="9"/>
      <c r="E55" s="44"/>
      <c r="F55" s="45"/>
      <c r="G55" s="45"/>
      <c r="H55" s="45"/>
      <c r="I55" s="45"/>
      <c r="J55" s="21">
        <f>PPMT($E$23,1,$E$24,-$I$20)</f>
        <v>0</v>
      </c>
      <c r="K55" s="9"/>
    </row>
    <row r="56" spans="1:11" ht="14" x14ac:dyDescent="0.15">
      <c r="A56" s="7"/>
      <c r="B56" s="9" t="s">
        <v>142</v>
      </c>
      <c r="C56" s="9"/>
      <c r="D56" s="9"/>
      <c r="E56" s="28">
        <f t="shared" ref="E56:J56" si="2">SUM(E51:E55)</f>
        <v>0</v>
      </c>
      <c r="F56" s="29">
        <f t="shared" si="2"/>
        <v>1412749.7435481329</v>
      </c>
      <c r="G56" s="29">
        <f t="shared" si="2"/>
        <v>1659415.8487716368</v>
      </c>
      <c r="H56" s="29">
        <f t="shared" si="2"/>
        <v>1949149.8559671647</v>
      </c>
      <c r="I56" s="29">
        <f t="shared" si="2"/>
        <v>2289471.4208190315</v>
      </c>
      <c r="J56" s="30">
        <f t="shared" si="2"/>
        <v>2689213.1308940346</v>
      </c>
      <c r="K56" s="9"/>
    </row>
    <row r="57" spans="1:11" ht="14" x14ac:dyDescent="0.15">
      <c r="A57" s="7"/>
      <c r="B57" s="9"/>
      <c r="C57" s="9"/>
      <c r="D57" s="9"/>
      <c r="E57" s="9"/>
      <c r="F57" s="9"/>
      <c r="G57" s="9"/>
      <c r="H57" s="9"/>
      <c r="I57" s="9"/>
      <c r="J57" s="9"/>
      <c r="K57" s="9"/>
    </row>
    <row r="58" spans="1:11" ht="14" x14ac:dyDescent="0.15">
      <c r="A58" s="7"/>
      <c r="B58" s="9"/>
      <c r="C58" s="9"/>
      <c r="D58" s="9"/>
      <c r="E58" s="9"/>
      <c r="F58" s="9"/>
      <c r="G58" s="9"/>
      <c r="H58" s="9"/>
      <c r="I58" s="9"/>
      <c r="J58" s="9"/>
      <c r="K58" s="9"/>
    </row>
    <row r="59" spans="1:11" ht="14" x14ac:dyDescent="0.15">
      <c r="A59" s="7"/>
      <c r="B59" s="9"/>
      <c r="C59" s="9"/>
      <c r="D59" s="9"/>
      <c r="E59" s="9"/>
      <c r="F59" s="9"/>
      <c r="G59" s="9"/>
      <c r="H59" s="9"/>
      <c r="I59" s="9"/>
      <c r="J59" s="9"/>
      <c r="K59" s="9"/>
    </row>
    <row r="60" spans="1:11" ht="14" x14ac:dyDescent="0.15">
      <c r="A60" s="7"/>
      <c r="B60" s="9"/>
      <c r="C60" s="9"/>
      <c r="D60" s="9"/>
      <c r="E60" s="9"/>
      <c r="F60" s="9"/>
      <c r="G60" s="9"/>
      <c r="H60" s="9"/>
      <c r="I60" s="9"/>
      <c r="J60" s="9"/>
      <c r="K60" s="9"/>
    </row>
    <row r="61" spans="1:11" ht="14" x14ac:dyDescent="0.15">
      <c r="A61" s="7"/>
      <c r="B61" s="9"/>
      <c r="C61" s="9"/>
      <c r="D61" s="9"/>
      <c r="E61" s="9"/>
      <c r="F61" s="9"/>
      <c r="G61" s="9"/>
      <c r="H61" s="9"/>
      <c r="I61" s="9"/>
      <c r="J61" s="9"/>
      <c r="K61" s="9"/>
    </row>
    <row r="62" spans="1:11" ht="14" x14ac:dyDescent="0.15">
      <c r="A62" s="7"/>
      <c r="B62" s="9"/>
      <c r="C62" s="9"/>
      <c r="D62" s="9"/>
      <c r="E62" s="9"/>
      <c r="F62" s="9"/>
      <c r="G62" s="9"/>
      <c r="H62" s="9"/>
      <c r="I62" s="9"/>
      <c r="J62" s="9"/>
      <c r="K62" s="9"/>
    </row>
    <row r="63" spans="1:11" ht="14" x14ac:dyDescent="0.15">
      <c r="A63" s="7"/>
      <c r="B63" s="9"/>
      <c r="C63" s="9"/>
      <c r="D63" s="9"/>
      <c r="E63" s="9"/>
      <c r="F63" s="9"/>
      <c r="G63" s="9"/>
      <c r="H63" s="9"/>
      <c r="I63" s="9"/>
      <c r="J63" s="9"/>
      <c r="K63" s="9"/>
    </row>
    <row r="64" spans="1:11" ht="14" x14ac:dyDescent="0.15">
      <c r="A64" s="7"/>
      <c r="B64" s="9"/>
      <c r="C64" s="9"/>
      <c r="D64" s="9"/>
      <c r="E64" s="9"/>
      <c r="F64" s="9"/>
      <c r="G64" s="9"/>
      <c r="H64" s="9"/>
      <c r="I64" s="9"/>
      <c r="J64" s="9"/>
      <c r="K64" s="9"/>
    </row>
    <row r="65" spans="1:11" ht="14" x14ac:dyDescent="0.15">
      <c r="A65" s="7"/>
      <c r="B65" s="9"/>
      <c r="C65" s="9"/>
      <c r="D65" s="9"/>
      <c r="E65" s="9"/>
      <c r="F65" s="9"/>
      <c r="G65" s="9"/>
      <c r="H65" s="9"/>
      <c r="I65" s="9"/>
      <c r="J65" s="9"/>
      <c r="K65" s="9"/>
    </row>
    <row r="66" spans="1:11" ht="14" x14ac:dyDescent="0.15">
      <c r="A66" s="7"/>
      <c r="B66" s="9"/>
      <c r="C66" s="9"/>
      <c r="D66" s="9"/>
      <c r="E66" s="9"/>
      <c r="F66" s="9"/>
      <c r="G66" s="9"/>
      <c r="H66" s="9"/>
      <c r="I66" s="9"/>
      <c r="J66" s="9"/>
      <c r="K66" s="9"/>
    </row>
    <row r="67" spans="1:11" ht="14" x14ac:dyDescent="0.15">
      <c r="A67" s="7"/>
      <c r="B67" s="9"/>
      <c r="C67" s="9"/>
      <c r="D67" s="9"/>
      <c r="E67" s="9"/>
      <c r="F67" s="9"/>
      <c r="G67" s="9"/>
      <c r="H67" s="9"/>
      <c r="I67" s="9"/>
      <c r="J67" s="9"/>
      <c r="K67" s="9"/>
    </row>
    <row r="68" spans="1:11" ht="14" x14ac:dyDescent="0.15">
      <c r="A68" s="7"/>
      <c r="B68" s="9"/>
      <c r="C68" s="9"/>
      <c r="D68" s="9"/>
      <c r="E68" s="9"/>
      <c r="F68" s="9"/>
      <c r="G68" s="9"/>
      <c r="H68" s="9"/>
      <c r="I68" s="9"/>
      <c r="J68" s="9"/>
      <c r="K68" s="9"/>
    </row>
    <row r="69" spans="1:11" ht="14" x14ac:dyDescent="0.15">
      <c r="A69" s="7"/>
      <c r="B69" s="9"/>
      <c r="C69" s="9"/>
      <c r="D69" s="9"/>
      <c r="E69" s="9"/>
      <c r="F69" s="9"/>
      <c r="G69" s="9"/>
      <c r="H69" s="9"/>
      <c r="I69" s="9"/>
      <c r="J69" s="9"/>
      <c r="K69" s="9"/>
    </row>
    <row r="70" spans="1:11" ht="14" x14ac:dyDescent="0.15">
      <c r="A70" s="7"/>
      <c r="B70" s="9"/>
      <c r="C70" s="9"/>
      <c r="D70" s="9"/>
      <c r="E70" s="9"/>
      <c r="F70" s="9"/>
      <c r="G70" s="9"/>
      <c r="H70" s="9"/>
      <c r="I70" s="9"/>
      <c r="J70" s="9"/>
      <c r="K70" s="9"/>
    </row>
    <row r="71" spans="1:11" ht="14" x14ac:dyDescent="0.15">
      <c r="A71" s="7"/>
      <c r="B71" s="9"/>
      <c r="C71" s="9"/>
      <c r="D71" s="9"/>
      <c r="E71" s="9"/>
      <c r="F71" s="9"/>
      <c r="G71" s="9"/>
      <c r="H71" s="9"/>
      <c r="I71" s="9"/>
      <c r="J71" s="9"/>
      <c r="K71" s="9"/>
    </row>
    <row r="72" spans="1:11" ht="14" x14ac:dyDescent="0.15">
      <c r="A72" s="7"/>
      <c r="B72" s="9"/>
      <c r="C72" s="9"/>
      <c r="D72" s="9"/>
      <c r="E72" s="9"/>
      <c r="F72" s="9"/>
      <c r="G72" s="9"/>
      <c r="H72" s="9"/>
      <c r="I72" s="9"/>
      <c r="J72" s="9"/>
      <c r="K72" s="9"/>
    </row>
    <row r="73" spans="1:11" ht="14" x14ac:dyDescent="0.15">
      <c r="A73" s="7"/>
      <c r="B73" s="9"/>
      <c r="C73" s="9"/>
      <c r="D73" s="9"/>
      <c r="E73" s="9"/>
      <c r="F73" s="9"/>
      <c r="G73" s="9"/>
      <c r="H73" s="9"/>
      <c r="I73" s="9"/>
      <c r="J73" s="9"/>
      <c r="K73" s="9"/>
    </row>
    <row r="74" spans="1:11" ht="14" x14ac:dyDescent="0.15">
      <c r="A74" s="7"/>
      <c r="B74" s="9"/>
      <c r="C74" s="9"/>
      <c r="D74" s="9"/>
      <c r="E74" s="9"/>
      <c r="F74" s="9"/>
      <c r="G74" s="9"/>
      <c r="H74" s="9"/>
      <c r="I74" s="9"/>
      <c r="J74" s="9"/>
      <c r="K74" s="9"/>
    </row>
    <row r="75" spans="1:11" ht="14" x14ac:dyDescent="0.15">
      <c r="A75" s="7"/>
      <c r="B75" s="9"/>
      <c r="C75" s="9"/>
      <c r="D75" s="9"/>
      <c r="E75" s="9"/>
      <c r="F75" s="9"/>
      <c r="G75" s="9"/>
      <c r="H75" s="9"/>
      <c r="I75" s="9"/>
      <c r="J75" s="9"/>
      <c r="K75" s="9"/>
    </row>
    <row r="76" spans="1:11" ht="14" x14ac:dyDescent="0.15">
      <c r="A76" s="7"/>
      <c r="B76" s="9"/>
      <c r="C76" s="9"/>
      <c r="D76" s="9"/>
      <c r="E76" s="9"/>
      <c r="F76" s="9"/>
      <c r="G76" s="9"/>
      <c r="H76" s="9"/>
      <c r="I76" s="9"/>
      <c r="J76" s="9"/>
      <c r="K76" s="9"/>
    </row>
    <row r="77" spans="1:11" ht="14" x14ac:dyDescent="0.15">
      <c r="A77" s="7"/>
      <c r="B77" s="9"/>
      <c r="C77" s="9"/>
      <c r="D77" s="9"/>
      <c r="E77" s="9"/>
      <c r="F77" s="9"/>
      <c r="G77" s="9"/>
      <c r="H77" s="9"/>
      <c r="I77" s="9"/>
      <c r="J77" s="9"/>
      <c r="K77" s="9"/>
    </row>
    <row r="78" spans="1:11" ht="14" x14ac:dyDescent="0.15">
      <c r="A78" s="7"/>
      <c r="B78" s="9"/>
      <c r="C78" s="9"/>
      <c r="D78" s="9"/>
      <c r="E78" s="9"/>
      <c r="F78" s="9"/>
      <c r="G78" s="9"/>
      <c r="H78" s="9"/>
      <c r="I78" s="9"/>
      <c r="J78" s="9"/>
      <c r="K78" s="9"/>
    </row>
    <row r="79" spans="1:11" ht="14" x14ac:dyDescent="0.15">
      <c r="A79" s="7"/>
      <c r="B79" s="9"/>
      <c r="C79" s="9"/>
      <c r="D79" s="9"/>
      <c r="E79" s="9"/>
      <c r="F79" s="9"/>
      <c r="G79" s="9"/>
      <c r="H79" s="9"/>
      <c r="I79" s="9"/>
      <c r="J79" s="9"/>
      <c r="K79" s="9"/>
    </row>
    <row r="80" spans="1:11" ht="14" x14ac:dyDescent="0.15">
      <c r="A80" s="7"/>
      <c r="B80" s="9"/>
      <c r="C80" s="9"/>
      <c r="D80" s="9"/>
      <c r="E80" s="9"/>
      <c r="F80" s="9"/>
      <c r="G80" s="9"/>
      <c r="H80" s="9"/>
      <c r="I80" s="9"/>
      <c r="J80" s="9"/>
      <c r="K80" s="9"/>
    </row>
    <row r="81" spans="1:11" ht="14" x14ac:dyDescent="0.15">
      <c r="A81" s="7"/>
      <c r="B81" s="9"/>
      <c r="C81" s="9"/>
      <c r="D81" s="9"/>
      <c r="E81" s="9"/>
      <c r="F81" s="9"/>
      <c r="G81" s="9"/>
      <c r="H81" s="9"/>
      <c r="I81" s="9"/>
      <c r="J81" s="9"/>
      <c r="K81" s="9"/>
    </row>
    <row r="82" spans="1:11" ht="14" x14ac:dyDescent="0.15">
      <c r="A82" s="7"/>
      <c r="B82" s="9"/>
      <c r="C82" s="9"/>
      <c r="D82" s="9"/>
      <c r="E82" s="9"/>
      <c r="F82" s="9"/>
      <c r="G82" s="9"/>
      <c r="H82" s="9"/>
      <c r="I82" s="9"/>
      <c r="J82" s="9"/>
      <c r="K82" s="9"/>
    </row>
    <row r="83" spans="1:11" ht="14" x14ac:dyDescent="0.15">
      <c r="A83" s="7"/>
      <c r="B83" s="9"/>
      <c r="C83" s="9"/>
      <c r="D83" s="9"/>
      <c r="E83" s="9"/>
      <c r="F83" s="9"/>
      <c r="G83" s="9"/>
      <c r="H83" s="9"/>
      <c r="I83" s="9"/>
      <c r="J83" s="9"/>
      <c r="K83" s="9"/>
    </row>
    <row r="84" spans="1:11" ht="14" x14ac:dyDescent="0.15">
      <c r="A84" s="7"/>
      <c r="B84" s="9"/>
      <c r="C84" s="9"/>
      <c r="D84" s="9"/>
      <c r="E84" s="9"/>
      <c r="F84" s="9"/>
      <c r="G84" s="9"/>
      <c r="H84" s="9"/>
      <c r="I84" s="9"/>
      <c r="J84" s="9"/>
      <c r="K84" s="9"/>
    </row>
    <row r="85" spans="1:11" ht="14" x14ac:dyDescent="0.15">
      <c r="A85" s="7"/>
      <c r="B85" s="9"/>
      <c r="C85" s="9"/>
      <c r="D85" s="9"/>
      <c r="E85" s="9"/>
      <c r="F85" s="9"/>
      <c r="G85" s="9"/>
      <c r="H85" s="9"/>
      <c r="I85" s="9"/>
      <c r="J85" s="9"/>
      <c r="K85" s="9"/>
    </row>
    <row r="86" spans="1:11" ht="14" x14ac:dyDescent="0.15">
      <c r="A86" s="7"/>
      <c r="B86" s="9"/>
      <c r="C86" s="9"/>
      <c r="D86" s="9"/>
      <c r="E86" s="9"/>
      <c r="F86" s="9"/>
      <c r="G86" s="9"/>
      <c r="H86" s="9"/>
      <c r="I86" s="9"/>
      <c r="J86" s="9"/>
      <c r="K86" s="9"/>
    </row>
    <row r="87" spans="1:11" ht="14" x14ac:dyDescent="0.15">
      <c r="A87" s="7"/>
      <c r="B87" s="9"/>
      <c r="C87" s="9"/>
      <c r="D87" s="9"/>
      <c r="E87" s="9"/>
      <c r="F87" s="9"/>
      <c r="G87" s="9"/>
      <c r="H87" s="9"/>
      <c r="I87" s="9"/>
      <c r="J87" s="9"/>
      <c r="K87" s="9"/>
    </row>
    <row r="88" spans="1:11" ht="14" x14ac:dyDescent="0.15">
      <c r="A88" s="7"/>
      <c r="B88" s="9"/>
      <c r="C88" s="9"/>
      <c r="D88" s="9"/>
      <c r="E88" s="9"/>
      <c r="F88" s="9"/>
      <c r="G88" s="9"/>
      <c r="H88" s="9"/>
      <c r="I88" s="9"/>
      <c r="J88" s="9"/>
      <c r="K88" s="9"/>
    </row>
    <row r="89" spans="1:11" ht="14" x14ac:dyDescent="0.15">
      <c r="A89" s="7"/>
      <c r="B89" s="9"/>
      <c r="C89" s="9"/>
      <c r="D89" s="9"/>
      <c r="E89" s="9"/>
      <c r="F89" s="9"/>
      <c r="G89" s="9"/>
      <c r="H89" s="9"/>
      <c r="I89" s="9"/>
      <c r="J89" s="9"/>
      <c r="K89" s="9"/>
    </row>
    <row r="90" spans="1:11" ht="14" x14ac:dyDescent="0.15">
      <c r="A90" s="7"/>
      <c r="B90" s="9"/>
      <c r="C90" s="9"/>
      <c r="D90" s="9"/>
      <c r="E90" s="9"/>
      <c r="F90" s="9"/>
      <c r="G90" s="9"/>
      <c r="H90" s="9"/>
      <c r="I90" s="9"/>
      <c r="J90" s="9"/>
      <c r="K90" s="9"/>
    </row>
    <row r="91" spans="1:11" ht="14" x14ac:dyDescent="0.15">
      <c r="A91" s="7"/>
      <c r="B91" s="9"/>
      <c r="C91" s="9"/>
      <c r="D91" s="9"/>
      <c r="E91" s="9"/>
      <c r="F91" s="9"/>
      <c r="G91" s="9"/>
      <c r="H91" s="9"/>
      <c r="I91" s="9"/>
      <c r="J91" s="9"/>
      <c r="K91" s="9"/>
    </row>
    <row r="92" spans="1:11" ht="14" x14ac:dyDescent="0.15">
      <c r="A92" s="7"/>
      <c r="B92" s="9"/>
      <c r="C92" s="9"/>
      <c r="D92" s="9"/>
      <c r="E92" s="9"/>
      <c r="F92" s="9"/>
      <c r="G92" s="9"/>
      <c r="H92" s="9"/>
      <c r="I92" s="9"/>
      <c r="J92" s="9"/>
      <c r="K92" s="9"/>
    </row>
    <row r="93" spans="1:11" ht="14" x14ac:dyDescent="0.15">
      <c r="A93" s="7"/>
      <c r="B93" s="9"/>
      <c r="C93" s="9"/>
      <c r="D93" s="9"/>
      <c r="E93" s="9"/>
      <c r="F93" s="9"/>
      <c r="G93" s="9"/>
      <c r="H93" s="9"/>
      <c r="I93" s="9"/>
      <c r="J93" s="9"/>
      <c r="K93" s="9"/>
    </row>
    <row r="94" spans="1:11" ht="14" x14ac:dyDescent="0.15">
      <c r="A94" s="7"/>
      <c r="B94" s="9"/>
      <c r="C94" s="9"/>
      <c r="D94" s="9"/>
      <c r="E94" s="9"/>
      <c r="F94" s="9"/>
      <c r="G94" s="9"/>
      <c r="H94" s="9"/>
      <c r="I94" s="9"/>
      <c r="J94" s="9"/>
      <c r="K94" s="9"/>
    </row>
    <row r="95" spans="1:11" ht="14" x14ac:dyDescent="0.15">
      <c r="A95" s="7"/>
      <c r="B95" s="9"/>
      <c r="C95" s="9"/>
      <c r="D95" s="9"/>
      <c r="E95" s="9"/>
      <c r="F95" s="9"/>
      <c r="G95" s="9"/>
      <c r="H95" s="9"/>
      <c r="I95" s="9"/>
      <c r="J95" s="9"/>
      <c r="K95" s="9"/>
    </row>
    <row r="96" spans="1:11" ht="14" x14ac:dyDescent="0.15">
      <c r="A96" s="7"/>
      <c r="B96" s="9"/>
      <c r="C96" s="9"/>
      <c r="D96" s="9"/>
      <c r="E96" s="9"/>
      <c r="F96" s="9"/>
      <c r="G96" s="9"/>
      <c r="H96" s="9"/>
      <c r="I96" s="9"/>
      <c r="J96" s="9"/>
      <c r="K96" s="9"/>
    </row>
    <row r="97" spans="1:11" ht="14" x14ac:dyDescent="0.15">
      <c r="A97" s="7"/>
      <c r="B97" s="9"/>
      <c r="C97" s="9"/>
      <c r="D97" s="9"/>
      <c r="E97" s="9"/>
      <c r="F97" s="9"/>
      <c r="G97" s="9"/>
      <c r="H97" s="9"/>
      <c r="I97" s="9"/>
      <c r="J97" s="9"/>
      <c r="K97" s="9"/>
    </row>
    <row r="98" spans="1:11" ht="14" x14ac:dyDescent="0.15">
      <c r="A98" s="7"/>
      <c r="B98" s="9"/>
      <c r="C98" s="9"/>
      <c r="D98" s="9"/>
      <c r="E98" s="9"/>
      <c r="F98" s="9"/>
      <c r="G98" s="9"/>
      <c r="H98" s="9"/>
      <c r="I98" s="9"/>
      <c r="J98" s="9"/>
      <c r="K98" s="9"/>
    </row>
    <row r="99" spans="1:11" ht="14" x14ac:dyDescent="0.15">
      <c r="A99" s="7"/>
      <c r="B99" s="9"/>
      <c r="C99" s="9"/>
      <c r="D99" s="9"/>
      <c r="E99" s="9"/>
      <c r="F99" s="9"/>
      <c r="G99" s="9"/>
      <c r="H99" s="9"/>
      <c r="I99" s="9"/>
      <c r="J99" s="9"/>
      <c r="K99" s="9"/>
    </row>
    <row r="100" spans="1:11" ht="14" x14ac:dyDescent="0.15">
      <c r="A100" s="7"/>
      <c r="B100" s="9"/>
      <c r="C100" s="9"/>
      <c r="D100" s="9"/>
      <c r="E100" s="9"/>
      <c r="F100" s="9"/>
      <c r="G100" s="9"/>
      <c r="H100" s="9"/>
      <c r="I100" s="9"/>
      <c r="J100" s="9"/>
      <c r="K100" s="9"/>
    </row>
    <row r="101" spans="1:11" ht="14" x14ac:dyDescent="0.15">
      <c r="A101" s="7"/>
      <c r="B101" s="9"/>
      <c r="C101" s="9"/>
      <c r="D101" s="9"/>
      <c r="E101" s="9"/>
      <c r="F101" s="9"/>
      <c r="G101" s="9"/>
      <c r="H101" s="9"/>
      <c r="I101" s="9"/>
      <c r="J101" s="9"/>
      <c r="K101" s="9"/>
    </row>
    <row r="102" spans="1:11" ht="14" x14ac:dyDescent="0.15">
      <c r="A102" s="7"/>
      <c r="B102" s="9"/>
      <c r="C102" s="9"/>
      <c r="D102" s="9"/>
      <c r="E102" s="9"/>
      <c r="F102" s="9"/>
      <c r="G102" s="9"/>
      <c r="H102" s="9"/>
      <c r="I102" s="9"/>
      <c r="J102" s="9"/>
      <c r="K102" s="9"/>
    </row>
    <row r="103" spans="1:11" ht="14" x14ac:dyDescent="0.15">
      <c r="A103" s="7"/>
      <c r="B103" s="9"/>
      <c r="C103" s="9"/>
      <c r="D103" s="9"/>
      <c r="E103" s="9"/>
      <c r="F103" s="9"/>
      <c r="G103" s="9"/>
      <c r="H103" s="9"/>
      <c r="I103" s="9"/>
      <c r="J103" s="9"/>
      <c r="K103" s="9"/>
    </row>
    <row r="104" spans="1:11" ht="14" x14ac:dyDescent="0.15">
      <c r="A104" s="7"/>
      <c r="B104" s="9"/>
      <c r="C104" s="9"/>
      <c r="D104" s="9"/>
      <c r="E104" s="9"/>
      <c r="F104" s="9"/>
      <c r="G104" s="9"/>
      <c r="H104" s="9"/>
      <c r="I104" s="9"/>
      <c r="J104" s="9"/>
      <c r="K104" s="9"/>
    </row>
    <row r="105" spans="1:11" ht="14" x14ac:dyDescent="0.15">
      <c r="A105" s="7"/>
      <c r="B105" s="9"/>
      <c r="C105" s="9"/>
      <c r="D105" s="9"/>
      <c r="E105" s="9"/>
      <c r="F105" s="9"/>
      <c r="G105" s="9"/>
      <c r="H105" s="9"/>
      <c r="I105" s="9"/>
      <c r="J105" s="9"/>
      <c r="K105" s="9"/>
    </row>
    <row r="106" spans="1:11" ht="14" x14ac:dyDescent="0.15">
      <c r="A106" s="7"/>
      <c r="B106" s="9"/>
      <c r="C106" s="9"/>
      <c r="D106" s="9"/>
      <c r="E106" s="9"/>
      <c r="F106" s="9"/>
      <c r="G106" s="9"/>
      <c r="H106" s="9"/>
      <c r="I106" s="9"/>
      <c r="J106" s="9"/>
      <c r="K106" s="9"/>
    </row>
    <row r="107" spans="1:11" ht="14" x14ac:dyDescent="0.15">
      <c r="A107" s="7"/>
      <c r="B107" s="9"/>
      <c r="C107" s="9"/>
      <c r="D107" s="9"/>
      <c r="E107" s="9"/>
      <c r="F107" s="9"/>
      <c r="G107" s="9"/>
      <c r="H107" s="9"/>
      <c r="I107" s="9"/>
      <c r="J107" s="9"/>
      <c r="K107" s="9"/>
    </row>
    <row r="108" spans="1:11" ht="14" x14ac:dyDescent="0.15">
      <c r="A108" s="7"/>
      <c r="B108" s="9"/>
      <c r="C108" s="9"/>
      <c r="D108" s="9"/>
      <c r="E108" s="9"/>
      <c r="F108" s="9"/>
      <c r="G108" s="9"/>
      <c r="H108" s="9"/>
      <c r="I108" s="9"/>
      <c r="J108" s="9"/>
      <c r="K108" s="9"/>
    </row>
    <row r="109" spans="1:11" ht="14" x14ac:dyDescent="0.15">
      <c r="A109" s="7"/>
      <c r="B109" s="9"/>
      <c r="C109" s="9"/>
      <c r="D109" s="9"/>
      <c r="E109" s="9"/>
      <c r="F109" s="9"/>
      <c r="G109" s="9"/>
      <c r="H109" s="9"/>
      <c r="I109" s="9"/>
      <c r="J109" s="9"/>
      <c r="K109" s="9"/>
    </row>
    <row r="110" spans="1:11" ht="14" x14ac:dyDescent="0.15">
      <c r="A110" s="7"/>
      <c r="B110" s="9"/>
      <c r="C110" s="9"/>
      <c r="D110" s="9"/>
      <c r="E110" s="9"/>
      <c r="F110" s="9"/>
      <c r="G110" s="9"/>
      <c r="H110" s="9"/>
      <c r="I110" s="9"/>
      <c r="J110" s="9"/>
      <c r="K110" s="9"/>
    </row>
    <row r="111" spans="1:11" ht="14" x14ac:dyDescent="0.15">
      <c r="A111" s="7"/>
      <c r="B111" s="9"/>
      <c r="C111" s="9"/>
      <c r="D111" s="9"/>
      <c r="E111" s="9"/>
      <c r="F111" s="9"/>
      <c r="G111" s="9"/>
      <c r="H111" s="9"/>
      <c r="I111" s="9"/>
      <c r="J111" s="9"/>
      <c r="K111" s="9"/>
    </row>
    <row r="112" spans="1:11" ht="14" x14ac:dyDescent="0.15">
      <c r="A112" s="7"/>
      <c r="B112" s="9"/>
      <c r="C112" s="9"/>
      <c r="D112" s="9"/>
      <c r="E112" s="9"/>
      <c r="F112" s="9"/>
      <c r="G112" s="9"/>
      <c r="H112" s="9"/>
      <c r="I112" s="9"/>
      <c r="J112" s="9"/>
      <c r="K112" s="9"/>
    </row>
    <row r="113" spans="1:11" ht="14" x14ac:dyDescent="0.15">
      <c r="A113" s="7"/>
      <c r="B113" s="9"/>
      <c r="C113" s="9"/>
      <c r="D113" s="9"/>
      <c r="E113" s="9"/>
      <c r="F113" s="9"/>
      <c r="G113" s="9"/>
      <c r="H113" s="9"/>
      <c r="I113" s="9"/>
      <c r="J113" s="9"/>
      <c r="K113" s="9"/>
    </row>
    <row r="114" spans="1:11" ht="14" x14ac:dyDescent="0.15">
      <c r="A114" s="7"/>
      <c r="B114" s="9"/>
      <c r="C114" s="9"/>
      <c r="D114" s="9"/>
      <c r="E114" s="9"/>
      <c r="F114" s="9"/>
      <c r="G114" s="9"/>
      <c r="H114" s="9"/>
      <c r="I114" s="9"/>
      <c r="J114" s="9"/>
      <c r="K114" s="9"/>
    </row>
    <row r="115" spans="1:11" ht="14" x14ac:dyDescent="0.15">
      <c r="A115" s="7"/>
      <c r="B115" s="9"/>
      <c r="C115" s="9"/>
      <c r="D115" s="9"/>
      <c r="E115" s="9"/>
      <c r="F115" s="9"/>
      <c r="G115" s="9"/>
      <c r="H115" s="9"/>
      <c r="I115" s="9"/>
      <c r="J115" s="9"/>
      <c r="K115" s="9"/>
    </row>
    <row r="116" spans="1:11" ht="14" x14ac:dyDescent="0.15">
      <c r="A116" s="7"/>
      <c r="B116" s="9"/>
      <c r="C116" s="9"/>
      <c r="D116" s="9"/>
      <c r="E116" s="9"/>
      <c r="F116" s="9"/>
      <c r="G116" s="9"/>
      <c r="H116" s="9"/>
      <c r="I116" s="9"/>
      <c r="J116" s="9"/>
      <c r="K116" s="9"/>
    </row>
    <row r="117" spans="1:11" ht="14" x14ac:dyDescent="0.15">
      <c r="A117" s="7"/>
      <c r="B117" s="9"/>
      <c r="C117" s="9"/>
      <c r="D117" s="9"/>
      <c r="E117" s="9"/>
      <c r="F117" s="9"/>
      <c r="G117" s="9"/>
      <c r="H117" s="9"/>
      <c r="I117" s="9"/>
      <c r="J117" s="9"/>
      <c r="K117" s="9"/>
    </row>
    <row r="118" spans="1:11" ht="14" x14ac:dyDescent="0.15">
      <c r="A118" s="7"/>
      <c r="B118" s="9"/>
      <c r="C118" s="9"/>
      <c r="D118" s="9"/>
      <c r="E118" s="9"/>
      <c r="F118" s="9"/>
      <c r="G118" s="9"/>
      <c r="H118" s="9"/>
      <c r="I118" s="9"/>
      <c r="J118" s="9"/>
      <c r="K118" s="9"/>
    </row>
    <row r="119" spans="1:11" ht="14" x14ac:dyDescent="0.15">
      <c r="A119" s="7"/>
      <c r="B119" s="9"/>
      <c r="C119" s="9"/>
      <c r="D119" s="9"/>
      <c r="E119" s="9"/>
      <c r="F119" s="9"/>
      <c r="G119" s="9"/>
      <c r="H119" s="9"/>
      <c r="I119" s="9"/>
      <c r="J119" s="9"/>
      <c r="K119" s="9"/>
    </row>
    <row r="120" spans="1:11" ht="14" x14ac:dyDescent="0.15">
      <c r="A120" s="7"/>
      <c r="B120" s="9"/>
      <c r="C120" s="9"/>
      <c r="D120" s="9"/>
      <c r="E120" s="9"/>
      <c r="F120" s="9"/>
      <c r="G120" s="9"/>
      <c r="H120" s="9"/>
      <c r="I120" s="9"/>
      <c r="J120" s="9"/>
      <c r="K120" s="9"/>
    </row>
    <row r="121" spans="1:11" ht="14" x14ac:dyDescent="0.15">
      <c r="A121" s="7"/>
      <c r="B121" s="9"/>
      <c r="C121" s="9"/>
      <c r="D121" s="9"/>
      <c r="E121" s="9"/>
      <c r="F121" s="9"/>
      <c r="G121" s="9"/>
      <c r="H121" s="9"/>
      <c r="I121" s="9"/>
      <c r="J121" s="9"/>
      <c r="K121" s="9"/>
    </row>
    <row r="122" spans="1:11" ht="14" x14ac:dyDescent="0.15">
      <c r="A122" s="7"/>
      <c r="B122" s="9"/>
      <c r="C122" s="9"/>
      <c r="D122" s="9"/>
      <c r="E122" s="9"/>
      <c r="F122" s="9"/>
      <c r="G122" s="9"/>
      <c r="H122" s="9"/>
      <c r="I122" s="9"/>
      <c r="J122" s="9"/>
      <c r="K122" s="9"/>
    </row>
    <row r="123" spans="1:11" ht="14" x14ac:dyDescent="0.15">
      <c r="A123" s="7"/>
      <c r="B123" s="9"/>
      <c r="C123" s="9"/>
      <c r="D123" s="9"/>
      <c r="E123" s="9"/>
      <c r="F123" s="9"/>
      <c r="G123" s="9"/>
      <c r="H123" s="9"/>
      <c r="I123" s="9"/>
      <c r="J123" s="9"/>
      <c r="K123" s="9"/>
    </row>
    <row r="124" spans="1:11" ht="14" x14ac:dyDescent="0.15">
      <c r="A124" s="7"/>
      <c r="B124" s="9"/>
      <c r="C124" s="9"/>
      <c r="D124" s="9"/>
      <c r="E124" s="9"/>
      <c r="F124" s="9"/>
      <c r="G124" s="9"/>
      <c r="H124" s="9"/>
      <c r="I124" s="9"/>
      <c r="J124" s="9"/>
      <c r="K124" s="9"/>
    </row>
    <row r="125" spans="1:11" ht="14" x14ac:dyDescent="0.15">
      <c r="A125" s="7"/>
      <c r="B125" s="9"/>
      <c r="C125" s="9"/>
      <c r="D125" s="9"/>
      <c r="E125" s="9"/>
      <c r="F125" s="9"/>
      <c r="G125" s="9"/>
      <c r="H125" s="9"/>
      <c r="I125" s="9"/>
      <c r="J125" s="9"/>
      <c r="K125" s="9"/>
    </row>
    <row r="126" spans="1:11" ht="14" x14ac:dyDescent="0.15">
      <c r="A126" s="7"/>
      <c r="B126" s="9"/>
      <c r="C126" s="9"/>
      <c r="D126" s="9"/>
      <c r="E126" s="9"/>
      <c r="F126" s="9"/>
      <c r="G126" s="9"/>
      <c r="H126" s="9"/>
      <c r="I126" s="9"/>
      <c r="J126" s="9"/>
      <c r="K126" s="9"/>
    </row>
    <row r="127" spans="1:11" ht="14" x14ac:dyDescent="0.15">
      <c r="A127" s="7"/>
      <c r="B127" s="9"/>
      <c r="C127" s="9"/>
      <c r="D127" s="9"/>
      <c r="E127" s="9"/>
      <c r="F127" s="9"/>
      <c r="G127" s="9"/>
      <c r="H127" s="9"/>
      <c r="I127" s="9"/>
      <c r="J127" s="9"/>
      <c r="K127" s="9"/>
    </row>
    <row r="128" spans="1:11" ht="14" x14ac:dyDescent="0.15">
      <c r="A128" s="7"/>
      <c r="B128" s="9"/>
      <c r="C128" s="9"/>
      <c r="D128" s="9"/>
      <c r="E128" s="9"/>
      <c r="F128" s="9"/>
      <c r="G128" s="9"/>
      <c r="H128" s="9"/>
      <c r="I128" s="9"/>
      <c r="J128" s="9"/>
      <c r="K128" s="9"/>
    </row>
    <row r="129" spans="1:11" ht="14" x14ac:dyDescent="0.15">
      <c r="A129" s="7"/>
      <c r="B129" s="9"/>
      <c r="C129" s="9"/>
      <c r="D129" s="9"/>
      <c r="E129" s="9"/>
      <c r="F129" s="9"/>
      <c r="G129" s="9"/>
      <c r="H129" s="9"/>
      <c r="I129" s="9"/>
      <c r="J129" s="9"/>
      <c r="K129" s="9"/>
    </row>
    <row r="130" spans="1:11" ht="14" x14ac:dyDescent="0.15">
      <c r="A130" s="7"/>
      <c r="B130" s="9"/>
      <c r="C130" s="9"/>
      <c r="D130" s="9"/>
      <c r="E130" s="9"/>
      <c r="F130" s="9"/>
      <c r="G130" s="9"/>
      <c r="H130" s="9"/>
      <c r="I130" s="9"/>
      <c r="J130" s="9"/>
      <c r="K130" s="9"/>
    </row>
    <row r="131" spans="1:11" ht="14" x14ac:dyDescent="0.15">
      <c r="A131" s="7"/>
      <c r="B131" s="9"/>
      <c r="C131" s="9"/>
      <c r="D131" s="9"/>
      <c r="E131" s="9"/>
      <c r="F131" s="9"/>
      <c r="G131" s="9"/>
      <c r="H131" s="9"/>
      <c r="I131" s="9"/>
      <c r="J131" s="9"/>
      <c r="K131" s="9"/>
    </row>
    <row r="132" spans="1:11" ht="14" x14ac:dyDescent="0.15">
      <c r="A132" s="7"/>
      <c r="B132" s="9"/>
      <c r="C132" s="9"/>
      <c r="D132" s="9"/>
      <c r="E132" s="9"/>
      <c r="F132" s="9"/>
      <c r="G132" s="9"/>
      <c r="H132" s="9"/>
      <c r="I132" s="9"/>
      <c r="J132" s="9"/>
      <c r="K132" s="9"/>
    </row>
    <row r="133" spans="1:11" ht="14" x14ac:dyDescent="0.15">
      <c r="A133" s="7"/>
      <c r="B133" s="9"/>
      <c r="C133" s="9"/>
      <c r="D133" s="9"/>
      <c r="E133" s="9"/>
      <c r="F133" s="9"/>
      <c r="G133" s="9"/>
      <c r="H133" s="9"/>
      <c r="I133" s="9"/>
      <c r="J133" s="9"/>
      <c r="K133" s="9"/>
    </row>
    <row r="134" spans="1:11" ht="14" x14ac:dyDescent="0.15">
      <c r="A134" s="7"/>
      <c r="B134" s="9"/>
      <c r="C134" s="9"/>
      <c r="D134" s="9"/>
      <c r="E134" s="9"/>
      <c r="F134" s="9"/>
      <c r="G134" s="9"/>
      <c r="H134" s="9"/>
      <c r="I134" s="9"/>
      <c r="J134" s="9"/>
      <c r="K134" s="9"/>
    </row>
    <row r="135" spans="1:11" ht="14" x14ac:dyDescent="0.15">
      <c r="A135" s="7"/>
      <c r="B135" s="9"/>
      <c r="C135" s="9"/>
      <c r="D135" s="9"/>
      <c r="E135" s="9"/>
      <c r="F135" s="9"/>
      <c r="G135" s="9"/>
      <c r="H135" s="9"/>
      <c r="I135" s="9"/>
      <c r="J135" s="9"/>
      <c r="K135" s="9"/>
    </row>
    <row r="136" spans="1:11" ht="14" x14ac:dyDescent="0.15">
      <c r="A136" s="7"/>
      <c r="B136" s="9"/>
      <c r="C136" s="9"/>
      <c r="D136" s="9"/>
      <c r="E136" s="9"/>
      <c r="F136" s="9"/>
      <c r="G136" s="9"/>
      <c r="H136" s="9"/>
      <c r="I136" s="9"/>
      <c r="J136" s="9"/>
      <c r="K136" s="9"/>
    </row>
    <row r="137" spans="1:11" ht="14" x14ac:dyDescent="0.15">
      <c r="A137" s="7"/>
      <c r="B137" s="9"/>
      <c r="C137" s="9"/>
      <c r="D137" s="9"/>
      <c r="E137" s="9"/>
      <c r="F137" s="9"/>
      <c r="G137" s="9"/>
      <c r="H137" s="9"/>
      <c r="I137" s="9"/>
      <c r="J137" s="9"/>
      <c r="K137" s="9"/>
    </row>
    <row r="138" spans="1:11" ht="14" x14ac:dyDescent="0.15">
      <c r="A138" s="7"/>
      <c r="B138" s="9"/>
      <c r="C138" s="9"/>
      <c r="D138" s="9"/>
      <c r="E138" s="9"/>
      <c r="F138" s="9"/>
      <c r="G138" s="9"/>
      <c r="H138" s="9"/>
      <c r="I138" s="9"/>
      <c r="J138" s="9"/>
      <c r="K138" s="9"/>
    </row>
    <row r="139" spans="1:11" ht="14" x14ac:dyDescent="0.15">
      <c r="A139" s="7"/>
      <c r="B139" s="9"/>
      <c r="C139" s="9"/>
      <c r="D139" s="9"/>
      <c r="E139" s="9"/>
      <c r="F139" s="9"/>
      <c r="G139" s="9"/>
      <c r="H139" s="9"/>
      <c r="I139" s="9"/>
      <c r="J139" s="9"/>
      <c r="K139" s="9"/>
    </row>
    <row r="140" spans="1:11" ht="14" x14ac:dyDescent="0.15">
      <c r="A140" s="7"/>
      <c r="B140" s="9"/>
      <c r="C140" s="9"/>
      <c r="D140" s="9"/>
      <c r="E140" s="9"/>
      <c r="F140" s="9"/>
      <c r="G140" s="9"/>
      <c r="H140" s="9"/>
      <c r="I140" s="9"/>
      <c r="J140" s="9"/>
      <c r="K140" s="9"/>
    </row>
    <row r="141" spans="1:11" ht="14" x14ac:dyDescent="0.15">
      <c r="A141" s="7"/>
      <c r="B141" s="9"/>
      <c r="C141" s="9"/>
      <c r="D141" s="9"/>
      <c r="E141" s="9"/>
      <c r="F141" s="9"/>
      <c r="G141" s="9"/>
      <c r="H141" s="9"/>
      <c r="I141" s="9"/>
      <c r="J141" s="9"/>
      <c r="K141" s="9"/>
    </row>
    <row r="142" spans="1:11" ht="14" x14ac:dyDescent="0.15">
      <c r="A142" s="7"/>
      <c r="B142" s="9"/>
      <c r="C142" s="9"/>
      <c r="D142" s="9"/>
      <c r="E142" s="9"/>
      <c r="F142" s="9"/>
      <c r="G142" s="9"/>
      <c r="H142" s="9"/>
      <c r="I142" s="9"/>
      <c r="J142" s="9"/>
      <c r="K142" s="9"/>
    </row>
    <row r="143" spans="1:11" ht="14" x14ac:dyDescent="0.15">
      <c r="A143" s="7"/>
      <c r="B143" s="9"/>
      <c r="C143" s="9"/>
      <c r="D143" s="9"/>
      <c r="E143" s="9"/>
      <c r="F143" s="9"/>
      <c r="G143" s="9"/>
      <c r="H143" s="9"/>
      <c r="I143" s="9"/>
      <c r="J143" s="9"/>
      <c r="K143" s="9"/>
    </row>
    <row r="144" spans="1:11" ht="14" x14ac:dyDescent="0.15">
      <c r="A144" s="7"/>
      <c r="B144" s="9"/>
      <c r="C144" s="9"/>
      <c r="D144" s="9"/>
      <c r="E144" s="9"/>
      <c r="F144" s="9"/>
      <c r="G144" s="9"/>
      <c r="H144" s="9"/>
      <c r="I144" s="9"/>
      <c r="J144" s="9"/>
      <c r="K144" s="9"/>
    </row>
    <row r="145" spans="1:11" ht="14" x14ac:dyDescent="0.15">
      <c r="A145" s="7"/>
      <c r="B145" s="9"/>
      <c r="C145" s="9"/>
      <c r="D145" s="9"/>
      <c r="E145" s="9"/>
      <c r="F145" s="9"/>
      <c r="G145" s="9"/>
      <c r="H145" s="9"/>
      <c r="I145" s="9"/>
      <c r="J145" s="9"/>
      <c r="K145" s="9"/>
    </row>
    <row r="146" spans="1:11" ht="14" x14ac:dyDescent="0.15">
      <c r="A146" s="7"/>
      <c r="B146" s="9"/>
      <c r="C146" s="9"/>
      <c r="D146" s="9"/>
      <c r="E146" s="9"/>
      <c r="F146" s="9"/>
      <c r="G146" s="9"/>
      <c r="H146" s="9"/>
      <c r="I146" s="9"/>
      <c r="J146" s="9"/>
      <c r="K146" s="9"/>
    </row>
    <row r="147" spans="1:11" ht="14" x14ac:dyDescent="0.15">
      <c r="A147" s="7"/>
      <c r="B147" s="9"/>
      <c r="C147" s="9"/>
      <c r="D147" s="9"/>
      <c r="E147" s="9"/>
      <c r="F147" s="9"/>
      <c r="G147" s="9"/>
      <c r="H147" s="9"/>
      <c r="I147" s="9"/>
      <c r="J147" s="9"/>
      <c r="K147" s="9"/>
    </row>
    <row r="148" spans="1:11" ht="14" x14ac:dyDescent="0.15">
      <c r="A148" s="7"/>
      <c r="B148" s="9"/>
      <c r="C148" s="9"/>
      <c r="D148" s="9"/>
      <c r="E148" s="9"/>
      <c r="F148" s="9"/>
      <c r="G148" s="9"/>
      <c r="H148" s="9"/>
      <c r="I148" s="9"/>
      <c r="J148" s="9"/>
      <c r="K148" s="9"/>
    </row>
    <row r="149" spans="1:11" ht="14" x14ac:dyDescent="0.15">
      <c r="A149" s="7"/>
      <c r="B149" s="9"/>
      <c r="C149" s="9"/>
      <c r="D149" s="9"/>
      <c r="E149" s="9"/>
      <c r="F149" s="9"/>
      <c r="G149" s="9"/>
      <c r="H149" s="9"/>
      <c r="I149" s="9"/>
      <c r="J149" s="9"/>
      <c r="K149" s="9"/>
    </row>
    <row r="150" spans="1:11" ht="14" x14ac:dyDescent="0.15">
      <c r="A150" s="7"/>
      <c r="B150" s="9"/>
      <c r="C150" s="9"/>
      <c r="D150" s="9"/>
      <c r="E150" s="9"/>
      <c r="F150" s="9"/>
      <c r="G150" s="9"/>
      <c r="H150" s="9"/>
      <c r="I150" s="9"/>
      <c r="J150" s="9"/>
      <c r="K150" s="9"/>
    </row>
    <row r="151" spans="1:11" ht="14" x14ac:dyDescent="0.15">
      <c r="A151" s="7"/>
      <c r="B151" s="9"/>
      <c r="C151" s="9"/>
      <c r="D151" s="9"/>
      <c r="E151" s="9"/>
      <c r="F151" s="9"/>
      <c r="G151" s="9"/>
      <c r="H151" s="9"/>
      <c r="I151" s="9"/>
      <c r="J151" s="9"/>
      <c r="K151" s="9"/>
    </row>
    <row r="152" spans="1:11" ht="14" x14ac:dyDescent="0.15">
      <c r="A152" s="7"/>
      <c r="B152" s="9"/>
      <c r="C152" s="9"/>
      <c r="D152" s="9"/>
      <c r="E152" s="9"/>
      <c r="F152" s="9"/>
      <c r="G152" s="9"/>
      <c r="H152" s="9"/>
      <c r="I152" s="9"/>
      <c r="J152" s="9"/>
      <c r="K152" s="9"/>
    </row>
    <row r="153" spans="1:11" ht="14" x14ac:dyDescent="0.15">
      <c r="A153" s="7"/>
      <c r="B153" s="9"/>
      <c r="C153" s="9"/>
      <c r="D153" s="9"/>
      <c r="E153" s="9"/>
      <c r="F153" s="9"/>
      <c r="G153" s="9"/>
      <c r="H153" s="9"/>
      <c r="I153" s="9"/>
      <c r="J153" s="9"/>
      <c r="K153" s="9"/>
    </row>
    <row r="154" spans="1:11" ht="14" x14ac:dyDescent="0.15">
      <c r="A154" s="7"/>
      <c r="B154" s="9"/>
      <c r="C154" s="9"/>
      <c r="D154" s="9"/>
      <c r="E154" s="9"/>
      <c r="F154" s="9"/>
      <c r="G154" s="9"/>
      <c r="H154" s="9"/>
      <c r="I154" s="9"/>
      <c r="J154" s="9"/>
      <c r="K154" s="9"/>
    </row>
    <row r="155" spans="1:11" ht="14" x14ac:dyDescent="0.15">
      <c r="A155" s="7"/>
      <c r="B155" s="9"/>
      <c r="C155" s="9"/>
      <c r="D155" s="9"/>
      <c r="E155" s="9"/>
      <c r="F155" s="9"/>
      <c r="G155" s="9"/>
      <c r="H155" s="9"/>
      <c r="I155" s="9"/>
      <c r="J155" s="9"/>
      <c r="K155" s="9"/>
    </row>
    <row r="156" spans="1:11" ht="14" x14ac:dyDescent="0.15">
      <c r="A156" s="7"/>
      <c r="B156" s="9"/>
      <c r="C156" s="9"/>
      <c r="D156" s="9"/>
      <c r="E156" s="9"/>
      <c r="F156" s="9"/>
      <c r="G156" s="9"/>
      <c r="H156" s="9"/>
      <c r="I156" s="9"/>
      <c r="J156" s="9"/>
      <c r="K156" s="9"/>
    </row>
    <row r="157" spans="1:11" ht="14" x14ac:dyDescent="0.15">
      <c r="A157" s="7"/>
      <c r="B157" s="9"/>
      <c r="C157" s="9"/>
      <c r="D157" s="9"/>
      <c r="E157" s="9"/>
      <c r="F157" s="9"/>
      <c r="G157" s="9"/>
      <c r="H157" s="9"/>
      <c r="I157" s="9"/>
      <c r="J157" s="9"/>
      <c r="K157" s="9"/>
    </row>
    <row r="158" spans="1:11" ht="14" x14ac:dyDescent="0.15">
      <c r="A158" s="7"/>
      <c r="B158" s="9"/>
      <c r="C158" s="9"/>
      <c r="D158" s="9"/>
      <c r="E158" s="9"/>
      <c r="F158" s="9"/>
      <c r="G158" s="9"/>
      <c r="H158" s="9"/>
      <c r="I158" s="9"/>
      <c r="J158" s="9"/>
      <c r="K158" s="9"/>
    </row>
    <row r="159" spans="1:11" ht="14" x14ac:dyDescent="0.15">
      <c r="A159" s="7"/>
      <c r="B159" s="9"/>
      <c r="C159" s="9"/>
      <c r="D159" s="9"/>
      <c r="E159" s="9"/>
      <c r="F159" s="9"/>
      <c r="G159" s="9"/>
      <c r="H159" s="9"/>
      <c r="I159" s="9"/>
      <c r="J159" s="9"/>
      <c r="K159" s="9"/>
    </row>
    <row r="160" spans="1:11" ht="14" x14ac:dyDescent="0.15">
      <c r="A160" s="7"/>
      <c r="B160" s="9"/>
      <c r="C160" s="9"/>
      <c r="D160" s="9"/>
      <c r="E160" s="9"/>
      <c r="F160" s="9"/>
      <c r="G160" s="9"/>
      <c r="H160" s="9"/>
      <c r="I160" s="9"/>
      <c r="J160" s="9"/>
      <c r="K160" s="9"/>
    </row>
    <row r="161" spans="1:11" ht="14" x14ac:dyDescent="0.15">
      <c r="A161" s="7"/>
      <c r="B161" s="9"/>
      <c r="C161" s="9"/>
      <c r="D161" s="9"/>
      <c r="E161" s="9"/>
      <c r="F161" s="9"/>
      <c r="G161" s="9"/>
      <c r="H161" s="9"/>
      <c r="I161" s="9"/>
      <c r="J161" s="9"/>
      <c r="K161" s="9"/>
    </row>
    <row r="162" spans="1:11" ht="14" x14ac:dyDescent="0.15">
      <c r="A162" s="7"/>
      <c r="B162" s="9"/>
      <c r="C162" s="9"/>
      <c r="D162" s="9"/>
      <c r="E162" s="9"/>
      <c r="F162" s="9"/>
      <c r="G162" s="9"/>
      <c r="H162" s="9"/>
      <c r="I162" s="9"/>
      <c r="J162" s="9"/>
      <c r="K162" s="9"/>
    </row>
    <row r="163" spans="1:11" ht="14" x14ac:dyDescent="0.15">
      <c r="A163" s="7"/>
      <c r="B163" s="9"/>
      <c r="C163" s="9"/>
      <c r="D163" s="9"/>
      <c r="E163" s="9"/>
      <c r="F163" s="9"/>
      <c r="G163" s="9"/>
      <c r="H163" s="9"/>
      <c r="I163" s="9"/>
      <c r="J163" s="9"/>
      <c r="K163" s="9"/>
    </row>
    <row r="164" spans="1:11" ht="14" x14ac:dyDescent="0.15">
      <c r="A164" s="7"/>
      <c r="B164" s="9"/>
      <c r="C164" s="9"/>
      <c r="D164" s="9"/>
      <c r="E164" s="9"/>
      <c r="F164" s="9"/>
      <c r="G164" s="9"/>
      <c r="H164" s="9"/>
      <c r="I164" s="9"/>
      <c r="J164" s="9"/>
      <c r="K164" s="9"/>
    </row>
    <row r="165" spans="1:11" ht="14" x14ac:dyDescent="0.15">
      <c r="A165" s="7"/>
      <c r="B165" s="9"/>
      <c r="C165" s="9"/>
      <c r="D165" s="9"/>
      <c r="E165" s="9"/>
      <c r="F165" s="9"/>
      <c r="G165" s="9"/>
      <c r="H165" s="9"/>
      <c r="I165" s="9"/>
      <c r="J165" s="9"/>
      <c r="K165" s="9"/>
    </row>
    <row r="166" spans="1:11" ht="14" x14ac:dyDescent="0.15">
      <c r="A166" s="7"/>
      <c r="B166" s="9"/>
      <c r="C166" s="9"/>
      <c r="D166" s="9"/>
      <c r="E166" s="9"/>
      <c r="F166" s="9"/>
      <c r="G166" s="9"/>
      <c r="H166" s="9"/>
      <c r="I166" s="9"/>
      <c r="J166" s="9"/>
      <c r="K166" s="9"/>
    </row>
    <row r="167" spans="1:11" ht="14" x14ac:dyDescent="0.15">
      <c r="A167" s="7"/>
      <c r="B167" s="9"/>
      <c r="C167" s="9"/>
      <c r="D167" s="9"/>
      <c r="E167" s="9"/>
      <c r="F167" s="9"/>
      <c r="G167" s="9"/>
      <c r="H167" s="9"/>
      <c r="I167" s="9"/>
      <c r="J167" s="9"/>
      <c r="K167" s="9"/>
    </row>
    <row r="168" spans="1:11" ht="14" x14ac:dyDescent="0.15">
      <c r="A168" s="7"/>
      <c r="B168" s="9"/>
      <c r="C168" s="9"/>
      <c r="D168" s="9"/>
      <c r="E168" s="9"/>
      <c r="F168" s="9"/>
      <c r="G168" s="9"/>
      <c r="H168" s="9"/>
      <c r="I168" s="9"/>
      <c r="J168" s="9"/>
      <c r="K168" s="9"/>
    </row>
    <row r="169" spans="1:11" ht="14" x14ac:dyDescent="0.15">
      <c r="A169" s="7"/>
      <c r="B169" s="9"/>
      <c r="C169" s="9"/>
      <c r="D169" s="9"/>
      <c r="E169" s="9"/>
      <c r="F169" s="9"/>
      <c r="G169" s="9"/>
      <c r="H169" s="9"/>
      <c r="I169" s="9"/>
      <c r="J169" s="9"/>
      <c r="K169" s="9"/>
    </row>
    <row r="170" spans="1:11" ht="14" x14ac:dyDescent="0.15">
      <c r="A170" s="7"/>
      <c r="B170" s="9"/>
      <c r="C170" s="9"/>
      <c r="D170" s="9"/>
      <c r="E170" s="9"/>
      <c r="F170" s="9"/>
      <c r="G170" s="9"/>
      <c r="H170" s="9"/>
      <c r="I170" s="9"/>
      <c r="J170" s="9"/>
      <c r="K170" s="9"/>
    </row>
    <row r="171" spans="1:11" ht="14" x14ac:dyDescent="0.15">
      <c r="A171" s="7"/>
      <c r="B171" s="9"/>
      <c r="C171" s="9"/>
      <c r="D171" s="9"/>
      <c r="E171" s="9"/>
      <c r="F171" s="9"/>
      <c r="G171" s="9"/>
      <c r="H171" s="9"/>
      <c r="I171" s="9"/>
      <c r="J171" s="9"/>
      <c r="K171" s="9"/>
    </row>
    <row r="172" spans="1:11" ht="14" x14ac:dyDescent="0.15">
      <c r="A172" s="7"/>
      <c r="B172" s="9"/>
      <c r="C172" s="9"/>
      <c r="D172" s="9"/>
      <c r="E172" s="9"/>
      <c r="F172" s="9"/>
      <c r="G172" s="9"/>
      <c r="H172" s="9"/>
      <c r="I172" s="9"/>
      <c r="J172" s="9"/>
      <c r="K172" s="9"/>
    </row>
    <row r="173" spans="1:11" ht="14" x14ac:dyDescent="0.15">
      <c r="A173" s="7"/>
      <c r="B173" s="9"/>
      <c r="C173" s="9"/>
      <c r="D173" s="9"/>
      <c r="E173" s="9"/>
      <c r="F173" s="9"/>
      <c r="G173" s="9"/>
      <c r="H173" s="9"/>
      <c r="I173" s="9"/>
      <c r="J173" s="9"/>
      <c r="K173" s="9"/>
    </row>
    <row r="174" spans="1:11" ht="14" x14ac:dyDescent="0.15">
      <c r="A174" s="7"/>
      <c r="B174" s="9"/>
      <c r="C174" s="9"/>
      <c r="D174" s="9"/>
      <c r="E174" s="9"/>
      <c r="F174" s="9"/>
      <c r="G174" s="9"/>
      <c r="H174" s="9"/>
      <c r="I174" s="9"/>
      <c r="J174" s="9"/>
      <c r="K174" s="9"/>
    </row>
    <row r="175" spans="1:11" ht="14" x14ac:dyDescent="0.15">
      <c r="A175" s="7"/>
      <c r="B175" s="9"/>
      <c r="C175" s="9"/>
      <c r="D175" s="9"/>
      <c r="E175" s="9"/>
      <c r="F175" s="9"/>
      <c r="G175" s="9"/>
      <c r="H175" s="9"/>
      <c r="I175" s="9"/>
      <c r="J175" s="9"/>
      <c r="K175" s="9"/>
    </row>
    <row r="176" spans="1:11" ht="14" x14ac:dyDescent="0.15">
      <c r="A176" s="7"/>
      <c r="B176" s="9"/>
      <c r="C176" s="9"/>
      <c r="D176" s="9"/>
      <c r="E176" s="9"/>
      <c r="F176" s="9"/>
      <c r="G176" s="9"/>
      <c r="H176" s="9"/>
      <c r="I176" s="9"/>
      <c r="J176" s="9"/>
      <c r="K176" s="9"/>
    </row>
    <row r="177" spans="1:11" ht="14" x14ac:dyDescent="0.15">
      <c r="A177" s="7"/>
      <c r="B177" s="9"/>
      <c r="C177" s="9"/>
      <c r="D177" s="9"/>
      <c r="E177" s="9"/>
      <c r="F177" s="9"/>
      <c r="G177" s="9"/>
      <c r="H177" s="9"/>
      <c r="I177" s="9"/>
      <c r="J177" s="9"/>
      <c r="K177" s="9"/>
    </row>
    <row r="178" spans="1:11" ht="14" x14ac:dyDescent="0.15">
      <c r="A178" s="7"/>
      <c r="B178" s="9"/>
      <c r="C178" s="9"/>
      <c r="D178" s="9"/>
      <c r="E178" s="9"/>
      <c r="F178" s="9"/>
      <c r="G178" s="9"/>
      <c r="H178" s="9"/>
      <c r="I178" s="9"/>
      <c r="J178" s="9"/>
      <c r="K178" s="9"/>
    </row>
    <row r="179" spans="1:11" ht="14" x14ac:dyDescent="0.15">
      <c r="A179" s="7"/>
      <c r="B179" s="9"/>
      <c r="C179" s="9"/>
      <c r="D179" s="9"/>
      <c r="E179" s="9"/>
      <c r="F179" s="9"/>
      <c r="G179" s="9"/>
      <c r="H179" s="9"/>
      <c r="I179" s="9"/>
      <c r="J179" s="9"/>
      <c r="K179" s="9"/>
    </row>
    <row r="180" spans="1:11" ht="14" x14ac:dyDescent="0.15">
      <c r="A180" s="7"/>
      <c r="B180" s="9"/>
      <c r="C180" s="9"/>
      <c r="D180" s="9"/>
      <c r="E180" s="9"/>
      <c r="F180" s="9"/>
      <c r="G180" s="9"/>
      <c r="H180" s="9"/>
      <c r="I180" s="9"/>
      <c r="J180" s="9"/>
      <c r="K180" s="9"/>
    </row>
    <row r="181" spans="1:11" ht="14" x14ac:dyDescent="0.15">
      <c r="A181" s="7"/>
      <c r="B181" s="9"/>
      <c r="C181" s="9"/>
      <c r="D181" s="9"/>
      <c r="E181" s="9"/>
      <c r="F181" s="9"/>
      <c r="G181" s="9"/>
      <c r="H181" s="9"/>
      <c r="I181" s="9"/>
      <c r="J181" s="9"/>
      <c r="K181" s="9"/>
    </row>
    <row r="182" spans="1:11" ht="14" x14ac:dyDescent="0.15">
      <c r="A182" s="7"/>
      <c r="B182" s="9"/>
      <c r="C182" s="9"/>
      <c r="D182" s="9"/>
      <c r="E182" s="9"/>
      <c r="F182" s="9"/>
      <c r="G182" s="9"/>
      <c r="H182" s="9"/>
      <c r="I182" s="9"/>
      <c r="J182" s="9"/>
      <c r="K182" s="9"/>
    </row>
    <row r="183" spans="1:11" ht="14" x14ac:dyDescent="0.15">
      <c r="A183" s="7"/>
      <c r="B183" s="9"/>
      <c r="C183" s="9"/>
      <c r="D183" s="9"/>
      <c r="E183" s="9"/>
      <c r="F183" s="9"/>
      <c r="G183" s="9"/>
      <c r="H183" s="9"/>
      <c r="I183" s="9"/>
      <c r="J183" s="9"/>
      <c r="K183" s="9"/>
    </row>
    <row r="184" spans="1:11" ht="14" x14ac:dyDescent="0.15">
      <c r="A184" s="7"/>
      <c r="B184" s="9"/>
      <c r="C184" s="9"/>
      <c r="D184" s="9"/>
      <c r="E184" s="9"/>
      <c r="F184" s="9"/>
      <c r="G184" s="9"/>
      <c r="H184" s="9"/>
      <c r="I184" s="9"/>
      <c r="J184" s="9"/>
      <c r="K184" s="9"/>
    </row>
    <row r="185" spans="1:11" ht="14" x14ac:dyDescent="0.15">
      <c r="A185" s="7"/>
      <c r="B185" s="9"/>
      <c r="C185" s="9"/>
      <c r="D185" s="9"/>
      <c r="E185" s="9"/>
      <c r="F185" s="9"/>
      <c r="G185" s="9"/>
      <c r="H185" s="9"/>
      <c r="I185" s="9"/>
      <c r="J185" s="9"/>
      <c r="K185" s="9"/>
    </row>
    <row r="186" spans="1:11" ht="14" x14ac:dyDescent="0.15">
      <c r="A186" s="7"/>
      <c r="B186" s="9"/>
      <c r="C186" s="9"/>
      <c r="D186" s="9"/>
      <c r="E186" s="9"/>
      <c r="F186" s="9"/>
      <c r="G186" s="9"/>
      <c r="H186" s="9"/>
      <c r="I186" s="9"/>
      <c r="J186" s="9"/>
      <c r="K186" s="9"/>
    </row>
    <row r="187" spans="1:11" ht="14" x14ac:dyDescent="0.15">
      <c r="A187" s="7"/>
      <c r="B187" s="9"/>
      <c r="C187" s="9"/>
      <c r="D187" s="9"/>
      <c r="E187" s="9"/>
      <c r="F187" s="9"/>
      <c r="G187" s="9"/>
      <c r="H187" s="9"/>
      <c r="I187" s="9"/>
      <c r="J187" s="9"/>
      <c r="K187" s="9"/>
    </row>
    <row r="188" spans="1:11" ht="14" x14ac:dyDescent="0.15">
      <c r="A188" s="7"/>
      <c r="B188" s="9"/>
      <c r="C188" s="9"/>
      <c r="D188" s="9"/>
      <c r="E188" s="9"/>
      <c r="F188" s="9"/>
      <c r="G188" s="9"/>
      <c r="H188" s="9"/>
      <c r="I188" s="9"/>
      <c r="J188" s="9"/>
      <c r="K188" s="9"/>
    </row>
    <row r="189" spans="1:11" ht="14" x14ac:dyDescent="0.15">
      <c r="A189" s="7"/>
      <c r="B189" s="9"/>
      <c r="C189" s="9"/>
      <c r="D189" s="9"/>
      <c r="E189" s="9"/>
      <c r="F189" s="9"/>
      <c r="G189" s="9"/>
      <c r="H189" s="9"/>
      <c r="I189" s="9"/>
      <c r="J189" s="9"/>
      <c r="K189" s="9"/>
    </row>
    <row r="190" spans="1:11" ht="14" x14ac:dyDescent="0.15">
      <c r="A190" s="7"/>
      <c r="B190" s="9"/>
      <c r="C190" s="9"/>
      <c r="D190" s="9"/>
      <c r="E190" s="9"/>
      <c r="F190" s="9"/>
      <c r="G190" s="9"/>
      <c r="H190" s="9"/>
      <c r="I190" s="9"/>
      <c r="J190" s="9"/>
      <c r="K190" s="9"/>
    </row>
    <row r="191" spans="1:11" ht="14" x14ac:dyDescent="0.15">
      <c r="A191" s="7"/>
      <c r="B191" s="9"/>
      <c r="C191" s="9"/>
      <c r="D191" s="9"/>
      <c r="E191" s="9"/>
      <c r="F191" s="9"/>
      <c r="G191" s="9"/>
      <c r="H191" s="9"/>
      <c r="I191" s="9"/>
      <c r="J191" s="9"/>
      <c r="K191" s="9"/>
    </row>
    <row r="192" spans="1:11" ht="14" x14ac:dyDescent="0.15">
      <c r="A192" s="7"/>
      <c r="B192" s="9"/>
      <c r="C192" s="9"/>
      <c r="D192" s="9"/>
      <c r="E192" s="9"/>
      <c r="F192" s="9"/>
      <c r="G192" s="9"/>
      <c r="H192" s="9"/>
      <c r="I192" s="9"/>
      <c r="J192" s="9"/>
      <c r="K192" s="9"/>
    </row>
    <row r="193" spans="1:11" ht="14" x14ac:dyDescent="0.15">
      <c r="A193" s="7"/>
      <c r="B193" s="9"/>
      <c r="C193" s="9"/>
      <c r="D193" s="9"/>
      <c r="E193" s="9"/>
      <c r="F193" s="9"/>
      <c r="G193" s="9"/>
      <c r="H193" s="9"/>
      <c r="I193" s="9"/>
      <c r="J193" s="9"/>
      <c r="K193" s="9"/>
    </row>
    <row r="194" spans="1:11" ht="14" x14ac:dyDescent="0.15">
      <c r="A194" s="7"/>
      <c r="B194" s="9"/>
      <c r="C194" s="9"/>
      <c r="D194" s="9"/>
      <c r="E194" s="9"/>
      <c r="F194" s="9"/>
      <c r="G194" s="9"/>
      <c r="H194" s="9"/>
      <c r="I194" s="9"/>
      <c r="J194" s="9"/>
      <c r="K194" s="9"/>
    </row>
    <row r="195" spans="1:11" ht="14" x14ac:dyDescent="0.15">
      <c r="A195" s="7"/>
      <c r="B195" s="9"/>
      <c r="C195" s="9"/>
      <c r="D195" s="9"/>
      <c r="E195" s="9"/>
      <c r="F195" s="9"/>
      <c r="G195" s="9"/>
      <c r="H195" s="9"/>
      <c r="I195" s="9"/>
      <c r="J195" s="9"/>
      <c r="K195" s="9"/>
    </row>
    <row r="196" spans="1:11" ht="14" x14ac:dyDescent="0.15">
      <c r="A196" s="7"/>
      <c r="B196" s="9"/>
      <c r="C196" s="9"/>
      <c r="D196" s="9"/>
      <c r="E196" s="9"/>
      <c r="F196" s="9"/>
      <c r="G196" s="9"/>
      <c r="H196" s="9"/>
      <c r="I196" s="9"/>
      <c r="J196" s="9"/>
      <c r="K196" s="9"/>
    </row>
    <row r="197" spans="1:11" ht="14" x14ac:dyDescent="0.15">
      <c r="A197" s="7"/>
      <c r="B197" s="9"/>
      <c r="C197" s="9"/>
      <c r="D197" s="9"/>
      <c r="E197" s="9"/>
      <c r="F197" s="9"/>
      <c r="G197" s="9"/>
      <c r="H197" s="9"/>
      <c r="I197" s="9"/>
      <c r="J197" s="9"/>
      <c r="K197" s="9"/>
    </row>
    <row r="198" spans="1:11" ht="14" x14ac:dyDescent="0.15">
      <c r="A198" s="7"/>
      <c r="B198" s="9"/>
      <c r="C198" s="9"/>
      <c r="D198" s="9"/>
      <c r="E198" s="9"/>
      <c r="F198" s="9"/>
      <c r="G198" s="9"/>
      <c r="H198" s="9"/>
      <c r="I198" s="9"/>
      <c r="J198" s="9"/>
      <c r="K198" s="9"/>
    </row>
    <row r="199" spans="1:11" ht="14" x14ac:dyDescent="0.15">
      <c r="A199" s="7"/>
      <c r="B199" s="9"/>
      <c r="C199" s="9"/>
      <c r="D199" s="9"/>
      <c r="E199" s="9"/>
      <c r="F199" s="9"/>
      <c r="G199" s="9"/>
      <c r="H199" s="9"/>
      <c r="I199" s="9"/>
      <c r="J199" s="9"/>
      <c r="K199" s="9"/>
    </row>
    <row r="200" spans="1:11" ht="14" x14ac:dyDescent="0.15">
      <c r="A200" s="7"/>
      <c r="B200" s="9"/>
      <c r="C200" s="9"/>
      <c r="D200" s="9"/>
      <c r="E200" s="9"/>
      <c r="F200" s="9"/>
      <c r="G200" s="9"/>
      <c r="H200" s="9"/>
      <c r="I200" s="9"/>
      <c r="J200" s="9"/>
      <c r="K200" s="9"/>
    </row>
    <row r="201" spans="1:11" ht="14" x14ac:dyDescent="0.15">
      <c r="A201" s="7"/>
      <c r="B201" s="9"/>
      <c r="C201" s="9"/>
      <c r="D201" s="9"/>
      <c r="E201" s="9"/>
      <c r="F201" s="9"/>
      <c r="G201" s="9"/>
      <c r="H201" s="9"/>
      <c r="I201" s="9"/>
      <c r="J201" s="9"/>
      <c r="K201" s="9"/>
    </row>
    <row r="202" spans="1:11" ht="14" x14ac:dyDescent="0.15">
      <c r="A202" s="7"/>
      <c r="B202" s="9"/>
      <c r="C202" s="9"/>
      <c r="D202" s="9"/>
      <c r="E202" s="9"/>
      <c r="F202" s="9"/>
      <c r="G202" s="9"/>
      <c r="H202" s="9"/>
      <c r="I202" s="9"/>
      <c r="J202" s="9"/>
      <c r="K202" s="9"/>
    </row>
    <row r="203" spans="1:11" ht="14" x14ac:dyDescent="0.15">
      <c r="A203" s="7"/>
      <c r="B203" s="9"/>
      <c r="C203" s="9"/>
      <c r="D203" s="9"/>
      <c r="E203" s="9"/>
      <c r="F203" s="9"/>
      <c r="G203" s="9"/>
      <c r="H203" s="9"/>
      <c r="I203" s="9"/>
      <c r="J203" s="9"/>
      <c r="K203" s="9"/>
    </row>
    <row r="204" spans="1:11" ht="14" x14ac:dyDescent="0.15">
      <c r="A204" s="7"/>
      <c r="B204" s="9"/>
      <c r="C204" s="9"/>
      <c r="D204" s="9"/>
      <c r="E204" s="9"/>
      <c r="F204" s="9"/>
      <c r="G204" s="9"/>
      <c r="H204" s="9"/>
      <c r="I204" s="9"/>
      <c r="J204" s="9"/>
      <c r="K204" s="9"/>
    </row>
    <row r="205" spans="1:11" ht="14" x14ac:dyDescent="0.15">
      <c r="A205" s="7"/>
      <c r="B205" s="9"/>
      <c r="C205" s="9"/>
      <c r="D205" s="9"/>
      <c r="E205" s="9"/>
      <c r="F205" s="9"/>
      <c r="G205" s="9"/>
      <c r="H205" s="9"/>
      <c r="I205" s="9"/>
      <c r="J205" s="9"/>
      <c r="K205" s="9"/>
    </row>
    <row r="206" spans="1:11" ht="14" x14ac:dyDescent="0.15">
      <c r="A206" s="7"/>
      <c r="B206" s="9"/>
      <c r="C206" s="9"/>
      <c r="D206" s="9"/>
      <c r="E206" s="9"/>
      <c r="F206" s="9"/>
      <c r="G206" s="9"/>
      <c r="H206" s="9"/>
      <c r="I206" s="9"/>
      <c r="J206" s="9"/>
      <c r="K206" s="9"/>
    </row>
    <row r="207" spans="1:11" ht="14" x14ac:dyDescent="0.15">
      <c r="A207" s="7"/>
      <c r="B207" s="9"/>
      <c r="C207" s="9"/>
      <c r="D207" s="9"/>
      <c r="E207" s="9"/>
      <c r="F207" s="9"/>
      <c r="G207" s="9"/>
      <c r="H207" s="9"/>
      <c r="I207" s="9"/>
      <c r="J207" s="9"/>
      <c r="K207" s="9"/>
    </row>
    <row r="208" spans="1:11" ht="14" x14ac:dyDescent="0.15">
      <c r="A208" s="7"/>
      <c r="B208" s="9"/>
      <c r="C208" s="9"/>
      <c r="D208" s="9"/>
      <c r="E208" s="9"/>
      <c r="F208" s="9"/>
      <c r="G208" s="9"/>
      <c r="H208" s="9"/>
      <c r="I208" s="9"/>
      <c r="J208" s="9"/>
      <c r="K208" s="9"/>
    </row>
    <row r="209" spans="1:11" ht="14" x14ac:dyDescent="0.15">
      <c r="A209" s="7"/>
      <c r="B209" s="9"/>
      <c r="C209" s="9"/>
      <c r="D209" s="9"/>
      <c r="E209" s="9"/>
      <c r="F209" s="9"/>
      <c r="G209" s="9"/>
      <c r="H209" s="9"/>
      <c r="I209" s="9"/>
      <c r="J209" s="9"/>
      <c r="K209" s="9"/>
    </row>
    <row r="210" spans="1:11" ht="14" x14ac:dyDescent="0.15">
      <c r="A210" s="7"/>
      <c r="B210" s="9"/>
      <c r="C210" s="9"/>
      <c r="D210" s="9"/>
      <c r="E210" s="9"/>
      <c r="F210" s="9"/>
      <c r="G210" s="9"/>
      <c r="H210" s="9"/>
      <c r="I210" s="9"/>
      <c r="J210" s="9"/>
      <c r="K210" s="9"/>
    </row>
    <row r="211" spans="1:11" ht="14" x14ac:dyDescent="0.15">
      <c r="A211" s="7"/>
      <c r="B211" s="9"/>
      <c r="C211" s="9"/>
      <c r="D211" s="9"/>
      <c r="E211" s="9"/>
      <c r="F211" s="9"/>
      <c r="G211" s="9"/>
      <c r="H211" s="9"/>
      <c r="I211" s="9"/>
      <c r="J211" s="9"/>
      <c r="K211" s="9"/>
    </row>
    <row r="212" spans="1:11" ht="14" x14ac:dyDescent="0.15">
      <c r="A212" s="7"/>
      <c r="B212" s="9"/>
      <c r="C212" s="9"/>
      <c r="D212" s="9"/>
      <c r="E212" s="9"/>
      <c r="F212" s="9"/>
      <c r="G212" s="9"/>
      <c r="H212" s="9"/>
      <c r="I212" s="9"/>
      <c r="J212" s="9"/>
      <c r="K212" s="9"/>
    </row>
    <row r="213" spans="1:11" ht="14" x14ac:dyDescent="0.15">
      <c r="A213" s="7"/>
      <c r="B213" s="9"/>
      <c r="C213" s="9"/>
      <c r="D213" s="9"/>
      <c r="E213" s="9"/>
      <c r="F213" s="9"/>
      <c r="G213" s="9"/>
      <c r="H213" s="9"/>
      <c r="I213" s="9"/>
      <c r="J213" s="9"/>
      <c r="K213" s="9"/>
    </row>
    <row r="214" spans="1:11" ht="14" x14ac:dyDescent="0.15">
      <c r="A214" s="7"/>
      <c r="B214" s="9"/>
      <c r="C214" s="9"/>
      <c r="D214" s="9"/>
      <c r="E214" s="9"/>
      <c r="F214" s="9"/>
      <c r="G214" s="9"/>
      <c r="H214" s="9"/>
      <c r="I214" s="9"/>
      <c r="J214" s="9"/>
      <c r="K214" s="9"/>
    </row>
    <row r="215" spans="1:11" ht="14" x14ac:dyDescent="0.15">
      <c r="A215" s="7"/>
      <c r="B215" s="9"/>
      <c r="C215" s="9"/>
      <c r="D215" s="9"/>
      <c r="E215" s="9"/>
      <c r="F215" s="9"/>
      <c r="G215" s="9"/>
      <c r="H215" s="9"/>
      <c r="I215" s="9"/>
      <c r="J215" s="9"/>
      <c r="K215" s="9"/>
    </row>
    <row r="216" spans="1:11" ht="14" x14ac:dyDescent="0.15">
      <c r="A216" s="7"/>
      <c r="B216" s="9"/>
      <c r="C216" s="9"/>
      <c r="D216" s="9"/>
      <c r="E216" s="9"/>
      <c r="F216" s="9"/>
      <c r="G216" s="9"/>
      <c r="H216" s="9"/>
      <c r="I216" s="9"/>
      <c r="J216" s="9"/>
      <c r="K216" s="9"/>
    </row>
    <row r="217" spans="1:11" ht="14" x14ac:dyDescent="0.15">
      <c r="A217" s="7"/>
      <c r="B217" s="9"/>
      <c r="C217" s="9"/>
      <c r="D217" s="9"/>
      <c r="E217" s="9"/>
      <c r="F217" s="9"/>
      <c r="G217" s="9"/>
      <c r="H217" s="9"/>
      <c r="I217" s="9"/>
      <c r="J217" s="9"/>
      <c r="K217" s="9"/>
    </row>
    <row r="218" spans="1:11" ht="14" x14ac:dyDescent="0.15">
      <c r="A218" s="7"/>
      <c r="B218" s="9"/>
      <c r="C218" s="9"/>
      <c r="D218" s="9"/>
      <c r="E218" s="9"/>
      <c r="F218" s="9"/>
      <c r="G218" s="9"/>
      <c r="H218" s="9"/>
      <c r="I218" s="9"/>
      <c r="J218" s="9"/>
      <c r="K218" s="9"/>
    </row>
    <row r="219" spans="1:11" ht="14" x14ac:dyDescent="0.15">
      <c r="A219" s="7"/>
      <c r="B219" s="9"/>
      <c r="C219" s="9"/>
      <c r="D219" s="9"/>
      <c r="E219" s="9"/>
      <c r="F219" s="9"/>
      <c r="G219" s="9"/>
      <c r="H219" s="9"/>
      <c r="I219" s="9"/>
      <c r="J219" s="9"/>
      <c r="K219" s="9"/>
    </row>
    <row r="220" spans="1:11" ht="14" x14ac:dyDescent="0.15">
      <c r="A220" s="7"/>
      <c r="B220" s="9"/>
      <c r="C220" s="9"/>
      <c r="D220" s="9"/>
      <c r="E220" s="9"/>
      <c r="F220" s="9"/>
      <c r="G220" s="9"/>
      <c r="H220" s="9"/>
      <c r="I220" s="9"/>
      <c r="J220" s="9"/>
      <c r="K220" s="9"/>
    </row>
    <row r="221" spans="1:11" ht="14" x14ac:dyDescent="0.15">
      <c r="A221" s="7"/>
      <c r="B221" s="9"/>
      <c r="C221" s="9"/>
      <c r="D221" s="9"/>
      <c r="E221" s="9"/>
      <c r="F221" s="9"/>
      <c r="G221" s="9"/>
      <c r="H221" s="9"/>
      <c r="I221" s="9"/>
      <c r="J221" s="9"/>
      <c r="K221" s="9"/>
    </row>
    <row r="222" spans="1:11" ht="14" x14ac:dyDescent="0.15">
      <c r="A222" s="7"/>
      <c r="B222" s="9"/>
      <c r="C222" s="9"/>
      <c r="D222" s="9"/>
      <c r="E222" s="9"/>
      <c r="F222" s="9"/>
      <c r="G222" s="9"/>
      <c r="H222" s="9"/>
      <c r="I222" s="9"/>
      <c r="J222" s="9"/>
      <c r="K222" s="9"/>
    </row>
    <row r="223" spans="1:11" ht="14" x14ac:dyDescent="0.15">
      <c r="A223" s="7"/>
      <c r="B223" s="9"/>
      <c r="C223" s="9"/>
      <c r="D223" s="9"/>
      <c r="E223" s="9"/>
      <c r="F223" s="9"/>
      <c r="G223" s="9"/>
      <c r="H223" s="9"/>
      <c r="I223" s="9"/>
      <c r="J223" s="9"/>
      <c r="K223" s="9"/>
    </row>
    <row r="224" spans="1:11" ht="14" x14ac:dyDescent="0.15">
      <c r="A224" s="7"/>
      <c r="B224" s="9"/>
      <c r="C224" s="9"/>
      <c r="D224" s="9"/>
      <c r="E224" s="9"/>
      <c r="F224" s="9"/>
      <c r="G224" s="9"/>
      <c r="H224" s="9"/>
      <c r="I224" s="9"/>
      <c r="J224" s="9"/>
      <c r="K224" s="9"/>
    </row>
    <row r="225" spans="1:11" ht="14" x14ac:dyDescent="0.15">
      <c r="A225" s="7"/>
      <c r="B225" s="9"/>
      <c r="C225" s="9"/>
      <c r="D225" s="9"/>
      <c r="E225" s="9"/>
      <c r="F225" s="9"/>
      <c r="G225" s="9"/>
      <c r="H225" s="9"/>
      <c r="I225" s="9"/>
      <c r="J225" s="9"/>
      <c r="K225" s="9"/>
    </row>
    <row r="226" spans="1:11" ht="14" x14ac:dyDescent="0.15">
      <c r="A226" s="7"/>
      <c r="B226" s="9"/>
      <c r="C226" s="9"/>
      <c r="D226" s="9"/>
      <c r="E226" s="9"/>
      <c r="F226" s="9"/>
      <c r="G226" s="9"/>
      <c r="H226" s="9"/>
      <c r="I226" s="9"/>
      <c r="J226" s="9"/>
      <c r="K226" s="9"/>
    </row>
    <row r="227" spans="1:11" ht="14" x14ac:dyDescent="0.15">
      <c r="A227" s="7"/>
      <c r="B227" s="9"/>
      <c r="C227" s="9"/>
      <c r="D227" s="9"/>
      <c r="E227" s="9"/>
      <c r="F227" s="9"/>
      <c r="G227" s="9"/>
      <c r="H227" s="9"/>
      <c r="I227" s="9"/>
      <c r="J227" s="9"/>
      <c r="K227" s="9"/>
    </row>
    <row r="228" spans="1:11" ht="14" x14ac:dyDescent="0.15">
      <c r="A228" s="7"/>
      <c r="B228" s="9"/>
      <c r="C228" s="9"/>
      <c r="D228" s="9"/>
      <c r="E228" s="9"/>
      <c r="F228" s="9"/>
      <c r="G228" s="9"/>
      <c r="H228" s="9"/>
      <c r="I228" s="9"/>
      <c r="J228" s="9"/>
      <c r="K228" s="9"/>
    </row>
    <row r="229" spans="1:11" ht="14" x14ac:dyDescent="0.15">
      <c r="A229" s="7"/>
      <c r="B229" s="9"/>
      <c r="C229" s="9"/>
      <c r="D229" s="9"/>
      <c r="E229" s="9"/>
      <c r="F229" s="9"/>
      <c r="G229" s="9"/>
      <c r="H229" s="9"/>
      <c r="I229" s="9"/>
      <c r="J229" s="9"/>
      <c r="K229" s="9"/>
    </row>
    <row r="230" spans="1:11" ht="14" x14ac:dyDescent="0.15">
      <c r="A230" s="7"/>
      <c r="B230" s="9"/>
      <c r="C230" s="9"/>
      <c r="D230" s="9"/>
      <c r="E230" s="9"/>
      <c r="F230" s="9"/>
      <c r="G230" s="9"/>
      <c r="H230" s="9"/>
      <c r="I230" s="9"/>
      <c r="J230" s="9"/>
      <c r="K230" s="9"/>
    </row>
    <row r="231" spans="1:11" ht="14" x14ac:dyDescent="0.15">
      <c r="A231" s="7"/>
      <c r="B231" s="9"/>
      <c r="C231" s="9"/>
      <c r="D231" s="9"/>
      <c r="E231" s="9"/>
      <c r="F231" s="9"/>
      <c r="G231" s="9"/>
      <c r="H231" s="9"/>
      <c r="I231" s="9"/>
      <c r="J231" s="9"/>
      <c r="K231" s="9"/>
    </row>
    <row r="232" spans="1:11" ht="14" x14ac:dyDescent="0.15">
      <c r="A232" s="7"/>
      <c r="B232" s="9"/>
      <c r="C232" s="9"/>
      <c r="D232" s="9"/>
      <c r="E232" s="9"/>
      <c r="F232" s="9"/>
      <c r="G232" s="9"/>
      <c r="H232" s="9"/>
      <c r="I232" s="9"/>
      <c r="J232" s="9"/>
      <c r="K232" s="9"/>
    </row>
    <row r="233" spans="1:11" ht="14" x14ac:dyDescent="0.15">
      <c r="A233" s="7"/>
      <c r="B233" s="9"/>
      <c r="C233" s="9"/>
      <c r="D233" s="9"/>
      <c r="E233" s="9"/>
      <c r="F233" s="9"/>
      <c r="G233" s="9"/>
      <c r="H233" s="9"/>
      <c r="I233" s="9"/>
      <c r="J233" s="9"/>
      <c r="K233" s="9"/>
    </row>
    <row r="234" spans="1:11" ht="14" x14ac:dyDescent="0.15">
      <c r="A234" s="7"/>
      <c r="B234" s="9"/>
      <c r="C234" s="9"/>
      <c r="D234" s="9"/>
      <c r="E234" s="9"/>
      <c r="F234" s="9"/>
      <c r="G234" s="9"/>
      <c r="H234" s="9"/>
      <c r="I234" s="9"/>
      <c r="J234" s="9"/>
      <c r="K234" s="9"/>
    </row>
    <row r="235" spans="1:11" ht="14" x14ac:dyDescent="0.15">
      <c r="A235" s="7"/>
      <c r="B235" s="9"/>
      <c r="C235" s="9"/>
      <c r="D235" s="9"/>
      <c r="E235" s="9"/>
      <c r="F235" s="9"/>
      <c r="G235" s="9"/>
      <c r="H235" s="9"/>
      <c r="I235" s="9"/>
      <c r="J235" s="9"/>
      <c r="K235" s="9"/>
    </row>
    <row r="236" spans="1:11" ht="14" x14ac:dyDescent="0.15">
      <c r="A236" s="7"/>
      <c r="B236" s="9"/>
      <c r="C236" s="9"/>
      <c r="D236" s="9"/>
      <c r="E236" s="9"/>
      <c r="F236" s="9"/>
      <c r="G236" s="9"/>
      <c r="H236" s="9"/>
      <c r="I236" s="9"/>
      <c r="J236" s="9"/>
      <c r="K236" s="9"/>
    </row>
    <row r="237" spans="1:11" ht="14" x14ac:dyDescent="0.15">
      <c r="A237" s="7"/>
      <c r="B237" s="9"/>
      <c r="C237" s="9"/>
      <c r="D237" s="9"/>
      <c r="E237" s="9"/>
      <c r="F237" s="9"/>
      <c r="G237" s="9"/>
      <c r="H237" s="9"/>
      <c r="I237" s="9"/>
      <c r="J237" s="9"/>
      <c r="K237" s="9"/>
    </row>
    <row r="238" spans="1:11" ht="14" x14ac:dyDescent="0.15">
      <c r="A238" s="7"/>
      <c r="B238" s="9"/>
      <c r="C238" s="9"/>
      <c r="D238" s="9"/>
      <c r="E238" s="9"/>
      <c r="F238" s="9"/>
      <c r="G238" s="9"/>
      <c r="H238" s="9"/>
      <c r="I238" s="9"/>
      <c r="J238" s="9"/>
      <c r="K238" s="9"/>
    </row>
    <row r="239" spans="1:11" ht="14" x14ac:dyDescent="0.15">
      <c r="A239" s="7"/>
      <c r="B239" s="9"/>
      <c r="C239" s="9"/>
      <c r="D239" s="9"/>
      <c r="E239" s="9"/>
      <c r="F239" s="9"/>
      <c r="G239" s="9"/>
      <c r="H239" s="9"/>
      <c r="I239" s="9"/>
      <c r="J239" s="9"/>
      <c r="K239" s="9"/>
    </row>
    <row r="240" spans="1:11" ht="14" x14ac:dyDescent="0.15">
      <c r="A240" s="7"/>
      <c r="B240" s="9"/>
      <c r="C240" s="9"/>
      <c r="D240" s="9"/>
      <c r="E240" s="9"/>
      <c r="F240" s="9"/>
      <c r="G240" s="9"/>
      <c r="H240" s="9"/>
      <c r="I240" s="9"/>
      <c r="J240" s="9"/>
      <c r="K240" s="9"/>
    </row>
    <row r="241" spans="1:11" ht="14" x14ac:dyDescent="0.15">
      <c r="A241" s="7"/>
      <c r="B241" s="9"/>
      <c r="C241" s="9"/>
      <c r="D241" s="9"/>
      <c r="E241" s="9"/>
      <c r="F241" s="9"/>
      <c r="G241" s="9"/>
      <c r="H241" s="9"/>
      <c r="I241" s="9"/>
      <c r="J241" s="9"/>
      <c r="K241" s="9"/>
    </row>
    <row r="242" spans="1:11" ht="14" x14ac:dyDescent="0.15">
      <c r="A242" s="7"/>
      <c r="B242" s="9"/>
      <c r="C242" s="9"/>
      <c r="D242" s="9"/>
      <c r="E242" s="9"/>
      <c r="F242" s="9"/>
      <c r="G242" s="9"/>
      <c r="H242" s="9"/>
      <c r="I242" s="9"/>
      <c r="J242" s="9"/>
      <c r="K242" s="9"/>
    </row>
    <row r="243" spans="1:11" ht="14" x14ac:dyDescent="0.15">
      <c r="A243" s="7"/>
      <c r="B243" s="9"/>
      <c r="C243" s="9"/>
      <c r="D243" s="9"/>
      <c r="E243" s="9"/>
      <c r="F243" s="9"/>
      <c r="G243" s="9"/>
      <c r="H243" s="9"/>
      <c r="I243" s="9"/>
      <c r="J243" s="9"/>
      <c r="K243" s="9"/>
    </row>
    <row r="244" spans="1:11" ht="14" x14ac:dyDescent="0.15">
      <c r="A244" s="7"/>
      <c r="B244" s="9"/>
      <c r="C244" s="9"/>
      <c r="D244" s="9"/>
      <c r="E244" s="9"/>
      <c r="F244" s="9"/>
      <c r="G244" s="9"/>
      <c r="H244" s="9"/>
      <c r="I244" s="9"/>
      <c r="J244" s="9"/>
      <c r="K244" s="9"/>
    </row>
    <row r="245" spans="1:11" ht="14" x14ac:dyDescent="0.15">
      <c r="A245" s="7"/>
      <c r="B245" s="9"/>
      <c r="C245" s="9"/>
      <c r="D245" s="9"/>
      <c r="E245" s="9"/>
      <c r="F245" s="9"/>
      <c r="G245" s="9"/>
      <c r="H245" s="9"/>
      <c r="I245" s="9"/>
      <c r="J245" s="9"/>
      <c r="K245" s="9"/>
    </row>
    <row r="246" spans="1:11" ht="14" x14ac:dyDescent="0.15">
      <c r="A246" s="7"/>
      <c r="B246" s="9"/>
      <c r="C246" s="9"/>
      <c r="D246" s="9"/>
      <c r="E246" s="9"/>
      <c r="F246" s="9"/>
      <c r="G246" s="9"/>
      <c r="H246" s="9"/>
      <c r="I246" s="9"/>
      <c r="J246" s="9"/>
      <c r="K246" s="9"/>
    </row>
    <row r="247" spans="1:11" ht="14" x14ac:dyDescent="0.15">
      <c r="A247" s="7"/>
      <c r="B247" s="9"/>
      <c r="C247" s="9"/>
      <c r="D247" s="9"/>
      <c r="E247" s="9"/>
      <c r="F247" s="9"/>
      <c r="G247" s="9"/>
      <c r="H247" s="9"/>
      <c r="I247" s="9"/>
      <c r="J247" s="9"/>
      <c r="K247" s="9"/>
    </row>
    <row r="248" spans="1:11" ht="14" x14ac:dyDescent="0.15">
      <c r="A248" s="7"/>
      <c r="B248" s="9"/>
      <c r="C248" s="9"/>
      <c r="D248" s="9"/>
      <c r="E248" s="9"/>
      <c r="F248" s="9"/>
      <c r="G248" s="9"/>
      <c r="H248" s="9"/>
      <c r="I248" s="9"/>
      <c r="J248" s="9"/>
      <c r="K248" s="9"/>
    </row>
    <row r="249" spans="1:11" ht="14" x14ac:dyDescent="0.15">
      <c r="A249" s="7"/>
      <c r="B249" s="9"/>
      <c r="C249" s="9"/>
      <c r="D249" s="9"/>
      <c r="E249" s="9"/>
      <c r="F249" s="9"/>
      <c r="G249" s="9"/>
      <c r="H249" s="9"/>
      <c r="I249" s="9"/>
      <c r="J249" s="9"/>
      <c r="K249" s="9"/>
    </row>
    <row r="250" spans="1:11" ht="14" x14ac:dyDescent="0.15">
      <c r="A250" s="7"/>
      <c r="B250" s="9"/>
      <c r="C250" s="9"/>
      <c r="D250" s="9"/>
      <c r="E250" s="9"/>
      <c r="F250" s="9"/>
      <c r="G250" s="9"/>
      <c r="H250" s="9"/>
      <c r="I250" s="9"/>
      <c r="J250" s="9"/>
      <c r="K250" s="9"/>
    </row>
    <row r="251" spans="1:11" ht="14" x14ac:dyDescent="0.15">
      <c r="A251" s="7"/>
      <c r="B251" s="9"/>
      <c r="C251" s="9"/>
      <c r="D251" s="9"/>
      <c r="E251" s="9"/>
      <c r="F251" s="9"/>
      <c r="G251" s="9"/>
      <c r="H251" s="9"/>
      <c r="I251" s="9"/>
      <c r="J251" s="9"/>
      <c r="K251" s="9"/>
    </row>
    <row r="252" spans="1:11" ht="14" x14ac:dyDescent="0.15">
      <c r="A252" s="7"/>
      <c r="B252" s="9"/>
      <c r="C252" s="9"/>
      <c r="D252" s="9"/>
      <c r="E252" s="9"/>
      <c r="F252" s="9"/>
      <c r="G252" s="9"/>
      <c r="H252" s="9"/>
      <c r="I252" s="9"/>
      <c r="J252" s="9"/>
      <c r="K252" s="9"/>
    </row>
    <row r="253" spans="1:11" ht="14" x14ac:dyDescent="0.15">
      <c r="A253" s="7"/>
      <c r="B253" s="9"/>
      <c r="C253" s="9"/>
      <c r="D253" s="9"/>
      <c r="E253" s="9"/>
      <c r="F253" s="9"/>
      <c r="G253" s="9"/>
      <c r="H253" s="9"/>
      <c r="I253" s="9"/>
      <c r="J253" s="9"/>
      <c r="K253" s="9"/>
    </row>
    <row r="254" spans="1:11" ht="14" x14ac:dyDescent="0.15">
      <c r="A254" s="7"/>
      <c r="B254" s="9"/>
      <c r="C254" s="9"/>
      <c r="D254" s="9"/>
      <c r="E254" s="9"/>
      <c r="F254" s="9"/>
      <c r="G254" s="9"/>
      <c r="H254" s="9"/>
      <c r="I254" s="9"/>
      <c r="J254" s="9"/>
      <c r="K254" s="9"/>
    </row>
    <row r="255" spans="1:11" ht="14" x14ac:dyDescent="0.15">
      <c r="A255" s="7"/>
      <c r="B255" s="9"/>
      <c r="C255" s="9"/>
      <c r="D255" s="9"/>
      <c r="E255" s="9"/>
      <c r="F255" s="9"/>
      <c r="G255" s="9"/>
      <c r="H255" s="9"/>
      <c r="I255" s="9"/>
      <c r="J255" s="9"/>
      <c r="K255" s="9"/>
    </row>
    <row r="256" spans="1:11" ht="14" x14ac:dyDescent="0.15">
      <c r="A256" s="7"/>
      <c r="B256" s="9"/>
      <c r="C256" s="9"/>
      <c r="D256" s="9"/>
      <c r="E256" s="9"/>
      <c r="F256" s="9"/>
      <c r="G256" s="9"/>
      <c r="H256" s="9"/>
      <c r="I256" s="9"/>
      <c r="J256" s="9"/>
      <c r="K256" s="9"/>
    </row>
    <row r="257" spans="1:11" ht="14" x14ac:dyDescent="0.15">
      <c r="A257" s="7"/>
      <c r="B257" s="9"/>
      <c r="C257" s="9"/>
      <c r="D257" s="9"/>
      <c r="E257" s="9"/>
      <c r="F257" s="9"/>
      <c r="G257" s="9"/>
      <c r="H257" s="9"/>
      <c r="I257" s="9"/>
      <c r="J257" s="9"/>
      <c r="K257" s="9"/>
    </row>
    <row r="258" spans="1:11" ht="14" x14ac:dyDescent="0.15">
      <c r="A258" s="7"/>
      <c r="B258" s="9"/>
      <c r="C258" s="9"/>
      <c r="D258" s="9"/>
      <c r="E258" s="9"/>
      <c r="F258" s="9"/>
      <c r="G258" s="9"/>
      <c r="H258" s="9"/>
      <c r="I258" s="9"/>
      <c r="J258" s="9"/>
      <c r="K258" s="9"/>
    </row>
    <row r="259" spans="1:11" ht="14" x14ac:dyDescent="0.15">
      <c r="A259" s="7"/>
      <c r="B259" s="9"/>
      <c r="C259" s="9"/>
      <c r="D259" s="9"/>
      <c r="E259" s="9"/>
      <c r="F259" s="9"/>
      <c r="G259" s="9"/>
      <c r="H259" s="9"/>
      <c r="I259" s="9"/>
      <c r="J259" s="9"/>
      <c r="K259" s="9"/>
    </row>
    <row r="260" spans="1:11" ht="14" x14ac:dyDescent="0.15">
      <c r="A260" s="7"/>
      <c r="B260" s="9"/>
      <c r="C260" s="9"/>
      <c r="D260" s="9"/>
      <c r="E260" s="9"/>
      <c r="F260" s="9"/>
      <c r="G260" s="9"/>
      <c r="H260" s="9"/>
      <c r="I260" s="9"/>
      <c r="J260" s="9"/>
      <c r="K260" s="9"/>
    </row>
    <row r="261" spans="1:11" ht="14" x14ac:dyDescent="0.15">
      <c r="A261" s="7"/>
      <c r="B261" s="9"/>
      <c r="C261" s="9"/>
      <c r="D261" s="9"/>
      <c r="E261" s="9"/>
      <c r="F261" s="9"/>
      <c r="G261" s="9"/>
      <c r="H261" s="9"/>
      <c r="I261" s="9"/>
      <c r="J261" s="9"/>
      <c r="K261" s="9"/>
    </row>
    <row r="262" spans="1:11" ht="14" x14ac:dyDescent="0.15">
      <c r="A262" s="7"/>
      <c r="B262" s="9"/>
      <c r="C262" s="9"/>
      <c r="D262" s="9"/>
      <c r="E262" s="9"/>
      <c r="F262" s="9"/>
      <c r="G262" s="9"/>
      <c r="H262" s="9"/>
      <c r="I262" s="9"/>
      <c r="J262" s="9"/>
      <c r="K262" s="9"/>
    </row>
    <row r="263" spans="1:11" ht="14" x14ac:dyDescent="0.15">
      <c r="A263" s="7"/>
      <c r="B263" s="9"/>
      <c r="C263" s="9"/>
      <c r="D263" s="9"/>
      <c r="E263" s="9"/>
      <c r="F263" s="9"/>
      <c r="G263" s="9"/>
      <c r="H263" s="9"/>
      <c r="I263" s="9"/>
      <c r="J263" s="9"/>
      <c r="K263" s="9"/>
    </row>
    <row r="264" spans="1:11" ht="14" x14ac:dyDescent="0.15">
      <c r="A264" s="7"/>
      <c r="B264" s="9"/>
      <c r="C264" s="9"/>
      <c r="D264" s="9"/>
      <c r="E264" s="9"/>
      <c r="F264" s="9"/>
      <c r="G264" s="9"/>
      <c r="H264" s="9"/>
      <c r="I264" s="9"/>
      <c r="J264" s="9"/>
      <c r="K264" s="9"/>
    </row>
    <row r="265" spans="1:11" ht="14" x14ac:dyDescent="0.15">
      <c r="A265" s="7"/>
      <c r="B265" s="9"/>
      <c r="C265" s="9"/>
      <c r="D265" s="9"/>
      <c r="E265" s="9"/>
      <c r="F265" s="9"/>
      <c r="G265" s="9"/>
      <c r="H265" s="9"/>
      <c r="I265" s="9"/>
      <c r="J265" s="9"/>
      <c r="K265" s="9"/>
    </row>
    <row r="266" spans="1:11" ht="14" x14ac:dyDescent="0.15">
      <c r="A266" s="7"/>
      <c r="B266" s="9"/>
      <c r="C266" s="9"/>
      <c r="D266" s="9"/>
      <c r="E266" s="9"/>
      <c r="F266" s="9"/>
      <c r="G266" s="9"/>
      <c r="H266" s="9"/>
      <c r="I266" s="9"/>
      <c r="J266" s="9"/>
      <c r="K266" s="9"/>
    </row>
    <row r="267" spans="1:11" ht="14" x14ac:dyDescent="0.15">
      <c r="A267" s="7"/>
      <c r="B267" s="9"/>
      <c r="C267" s="9"/>
      <c r="D267" s="9"/>
      <c r="E267" s="9"/>
      <c r="F267" s="9"/>
      <c r="G267" s="9"/>
      <c r="H267" s="9"/>
      <c r="I267" s="9"/>
      <c r="J267" s="9"/>
      <c r="K267" s="9"/>
    </row>
    <row r="268" spans="1:11" ht="14" x14ac:dyDescent="0.15">
      <c r="A268" s="7"/>
      <c r="B268" s="9"/>
      <c r="C268" s="9"/>
      <c r="D268" s="9"/>
      <c r="E268" s="9"/>
      <c r="F268" s="9"/>
      <c r="G268" s="9"/>
      <c r="H268" s="9"/>
      <c r="I268" s="9"/>
      <c r="J268" s="9"/>
      <c r="K268" s="9"/>
    </row>
    <row r="269" spans="1:11" ht="14" x14ac:dyDescent="0.15">
      <c r="A269" s="7"/>
      <c r="B269" s="9"/>
      <c r="C269" s="9"/>
      <c r="D269" s="9"/>
      <c r="E269" s="9"/>
      <c r="F269" s="9"/>
      <c r="G269" s="9"/>
      <c r="H269" s="9"/>
      <c r="I269" s="9"/>
      <c r="J269" s="9"/>
      <c r="K269" s="9"/>
    </row>
    <row r="270" spans="1:11" ht="14" x14ac:dyDescent="0.15">
      <c r="A270" s="7"/>
      <c r="B270" s="9"/>
      <c r="C270" s="9"/>
      <c r="D270" s="9"/>
      <c r="E270" s="9"/>
      <c r="F270" s="9"/>
      <c r="G270" s="9"/>
      <c r="H270" s="9"/>
      <c r="I270" s="9"/>
      <c r="J270" s="9"/>
      <c r="K270" s="9"/>
    </row>
    <row r="271" spans="1:11" ht="14" x14ac:dyDescent="0.15">
      <c r="A271" s="7"/>
      <c r="B271" s="9"/>
      <c r="C271" s="9"/>
      <c r="D271" s="9"/>
      <c r="E271" s="9"/>
      <c r="F271" s="9"/>
      <c r="G271" s="9"/>
      <c r="H271" s="9"/>
      <c r="I271" s="9"/>
      <c r="J271" s="9"/>
      <c r="K271" s="9"/>
    </row>
    <row r="272" spans="1:11" ht="14" x14ac:dyDescent="0.15">
      <c r="A272" s="7"/>
      <c r="B272" s="7"/>
      <c r="C272" s="7"/>
      <c r="D272" s="7"/>
      <c r="E272" s="9"/>
      <c r="F272" s="9"/>
      <c r="G272" s="9"/>
      <c r="H272" s="9"/>
      <c r="I272" s="9"/>
      <c r="J272" s="9"/>
      <c r="K272" s="9"/>
    </row>
    <row r="273" spans="1:11" ht="14" x14ac:dyDescent="0.15">
      <c r="A273" s="7"/>
      <c r="B273" s="7"/>
      <c r="C273" s="7"/>
      <c r="D273" s="7"/>
      <c r="E273" s="9"/>
      <c r="F273" s="9"/>
      <c r="G273" s="9"/>
      <c r="H273" s="9"/>
      <c r="I273" s="9"/>
      <c r="J273" s="9"/>
      <c r="K273" s="9"/>
    </row>
    <row r="274" spans="1:11" ht="14" x14ac:dyDescent="0.15">
      <c r="A274" s="7"/>
      <c r="B274" s="7"/>
      <c r="C274" s="7"/>
      <c r="D274" s="7"/>
      <c r="E274" s="9"/>
      <c r="F274" s="9"/>
      <c r="G274" s="9"/>
      <c r="H274" s="9"/>
      <c r="I274" s="9"/>
      <c r="J274" s="9"/>
      <c r="K274" s="9"/>
    </row>
    <row r="275" spans="1:11" ht="14" x14ac:dyDescent="0.15">
      <c r="A275" s="7"/>
      <c r="B275" s="7"/>
      <c r="C275" s="7"/>
      <c r="D275" s="7"/>
      <c r="E275" s="9"/>
      <c r="F275" s="9"/>
      <c r="G275" s="9"/>
      <c r="H275" s="9"/>
      <c r="I275" s="9"/>
      <c r="J275" s="9"/>
      <c r="K275" s="9"/>
    </row>
    <row r="276" spans="1:11" ht="14" x14ac:dyDescent="0.15">
      <c r="A276" s="7"/>
      <c r="B276" s="7"/>
      <c r="C276" s="7"/>
      <c r="D276" s="7"/>
      <c r="E276" s="9"/>
      <c r="F276" s="9"/>
      <c r="G276" s="9"/>
      <c r="H276" s="9"/>
      <c r="I276" s="9"/>
      <c r="J276" s="9"/>
      <c r="K276" s="9"/>
    </row>
    <row r="277" spans="1:11" ht="14" x14ac:dyDescent="0.15">
      <c r="A277" s="7"/>
      <c r="B277" s="7"/>
      <c r="C277" s="7"/>
      <c r="D277" s="7"/>
      <c r="E277" s="9"/>
      <c r="F277" s="9"/>
      <c r="G277" s="9"/>
      <c r="H277" s="9"/>
      <c r="I277" s="9"/>
      <c r="J277" s="9"/>
      <c r="K277" s="9"/>
    </row>
    <row r="278" spans="1:11" ht="14" x14ac:dyDescent="0.15">
      <c r="A278" s="7"/>
      <c r="B278" s="7"/>
      <c r="C278" s="7"/>
      <c r="D278" s="7"/>
      <c r="E278" s="9"/>
      <c r="F278" s="9"/>
      <c r="G278" s="9"/>
      <c r="H278" s="9"/>
      <c r="I278" s="9"/>
      <c r="J278" s="9"/>
      <c r="K278" s="9"/>
    </row>
    <row r="279" spans="1:11" ht="14" x14ac:dyDescent="0.15">
      <c r="A279" s="7"/>
      <c r="B279" s="7"/>
      <c r="C279" s="7"/>
      <c r="D279" s="7"/>
      <c r="E279" s="9"/>
      <c r="F279" s="9"/>
      <c r="G279" s="9"/>
      <c r="H279" s="9"/>
      <c r="I279" s="9"/>
      <c r="J279" s="9"/>
      <c r="K279" s="9"/>
    </row>
    <row r="280" spans="1:11" ht="14" x14ac:dyDescent="0.15">
      <c r="A280" s="7"/>
      <c r="B280" s="7"/>
      <c r="C280" s="7"/>
      <c r="D280" s="7"/>
      <c r="E280" s="9"/>
      <c r="F280" s="9"/>
      <c r="G280" s="9"/>
      <c r="H280" s="9"/>
      <c r="I280" s="9"/>
      <c r="J280" s="9"/>
      <c r="K280" s="9"/>
    </row>
    <row r="281" spans="1:11" ht="14" x14ac:dyDescent="0.15">
      <c r="A281" s="7"/>
      <c r="B281" s="7"/>
      <c r="C281" s="7"/>
      <c r="D281" s="7"/>
      <c r="E281" s="9"/>
      <c r="F281" s="9"/>
      <c r="G281" s="9"/>
      <c r="H281" s="9"/>
      <c r="I281" s="9"/>
      <c r="J281" s="9"/>
      <c r="K281" s="9"/>
    </row>
    <row r="282" spans="1:11" ht="14" x14ac:dyDescent="0.15">
      <c r="A282" s="7"/>
      <c r="B282" s="7"/>
      <c r="C282" s="7"/>
      <c r="D282" s="7"/>
      <c r="E282" s="9"/>
      <c r="F282" s="9"/>
      <c r="G282" s="9"/>
      <c r="H282" s="9"/>
      <c r="I282" s="9"/>
      <c r="J282" s="9"/>
      <c r="K282" s="9"/>
    </row>
    <row r="283" spans="1:11" ht="14" x14ac:dyDescent="0.15">
      <c r="A283" s="7"/>
      <c r="B283" s="7"/>
      <c r="C283" s="7"/>
      <c r="D283" s="7"/>
      <c r="E283" s="9"/>
      <c r="F283" s="9"/>
      <c r="G283" s="9"/>
      <c r="H283" s="9"/>
      <c r="I283" s="9"/>
      <c r="J283" s="9"/>
      <c r="K283" s="9"/>
    </row>
    <row r="284" spans="1:11" ht="14" x14ac:dyDescent="0.15">
      <c r="A284" s="7"/>
      <c r="B284" s="7"/>
      <c r="C284" s="7"/>
      <c r="D284" s="7"/>
      <c r="E284" s="9"/>
      <c r="F284" s="9"/>
      <c r="G284" s="9"/>
      <c r="H284" s="9"/>
      <c r="I284" s="9"/>
      <c r="J284" s="9"/>
      <c r="K284" s="9"/>
    </row>
    <row r="285" spans="1:11" ht="14" x14ac:dyDescent="0.15">
      <c r="A285" s="7"/>
      <c r="B285" s="7"/>
      <c r="C285" s="7"/>
      <c r="D285" s="7"/>
      <c r="E285" s="9"/>
      <c r="F285" s="9"/>
      <c r="G285" s="9"/>
      <c r="H285" s="9"/>
      <c r="I285" s="9"/>
      <c r="J285" s="9"/>
      <c r="K285" s="9"/>
    </row>
    <row r="286" spans="1:11" ht="14" x14ac:dyDescent="0.15">
      <c r="A286" s="7"/>
      <c r="B286" s="7"/>
      <c r="C286" s="7"/>
      <c r="D286" s="7"/>
      <c r="E286" s="9"/>
      <c r="F286" s="9"/>
      <c r="G286" s="9"/>
      <c r="H286" s="9"/>
      <c r="I286" s="9"/>
      <c r="J286" s="9"/>
      <c r="K286" s="9"/>
    </row>
    <row r="287" spans="1:11" ht="14" x14ac:dyDescent="0.15">
      <c r="A287" s="7"/>
      <c r="B287" s="7"/>
      <c r="C287" s="7"/>
      <c r="D287" s="7"/>
      <c r="E287" s="9"/>
      <c r="F287" s="9"/>
      <c r="G287" s="9"/>
      <c r="H287" s="9"/>
      <c r="I287" s="9"/>
      <c r="J287" s="9"/>
      <c r="K287" s="9"/>
    </row>
    <row r="288" spans="1:11" ht="14" x14ac:dyDescent="0.15">
      <c r="A288" s="7"/>
      <c r="B288" s="7"/>
      <c r="C288" s="7"/>
      <c r="D288" s="7"/>
      <c r="E288" s="9"/>
      <c r="F288" s="9"/>
      <c r="G288" s="9"/>
      <c r="H288" s="9"/>
      <c r="I288" s="9"/>
      <c r="J288" s="9"/>
      <c r="K288" s="9"/>
    </row>
    <row r="289" spans="1:11" ht="14" x14ac:dyDescent="0.15">
      <c r="A289" s="7"/>
      <c r="B289" s="7"/>
      <c r="C289" s="7"/>
      <c r="D289" s="7"/>
      <c r="E289" s="9"/>
      <c r="F289" s="9"/>
      <c r="G289" s="9"/>
      <c r="H289" s="9"/>
      <c r="I289" s="9"/>
      <c r="J289" s="9"/>
      <c r="K289" s="9"/>
    </row>
    <row r="290" spans="1:11" ht="14" x14ac:dyDescent="0.15">
      <c r="A290" s="7"/>
      <c r="B290" s="7"/>
      <c r="C290" s="7"/>
      <c r="D290" s="7"/>
      <c r="E290" s="9"/>
      <c r="F290" s="9"/>
      <c r="G290" s="9"/>
      <c r="H290" s="9"/>
      <c r="I290" s="9"/>
      <c r="J290" s="9"/>
      <c r="K290" s="9"/>
    </row>
    <row r="291" spans="1:11" ht="14" x14ac:dyDescent="0.15">
      <c r="A291" s="7"/>
      <c r="B291" s="7"/>
      <c r="C291" s="7"/>
      <c r="D291" s="7"/>
      <c r="E291" s="9"/>
      <c r="F291" s="9"/>
      <c r="G291" s="9"/>
      <c r="H291" s="9"/>
      <c r="I291" s="9"/>
      <c r="J291" s="9"/>
      <c r="K291" s="9"/>
    </row>
    <row r="292" spans="1:11" ht="14" x14ac:dyDescent="0.15">
      <c r="A292" s="7"/>
      <c r="B292" s="7"/>
      <c r="C292" s="7"/>
      <c r="D292" s="7"/>
      <c r="E292" s="9"/>
      <c r="F292" s="9"/>
      <c r="G292" s="9"/>
      <c r="H292" s="9"/>
      <c r="I292" s="9"/>
      <c r="J292" s="9"/>
      <c r="K292" s="9"/>
    </row>
    <row r="293" spans="1:11" ht="14" x14ac:dyDescent="0.15">
      <c r="A293" s="7"/>
      <c r="B293" s="7"/>
      <c r="C293" s="7"/>
      <c r="D293" s="7"/>
      <c r="E293" s="9"/>
      <c r="F293" s="9"/>
      <c r="G293" s="9"/>
      <c r="H293" s="9"/>
      <c r="I293" s="9"/>
      <c r="J293" s="9"/>
      <c r="K293" s="9"/>
    </row>
    <row r="294" spans="1:11" ht="14" x14ac:dyDescent="0.15">
      <c r="A294" s="7"/>
      <c r="B294" s="7"/>
      <c r="C294" s="7"/>
      <c r="D294" s="7"/>
      <c r="E294" s="9"/>
      <c r="F294" s="9"/>
      <c r="G294" s="9"/>
      <c r="H294" s="9"/>
      <c r="I294" s="9"/>
      <c r="J294" s="9"/>
      <c r="K294" s="9"/>
    </row>
    <row r="295" spans="1:11" ht="14" x14ac:dyDescent="0.15">
      <c r="A295" s="7"/>
      <c r="B295" s="7"/>
      <c r="C295" s="7"/>
      <c r="D295" s="7"/>
      <c r="E295" s="9"/>
      <c r="F295" s="9"/>
      <c r="G295" s="9"/>
      <c r="H295" s="9"/>
      <c r="I295" s="9"/>
      <c r="J295" s="9"/>
      <c r="K295" s="9"/>
    </row>
    <row r="296" spans="1:11" ht="14" x14ac:dyDescent="0.15">
      <c r="A296" s="7"/>
      <c r="B296" s="7"/>
      <c r="C296" s="7"/>
      <c r="D296" s="7"/>
      <c r="E296" s="9"/>
      <c r="F296" s="9"/>
      <c r="G296" s="9"/>
      <c r="H296" s="9"/>
      <c r="I296" s="9"/>
      <c r="J296" s="9"/>
      <c r="K296" s="9"/>
    </row>
    <row r="297" spans="1:11" ht="14" x14ac:dyDescent="0.15">
      <c r="A297" s="7"/>
      <c r="B297" s="7"/>
      <c r="C297" s="7"/>
      <c r="D297" s="7"/>
      <c r="E297" s="9"/>
      <c r="F297" s="9"/>
      <c r="G297" s="9"/>
      <c r="H297" s="9"/>
      <c r="I297" s="9"/>
      <c r="J297" s="9"/>
      <c r="K297" s="9"/>
    </row>
    <row r="298" spans="1:11" ht="14" x14ac:dyDescent="0.15">
      <c r="A298" s="7"/>
      <c r="B298" s="7"/>
      <c r="C298" s="7"/>
      <c r="D298" s="7"/>
      <c r="E298" s="9"/>
      <c r="F298" s="9"/>
      <c r="G298" s="9"/>
      <c r="H298" s="9"/>
      <c r="I298" s="9"/>
      <c r="J298" s="9"/>
      <c r="K298" s="9"/>
    </row>
    <row r="299" spans="1:11" ht="14" x14ac:dyDescent="0.15">
      <c r="A299" s="7"/>
      <c r="B299" s="7"/>
      <c r="C299" s="7"/>
      <c r="D299" s="7"/>
      <c r="E299" s="9"/>
      <c r="F299" s="9"/>
      <c r="G299" s="9"/>
      <c r="H299" s="9"/>
      <c r="I299" s="9"/>
      <c r="J299" s="9"/>
      <c r="K299" s="9"/>
    </row>
    <row r="300" spans="1:11" ht="14" x14ac:dyDescent="0.15">
      <c r="A300" s="7"/>
      <c r="B300" s="7"/>
      <c r="C300" s="7"/>
      <c r="D300" s="7"/>
      <c r="E300" s="9"/>
      <c r="F300" s="9"/>
      <c r="G300" s="9"/>
      <c r="H300" s="9"/>
      <c r="I300" s="9"/>
      <c r="J300" s="9"/>
      <c r="K300" s="9"/>
    </row>
    <row r="301" spans="1:11" ht="14" x14ac:dyDescent="0.15">
      <c r="E301" s="9"/>
      <c r="F301" s="9"/>
      <c r="G301" s="9"/>
      <c r="H301" s="9"/>
      <c r="I301" s="9"/>
      <c r="J301" s="9"/>
      <c r="K301" s="9"/>
    </row>
    <row r="302" spans="1:11" ht="14" x14ac:dyDescent="0.15">
      <c r="E302" s="9"/>
      <c r="F302" s="9"/>
      <c r="G302" s="9"/>
      <c r="H302" s="9"/>
      <c r="I302" s="9"/>
      <c r="J302" s="9"/>
      <c r="K302" s="9"/>
    </row>
    <row r="303" spans="1:11" ht="14" x14ac:dyDescent="0.15">
      <c r="E303" s="9"/>
      <c r="F303" s="9"/>
      <c r="G303" s="9"/>
      <c r="H303" s="9"/>
      <c r="I303" s="9"/>
      <c r="J303" s="9"/>
      <c r="K303" s="9"/>
    </row>
    <row r="304" spans="1:11" ht="14" x14ac:dyDescent="0.15">
      <c r="E304" s="9"/>
      <c r="F304" s="9"/>
      <c r="G304" s="9"/>
      <c r="H304" s="9"/>
      <c r="I304" s="9"/>
      <c r="J304" s="9"/>
      <c r="K304" s="9"/>
    </row>
    <row r="305" spans="5:11" ht="14" x14ac:dyDescent="0.15">
      <c r="E305" s="9"/>
      <c r="F305" s="9"/>
      <c r="G305" s="9"/>
      <c r="H305" s="9"/>
      <c r="I305" s="9"/>
      <c r="J305" s="9"/>
      <c r="K305" s="9"/>
    </row>
    <row r="306" spans="5:11" ht="14" x14ac:dyDescent="0.15">
      <c r="E306" s="9"/>
      <c r="F306" s="9"/>
      <c r="G306" s="9"/>
      <c r="H306" s="9"/>
      <c r="I306" s="9"/>
      <c r="J306" s="9"/>
      <c r="K306" s="9"/>
    </row>
    <row r="307" spans="5:11" ht="14" x14ac:dyDescent="0.15">
      <c r="E307" s="9"/>
      <c r="F307" s="9"/>
      <c r="G307" s="9"/>
      <c r="H307" s="9"/>
      <c r="I307" s="9"/>
      <c r="J307" s="9"/>
      <c r="K307" s="9"/>
    </row>
    <row r="308" spans="5:11" ht="14" x14ac:dyDescent="0.15">
      <c r="E308" s="9"/>
      <c r="F308" s="9"/>
      <c r="G308" s="9"/>
      <c r="H308" s="9"/>
      <c r="I308" s="9"/>
      <c r="J308" s="9"/>
      <c r="K308" s="9"/>
    </row>
    <row r="309" spans="5:11" ht="14" x14ac:dyDescent="0.15">
      <c r="E309" s="9"/>
      <c r="F309" s="9"/>
      <c r="G309" s="9"/>
      <c r="H309" s="9"/>
      <c r="I309" s="9"/>
      <c r="J309" s="9"/>
      <c r="K309" s="9"/>
    </row>
    <row r="310" spans="5:11" ht="14" x14ac:dyDescent="0.15">
      <c r="E310" s="9"/>
      <c r="F310" s="9"/>
      <c r="G310" s="9"/>
      <c r="H310" s="9"/>
      <c r="I310" s="9"/>
      <c r="J310" s="9"/>
      <c r="K310" s="9"/>
    </row>
    <row r="311" spans="5:11" ht="14" x14ac:dyDescent="0.15">
      <c r="E311" s="9"/>
      <c r="F311" s="9"/>
      <c r="G311" s="9"/>
      <c r="H311" s="9"/>
      <c r="I311" s="9"/>
      <c r="J311" s="9"/>
      <c r="K311" s="9"/>
    </row>
    <row r="312" spans="5:11" ht="14" x14ac:dyDescent="0.15">
      <c r="E312" s="9"/>
      <c r="F312" s="9"/>
      <c r="G312" s="9"/>
      <c r="H312" s="9"/>
      <c r="I312" s="9"/>
      <c r="J312" s="9"/>
      <c r="K312" s="9"/>
    </row>
    <row r="313" spans="5:11" ht="14" x14ac:dyDescent="0.15">
      <c r="E313" s="9"/>
      <c r="F313" s="9"/>
      <c r="G313" s="9"/>
      <c r="H313" s="9"/>
      <c r="I313" s="9"/>
      <c r="J313" s="9"/>
      <c r="K313" s="9"/>
    </row>
    <row r="314" spans="5:11" ht="14" x14ac:dyDescent="0.15">
      <c r="E314" s="9"/>
      <c r="F314" s="9"/>
      <c r="G314" s="9"/>
      <c r="H314" s="9"/>
      <c r="I314" s="9"/>
      <c r="J314" s="9"/>
      <c r="K314" s="9"/>
    </row>
    <row r="315" spans="5:11" ht="14" x14ac:dyDescent="0.15">
      <c r="E315" s="9"/>
      <c r="F315" s="9"/>
      <c r="G315" s="9"/>
      <c r="H315" s="9"/>
      <c r="I315" s="9"/>
      <c r="J315" s="9"/>
      <c r="K315" s="9"/>
    </row>
    <row r="316" spans="5:11" ht="14" x14ac:dyDescent="0.15">
      <c r="E316" s="9"/>
      <c r="F316" s="9"/>
      <c r="G316" s="9"/>
      <c r="H316" s="9"/>
      <c r="I316" s="9"/>
      <c r="J316" s="9"/>
      <c r="K316" s="9"/>
    </row>
    <row r="317" spans="5:11" ht="14" x14ac:dyDescent="0.15">
      <c r="E317" s="9"/>
      <c r="F317" s="9"/>
      <c r="G317" s="9"/>
      <c r="H317" s="9"/>
      <c r="I317" s="9"/>
      <c r="J317" s="9"/>
      <c r="K317" s="9"/>
    </row>
    <row r="318" spans="5:11" ht="14" x14ac:dyDescent="0.15">
      <c r="E318" s="9"/>
      <c r="F318" s="9"/>
      <c r="G318" s="9"/>
      <c r="H318" s="9"/>
      <c r="I318" s="9"/>
      <c r="J318" s="9"/>
      <c r="K318" s="9"/>
    </row>
    <row r="319" spans="5:11" ht="14" x14ac:dyDescent="0.15">
      <c r="E319" s="9"/>
      <c r="F319" s="9"/>
      <c r="G319" s="9"/>
      <c r="H319" s="9"/>
      <c r="I319" s="9"/>
      <c r="J319" s="9"/>
      <c r="K319" s="9"/>
    </row>
    <row r="320" spans="5:11" ht="14" x14ac:dyDescent="0.15">
      <c r="E320" s="9"/>
      <c r="F320" s="9"/>
      <c r="G320" s="9"/>
      <c r="H320" s="9"/>
      <c r="I320" s="9"/>
      <c r="J320" s="9"/>
      <c r="K320" s="9"/>
    </row>
    <row r="321" spans="5:11" ht="14" x14ac:dyDescent="0.15">
      <c r="E321" s="9"/>
      <c r="F321" s="9"/>
      <c r="G321" s="9"/>
      <c r="H321" s="9"/>
      <c r="I321" s="9"/>
      <c r="J321" s="9"/>
      <c r="K321" s="9"/>
    </row>
    <row r="322" spans="5:11" ht="14" x14ac:dyDescent="0.15">
      <c r="E322" s="9"/>
      <c r="F322" s="9"/>
      <c r="G322" s="9"/>
      <c r="H322" s="9"/>
      <c r="I322" s="9"/>
      <c r="J322" s="9"/>
      <c r="K322" s="9"/>
    </row>
    <row r="323" spans="5:11" ht="14" x14ac:dyDescent="0.15">
      <c r="E323" s="9"/>
      <c r="F323" s="9"/>
      <c r="G323" s="9"/>
      <c r="H323" s="9"/>
      <c r="I323" s="9"/>
      <c r="J323" s="9"/>
      <c r="K323" s="9"/>
    </row>
    <row r="324" spans="5:11" ht="14" x14ac:dyDescent="0.15">
      <c r="E324" s="9"/>
      <c r="F324" s="9"/>
      <c r="G324" s="9"/>
      <c r="H324" s="9"/>
      <c r="I324" s="9"/>
      <c r="J324" s="9"/>
      <c r="K324" s="9"/>
    </row>
    <row r="325" spans="5:11" ht="14" x14ac:dyDescent="0.15">
      <c r="E325" s="9"/>
      <c r="F325" s="9"/>
      <c r="G325" s="9"/>
      <c r="H325" s="9"/>
      <c r="I325" s="9"/>
      <c r="J325" s="9"/>
      <c r="K325" s="9"/>
    </row>
    <row r="326" spans="5:11" ht="14" x14ac:dyDescent="0.15">
      <c r="E326" s="9"/>
      <c r="F326" s="9"/>
      <c r="G326" s="9"/>
      <c r="H326" s="9"/>
      <c r="I326" s="9"/>
      <c r="J326" s="9"/>
      <c r="K326" s="9"/>
    </row>
    <row r="327" spans="5:11" ht="14" x14ac:dyDescent="0.15">
      <c r="E327" s="9"/>
      <c r="F327" s="9"/>
      <c r="G327" s="9"/>
      <c r="H327" s="9"/>
      <c r="I327" s="9"/>
      <c r="J327" s="9"/>
      <c r="K327" s="9"/>
    </row>
    <row r="328" spans="5:11" ht="14" x14ac:dyDescent="0.15">
      <c r="E328" s="9"/>
      <c r="F328" s="9"/>
      <c r="G328" s="9"/>
      <c r="H328" s="9"/>
      <c r="I328" s="9"/>
      <c r="J328" s="9"/>
      <c r="K328" s="9"/>
    </row>
    <row r="329" spans="5:11" ht="14" x14ac:dyDescent="0.15">
      <c r="E329" s="9"/>
      <c r="F329" s="9"/>
      <c r="G329" s="9"/>
      <c r="H329" s="9"/>
      <c r="I329" s="9"/>
      <c r="J329" s="9"/>
      <c r="K329" s="9"/>
    </row>
    <row r="330" spans="5:11" ht="14" x14ac:dyDescent="0.15">
      <c r="E330" s="9"/>
      <c r="F330" s="9"/>
      <c r="G330" s="9"/>
      <c r="H330" s="9"/>
      <c r="I330" s="9"/>
      <c r="J330" s="9"/>
      <c r="K330" s="9"/>
    </row>
    <row r="331" spans="5:11" ht="14" x14ac:dyDescent="0.15">
      <c r="E331" s="9"/>
      <c r="F331" s="9"/>
      <c r="G331" s="9"/>
      <c r="H331" s="9"/>
      <c r="I331" s="9"/>
      <c r="J331" s="9"/>
      <c r="K331" s="9"/>
    </row>
    <row r="332" spans="5:11" ht="14" x14ac:dyDescent="0.15">
      <c r="E332" s="9"/>
      <c r="F332" s="9"/>
      <c r="G332" s="9"/>
      <c r="H332" s="9"/>
      <c r="I332" s="9"/>
      <c r="J332" s="9"/>
      <c r="K332" s="9"/>
    </row>
    <row r="333" spans="5:11" ht="14" x14ac:dyDescent="0.15">
      <c r="E333" s="9"/>
      <c r="F333" s="9"/>
      <c r="G333" s="9"/>
      <c r="H333" s="9"/>
      <c r="I333" s="9"/>
      <c r="J333" s="9"/>
      <c r="K333" s="9"/>
    </row>
    <row r="334" spans="5:11" ht="14" x14ac:dyDescent="0.15">
      <c r="E334" s="9"/>
      <c r="F334" s="9"/>
      <c r="G334" s="9"/>
      <c r="H334" s="9"/>
      <c r="I334" s="9"/>
      <c r="J334" s="9"/>
      <c r="K334" s="9"/>
    </row>
    <row r="335" spans="5:11" ht="14" x14ac:dyDescent="0.15">
      <c r="E335" s="9"/>
      <c r="F335" s="9"/>
      <c r="G335" s="9"/>
      <c r="H335" s="9"/>
      <c r="I335" s="9"/>
      <c r="J335" s="9"/>
      <c r="K335" s="9"/>
    </row>
    <row r="336" spans="5:11" ht="14" x14ac:dyDescent="0.15">
      <c r="E336" s="9"/>
      <c r="F336" s="9"/>
      <c r="G336" s="9"/>
      <c r="H336" s="9"/>
      <c r="I336" s="9"/>
      <c r="J336" s="9"/>
      <c r="K336" s="9"/>
    </row>
    <row r="337" spans="5:11" ht="14" x14ac:dyDescent="0.15">
      <c r="E337" s="9"/>
      <c r="F337" s="9"/>
      <c r="G337" s="9"/>
      <c r="H337" s="9"/>
      <c r="I337" s="9"/>
      <c r="J337" s="9"/>
      <c r="K337" s="9"/>
    </row>
    <row r="338" spans="5:11" ht="14" x14ac:dyDescent="0.15">
      <c r="E338" s="9"/>
      <c r="F338" s="9"/>
      <c r="G338" s="9"/>
      <c r="H338" s="9"/>
      <c r="I338" s="9"/>
      <c r="J338" s="9"/>
      <c r="K338" s="9"/>
    </row>
    <row r="339" spans="5:11" ht="14" x14ac:dyDescent="0.15">
      <c r="E339" s="9"/>
      <c r="F339" s="9"/>
      <c r="G339" s="9"/>
      <c r="H339" s="9"/>
      <c r="I339" s="9"/>
      <c r="J339" s="9"/>
      <c r="K339" s="9"/>
    </row>
    <row r="340" spans="5:11" ht="14" x14ac:dyDescent="0.15">
      <c r="E340" s="9"/>
      <c r="F340" s="9"/>
      <c r="G340" s="9"/>
      <c r="H340" s="9"/>
      <c r="I340" s="9"/>
      <c r="J340" s="9"/>
      <c r="K340" s="9"/>
    </row>
    <row r="341" spans="5:11" ht="14" x14ac:dyDescent="0.15">
      <c r="E341" s="9"/>
      <c r="F341" s="9"/>
      <c r="G341" s="9"/>
      <c r="H341" s="9"/>
      <c r="I341" s="9"/>
      <c r="J341" s="9"/>
      <c r="K341" s="9"/>
    </row>
    <row r="342" spans="5:11" ht="14" x14ac:dyDescent="0.15">
      <c r="E342" s="9"/>
      <c r="F342" s="9"/>
      <c r="G342" s="9"/>
      <c r="H342" s="9"/>
      <c r="I342" s="9"/>
      <c r="J342" s="9"/>
      <c r="K342" s="9"/>
    </row>
    <row r="343" spans="5:11" ht="14" x14ac:dyDescent="0.15">
      <c r="E343" s="9"/>
      <c r="F343" s="9"/>
      <c r="G343" s="9"/>
      <c r="H343" s="9"/>
      <c r="I343" s="9"/>
      <c r="J343" s="9"/>
      <c r="K343" s="9"/>
    </row>
    <row r="344" spans="5:11" ht="14" x14ac:dyDescent="0.15">
      <c r="E344" s="9"/>
      <c r="F344" s="9"/>
      <c r="G344" s="9"/>
      <c r="H344" s="9"/>
      <c r="I344" s="9"/>
      <c r="J344" s="9"/>
      <c r="K344" s="9"/>
    </row>
    <row r="345" spans="5:11" ht="14" x14ac:dyDescent="0.15">
      <c r="E345" s="9"/>
      <c r="F345" s="9"/>
      <c r="G345" s="9"/>
      <c r="H345" s="9"/>
      <c r="I345" s="9"/>
      <c r="J345" s="9"/>
      <c r="K345" s="9"/>
    </row>
    <row r="346" spans="5:11" ht="14" x14ac:dyDescent="0.15">
      <c r="E346" s="9"/>
      <c r="F346" s="9"/>
      <c r="G346" s="9"/>
      <c r="H346" s="9"/>
      <c r="I346" s="9"/>
      <c r="J346" s="9"/>
      <c r="K346" s="9"/>
    </row>
    <row r="347" spans="5:11" ht="14" x14ac:dyDescent="0.15">
      <c r="E347" s="9"/>
      <c r="F347" s="9"/>
      <c r="G347" s="9"/>
      <c r="H347" s="9"/>
      <c r="I347" s="9"/>
      <c r="J347" s="9"/>
      <c r="K347" s="9"/>
    </row>
    <row r="348" spans="5:11" ht="14" x14ac:dyDescent="0.15">
      <c r="E348" s="9"/>
      <c r="F348" s="9"/>
      <c r="G348" s="9"/>
      <c r="H348" s="9"/>
      <c r="I348" s="9"/>
      <c r="J348" s="9"/>
      <c r="K348" s="9"/>
    </row>
    <row r="349" spans="5:11" ht="14" x14ac:dyDescent="0.15">
      <c r="E349" s="9"/>
      <c r="F349" s="9"/>
      <c r="G349" s="9"/>
      <c r="H349" s="9"/>
      <c r="I349" s="9"/>
      <c r="J349" s="9"/>
      <c r="K349" s="9"/>
    </row>
    <row r="350" spans="5:11" ht="14" x14ac:dyDescent="0.15">
      <c r="E350" s="9"/>
      <c r="F350" s="9"/>
      <c r="G350" s="9"/>
      <c r="H350" s="9"/>
      <c r="I350" s="9"/>
      <c r="J350" s="9"/>
      <c r="K350" s="9"/>
    </row>
    <row r="351" spans="5:11" ht="14" x14ac:dyDescent="0.15">
      <c r="E351" s="9"/>
      <c r="F351" s="9"/>
      <c r="G351" s="9"/>
      <c r="H351" s="9"/>
      <c r="I351" s="9"/>
      <c r="J351" s="9"/>
      <c r="K351" s="9"/>
    </row>
    <row r="352" spans="5:11" ht="14" x14ac:dyDescent="0.15">
      <c r="E352" s="9"/>
      <c r="F352" s="9"/>
      <c r="G352" s="9"/>
      <c r="H352" s="9"/>
      <c r="I352" s="9"/>
      <c r="J352" s="9"/>
      <c r="K352" s="9"/>
    </row>
    <row r="353" spans="5:11" ht="14" x14ac:dyDescent="0.15">
      <c r="E353" s="9"/>
      <c r="F353" s="9"/>
      <c r="G353" s="9"/>
      <c r="H353" s="9"/>
      <c r="I353" s="9"/>
      <c r="J353" s="9"/>
      <c r="K353" s="9"/>
    </row>
    <row r="354" spans="5:11" ht="14" x14ac:dyDescent="0.15">
      <c r="E354" s="9"/>
      <c r="F354" s="9"/>
      <c r="G354" s="9"/>
      <c r="H354" s="9"/>
      <c r="I354" s="9"/>
      <c r="J354" s="9"/>
      <c r="K354" s="9"/>
    </row>
    <row r="355" spans="5:11" ht="14" x14ac:dyDescent="0.15">
      <c r="E355" s="9"/>
      <c r="F355" s="9"/>
      <c r="G355" s="9"/>
      <c r="H355" s="9"/>
      <c r="I355" s="9"/>
      <c r="J355" s="9"/>
      <c r="K355" s="9"/>
    </row>
    <row r="356" spans="5:11" ht="14" x14ac:dyDescent="0.15">
      <c r="E356" s="9"/>
      <c r="F356" s="9"/>
      <c r="G356" s="9"/>
      <c r="H356" s="9"/>
      <c r="I356" s="9"/>
      <c r="J356" s="9"/>
      <c r="K356" s="9"/>
    </row>
    <row r="357" spans="5:11" ht="14" x14ac:dyDescent="0.15">
      <c r="E357" s="9"/>
      <c r="F357" s="9"/>
      <c r="G357" s="9"/>
      <c r="H357" s="9"/>
      <c r="I357" s="9"/>
      <c r="J357" s="9"/>
      <c r="K357" s="9"/>
    </row>
    <row r="358" spans="5:11" ht="14" x14ac:dyDescent="0.15">
      <c r="E358" s="9"/>
      <c r="F358" s="9"/>
      <c r="G358" s="9"/>
      <c r="H358" s="9"/>
      <c r="I358" s="9"/>
      <c r="J358" s="9"/>
      <c r="K358" s="9"/>
    </row>
    <row r="359" spans="5:11" ht="14" x14ac:dyDescent="0.15">
      <c r="E359" s="9"/>
      <c r="F359" s="9"/>
      <c r="G359" s="9"/>
      <c r="H359" s="9"/>
      <c r="I359" s="9"/>
      <c r="J359" s="9"/>
      <c r="K359" s="9"/>
    </row>
    <row r="360" spans="5:11" ht="14" x14ac:dyDescent="0.15">
      <c r="E360" s="9"/>
      <c r="F360" s="9"/>
      <c r="G360" s="9"/>
      <c r="H360" s="9"/>
      <c r="I360" s="9"/>
      <c r="J360" s="9"/>
      <c r="K360" s="9"/>
    </row>
    <row r="361" spans="5:11" ht="14" x14ac:dyDescent="0.15">
      <c r="E361" s="9"/>
      <c r="F361" s="9"/>
      <c r="G361" s="9"/>
      <c r="H361" s="9"/>
      <c r="I361" s="9"/>
      <c r="J361" s="9"/>
      <c r="K361" s="9"/>
    </row>
    <row r="362" spans="5:11" ht="14" x14ac:dyDescent="0.15">
      <c r="E362" s="9"/>
      <c r="F362" s="9"/>
      <c r="G362" s="9"/>
      <c r="H362" s="9"/>
      <c r="I362" s="9"/>
      <c r="J362" s="9"/>
      <c r="K362" s="9"/>
    </row>
    <row r="363" spans="5:11" ht="14" x14ac:dyDescent="0.15">
      <c r="E363" s="9"/>
      <c r="F363" s="9"/>
      <c r="G363" s="9"/>
      <c r="H363" s="9"/>
      <c r="I363" s="9"/>
      <c r="J363" s="9"/>
      <c r="K363" s="9"/>
    </row>
    <row r="364" spans="5:11" ht="14" x14ac:dyDescent="0.15">
      <c r="E364" s="9"/>
      <c r="F364" s="9"/>
      <c r="G364" s="9"/>
      <c r="H364" s="9"/>
      <c r="I364" s="9"/>
      <c r="J364" s="9"/>
      <c r="K364" s="9"/>
    </row>
    <row r="365" spans="5:11" ht="14" x14ac:dyDescent="0.15">
      <c r="E365" s="9"/>
      <c r="F365" s="9"/>
      <c r="G365" s="9"/>
      <c r="H365" s="9"/>
      <c r="I365" s="9"/>
      <c r="J365" s="9"/>
      <c r="K365" s="9"/>
    </row>
    <row r="366" spans="5:11" ht="14" x14ac:dyDescent="0.15">
      <c r="E366" s="9"/>
      <c r="F366" s="9"/>
      <c r="G366" s="9"/>
      <c r="H366" s="9"/>
      <c r="I366" s="9"/>
      <c r="J366" s="9"/>
      <c r="K366" s="9"/>
    </row>
    <row r="367" spans="5:11" ht="14" x14ac:dyDescent="0.15">
      <c r="E367" s="9"/>
      <c r="F367" s="9"/>
      <c r="G367" s="9"/>
      <c r="H367" s="9"/>
      <c r="I367" s="9"/>
      <c r="J367" s="9"/>
      <c r="K367" s="9"/>
    </row>
    <row r="368" spans="5:11" ht="14" x14ac:dyDescent="0.15">
      <c r="E368" s="9"/>
      <c r="F368" s="9"/>
      <c r="G368" s="9"/>
      <c r="H368" s="9"/>
      <c r="I368" s="9"/>
      <c r="J368" s="9"/>
      <c r="K368" s="9"/>
    </row>
    <row r="369" spans="5:11" ht="14" x14ac:dyDescent="0.15">
      <c r="E369" s="9"/>
      <c r="F369" s="9"/>
      <c r="G369" s="9"/>
      <c r="H369" s="9"/>
      <c r="I369" s="9"/>
      <c r="J369" s="9"/>
      <c r="K369" s="9"/>
    </row>
    <row r="370" spans="5:11" ht="14" x14ac:dyDescent="0.15">
      <c r="E370" s="9"/>
      <c r="F370" s="9"/>
      <c r="G370" s="9"/>
      <c r="H370" s="9"/>
      <c r="I370" s="9"/>
      <c r="J370" s="9"/>
      <c r="K370" s="9"/>
    </row>
    <row r="371" spans="5:11" ht="14" x14ac:dyDescent="0.15">
      <c r="E371" s="9"/>
      <c r="F371" s="9"/>
      <c r="G371" s="9"/>
      <c r="H371" s="9"/>
      <c r="I371" s="9"/>
      <c r="J371" s="9"/>
      <c r="K371" s="9"/>
    </row>
    <row r="372" spans="5:11" ht="14" x14ac:dyDescent="0.15">
      <c r="E372" s="9"/>
      <c r="F372" s="9"/>
      <c r="G372" s="9"/>
      <c r="H372" s="9"/>
      <c r="I372" s="9"/>
      <c r="J372" s="9"/>
      <c r="K372" s="9"/>
    </row>
    <row r="373" spans="5:11" ht="14" x14ac:dyDescent="0.15">
      <c r="E373" s="9"/>
      <c r="F373" s="9"/>
      <c r="G373" s="9"/>
      <c r="H373" s="9"/>
      <c r="I373" s="9"/>
      <c r="J373" s="9"/>
      <c r="K373" s="9"/>
    </row>
    <row r="374" spans="5:11" ht="14" x14ac:dyDescent="0.15">
      <c r="E374" s="9"/>
      <c r="F374" s="9"/>
      <c r="G374" s="9"/>
      <c r="H374" s="9"/>
      <c r="I374" s="9"/>
      <c r="J374" s="9"/>
      <c r="K374" s="9"/>
    </row>
    <row r="375" spans="5:11" ht="14" x14ac:dyDescent="0.15">
      <c r="E375" s="9"/>
      <c r="F375" s="9"/>
      <c r="G375" s="9"/>
      <c r="H375" s="9"/>
      <c r="I375" s="9"/>
      <c r="J375" s="9"/>
      <c r="K375" s="9"/>
    </row>
    <row r="376" spans="5:11" ht="14" x14ac:dyDescent="0.15">
      <c r="E376" s="9"/>
      <c r="F376" s="9"/>
      <c r="G376" s="9"/>
      <c r="H376" s="9"/>
      <c r="I376" s="9"/>
      <c r="J376" s="9"/>
      <c r="K376" s="9"/>
    </row>
    <row r="377" spans="5:11" ht="14" x14ac:dyDescent="0.15">
      <c r="E377" s="9"/>
      <c r="F377" s="9"/>
      <c r="G377" s="9"/>
      <c r="H377" s="9"/>
      <c r="I377" s="9"/>
      <c r="J377" s="9"/>
      <c r="K377" s="9"/>
    </row>
    <row r="378" spans="5:11" ht="14" x14ac:dyDescent="0.15">
      <c r="E378" s="9"/>
      <c r="F378" s="9"/>
      <c r="G378" s="9"/>
      <c r="H378" s="9"/>
      <c r="I378" s="9"/>
      <c r="J378" s="9"/>
      <c r="K378" s="9"/>
    </row>
    <row r="379" spans="5:11" ht="14" x14ac:dyDescent="0.15">
      <c r="E379" s="9"/>
      <c r="F379" s="9"/>
      <c r="G379" s="9"/>
      <c r="H379" s="9"/>
      <c r="I379" s="9"/>
      <c r="J379" s="9"/>
      <c r="K379" s="9"/>
    </row>
    <row r="380" spans="5:11" ht="14" x14ac:dyDescent="0.15">
      <c r="E380" s="9"/>
      <c r="F380" s="9"/>
      <c r="G380" s="9"/>
      <c r="H380" s="9"/>
      <c r="I380" s="9"/>
      <c r="J380" s="9"/>
      <c r="K380" s="9"/>
    </row>
    <row r="381" spans="5:11" ht="14" x14ac:dyDescent="0.15">
      <c r="E381" s="9"/>
      <c r="F381" s="9"/>
      <c r="G381" s="9"/>
      <c r="H381" s="9"/>
      <c r="I381" s="9"/>
      <c r="J381" s="9"/>
      <c r="K381" s="9"/>
    </row>
    <row r="382" spans="5:11" ht="14" x14ac:dyDescent="0.15">
      <c r="E382" s="9"/>
      <c r="F382" s="9"/>
      <c r="G382" s="9"/>
      <c r="H382" s="9"/>
      <c r="I382" s="9"/>
      <c r="J382" s="9"/>
      <c r="K382" s="9"/>
    </row>
    <row r="383" spans="5:11" ht="14" x14ac:dyDescent="0.15">
      <c r="E383" s="9"/>
      <c r="F383" s="9"/>
      <c r="G383" s="9"/>
      <c r="H383" s="9"/>
      <c r="I383" s="9"/>
      <c r="J383" s="9"/>
      <c r="K383" s="9"/>
    </row>
    <row r="384" spans="5:11" ht="14" x14ac:dyDescent="0.15">
      <c r="E384" s="9"/>
      <c r="F384" s="9"/>
      <c r="G384" s="9"/>
      <c r="H384" s="9"/>
      <c r="I384" s="9"/>
      <c r="J384" s="9"/>
      <c r="K384" s="9"/>
    </row>
    <row r="385" spans="5:11" ht="14" x14ac:dyDescent="0.15">
      <c r="E385" s="9"/>
      <c r="F385" s="9"/>
      <c r="G385" s="9"/>
      <c r="H385" s="9"/>
      <c r="I385" s="9"/>
      <c r="J385" s="9"/>
      <c r="K385" s="9"/>
    </row>
    <row r="386" spans="5:11" ht="14" x14ac:dyDescent="0.15">
      <c r="E386" s="9"/>
      <c r="F386" s="9"/>
      <c r="G386" s="9"/>
      <c r="H386" s="9"/>
      <c r="I386" s="9"/>
      <c r="J386" s="9"/>
      <c r="K386" s="9"/>
    </row>
    <row r="387" spans="5:11" ht="14" x14ac:dyDescent="0.15">
      <c r="E387" s="9"/>
      <c r="F387" s="9"/>
      <c r="G387" s="9"/>
      <c r="H387" s="9"/>
      <c r="I387" s="9"/>
      <c r="J387" s="9"/>
      <c r="K387" s="9"/>
    </row>
    <row r="388" spans="5:11" ht="14" x14ac:dyDescent="0.15">
      <c r="E388" s="9"/>
      <c r="F388" s="9"/>
      <c r="G388" s="9"/>
      <c r="H388" s="9"/>
      <c r="I388" s="9"/>
      <c r="J388" s="9"/>
      <c r="K388" s="9"/>
    </row>
    <row r="389" spans="5:11" ht="14" x14ac:dyDescent="0.15">
      <c r="E389" s="9"/>
      <c r="F389" s="9"/>
      <c r="G389" s="9"/>
      <c r="H389" s="9"/>
      <c r="I389" s="9"/>
      <c r="J389" s="9"/>
      <c r="K389" s="9"/>
    </row>
    <row r="390" spans="5:11" ht="14" x14ac:dyDescent="0.15">
      <c r="E390" s="9"/>
      <c r="F390" s="9"/>
      <c r="G390" s="9"/>
      <c r="H390" s="9"/>
      <c r="I390" s="9"/>
      <c r="J390" s="9"/>
      <c r="K390" s="9"/>
    </row>
    <row r="391" spans="5:11" ht="14" x14ac:dyDescent="0.15">
      <c r="E391" s="9"/>
      <c r="F391" s="9"/>
      <c r="G391" s="9"/>
      <c r="H391" s="9"/>
      <c r="I391" s="9"/>
      <c r="J391" s="9"/>
      <c r="K391" s="9"/>
    </row>
    <row r="392" spans="5:11" ht="14" x14ac:dyDescent="0.15">
      <c r="E392" s="9"/>
      <c r="F392" s="9"/>
      <c r="G392" s="9"/>
      <c r="H392" s="9"/>
      <c r="I392" s="9"/>
      <c r="J392" s="9"/>
      <c r="K392" s="9"/>
    </row>
    <row r="393" spans="5:11" ht="14" x14ac:dyDescent="0.15">
      <c r="E393" s="9"/>
      <c r="F393" s="9"/>
      <c r="G393" s="9"/>
      <c r="H393" s="9"/>
      <c r="I393" s="9"/>
      <c r="J393" s="9"/>
      <c r="K393" s="9"/>
    </row>
    <row r="394" spans="5:11" ht="14" x14ac:dyDescent="0.15">
      <c r="E394" s="9"/>
      <c r="F394" s="9"/>
      <c r="G394" s="9"/>
      <c r="H394" s="9"/>
      <c r="I394" s="9"/>
      <c r="J394" s="9"/>
      <c r="K394" s="9"/>
    </row>
    <row r="395" spans="5:11" ht="14" x14ac:dyDescent="0.15">
      <c r="E395" s="9"/>
      <c r="F395" s="9"/>
      <c r="G395" s="9"/>
      <c r="H395" s="9"/>
      <c r="I395" s="9"/>
      <c r="J395" s="9"/>
      <c r="K395" s="9"/>
    </row>
    <row r="396" spans="5:11" ht="14" x14ac:dyDescent="0.15">
      <c r="E396" s="9"/>
      <c r="F396" s="9"/>
      <c r="G396" s="9"/>
      <c r="H396" s="9"/>
      <c r="I396" s="9"/>
      <c r="J396" s="9"/>
      <c r="K396" s="9"/>
    </row>
    <row r="397" spans="5:11" ht="14" x14ac:dyDescent="0.15">
      <c r="E397" s="9"/>
      <c r="F397" s="9"/>
      <c r="G397" s="9"/>
      <c r="H397" s="9"/>
      <c r="I397" s="9"/>
      <c r="J397" s="9"/>
      <c r="K397" s="9"/>
    </row>
    <row r="398" spans="5:11" ht="14" x14ac:dyDescent="0.15">
      <c r="E398" s="9"/>
      <c r="F398" s="9"/>
      <c r="G398" s="9"/>
      <c r="H398" s="9"/>
      <c r="I398" s="9"/>
      <c r="J398" s="9"/>
      <c r="K398" s="9"/>
    </row>
    <row r="399" spans="5:11" ht="14" x14ac:dyDescent="0.15">
      <c r="E399" s="9"/>
      <c r="F399" s="9"/>
      <c r="G399" s="9"/>
      <c r="H399" s="9"/>
      <c r="I399" s="9"/>
      <c r="J399" s="9"/>
      <c r="K399" s="9"/>
    </row>
    <row r="400" spans="5:11" ht="14" x14ac:dyDescent="0.15">
      <c r="E400" s="9"/>
      <c r="F400" s="9"/>
      <c r="G400" s="9"/>
      <c r="H400" s="9"/>
      <c r="I400" s="9"/>
      <c r="J400" s="9"/>
      <c r="K400" s="9"/>
    </row>
    <row r="401" spans="5:11" ht="14" x14ac:dyDescent="0.15">
      <c r="E401" s="9"/>
      <c r="F401" s="9"/>
      <c r="G401" s="9"/>
      <c r="H401" s="9"/>
      <c r="I401" s="9"/>
      <c r="J401" s="9"/>
      <c r="K401" s="9"/>
    </row>
    <row r="402" spans="5:11" ht="14" x14ac:dyDescent="0.15">
      <c r="E402" s="9"/>
      <c r="F402" s="9"/>
      <c r="G402" s="9"/>
      <c r="H402" s="9"/>
      <c r="I402" s="9"/>
      <c r="J402" s="9"/>
      <c r="K402" s="9"/>
    </row>
    <row r="403" spans="5:11" ht="14" x14ac:dyDescent="0.15">
      <c r="E403" s="9"/>
      <c r="F403" s="9"/>
      <c r="G403" s="9"/>
      <c r="H403" s="9"/>
      <c r="I403" s="9"/>
      <c r="J403" s="9"/>
      <c r="K403" s="9"/>
    </row>
    <row r="404" spans="5:11" ht="14" x14ac:dyDescent="0.15">
      <c r="E404" s="9"/>
      <c r="F404" s="9"/>
      <c r="G404" s="9"/>
      <c r="H404" s="9"/>
      <c r="I404" s="9"/>
      <c r="J404" s="9"/>
      <c r="K404" s="9"/>
    </row>
    <row r="405" spans="5:11" ht="14" x14ac:dyDescent="0.15">
      <c r="E405" s="9"/>
      <c r="F405" s="9"/>
      <c r="G405" s="9"/>
      <c r="H405" s="9"/>
      <c r="I405" s="9"/>
      <c r="J405" s="9"/>
      <c r="K405" s="9"/>
    </row>
    <row r="406" spans="5:11" ht="14" x14ac:dyDescent="0.15">
      <c r="E406" s="9"/>
      <c r="F406" s="9"/>
      <c r="G406" s="9"/>
      <c r="H406" s="9"/>
      <c r="I406" s="9"/>
      <c r="J406" s="9"/>
      <c r="K406" s="9"/>
    </row>
    <row r="407" spans="5:11" ht="14" x14ac:dyDescent="0.15">
      <c r="E407" s="9"/>
      <c r="F407" s="9"/>
      <c r="G407" s="9"/>
      <c r="H407" s="9"/>
      <c r="I407" s="9"/>
      <c r="J407" s="9"/>
      <c r="K407" s="9"/>
    </row>
    <row r="408" spans="5:11" ht="14" x14ac:dyDescent="0.15">
      <c r="E408" s="9"/>
      <c r="F408" s="9"/>
      <c r="G408" s="9"/>
      <c r="H408" s="9"/>
      <c r="I408" s="9"/>
      <c r="J408" s="9"/>
      <c r="K408" s="9"/>
    </row>
    <row r="409" spans="5:11" ht="14" x14ac:dyDescent="0.15">
      <c r="E409" s="9"/>
      <c r="F409" s="9"/>
      <c r="G409" s="9"/>
      <c r="H409" s="9"/>
      <c r="I409" s="9"/>
      <c r="J409" s="9"/>
      <c r="K409" s="9"/>
    </row>
    <row r="410" spans="5:11" ht="14" x14ac:dyDescent="0.15">
      <c r="E410" s="9"/>
      <c r="F410" s="9"/>
      <c r="G410" s="9"/>
      <c r="H410" s="9"/>
      <c r="I410" s="9"/>
      <c r="J410" s="9"/>
      <c r="K410" s="9"/>
    </row>
    <row r="411" spans="5:11" ht="14" x14ac:dyDescent="0.15">
      <c r="E411" s="9"/>
      <c r="F411" s="9"/>
      <c r="G411" s="9"/>
      <c r="H411" s="9"/>
      <c r="I411" s="9"/>
      <c r="J411" s="9"/>
      <c r="K411" s="9"/>
    </row>
    <row r="412" spans="5:11" ht="14" x14ac:dyDescent="0.15">
      <c r="E412" s="9"/>
      <c r="F412" s="9"/>
      <c r="G412" s="9"/>
      <c r="H412" s="9"/>
      <c r="I412" s="9"/>
      <c r="J412" s="9"/>
      <c r="K412" s="9"/>
    </row>
    <row r="413" spans="5:11" ht="14" x14ac:dyDescent="0.15">
      <c r="E413" s="9"/>
      <c r="F413" s="9"/>
      <c r="G413" s="9"/>
      <c r="H413" s="9"/>
      <c r="I413" s="9"/>
      <c r="J413" s="9"/>
      <c r="K413" s="9"/>
    </row>
    <row r="414" spans="5:11" ht="14" x14ac:dyDescent="0.15">
      <c r="E414" s="9"/>
      <c r="F414" s="9"/>
      <c r="G414" s="9"/>
      <c r="H414" s="9"/>
      <c r="I414" s="9"/>
      <c r="J414" s="9"/>
      <c r="K414" s="9"/>
    </row>
    <row r="415" spans="5:11" ht="14" x14ac:dyDescent="0.15">
      <c r="E415" s="9"/>
      <c r="F415" s="9"/>
      <c r="G415" s="9"/>
      <c r="H415" s="9"/>
      <c r="I415" s="9"/>
      <c r="J415" s="9"/>
      <c r="K415" s="9"/>
    </row>
    <row r="416" spans="5:11" ht="14" x14ac:dyDescent="0.15">
      <c r="E416" s="9"/>
      <c r="F416" s="9"/>
      <c r="G416" s="9"/>
      <c r="H416" s="9"/>
      <c r="I416" s="9"/>
      <c r="J416" s="9"/>
      <c r="K416" s="9"/>
    </row>
    <row r="417" spans="5:11" ht="14" x14ac:dyDescent="0.15">
      <c r="E417" s="9"/>
      <c r="F417" s="9"/>
      <c r="G417" s="9"/>
      <c r="H417" s="9"/>
      <c r="I417" s="9"/>
      <c r="J417" s="9"/>
      <c r="K417" s="9"/>
    </row>
    <row r="418" spans="5:11" ht="14" x14ac:dyDescent="0.15">
      <c r="E418" s="9"/>
      <c r="F418" s="9"/>
      <c r="G418" s="9"/>
      <c r="H418" s="9"/>
      <c r="I418" s="9"/>
      <c r="J418" s="9"/>
      <c r="K418" s="9"/>
    </row>
    <row r="419" spans="5:11" ht="14" x14ac:dyDescent="0.15">
      <c r="E419" s="9"/>
      <c r="F419" s="9"/>
      <c r="G419" s="9"/>
      <c r="H419" s="9"/>
      <c r="I419" s="9"/>
      <c r="J419" s="9"/>
      <c r="K419" s="9"/>
    </row>
    <row r="420" spans="5:11" ht="14" x14ac:dyDescent="0.15">
      <c r="E420" s="9"/>
      <c r="F420" s="9"/>
      <c r="G420" s="9"/>
      <c r="H420" s="9"/>
      <c r="I420" s="9"/>
      <c r="J420" s="9"/>
      <c r="K420" s="9"/>
    </row>
    <row r="421" spans="5:11" ht="14" x14ac:dyDescent="0.15">
      <c r="E421" s="9"/>
      <c r="F421" s="9"/>
      <c r="G421" s="9"/>
      <c r="H421" s="9"/>
      <c r="I421" s="9"/>
      <c r="J421" s="9"/>
      <c r="K421" s="9"/>
    </row>
    <row r="422" spans="5:11" ht="14" x14ac:dyDescent="0.15">
      <c r="E422" s="9"/>
      <c r="F422" s="9"/>
      <c r="G422" s="9"/>
      <c r="H422" s="9"/>
      <c r="I422" s="9"/>
      <c r="J422" s="9"/>
      <c r="K422" s="9"/>
    </row>
    <row r="423" spans="5:11" ht="14" x14ac:dyDescent="0.15">
      <c r="E423" s="9"/>
      <c r="F423" s="9"/>
      <c r="G423" s="9"/>
      <c r="H423" s="9"/>
      <c r="I423" s="9"/>
      <c r="J423" s="9"/>
      <c r="K423" s="9"/>
    </row>
    <row r="424" spans="5:11" ht="14" x14ac:dyDescent="0.15">
      <c r="E424" s="9"/>
      <c r="F424" s="9"/>
      <c r="G424" s="9"/>
      <c r="H424" s="9"/>
      <c r="I424" s="9"/>
      <c r="J424" s="9"/>
      <c r="K424" s="9"/>
    </row>
    <row r="425" spans="5:11" ht="14" x14ac:dyDescent="0.15">
      <c r="E425" s="9"/>
      <c r="F425" s="9"/>
      <c r="G425" s="9"/>
      <c r="H425" s="9"/>
      <c r="I425" s="9"/>
      <c r="J425" s="9"/>
      <c r="K425" s="9"/>
    </row>
    <row r="426" spans="5:11" ht="14" x14ac:dyDescent="0.15">
      <c r="E426" s="9"/>
      <c r="F426" s="9"/>
      <c r="G426" s="9"/>
      <c r="H426" s="9"/>
      <c r="I426" s="9"/>
      <c r="J426" s="9"/>
      <c r="K426" s="9"/>
    </row>
    <row r="427" spans="5:11" ht="14" x14ac:dyDescent="0.15">
      <c r="E427" s="9"/>
      <c r="F427" s="9"/>
      <c r="G427" s="9"/>
      <c r="H427" s="9"/>
      <c r="I427" s="9"/>
      <c r="J427" s="9"/>
      <c r="K427" s="9"/>
    </row>
    <row r="428" spans="5:11" ht="14" x14ac:dyDescent="0.15">
      <c r="E428" s="9"/>
      <c r="F428" s="9"/>
      <c r="G428" s="9"/>
      <c r="H428" s="9"/>
      <c r="I428" s="9"/>
      <c r="J428" s="9"/>
      <c r="K428" s="9"/>
    </row>
    <row r="429" spans="5:11" ht="14" x14ac:dyDescent="0.15">
      <c r="E429" s="9"/>
      <c r="F429" s="9"/>
      <c r="G429" s="9"/>
      <c r="H429" s="9"/>
      <c r="I429" s="9"/>
      <c r="J429" s="9"/>
      <c r="K429" s="9"/>
    </row>
    <row r="430" spans="5:11" ht="14" x14ac:dyDescent="0.15">
      <c r="E430" s="9"/>
      <c r="F430" s="9"/>
      <c r="G430" s="9"/>
      <c r="H430" s="9"/>
      <c r="I430" s="9"/>
      <c r="J430" s="9"/>
      <c r="K430" s="9"/>
    </row>
    <row r="431" spans="5:11" ht="14" x14ac:dyDescent="0.15">
      <c r="E431" s="9"/>
      <c r="F431" s="9"/>
      <c r="G431" s="9"/>
      <c r="H431" s="9"/>
      <c r="I431" s="9"/>
      <c r="J431" s="9"/>
      <c r="K431" s="9"/>
    </row>
    <row r="432" spans="5:11" ht="14" x14ac:dyDescent="0.15">
      <c r="E432" s="9"/>
      <c r="F432" s="9"/>
      <c r="G432" s="9"/>
      <c r="H432" s="9"/>
      <c r="I432" s="9"/>
      <c r="J432" s="9"/>
      <c r="K432" s="9"/>
    </row>
    <row r="433" spans="5:11" ht="14" x14ac:dyDescent="0.15">
      <c r="E433" s="9"/>
      <c r="F433" s="9"/>
      <c r="G433" s="9"/>
      <c r="H433" s="9"/>
      <c r="I433" s="9"/>
      <c r="J433" s="9"/>
      <c r="K433" s="9"/>
    </row>
    <row r="434" spans="5:11" ht="14" x14ac:dyDescent="0.15">
      <c r="E434" s="9"/>
      <c r="F434" s="9"/>
      <c r="G434" s="9"/>
      <c r="H434" s="9"/>
      <c r="I434" s="9"/>
      <c r="J434" s="9"/>
      <c r="K434" s="9"/>
    </row>
    <row r="435" spans="5:11" ht="14" x14ac:dyDescent="0.15">
      <c r="E435" s="9"/>
      <c r="F435" s="9"/>
      <c r="G435" s="9"/>
      <c r="H435" s="9"/>
      <c r="I435" s="9"/>
      <c r="J435" s="9"/>
      <c r="K435" s="9"/>
    </row>
    <row r="436" spans="5:11" ht="14" x14ac:dyDescent="0.15">
      <c r="E436" s="9"/>
      <c r="F436" s="9"/>
      <c r="G436" s="9"/>
      <c r="H436" s="9"/>
      <c r="I436" s="9"/>
      <c r="J436" s="9"/>
      <c r="K436" s="9"/>
    </row>
    <row r="437" spans="5:11" ht="14" x14ac:dyDescent="0.15">
      <c r="E437" s="9"/>
      <c r="F437" s="9"/>
      <c r="G437" s="9"/>
      <c r="H437" s="9"/>
      <c r="I437" s="9"/>
      <c r="J437" s="9"/>
      <c r="K437" s="9"/>
    </row>
    <row r="438" spans="5:11" ht="14" x14ac:dyDescent="0.15">
      <c r="E438" s="9"/>
      <c r="F438" s="9"/>
      <c r="G438" s="9"/>
      <c r="H438" s="9"/>
      <c r="I438" s="9"/>
      <c r="J438" s="9"/>
      <c r="K438" s="9"/>
    </row>
    <row r="439" spans="5:11" ht="14" x14ac:dyDescent="0.15">
      <c r="E439" s="9"/>
      <c r="F439" s="9"/>
      <c r="G439" s="9"/>
      <c r="H439" s="9"/>
      <c r="I439" s="9"/>
      <c r="J439" s="9"/>
      <c r="K439" s="9"/>
    </row>
    <row r="440" spans="5:11" ht="14" x14ac:dyDescent="0.15">
      <c r="E440" s="9"/>
      <c r="F440" s="9"/>
      <c r="G440" s="9"/>
      <c r="H440" s="9"/>
      <c r="I440" s="9"/>
      <c r="J440" s="9"/>
      <c r="K440" s="9"/>
    </row>
    <row r="441" spans="5:11" ht="14" x14ac:dyDescent="0.15">
      <c r="E441" s="9"/>
      <c r="F441" s="9"/>
      <c r="G441" s="9"/>
      <c r="H441" s="9"/>
      <c r="I441" s="9"/>
      <c r="J441" s="9"/>
      <c r="K441" s="9"/>
    </row>
    <row r="442" spans="5:11" ht="14" x14ac:dyDescent="0.15">
      <c r="E442" s="9"/>
      <c r="F442" s="9"/>
      <c r="G442" s="9"/>
      <c r="H442" s="9"/>
      <c r="I442" s="9"/>
      <c r="J442" s="9"/>
      <c r="K442" s="9"/>
    </row>
    <row r="443" spans="5:11" ht="14" x14ac:dyDescent="0.15">
      <c r="E443" s="9"/>
      <c r="F443" s="9"/>
      <c r="G443" s="9"/>
      <c r="H443" s="9"/>
      <c r="I443" s="9"/>
      <c r="J443" s="9"/>
      <c r="K443" s="9"/>
    </row>
    <row r="444" spans="5:11" ht="14" x14ac:dyDescent="0.15">
      <c r="E444" s="9"/>
      <c r="F444" s="9"/>
      <c r="G444" s="9"/>
      <c r="H444" s="9"/>
      <c r="I444" s="9"/>
      <c r="J444" s="9"/>
      <c r="K444" s="9"/>
    </row>
    <row r="445" spans="5:11" ht="14" x14ac:dyDescent="0.15">
      <c r="E445" s="9"/>
      <c r="F445" s="9"/>
      <c r="G445" s="9"/>
      <c r="H445" s="9"/>
      <c r="I445" s="9"/>
      <c r="J445" s="9"/>
      <c r="K445" s="9"/>
    </row>
    <row r="446" spans="5:11" ht="14" x14ac:dyDescent="0.15">
      <c r="E446" s="9"/>
      <c r="F446" s="9"/>
      <c r="G446" s="9"/>
      <c r="H446" s="9"/>
      <c r="I446" s="9"/>
      <c r="J446" s="9"/>
      <c r="K446" s="9"/>
    </row>
    <row r="447" spans="5:11" ht="14" x14ac:dyDescent="0.15">
      <c r="E447" s="9"/>
      <c r="F447" s="9"/>
      <c r="G447" s="9"/>
      <c r="H447" s="9"/>
      <c r="I447" s="9"/>
      <c r="J447" s="9"/>
      <c r="K447" s="9"/>
    </row>
    <row r="448" spans="5:11" ht="14" x14ac:dyDescent="0.15">
      <c r="E448" s="9"/>
      <c r="F448" s="9"/>
      <c r="G448" s="9"/>
      <c r="H448" s="9"/>
      <c r="I448" s="9"/>
      <c r="J448" s="9"/>
      <c r="K448" s="9"/>
    </row>
    <row r="449" spans="5:11" ht="14" x14ac:dyDescent="0.15">
      <c r="E449" s="9"/>
      <c r="F449" s="9"/>
      <c r="G449" s="9"/>
      <c r="H449" s="9"/>
      <c r="I449" s="9"/>
      <c r="J449" s="9"/>
      <c r="K449" s="9"/>
    </row>
    <row r="450" spans="5:11" ht="14" x14ac:dyDescent="0.15">
      <c r="E450" s="9"/>
      <c r="F450" s="9"/>
      <c r="G450" s="9"/>
      <c r="H450" s="9"/>
      <c r="I450" s="9"/>
      <c r="J450" s="9"/>
      <c r="K450" s="9"/>
    </row>
    <row r="451" spans="5:11" ht="14" x14ac:dyDescent="0.15">
      <c r="E451" s="9"/>
      <c r="F451" s="9"/>
      <c r="G451" s="9"/>
      <c r="H451" s="9"/>
      <c r="I451" s="9"/>
      <c r="J451" s="9"/>
      <c r="K451" s="9"/>
    </row>
    <row r="452" spans="5:11" ht="14" x14ac:dyDescent="0.15">
      <c r="E452" s="9"/>
      <c r="F452" s="9"/>
      <c r="G452" s="9"/>
      <c r="H452" s="9"/>
      <c r="I452" s="9"/>
      <c r="J452" s="9"/>
      <c r="K452" s="9"/>
    </row>
    <row r="453" spans="5:11" ht="14" x14ac:dyDescent="0.15">
      <c r="E453" s="9"/>
      <c r="F453" s="9"/>
      <c r="G453" s="9"/>
      <c r="H453" s="9"/>
      <c r="I453" s="9"/>
      <c r="J453" s="9"/>
      <c r="K453" s="9"/>
    </row>
    <row r="454" spans="5:11" ht="14" x14ac:dyDescent="0.15">
      <c r="E454" s="9"/>
      <c r="F454" s="9"/>
      <c r="G454" s="9"/>
      <c r="H454" s="9"/>
      <c r="I454" s="9"/>
      <c r="J454" s="9"/>
      <c r="K454" s="9"/>
    </row>
    <row r="455" spans="5:11" ht="14" x14ac:dyDescent="0.15">
      <c r="E455" s="9"/>
      <c r="F455" s="9"/>
      <c r="G455" s="9"/>
      <c r="H455" s="9"/>
      <c r="I455" s="9"/>
      <c r="J455" s="9"/>
      <c r="K455" s="9"/>
    </row>
    <row r="456" spans="5:11" ht="14" x14ac:dyDescent="0.15">
      <c r="E456" s="9"/>
      <c r="F456" s="9"/>
      <c r="G456" s="9"/>
      <c r="H456" s="9"/>
      <c r="I456" s="9"/>
      <c r="J456" s="9"/>
      <c r="K456" s="9"/>
    </row>
    <row r="457" spans="5:11" ht="14" x14ac:dyDescent="0.15">
      <c r="E457" s="9"/>
      <c r="F457" s="9"/>
      <c r="G457" s="9"/>
      <c r="H457" s="9"/>
      <c r="I457" s="9"/>
      <c r="J457" s="9"/>
      <c r="K457" s="9"/>
    </row>
    <row r="458" spans="5:11" ht="14" x14ac:dyDescent="0.15">
      <c r="E458" s="9"/>
      <c r="F458" s="9"/>
      <c r="G458" s="9"/>
      <c r="H458" s="9"/>
      <c r="I458" s="9"/>
      <c r="J458" s="9"/>
      <c r="K458" s="9"/>
    </row>
    <row r="459" spans="5:11" ht="14" x14ac:dyDescent="0.15">
      <c r="E459" s="9"/>
      <c r="F459" s="9"/>
      <c r="G459" s="9"/>
      <c r="H459" s="9"/>
      <c r="I459" s="9"/>
      <c r="J459" s="9"/>
      <c r="K459" s="9"/>
    </row>
    <row r="460" spans="5:11" ht="14" x14ac:dyDescent="0.15">
      <c r="E460" s="9"/>
      <c r="F460" s="9"/>
      <c r="G460" s="9"/>
      <c r="H460" s="9"/>
      <c r="I460" s="9"/>
      <c r="J460" s="9"/>
      <c r="K460" s="9"/>
    </row>
    <row r="461" spans="5:11" ht="14" x14ac:dyDescent="0.15">
      <c r="E461" s="9"/>
      <c r="F461" s="9"/>
      <c r="G461" s="9"/>
      <c r="H461" s="9"/>
      <c r="I461" s="9"/>
      <c r="J461" s="9"/>
      <c r="K461" s="9"/>
    </row>
    <row r="462" spans="5:11" ht="14" x14ac:dyDescent="0.15">
      <c r="E462" s="9"/>
      <c r="F462" s="9"/>
      <c r="G462" s="9"/>
      <c r="H462" s="9"/>
      <c r="I462" s="9"/>
      <c r="J462" s="9"/>
      <c r="K462" s="9"/>
    </row>
    <row r="463" spans="5:11" ht="14" x14ac:dyDescent="0.15">
      <c r="E463" s="9"/>
      <c r="F463" s="9"/>
      <c r="G463" s="9"/>
      <c r="H463" s="9"/>
      <c r="I463" s="9"/>
      <c r="J463" s="9"/>
      <c r="K463" s="9"/>
    </row>
    <row r="464" spans="5:11" ht="14" x14ac:dyDescent="0.15">
      <c r="E464" s="9"/>
      <c r="F464" s="9"/>
      <c r="G464" s="9"/>
      <c r="H464" s="9"/>
      <c r="I464" s="9"/>
      <c r="J464" s="9"/>
      <c r="K464" s="9"/>
    </row>
    <row r="465" spans="5:11" ht="14" x14ac:dyDescent="0.15">
      <c r="E465" s="9"/>
      <c r="F465" s="9"/>
      <c r="G465" s="9"/>
      <c r="H465" s="9"/>
      <c r="I465" s="9"/>
      <c r="J465" s="9"/>
      <c r="K465" s="9"/>
    </row>
    <row r="466" spans="5:11" ht="14" x14ac:dyDescent="0.15">
      <c r="E466" s="9"/>
      <c r="F466" s="9"/>
      <c r="G466" s="9"/>
      <c r="H466" s="9"/>
      <c r="I466" s="9"/>
      <c r="J466" s="9"/>
      <c r="K466" s="9"/>
    </row>
    <row r="467" spans="5:11" ht="14" x14ac:dyDescent="0.15">
      <c r="E467" s="9"/>
      <c r="F467" s="9"/>
      <c r="G467" s="9"/>
      <c r="H467" s="9"/>
      <c r="I467" s="9"/>
      <c r="J467" s="9"/>
      <c r="K467" s="9"/>
    </row>
    <row r="468" spans="5:11" ht="14" x14ac:dyDescent="0.15">
      <c r="E468" s="9"/>
      <c r="F468" s="9"/>
      <c r="G468" s="9"/>
      <c r="H468" s="9"/>
      <c r="I468" s="9"/>
      <c r="J468" s="9"/>
      <c r="K468" s="9"/>
    </row>
    <row r="469" spans="5:11" ht="14" x14ac:dyDescent="0.15">
      <c r="E469" s="9"/>
      <c r="F469" s="9"/>
      <c r="G469" s="9"/>
      <c r="H469" s="9"/>
      <c r="I469" s="9"/>
      <c r="J469" s="9"/>
      <c r="K469" s="9"/>
    </row>
    <row r="470" spans="5:11" ht="14" x14ac:dyDescent="0.15">
      <c r="E470" s="9"/>
      <c r="F470" s="9"/>
      <c r="G470" s="9"/>
      <c r="H470" s="9"/>
      <c r="I470" s="9"/>
      <c r="J470" s="9"/>
      <c r="K470" s="9"/>
    </row>
    <row r="471" spans="5:11" ht="14" x14ac:dyDescent="0.15">
      <c r="E471" s="9"/>
      <c r="F471" s="9"/>
      <c r="G471" s="9"/>
      <c r="H471" s="9"/>
      <c r="I471" s="9"/>
      <c r="J471" s="9"/>
      <c r="K471" s="9"/>
    </row>
    <row r="472" spans="5:11" ht="14" x14ac:dyDescent="0.15">
      <c r="E472" s="9"/>
      <c r="F472" s="9"/>
      <c r="G472" s="9"/>
      <c r="H472" s="9"/>
      <c r="I472" s="9"/>
      <c r="J472" s="9"/>
      <c r="K472" s="9"/>
    </row>
    <row r="473" spans="5:11" ht="14" x14ac:dyDescent="0.15">
      <c r="E473" s="9"/>
      <c r="F473" s="9"/>
      <c r="G473" s="9"/>
      <c r="H473" s="9"/>
      <c r="I473" s="9"/>
      <c r="J473" s="9"/>
      <c r="K473" s="9"/>
    </row>
    <row r="474" spans="5:11" ht="14" x14ac:dyDescent="0.15">
      <c r="E474" s="9"/>
      <c r="F474" s="9"/>
      <c r="G474" s="9"/>
      <c r="H474" s="9"/>
      <c r="I474" s="9"/>
      <c r="J474" s="9"/>
      <c r="K474" s="9"/>
    </row>
    <row r="475" spans="5:11" ht="14" x14ac:dyDescent="0.15">
      <c r="E475" s="9"/>
      <c r="F475" s="9"/>
      <c r="G475" s="9"/>
      <c r="H475" s="9"/>
      <c r="I475" s="9"/>
      <c r="J475" s="9"/>
      <c r="K475" s="9"/>
    </row>
    <row r="476" spans="5:11" ht="14" x14ac:dyDescent="0.15">
      <c r="E476" s="9"/>
      <c r="F476" s="9"/>
      <c r="G476" s="9"/>
      <c r="H476" s="9"/>
      <c r="I476" s="9"/>
      <c r="J476" s="9"/>
      <c r="K476" s="9"/>
    </row>
    <row r="477" spans="5:11" ht="14" x14ac:dyDescent="0.15">
      <c r="E477" s="9"/>
      <c r="F477" s="9"/>
      <c r="G477" s="9"/>
      <c r="H477" s="9"/>
      <c r="I477" s="9"/>
      <c r="J477" s="9"/>
      <c r="K477" s="9"/>
    </row>
    <row r="478" spans="5:11" ht="14" x14ac:dyDescent="0.15">
      <c r="E478" s="9"/>
      <c r="F478" s="9"/>
      <c r="G478" s="9"/>
      <c r="H478" s="9"/>
      <c r="I478" s="9"/>
      <c r="J478" s="9"/>
      <c r="K478" s="9"/>
    </row>
    <row r="479" spans="5:11" ht="14" x14ac:dyDescent="0.15">
      <c r="E479" s="9"/>
      <c r="F479" s="9"/>
      <c r="G479" s="9"/>
      <c r="H479" s="9"/>
      <c r="I479" s="9"/>
      <c r="J479" s="9"/>
      <c r="K479" s="9"/>
    </row>
    <row r="480" spans="5:11" ht="14" x14ac:dyDescent="0.15">
      <c r="E480" s="9"/>
      <c r="F480" s="9"/>
      <c r="G480" s="9"/>
      <c r="H480" s="9"/>
      <c r="I480" s="9"/>
      <c r="J480" s="9"/>
      <c r="K480" s="9"/>
    </row>
    <row r="481" spans="5:11" ht="14" x14ac:dyDescent="0.15">
      <c r="E481" s="9"/>
      <c r="F481" s="9"/>
      <c r="G481" s="9"/>
      <c r="H481" s="9"/>
      <c r="I481" s="9"/>
      <c r="J481" s="9"/>
      <c r="K481" s="9"/>
    </row>
    <row r="482" spans="5:11" ht="14" x14ac:dyDescent="0.15">
      <c r="E482" s="9"/>
      <c r="F482" s="9"/>
      <c r="G482" s="9"/>
      <c r="H482" s="9"/>
      <c r="I482" s="9"/>
      <c r="J482" s="9"/>
      <c r="K482" s="9"/>
    </row>
    <row r="483" spans="5:11" ht="14" x14ac:dyDescent="0.15">
      <c r="E483" s="9"/>
      <c r="F483" s="9"/>
      <c r="G483" s="9"/>
      <c r="H483" s="9"/>
      <c r="I483" s="9"/>
      <c r="J483" s="9"/>
      <c r="K483" s="9"/>
    </row>
    <row r="484" spans="5:11" ht="14" x14ac:dyDescent="0.15">
      <c r="E484" s="9"/>
      <c r="F484" s="9"/>
      <c r="G484" s="9"/>
      <c r="H484" s="9"/>
      <c r="I484" s="9"/>
      <c r="J484" s="9"/>
      <c r="K484" s="9"/>
    </row>
    <row r="485" spans="5:11" ht="14" x14ac:dyDescent="0.15">
      <c r="E485" s="9"/>
      <c r="F485" s="9"/>
      <c r="G485" s="9"/>
      <c r="H485" s="9"/>
      <c r="I485" s="9"/>
      <c r="J485" s="9"/>
      <c r="K485" s="9"/>
    </row>
    <row r="486" spans="5:11" ht="14" x14ac:dyDescent="0.15">
      <c r="E486" s="9"/>
      <c r="F486" s="9"/>
      <c r="G486" s="9"/>
      <c r="H486" s="9"/>
      <c r="I486" s="9"/>
      <c r="J486" s="9"/>
      <c r="K486" s="9"/>
    </row>
    <row r="487" spans="5:11" ht="14" x14ac:dyDescent="0.15">
      <c r="E487" s="9"/>
      <c r="F487" s="9"/>
      <c r="G487" s="9"/>
      <c r="H487" s="9"/>
      <c r="I487" s="9"/>
      <c r="J487" s="9"/>
      <c r="K487" s="9"/>
    </row>
    <row r="488" spans="5:11" ht="14" x14ac:dyDescent="0.15">
      <c r="E488" s="9"/>
      <c r="F488" s="9"/>
      <c r="G488" s="9"/>
      <c r="H488" s="9"/>
      <c r="I488" s="9"/>
      <c r="J488" s="9"/>
      <c r="K488" s="9"/>
    </row>
    <row r="489" spans="5:11" ht="14" x14ac:dyDescent="0.15">
      <c r="E489" s="9"/>
      <c r="F489" s="9"/>
      <c r="G489" s="9"/>
      <c r="H489" s="9"/>
      <c r="I489" s="9"/>
      <c r="J489" s="9"/>
      <c r="K489" s="9"/>
    </row>
    <row r="490" spans="5:11" ht="14" x14ac:dyDescent="0.15">
      <c r="E490" s="9"/>
      <c r="F490" s="9"/>
      <c r="G490" s="9"/>
      <c r="H490" s="9"/>
      <c r="I490" s="9"/>
      <c r="J490" s="9"/>
      <c r="K490" s="9"/>
    </row>
    <row r="491" spans="5:11" ht="14" x14ac:dyDescent="0.15">
      <c r="E491" s="9"/>
      <c r="F491" s="9"/>
      <c r="G491" s="9"/>
      <c r="H491" s="9"/>
      <c r="I491" s="9"/>
      <c r="J491" s="9"/>
      <c r="K491" s="9"/>
    </row>
    <row r="492" spans="5:11" ht="14" x14ac:dyDescent="0.15">
      <c r="E492" s="9"/>
      <c r="F492" s="9"/>
      <c r="G492" s="9"/>
      <c r="H492" s="9"/>
      <c r="I492" s="9"/>
      <c r="J492" s="9"/>
      <c r="K492" s="9"/>
    </row>
    <row r="493" spans="5:11" ht="14" x14ac:dyDescent="0.15">
      <c r="E493" s="9"/>
      <c r="F493" s="9"/>
      <c r="G493" s="9"/>
      <c r="H493" s="9"/>
      <c r="I493" s="9"/>
      <c r="J493" s="9"/>
      <c r="K493" s="9"/>
    </row>
    <row r="494" spans="5:11" ht="14" x14ac:dyDescent="0.15">
      <c r="E494" s="9"/>
      <c r="F494" s="9"/>
      <c r="G494" s="9"/>
      <c r="H494" s="9"/>
      <c r="I494" s="9"/>
      <c r="J494" s="9"/>
      <c r="K494" s="9"/>
    </row>
    <row r="495" spans="5:11" ht="14" x14ac:dyDescent="0.15">
      <c r="E495" s="9"/>
      <c r="F495" s="9"/>
      <c r="G495" s="9"/>
      <c r="H495" s="9"/>
      <c r="I495" s="9"/>
      <c r="J495" s="9"/>
      <c r="K495" s="9"/>
    </row>
    <row r="496" spans="5:11" ht="14" x14ac:dyDescent="0.15">
      <c r="E496" s="9"/>
      <c r="F496" s="9"/>
      <c r="G496" s="9"/>
      <c r="H496" s="9"/>
      <c r="I496" s="9"/>
      <c r="J496" s="9"/>
      <c r="K496" s="9"/>
    </row>
    <row r="497" spans="5:11" ht="14" x14ac:dyDescent="0.15">
      <c r="E497" s="9"/>
      <c r="F497" s="9"/>
      <c r="G497" s="9"/>
      <c r="H497" s="9"/>
      <c r="I497" s="9"/>
      <c r="J497" s="9"/>
      <c r="K497" s="9"/>
    </row>
    <row r="498" spans="5:11" ht="14" x14ac:dyDescent="0.15">
      <c r="E498" s="9"/>
      <c r="F498" s="9"/>
      <c r="G498" s="9"/>
      <c r="H498" s="9"/>
      <c r="I498" s="9"/>
      <c r="J498" s="9"/>
      <c r="K498" s="9"/>
    </row>
    <row r="499" spans="5:11" ht="14" x14ac:dyDescent="0.15">
      <c r="E499" s="9"/>
      <c r="F499" s="9"/>
      <c r="G499" s="9"/>
      <c r="H499" s="9"/>
      <c r="I499" s="9"/>
      <c r="J499" s="9"/>
      <c r="K499" s="9"/>
    </row>
    <row r="500" spans="5:11" ht="14" x14ac:dyDescent="0.15">
      <c r="E500" s="9"/>
      <c r="F500" s="9"/>
      <c r="G500" s="9"/>
      <c r="H500" s="9"/>
      <c r="I500" s="9"/>
      <c r="J500" s="9"/>
      <c r="K500" s="9"/>
    </row>
    <row r="501" spans="5:11" ht="14" x14ac:dyDescent="0.15">
      <c r="E501" s="9"/>
      <c r="F501" s="9"/>
      <c r="G501" s="9"/>
      <c r="H501" s="9"/>
      <c r="I501" s="9"/>
      <c r="J501" s="9"/>
      <c r="K501" s="9"/>
    </row>
    <row r="502" spans="5:11" ht="14" x14ac:dyDescent="0.15">
      <c r="E502" s="9"/>
      <c r="F502" s="9"/>
      <c r="G502" s="9"/>
      <c r="H502" s="9"/>
      <c r="I502" s="9"/>
      <c r="J502" s="9"/>
      <c r="K502" s="9"/>
    </row>
    <row r="503" spans="5:11" ht="14" x14ac:dyDescent="0.15">
      <c r="E503" s="9"/>
      <c r="F503" s="9"/>
      <c r="G503" s="9"/>
      <c r="H503" s="9"/>
      <c r="I503" s="9"/>
      <c r="J503" s="9"/>
      <c r="K503" s="9"/>
    </row>
    <row r="504" spans="5:11" ht="14" x14ac:dyDescent="0.15">
      <c r="E504" s="9"/>
      <c r="F504" s="9"/>
      <c r="G504" s="9"/>
      <c r="H504" s="9"/>
      <c r="I504" s="9"/>
      <c r="J504" s="9"/>
      <c r="K504" s="9"/>
    </row>
    <row r="505" spans="5:11" ht="14" x14ac:dyDescent="0.15">
      <c r="E505" s="9"/>
      <c r="F505" s="9"/>
      <c r="G505" s="9"/>
      <c r="H505" s="9"/>
      <c r="I505" s="9"/>
      <c r="J505" s="9"/>
      <c r="K505" s="9"/>
    </row>
    <row r="506" spans="5:11" ht="14" x14ac:dyDescent="0.15">
      <c r="E506" s="9"/>
      <c r="F506" s="9"/>
      <c r="G506" s="9"/>
      <c r="H506" s="9"/>
      <c r="I506" s="9"/>
      <c r="J506" s="9"/>
      <c r="K506" s="9"/>
    </row>
    <row r="507" spans="5:11" ht="14" x14ac:dyDescent="0.15">
      <c r="E507" s="9"/>
      <c r="F507" s="9"/>
      <c r="G507" s="9"/>
      <c r="H507" s="9"/>
      <c r="I507" s="9"/>
      <c r="J507" s="9"/>
      <c r="K507" s="9"/>
    </row>
    <row r="508" spans="5:11" ht="14" x14ac:dyDescent="0.15">
      <c r="E508" s="9"/>
      <c r="F508" s="9"/>
      <c r="G508" s="9"/>
      <c r="H508" s="9"/>
      <c r="I508" s="9"/>
      <c r="J508" s="9"/>
      <c r="K508" s="9"/>
    </row>
    <row r="509" spans="5:11" ht="14" x14ac:dyDescent="0.15">
      <c r="E509" s="9"/>
      <c r="F509" s="9"/>
      <c r="G509" s="9"/>
      <c r="H509" s="9"/>
      <c r="I509" s="9"/>
      <c r="J509" s="9"/>
      <c r="K509" s="9"/>
    </row>
    <row r="510" spans="5:11" ht="14" x14ac:dyDescent="0.15">
      <c r="E510" s="9"/>
      <c r="F510" s="9"/>
      <c r="G510" s="9"/>
      <c r="H510" s="9"/>
      <c r="I510" s="9"/>
      <c r="J510" s="9"/>
      <c r="K510" s="9"/>
    </row>
    <row r="511" spans="5:11" ht="14" x14ac:dyDescent="0.15">
      <c r="E511" s="9"/>
      <c r="F511" s="9"/>
      <c r="G511" s="9"/>
      <c r="H511" s="9"/>
      <c r="I511" s="9"/>
      <c r="J511" s="9"/>
      <c r="K511" s="9"/>
    </row>
    <row r="512" spans="5:11" ht="14" x14ac:dyDescent="0.15">
      <c r="E512" s="9"/>
      <c r="F512" s="9"/>
      <c r="G512" s="9"/>
      <c r="H512" s="9"/>
      <c r="I512" s="9"/>
      <c r="J512" s="9"/>
      <c r="K512" s="9"/>
    </row>
    <row r="513" spans="5:11" ht="14" x14ac:dyDescent="0.15">
      <c r="E513" s="9"/>
      <c r="F513" s="9"/>
      <c r="G513" s="9"/>
      <c r="H513" s="9"/>
      <c r="I513" s="9"/>
      <c r="J513" s="9"/>
      <c r="K513" s="9"/>
    </row>
    <row r="514" spans="5:11" ht="14" x14ac:dyDescent="0.15">
      <c r="E514" s="9"/>
      <c r="F514" s="9"/>
      <c r="G514" s="9"/>
      <c r="H514" s="9"/>
      <c r="I514" s="9"/>
      <c r="J514" s="9"/>
      <c r="K514" s="9"/>
    </row>
    <row r="515" spans="5:11" ht="14" x14ac:dyDescent="0.15">
      <c r="E515" s="9"/>
      <c r="F515" s="9"/>
      <c r="G515" s="9"/>
      <c r="H515" s="9"/>
      <c r="I515" s="9"/>
      <c r="J515" s="9"/>
      <c r="K515" s="9"/>
    </row>
    <row r="516" spans="5:11" ht="14" x14ac:dyDescent="0.15">
      <c r="E516" s="9"/>
      <c r="F516" s="9"/>
      <c r="G516" s="9"/>
      <c r="H516" s="9"/>
      <c r="I516" s="9"/>
      <c r="J516" s="9"/>
      <c r="K516" s="9"/>
    </row>
    <row r="517" spans="5:11" ht="14" x14ac:dyDescent="0.15">
      <c r="E517" s="9"/>
      <c r="F517" s="9"/>
      <c r="G517" s="9"/>
      <c r="H517" s="9"/>
      <c r="I517" s="9"/>
      <c r="J517" s="9"/>
      <c r="K517" s="9"/>
    </row>
    <row r="518" spans="5:11" ht="14" x14ac:dyDescent="0.15">
      <c r="E518" s="9"/>
      <c r="F518" s="9"/>
      <c r="G518" s="9"/>
      <c r="H518" s="9"/>
      <c r="I518" s="9"/>
      <c r="J518" s="9"/>
      <c r="K518" s="9"/>
    </row>
    <row r="519" spans="5:11" ht="14" x14ac:dyDescent="0.15">
      <c r="E519" s="9"/>
      <c r="F519" s="9"/>
      <c r="G519" s="9"/>
      <c r="H519" s="9"/>
      <c r="I519" s="9"/>
      <c r="J519" s="9"/>
      <c r="K519" s="9"/>
    </row>
    <row r="520" spans="5:11" ht="14" x14ac:dyDescent="0.15">
      <c r="E520" s="9"/>
      <c r="F520" s="9"/>
      <c r="G520" s="9"/>
      <c r="H520" s="9"/>
      <c r="I520" s="9"/>
      <c r="J520" s="9"/>
      <c r="K520" s="9"/>
    </row>
    <row r="521" spans="5:11" ht="14" x14ac:dyDescent="0.15">
      <c r="E521" s="9"/>
      <c r="F521" s="9"/>
      <c r="G521" s="9"/>
      <c r="H521" s="9"/>
      <c r="I521" s="9"/>
      <c r="J521" s="9"/>
      <c r="K521" s="9"/>
    </row>
    <row r="522" spans="5:11" ht="14" x14ac:dyDescent="0.15">
      <c r="E522" s="9"/>
      <c r="F522" s="9"/>
      <c r="G522" s="9"/>
      <c r="H522" s="9"/>
      <c r="I522" s="9"/>
      <c r="J522" s="9"/>
      <c r="K522" s="9"/>
    </row>
    <row r="523" spans="5:11" ht="14" x14ac:dyDescent="0.15">
      <c r="E523" s="9"/>
      <c r="F523" s="9"/>
      <c r="G523" s="9"/>
      <c r="H523" s="9"/>
      <c r="I523" s="9"/>
      <c r="J523" s="9"/>
      <c r="K523" s="9"/>
    </row>
    <row r="524" spans="5:11" ht="14" x14ac:dyDescent="0.15">
      <c r="E524" s="9"/>
      <c r="F524" s="9"/>
      <c r="G524" s="9"/>
      <c r="H524" s="9"/>
      <c r="I524" s="9"/>
      <c r="J524" s="9"/>
      <c r="K524" s="9"/>
    </row>
    <row r="525" spans="5:11" ht="14" x14ac:dyDescent="0.15">
      <c r="E525" s="9"/>
      <c r="F525" s="9"/>
      <c r="G525" s="9"/>
      <c r="H525" s="9"/>
      <c r="I525" s="9"/>
      <c r="J525" s="9"/>
      <c r="K525" s="9"/>
    </row>
    <row r="526" spans="5:11" ht="14" x14ac:dyDescent="0.15">
      <c r="E526" s="9"/>
      <c r="F526" s="9"/>
      <c r="G526" s="9"/>
      <c r="H526" s="9"/>
      <c r="I526" s="9"/>
      <c r="J526" s="9"/>
      <c r="K526" s="9"/>
    </row>
    <row r="527" spans="5:11" ht="14" x14ac:dyDescent="0.15">
      <c r="E527" s="9"/>
      <c r="F527" s="9"/>
      <c r="G527" s="9"/>
      <c r="H527" s="9"/>
      <c r="I527" s="9"/>
      <c r="J527" s="9"/>
      <c r="K527" s="9"/>
    </row>
    <row r="528" spans="5:11" ht="14" x14ac:dyDescent="0.15">
      <c r="E528" s="9"/>
      <c r="F528" s="9"/>
      <c r="G528" s="9"/>
      <c r="H528" s="9"/>
      <c r="I528" s="9"/>
      <c r="J528" s="9"/>
      <c r="K528" s="9"/>
    </row>
    <row r="529" spans="5:11" ht="14" x14ac:dyDescent="0.15">
      <c r="E529" s="9"/>
      <c r="F529" s="9"/>
      <c r="G529" s="9"/>
      <c r="H529" s="9"/>
      <c r="I529" s="9"/>
      <c r="J529" s="9"/>
      <c r="K529" s="9"/>
    </row>
    <row r="530" spans="5:11" ht="14" x14ac:dyDescent="0.15">
      <c r="E530" s="9"/>
      <c r="F530" s="9"/>
      <c r="G530" s="9"/>
      <c r="H530" s="9"/>
      <c r="I530" s="9"/>
      <c r="J530" s="9"/>
      <c r="K530" s="9"/>
    </row>
    <row r="531" spans="5:11" ht="14" x14ac:dyDescent="0.15">
      <c r="E531" s="9"/>
      <c r="F531" s="9"/>
      <c r="G531" s="9"/>
      <c r="H531" s="9"/>
      <c r="I531" s="9"/>
      <c r="J531" s="9"/>
      <c r="K531" s="9"/>
    </row>
    <row r="532" spans="5:11" ht="14" x14ac:dyDescent="0.15">
      <c r="E532" s="9"/>
      <c r="F532" s="9"/>
      <c r="G532" s="9"/>
      <c r="H532" s="9"/>
      <c r="I532" s="9"/>
      <c r="J532" s="9"/>
      <c r="K532" s="9"/>
    </row>
    <row r="533" spans="5:11" ht="14" x14ac:dyDescent="0.15">
      <c r="E533" s="9"/>
      <c r="F533" s="9"/>
      <c r="G533" s="9"/>
      <c r="H533" s="9"/>
      <c r="I533" s="9"/>
      <c r="J533" s="9"/>
      <c r="K533" s="9"/>
    </row>
    <row r="534" spans="5:11" ht="14" x14ac:dyDescent="0.15">
      <c r="E534" s="9"/>
      <c r="F534" s="9"/>
      <c r="G534" s="9"/>
      <c r="H534" s="9"/>
      <c r="I534" s="9"/>
      <c r="J534" s="9"/>
      <c r="K534" s="9"/>
    </row>
    <row r="535" spans="5:11" ht="14" x14ac:dyDescent="0.15">
      <c r="E535" s="9"/>
      <c r="F535" s="9"/>
      <c r="G535" s="9"/>
      <c r="H535" s="9"/>
      <c r="I535" s="9"/>
      <c r="J535" s="9"/>
      <c r="K535" s="9"/>
    </row>
    <row r="536" spans="5:11" ht="14" x14ac:dyDescent="0.15">
      <c r="E536" s="9"/>
      <c r="F536" s="9"/>
      <c r="G536" s="9"/>
      <c r="H536" s="9"/>
      <c r="I536" s="9"/>
      <c r="J536" s="9"/>
      <c r="K536" s="9"/>
    </row>
    <row r="537" spans="5:11" ht="14" x14ac:dyDescent="0.15">
      <c r="E537" s="9"/>
      <c r="F537" s="9"/>
      <c r="G537" s="9"/>
      <c r="H537" s="9"/>
      <c r="I537" s="9"/>
      <c r="J537" s="9"/>
      <c r="K537" s="9"/>
    </row>
    <row r="538" spans="5:11" ht="14" x14ac:dyDescent="0.15">
      <c r="E538" s="9"/>
      <c r="F538" s="9"/>
      <c r="G538" s="9"/>
      <c r="H538" s="9"/>
      <c r="I538" s="9"/>
      <c r="J538" s="9"/>
      <c r="K538" s="9"/>
    </row>
    <row r="539" spans="5:11" ht="14" x14ac:dyDescent="0.15">
      <c r="E539" s="9"/>
      <c r="F539" s="9"/>
      <c r="G539" s="9"/>
      <c r="H539" s="9"/>
      <c r="I539" s="9"/>
      <c r="J539" s="9"/>
      <c r="K539" s="9"/>
    </row>
    <row r="540" spans="5:11" ht="14" x14ac:dyDescent="0.15">
      <c r="E540" s="9"/>
      <c r="F540" s="9"/>
      <c r="G540" s="9"/>
      <c r="H540" s="9"/>
      <c r="I540" s="9"/>
      <c r="J540" s="9"/>
      <c r="K540" s="9"/>
    </row>
    <row r="541" spans="5:11" ht="14" x14ac:dyDescent="0.15">
      <c r="E541" s="9"/>
      <c r="F541" s="9"/>
      <c r="G541" s="9"/>
      <c r="H541" s="9"/>
      <c r="I541" s="9"/>
      <c r="J541" s="9"/>
      <c r="K541" s="9"/>
    </row>
    <row r="542" spans="5:11" ht="14" x14ac:dyDescent="0.15">
      <c r="E542" s="9"/>
      <c r="F542" s="9"/>
      <c r="G542" s="9"/>
      <c r="H542" s="9"/>
      <c r="I542" s="9"/>
      <c r="J542" s="9"/>
      <c r="K542" s="9"/>
    </row>
    <row r="543" spans="5:11" ht="14" x14ac:dyDescent="0.15">
      <c r="E543" s="9"/>
      <c r="F543" s="9"/>
      <c r="G543" s="9"/>
      <c r="H543" s="9"/>
      <c r="I543" s="9"/>
      <c r="J543" s="9"/>
      <c r="K543" s="9"/>
    </row>
    <row r="544" spans="5:11" ht="14" x14ac:dyDescent="0.15">
      <c r="E544" s="9"/>
      <c r="F544" s="9"/>
      <c r="G544" s="9"/>
      <c r="H544" s="9"/>
      <c r="I544" s="9"/>
      <c r="J544" s="9"/>
      <c r="K544" s="9"/>
    </row>
    <row r="545" spans="5:11" ht="14" x14ac:dyDescent="0.15">
      <c r="E545" s="9"/>
      <c r="F545" s="9"/>
      <c r="G545" s="9"/>
      <c r="H545" s="9"/>
      <c r="I545" s="9"/>
      <c r="J545" s="9"/>
      <c r="K545" s="9"/>
    </row>
    <row r="546" spans="5:11" ht="14" x14ac:dyDescent="0.15">
      <c r="E546" s="9"/>
      <c r="F546" s="9"/>
      <c r="G546" s="9"/>
      <c r="H546" s="9"/>
      <c r="I546" s="9"/>
      <c r="J546" s="9"/>
      <c r="K546" s="9"/>
    </row>
    <row r="547" spans="5:11" ht="14" x14ac:dyDescent="0.15">
      <c r="E547" s="9"/>
      <c r="F547" s="9"/>
      <c r="G547" s="9"/>
      <c r="H547" s="9"/>
      <c r="I547" s="9"/>
      <c r="J547" s="9"/>
      <c r="K547" s="9"/>
    </row>
    <row r="548" spans="5:11" ht="14" x14ac:dyDescent="0.15">
      <c r="E548" s="9"/>
      <c r="F548" s="9"/>
      <c r="G548" s="9"/>
      <c r="H548" s="9"/>
      <c r="I548" s="9"/>
      <c r="J548" s="9"/>
      <c r="K548" s="9"/>
    </row>
    <row r="549" spans="5:11" ht="14" x14ac:dyDescent="0.15">
      <c r="E549" s="9"/>
      <c r="F549" s="9"/>
      <c r="G549" s="9"/>
      <c r="H549" s="9"/>
      <c r="I549" s="9"/>
      <c r="J549" s="9"/>
      <c r="K549" s="9"/>
    </row>
    <row r="550" spans="5:11" ht="14" x14ac:dyDescent="0.15">
      <c r="E550" s="9"/>
      <c r="F550" s="9"/>
      <c r="G550" s="9"/>
      <c r="H550" s="9"/>
      <c r="I550" s="9"/>
      <c r="J550" s="9"/>
      <c r="K550" s="9"/>
    </row>
    <row r="551" spans="5:11" ht="14" x14ac:dyDescent="0.15">
      <c r="E551" s="9"/>
      <c r="F551" s="9"/>
      <c r="G551" s="9"/>
      <c r="H551" s="9"/>
      <c r="I551" s="9"/>
      <c r="J551" s="9"/>
      <c r="K551" s="9"/>
    </row>
    <row r="552" spans="5:11" ht="14" x14ac:dyDescent="0.15">
      <c r="E552" s="9"/>
      <c r="F552" s="9"/>
      <c r="G552" s="9"/>
      <c r="H552" s="9"/>
      <c r="I552" s="9"/>
      <c r="J552" s="9"/>
      <c r="K552" s="9"/>
    </row>
    <row r="553" spans="5:11" ht="14" x14ac:dyDescent="0.15">
      <c r="E553" s="9"/>
      <c r="F553" s="9"/>
      <c r="G553" s="9"/>
      <c r="H553" s="9"/>
      <c r="I553" s="9"/>
      <c r="J553" s="9"/>
      <c r="K553" s="9"/>
    </row>
    <row r="554" spans="5:11" ht="14" x14ac:dyDescent="0.15">
      <c r="E554" s="9"/>
      <c r="F554" s="9"/>
      <c r="G554" s="9"/>
      <c r="H554" s="9"/>
      <c r="I554" s="9"/>
      <c r="J554" s="9"/>
      <c r="K554" s="9"/>
    </row>
    <row r="555" spans="5:11" ht="14" x14ac:dyDescent="0.15">
      <c r="E555" s="9"/>
      <c r="F555" s="9"/>
      <c r="G555" s="9"/>
      <c r="H555" s="9"/>
      <c r="I555" s="9"/>
      <c r="J555" s="9"/>
      <c r="K555" s="9"/>
    </row>
    <row r="556" spans="5:11" ht="14" x14ac:dyDescent="0.15">
      <c r="E556" s="9"/>
      <c r="F556" s="9"/>
      <c r="G556" s="9"/>
      <c r="H556" s="9"/>
      <c r="I556" s="9"/>
      <c r="J556" s="9"/>
      <c r="K556" s="9"/>
    </row>
    <row r="557" spans="5:11" ht="14" x14ac:dyDescent="0.15">
      <c r="E557" s="9"/>
      <c r="F557" s="9"/>
      <c r="G557" s="9"/>
      <c r="H557" s="9"/>
      <c r="I557" s="9"/>
      <c r="J557" s="9"/>
      <c r="K557" s="9"/>
    </row>
    <row r="558" spans="5:11" ht="14" x14ac:dyDescent="0.15">
      <c r="E558" s="9"/>
      <c r="F558" s="9"/>
      <c r="G558" s="9"/>
      <c r="H558" s="9"/>
      <c r="I558" s="9"/>
      <c r="J558" s="9"/>
      <c r="K558" s="9"/>
    </row>
    <row r="559" spans="5:11" ht="14" x14ac:dyDescent="0.15">
      <c r="E559" s="9"/>
      <c r="F559" s="9"/>
      <c r="G559" s="9"/>
      <c r="H559" s="9"/>
      <c r="I559" s="9"/>
      <c r="J559" s="9"/>
      <c r="K559" s="9"/>
    </row>
    <row r="560" spans="5:11" ht="14" x14ac:dyDescent="0.15">
      <c r="E560" s="9"/>
      <c r="F560" s="9"/>
      <c r="G560" s="9"/>
      <c r="H560" s="9"/>
      <c r="I560" s="9"/>
      <c r="J560" s="9"/>
      <c r="K560" s="9"/>
    </row>
    <row r="561" spans="5:11" ht="14" x14ac:dyDescent="0.15">
      <c r="E561" s="9"/>
      <c r="F561" s="9"/>
      <c r="G561" s="9"/>
      <c r="H561" s="9"/>
      <c r="I561" s="9"/>
      <c r="J561" s="9"/>
      <c r="K561" s="9"/>
    </row>
    <row r="562" spans="5:11" ht="14" x14ac:dyDescent="0.15">
      <c r="E562" s="9"/>
      <c r="F562" s="9"/>
      <c r="G562" s="9"/>
      <c r="H562" s="9"/>
      <c r="I562" s="9"/>
      <c r="J562" s="9"/>
      <c r="K562" s="9"/>
    </row>
    <row r="563" spans="5:11" ht="14" x14ac:dyDescent="0.15">
      <c r="E563" s="9"/>
      <c r="F563" s="9"/>
      <c r="G563" s="9"/>
      <c r="H563" s="9"/>
      <c r="I563" s="9"/>
      <c r="J563" s="9"/>
      <c r="K563" s="9"/>
    </row>
    <row r="564" spans="5:11" ht="14" x14ac:dyDescent="0.15">
      <c r="E564" s="9"/>
      <c r="F564" s="9"/>
      <c r="G564" s="9"/>
      <c r="H564" s="9"/>
      <c r="I564" s="9"/>
      <c r="J564" s="9"/>
      <c r="K564" s="9"/>
    </row>
    <row r="565" spans="5:11" ht="14" x14ac:dyDescent="0.15">
      <c r="E565" s="9"/>
      <c r="F565" s="9"/>
      <c r="G565" s="9"/>
      <c r="H565" s="9"/>
      <c r="I565" s="9"/>
      <c r="J565" s="9"/>
      <c r="K565" s="9"/>
    </row>
    <row r="566" spans="5:11" ht="14" x14ac:dyDescent="0.15">
      <c r="E566" s="9"/>
      <c r="F566" s="9"/>
      <c r="G566" s="9"/>
      <c r="H566" s="9"/>
      <c r="I566" s="9"/>
      <c r="J566" s="9"/>
      <c r="K566" s="9"/>
    </row>
    <row r="567" spans="5:11" ht="14" x14ac:dyDescent="0.15">
      <c r="E567" s="9"/>
      <c r="F567" s="9"/>
      <c r="G567" s="9"/>
      <c r="H567" s="9"/>
      <c r="I567" s="9"/>
      <c r="J567" s="9"/>
      <c r="K567" s="9"/>
    </row>
    <row r="568" spans="5:11" ht="14" x14ac:dyDescent="0.15">
      <c r="E568" s="9"/>
      <c r="F568" s="9"/>
      <c r="G568" s="9"/>
      <c r="H568" s="9"/>
      <c r="I568" s="9"/>
      <c r="J568" s="9"/>
      <c r="K568" s="9"/>
    </row>
    <row r="569" spans="5:11" ht="14" x14ac:dyDescent="0.15">
      <c r="E569" s="9"/>
      <c r="F569" s="9"/>
      <c r="G569" s="9"/>
      <c r="H569" s="9"/>
      <c r="I569" s="9"/>
      <c r="J569" s="9"/>
      <c r="K569" s="9"/>
    </row>
    <row r="570" spans="5:11" ht="14" x14ac:dyDescent="0.15">
      <c r="E570" s="9"/>
      <c r="F570" s="9"/>
      <c r="G570" s="9"/>
      <c r="H570" s="9"/>
      <c r="I570" s="9"/>
      <c r="J570" s="9"/>
      <c r="K570" s="9"/>
    </row>
    <row r="571" spans="5:11" ht="14" x14ac:dyDescent="0.15">
      <c r="E571" s="9"/>
      <c r="F571" s="9"/>
      <c r="G571" s="9"/>
      <c r="H571" s="9"/>
      <c r="I571" s="9"/>
      <c r="J571" s="9"/>
      <c r="K571" s="9"/>
    </row>
    <row r="572" spans="5:11" ht="14" x14ac:dyDescent="0.15">
      <c r="E572" s="9"/>
      <c r="F572" s="9"/>
      <c r="G572" s="9"/>
      <c r="H572" s="9"/>
      <c r="I572" s="9"/>
      <c r="J572" s="9"/>
      <c r="K572" s="9"/>
    </row>
    <row r="573" spans="5:11" ht="14" x14ac:dyDescent="0.15">
      <c r="E573" s="9"/>
      <c r="F573" s="9"/>
      <c r="G573" s="9"/>
      <c r="H573" s="9"/>
      <c r="I573" s="9"/>
      <c r="J573" s="9"/>
      <c r="K573" s="9"/>
    </row>
    <row r="574" spans="5:11" ht="14" x14ac:dyDescent="0.15">
      <c r="E574" s="9"/>
      <c r="F574" s="9"/>
      <c r="G574" s="9"/>
      <c r="H574" s="9"/>
      <c r="I574" s="9"/>
      <c r="J574" s="9"/>
      <c r="K574" s="9"/>
    </row>
    <row r="575" spans="5:11" ht="14" x14ac:dyDescent="0.15">
      <c r="E575" s="9"/>
      <c r="F575" s="9"/>
      <c r="G575" s="9"/>
      <c r="H575" s="9"/>
      <c r="I575" s="9"/>
      <c r="J575" s="9"/>
      <c r="K575" s="9"/>
    </row>
    <row r="576" spans="5:11" ht="14" x14ac:dyDescent="0.15">
      <c r="E576" s="9"/>
      <c r="F576" s="9"/>
      <c r="G576" s="9"/>
      <c r="H576" s="9"/>
      <c r="I576" s="9"/>
      <c r="J576" s="9"/>
      <c r="K576" s="9"/>
    </row>
    <row r="577" spans="5:11" ht="14" x14ac:dyDescent="0.15">
      <c r="E577" s="9"/>
      <c r="F577" s="9"/>
      <c r="G577" s="9"/>
      <c r="H577" s="9"/>
      <c r="I577" s="9"/>
      <c r="J577" s="9"/>
      <c r="K577" s="9"/>
    </row>
    <row r="578" spans="5:11" ht="14" x14ac:dyDescent="0.15">
      <c r="E578" s="9"/>
      <c r="F578" s="9"/>
      <c r="G578" s="9"/>
      <c r="H578" s="9"/>
      <c r="I578" s="9"/>
      <c r="J578" s="9"/>
      <c r="K578" s="9"/>
    </row>
    <row r="579" spans="5:11" ht="14" x14ac:dyDescent="0.15">
      <c r="E579" s="9"/>
      <c r="F579" s="9"/>
      <c r="G579" s="9"/>
      <c r="H579" s="9"/>
      <c r="I579" s="9"/>
      <c r="J579" s="9"/>
      <c r="K579" s="9"/>
    </row>
    <row r="580" spans="5:11" ht="14" x14ac:dyDescent="0.15">
      <c r="E580" s="9"/>
      <c r="F580" s="9"/>
      <c r="G580" s="9"/>
      <c r="H580" s="9"/>
      <c r="I580" s="9"/>
      <c r="J580" s="9"/>
      <c r="K580" s="9"/>
    </row>
    <row r="581" spans="5:11" ht="14" x14ac:dyDescent="0.15">
      <c r="E581" s="9"/>
      <c r="F581" s="9"/>
      <c r="G581" s="9"/>
      <c r="H581" s="9"/>
      <c r="I581" s="9"/>
      <c r="J581" s="9"/>
      <c r="K581" s="9"/>
    </row>
    <row r="582" spans="5:11" ht="14" x14ac:dyDescent="0.15">
      <c r="E582" s="9"/>
      <c r="F582" s="9"/>
      <c r="G582" s="9"/>
      <c r="H582" s="9"/>
      <c r="I582" s="9"/>
      <c r="J582" s="9"/>
      <c r="K582" s="9"/>
    </row>
    <row r="583" spans="5:11" ht="14" x14ac:dyDescent="0.15">
      <c r="E583" s="9"/>
      <c r="F583" s="9"/>
      <c r="G583" s="9"/>
      <c r="H583" s="9"/>
      <c r="I583" s="9"/>
      <c r="J583" s="9"/>
      <c r="K583" s="9"/>
    </row>
    <row r="584" spans="5:11" ht="14" x14ac:dyDescent="0.15">
      <c r="E584" s="9"/>
      <c r="F584" s="9"/>
      <c r="G584" s="9"/>
      <c r="H584" s="9"/>
      <c r="I584" s="9"/>
      <c r="J584" s="9"/>
      <c r="K584" s="9"/>
    </row>
    <row r="585" spans="5:11" ht="14" x14ac:dyDescent="0.15">
      <c r="E585" s="9"/>
      <c r="F585" s="9"/>
      <c r="G585" s="9"/>
      <c r="H585" s="9"/>
      <c r="I585" s="9"/>
      <c r="J585" s="9"/>
      <c r="K585" s="9"/>
    </row>
    <row r="586" spans="5:11" ht="14" x14ac:dyDescent="0.15">
      <c r="E586" s="9"/>
      <c r="F586" s="9"/>
      <c r="G586" s="9"/>
      <c r="H586" s="9"/>
      <c r="I586" s="9"/>
      <c r="J586" s="9"/>
      <c r="K586" s="9"/>
    </row>
    <row r="587" spans="5:11" ht="14" x14ac:dyDescent="0.15">
      <c r="E587" s="9"/>
      <c r="F587" s="9"/>
      <c r="G587" s="9"/>
      <c r="H587" s="9"/>
      <c r="I587" s="9"/>
      <c r="J587" s="9"/>
      <c r="K587" s="9"/>
    </row>
    <row r="588" spans="5:11" ht="14" x14ac:dyDescent="0.15">
      <c r="E588" s="9"/>
      <c r="F588" s="9"/>
      <c r="G588" s="9"/>
      <c r="H588" s="9"/>
      <c r="I588" s="9"/>
      <c r="J588" s="9"/>
      <c r="K588" s="9"/>
    </row>
    <row r="589" spans="5:11" ht="14" x14ac:dyDescent="0.15">
      <c r="E589" s="9"/>
      <c r="F589" s="9"/>
      <c r="G589" s="9"/>
      <c r="H589" s="9"/>
      <c r="I589" s="9"/>
      <c r="J589" s="9"/>
      <c r="K589" s="9"/>
    </row>
    <row r="590" spans="5:11" ht="14" x14ac:dyDescent="0.15">
      <c r="E590" s="9"/>
      <c r="F590" s="9"/>
      <c r="G590" s="9"/>
      <c r="H590" s="9"/>
      <c r="I590" s="9"/>
      <c r="J590" s="9"/>
      <c r="K590" s="9"/>
    </row>
    <row r="591" spans="5:11" ht="14" x14ac:dyDescent="0.15">
      <c r="E591" s="9"/>
      <c r="F591" s="9"/>
      <c r="G591" s="9"/>
      <c r="H591" s="9"/>
      <c r="I591" s="9"/>
      <c r="J591" s="9"/>
      <c r="K591" s="9"/>
    </row>
    <row r="592" spans="5:11" ht="14" x14ac:dyDescent="0.15">
      <c r="E592" s="9"/>
      <c r="F592" s="9"/>
      <c r="G592" s="9"/>
      <c r="H592" s="9"/>
      <c r="I592" s="9"/>
      <c r="J592" s="9"/>
      <c r="K592" s="9"/>
    </row>
    <row r="593" spans="5:11" ht="14" x14ac:dyDescent="0.15">
      <c r="E593" s="9"/>
      <c r="F593" s="9"/>
      <c r="G593" s="9"/>
      <c r="H593" s="9"/>
      <c r="I593" s="9"/>
      <c r="J593" s="9"/>
      <c r="K593" s="9"/>
    </row>
    <row r="594" spans="5:11" ht="14" x14ac:dyDescent="0.15">
      <c r="E594" s="9"/>
      <c r="F594" s="9"/>
      <c r="G594" s="9"/>
      <c r="H594" s="9"/>
      <c r="I594" s="9"/>
      <c r="J594" s="9"/>
      <c r="K594" s="9"/>
    </row>
    <row r="595" spans="5:11" ht="14" x14ac:dyDescent="0.15">
      <c r="E595" s="9"/>
      <c r="F595" s="9"/>
      <c r="G595" s="9"/>
      <c r="H595" s="9"/>
      <c r="I595" s="9"/>
      <c r="J595" s="9"/>
      <c r="K595" s="9"/>
    </row>
    <row r="596" spans="5:11" ht="14" x14ac:dyDescent="0.15">
      <c r="E596" s="9"/>
      <c r="F596" s="9"/>
      <c r="G596" s="9"/>
      <c r="H596" s="9"/>
      <c r="I596" s="9"/>
      <c r="J596" s="9"/>
      <c r="K596" s="9"/>
    </row>
    <row r="597" spans="5:11" ht="14" x14ac:dyDescent="0.15">
      <c r="E597" s="9"/>
      <c r="F597" s="9"/>
      <c r="G597" s="9"/>
      <c r="H597" s="9"/>
      <c r="I597" s="9"/>
      <c r="J597" s="9"/>
      <c r="K597" s="9"/>
    </row>
    <row r="598" spans="5:11" ht="14" x14ac:dyDescent="0.15">
      <c r="E598" s="9"/>
      <c r="F598" s="9"/>
      <c r="G598" s="9"/>
      <c r="H598" s="9"/>
      <c r="I598" s="9"/>
      <c r="J598" s="9"/>
      <c r="K598" s="9"/>
    </row>
    <row r="599" spans="5:11" ht="14" x14ac:dyDescent="0.15">
      <c r="E599" s="9"/>
      <c r="F599" s="9"/>
      <c r="G599" s="9"/>
      <c r="H599" s="9"/>
      <c r="I599" s="9"/>
      <c r="J599" s="9"/>
      <c r="K599" s="9"/>
    </row>
    <row r="600" spans="5:11" ht="14" x14ac:dyDescent="0.15">
      <c r="E600" s="9"/>
      <c r="F600" s="9"/>
      <c r="G600" s="9"/>
      <c r="H600" s="9"/>
      <c r="I600" s="9"/>
      <c r="J600" s="9"/>
      <c r="K600" s="9"/>
    </row>
    <row r="601" spans="5:11" ht="14" x14ac:dyDescent="0.15">
      <c r="E601" s="9"/>
      <c r="F601" s="9"/>
      <c r="G601" s="9"/>
      <c r="H601" s="9"/>
      <c r="I601" s="9"/>
      <c r="J601" s="9"/>
      <c r="K601" s="9"/>
    </row>
    <row r="602" spans="5:11" ht="14" x14ac:dyDescent="0.15">
      <c r="E602" s="9"/>
      <c r="F602" s="9"/>
      <c r="G602" s="9"/>
      <c r="H602" s="9"/>
      <c r="I602" s="9"/>
      <c r="J602" s="9"/>
      <c r="K602" s="9"/>
    </row>
    <row r="603" spans="5:11" ht="14" x14ac:dyDescent="0.15">
      <c r="E603" s="9"/>
      <c r="F603" s="9"/>
      <c r="G603" s="9"/>
      <c r="H603" s="9"/>
      <c r="I603" s="9"/>
      <c r="J603" s="9"/>
      <c r="K603" s="9"/>
    </row>
    <row r="604" spans="5:11" ht="14" x14ac:dyDescent="0.15">
      <c r="E604" s="9"/>
      <c r="F604" s="9"/>
      <c r="G604" s="9"/>
      <c r="H604" s="9"/>
      <c r="I604" s="9"/>
      <c r="J604" s="9"/>
      <c r="K604" s="9"/>
    </row>
    <row r="605" spans="5:11" ht="14" x14ac:dyDescent="0.15">
      <c r="E605" s="9"/>
      <c r="F605" s="9"/>
      <c r="G605" s="9"/>
      <c r="H605" s="9"/>
      <c r="I605" s="9"/>
      <c r="J605" s="9"/>
      <c r="K605" s="9"/>
    </row>
    <row r="606" spans="5:11" ht="14" x14ac:dyDescent="0.15">
      <c r="E606" s="9"/>
      <c r="F606" s="9"/>
      <c r="G606" s="9"/>
      <c r="H606" s="9"/>
      <c r="I606" s="9"/>
      <c r="J606" s="9"/>
      <c r="K606" s="9"/>
    </row>
    <row r="607" spans="5:11" ht="14" x14ac:dyDescent="0.15">
      <c r="E607" s="9"/>
      <c r="F607" s="9"/>
      <c r="G607" s="9"/>
      <c r="H607" s="9"/>
      <c r="I607" s="9"/>
      <c r="J607" s="9"/>
      <c r="K607" s="9"/>
    </row>
    <row r="608" spans="5:11" ht="14" x14ac:dyDescent="0.15">
      <c r="E608" s="9"/>
      <c r="F608" s="9"/>
      <c r="G608" s="9"/>
      <c r="H608" s="9"/>
      <c r="I608" s="9"/>
      <c r="J608" s="9"/>
      <c r="K608" s="9"/>
    </row>
    <row r="609" spans="5:11" ht="14" x14ac:dyDescent="0.15">
      <c r="E609" s="9"/>
      <c r="F609" s="9"/>
      <c r="G609" s="9"/>
      <c r="H609" s="9"/>
      <c r="I609" s="9"/>
      <c r="J609" s="9"/>
      <c r="K609" s="9"/>
    </row>
    <row r="610" spans="5:11" ht="14" x14ac:dyDescent="0.15">
      <c r="E610" s="9"/>
      <c r="F610" s="9"/>
      <c r="G610" s="9"/>
      <c r="H610" s="9"/>
      <c r="I610" s="9"/>
      <c r="J610" s="9"/>
      <c r="K610" s="9"/>
    </row>
    <row r="611" spans="5:11" ht="14" x14ac:dyDescent="0.15">
      <c r="E611" s="9"/>
      <c r="F611" s="9"/>
      <c r="G611" s="9"/>
      <c r="H611" s="9"/>
      <c r="I611" s="9"/>
      <c r="J611" s="9"/>
      <c r="K611" s="9"/>
    </row>
    <row r="612" spans="5:11" ht="14" x14ac:dyDescent="0.15">
      <c r="E612" s="9"/>
      <c r="F612" s="9"/>
      <c r="G612" s="9"/>
      <c r="H612" s="9"/>
      <c r="I612" s="9"/>
      <c r="J612" s="9"/>
      <c r="K612" s="9"/>
    </row>
    <row r="613" spans="5:11" ht="14" x14ac:dyDescent="0.15">
      <c r="E613" s="9"/>
      <c r="F613" s="9"/>
      <c r="G613" s="9"/>
      <c r="H613" s="9"/>
      <c r="I613" s="9"/>
      <c r="J613" s="9"/>
      <c r="K613" s="9"/>
    </row>
    <row r="614" spans="5:11" ht="14" x14ac:dyDescent="0.15">
      <c r="E614" s="9"/>
      <c r="F614" s="9"/>
      <c r="G614" s="9"/>
      <c r="H614" s="9"/>
      <c r="I614" s="9"/>
      <c r="J614" s="9"/>
      <c r="K614" s="9"/>
    </row>
    <row r="615" spans="5:11" ht="14" x14ac:dyDescent="0.15">
      <c r="E615" s="9"/>
      <c r="F615" s="9"/>
      <c r="G615" s="9"/>
      <c r="H615" s="9"/>
      <c r="I615" s="9"/>
      <c r="J615" s="9"/>
      <c r="K615" s="9"/>
    </row>
    <row r="616" spans="5:11" ht="14" x14ac:dyDescent="0.15">
      <c r="E616" s="9"/>
      <c r="F616" s="9"/>
      <c r="G616" s="9"/>
      <c r="H616" s="9"/>
      <c r="I616" s="9"/>
      <c r="J616" s="9"/>
      <c r="K616" s="9"/>
    </row>
    <row r="617" spans="5:11" ht="14" x14ac:dyDescent="0.15">
      <c r="E617" s="9"/>
      <c r="F617" s="9"/>
      <c r="G617" s="9"/>
      <c r="H617" s="9"/>
      <c r="I617" s="9"/>
      <c r="J617" s="9"/>
      <c r="K617" s="9"/>
    </row>
    <row r="618" spans="5:11" ht="14" x14ac:dyDescent="0.15">
      <c r="E618" s="9"/>
      <c r="F618" s="9"/>
      <c r="G618" s="9"/>
      <c r="H618" s="9"/>
      <c r="I618" s="9"/>
      <c r="J618" s="9"/>
      <c r="K618" s="9"/>
    </row>
    <row r="619" spans="5:11" ht="14" x14ac:dyDescent="0.15">
      <c r="E619" s="9"/>
      <c r="F619" s="9"/>
      <c r="G619" s="9"/>
      <c r="H619" s="9"/>
      <c r="I619" s="9"/>
      <c r="J619" s="9"/>
      <c r="K619" s="9"/>
    </row>
    <row r="620" spans="5:11" ht="14" x14ac:dyDescent="0.15">
      <c r="E620" s="9"/>
      <c r="F620" s="9"/>
      <c r="G620" s="9"/>
      <c r="H620" s="9"/>
      <c r="I620" s="9"/>
      <c r="J620" s="9"/>
      <c r="K620" s="9"/>
    </row>
    <row r="621" spans="5:11" ht="14" x14ac:dyDescent="0.15">
      <c r="E621" s="9"/>
      <c r="F621" s="9"/>
      <c r="G621" s="9"/>
      <c r="H621" s="9"/>
      <c r="I621" s="9"/>
      <c r="J621" s="9"/>
      <c r="K621" s="9"/>
    </row>
    <row r="622" spans="5:11" ht="14" x14ac:dyDescent="0.15">
      <c r="E622" s="9"/>
      <c r="F622" s="9"/>
      <c r="G622" s="9"/>
      <c r="H622" s="9"/>
      <c r="I622" s="9"/>
      <c r="J622" s="9"/>
      <c r="K622" s="9"/>
    </row>
    <row r="623" spans="5:11" ht="14" x14ac:dyDescent="0.15">
      <c r="E623" s="9"/>
      <c r="F623" s="9"/>
      <c r="G623" s="9"/>
      <c r="H623" s="9"/>
      <c r="I623" s="9"/>
      <c r="J623" s="9"/>
      <c r="K623" s="9"/>
    </row>
    <row r="624" spans="5:11" ht="14" x14ac:dyDescent="0.15">
      <c r="E624" s="9"/>
      <c r="F624" s="9"/>
      <c r="G624" s="9"/>
      <c r="H624" s="9"/>
      <c r="I624" s="9"/>
      <c r="J624" s="9"/>
      <c r="K624" s="9"/>
    </row>
    <row r="625" spans="5:11" ht="14" x14ac:dyDescent="0.15">
      <c r="E625" s="9"/>
      <c r="F625" s="9"/>
      <c r="G625" s="9"/>
      <c r="H625" s="9"/>
      <c r="I625" s="9"/>
      <c r="J625" s="9"/>
      <c r="K625" s="9"/>
    </row>
    <row r="626" spans="5:11" ht="14" x14ac:dyDescent="0.15">
      <c r="E626" s="9"/>
      <c r="F626" s="9"/>
      <c r="G626" s="9"/>
      <c r="H626" s="9"/>
      <c r="I626" s="9"/>
      <c r="J626" s="9"/>
      <c r="K626" s="9"/>
    </row>
    <row r="627" spans="5:11" ht="14" x14ac:dyDescent="0.15">
      <c r="E627" s="9"/>
      <c r="F627" s="9"/>
      <c r="G627" s="9"/>
      <c r="H627" s="9"/>
      <c r="I627" s="9"/>
      <c r="J627" s="9"/>
      <c r="K627" s="9"/>
    </row>
    <row r="628" spans="5:11" ht="14" x14ac:dyDescent="0.15">
      <c r="E628" s="9"/>
      <c r="F628" s="9"/>
      <c r="G628" s="9"/>
      <c r="H628" s="9"/>
      <c r="I628" s="9"/>
      <c r="J628" s="9"/>
      <c r="K628" s="9"/>
    </row>
    <row r="629" spans="5:11" ht="14" x14ac:dyDescent="0.15">
      <c r="E629" s="9"/>
      <c r="F629" s="9"/>
      <c r="G629" s="9"/>
      <c r="H629" s="9"/>
      <c r="I629" s="9"/>
      <c r="J629" s="9"/>
      <c r="K629" s="9"/>
    </row>
    <row r="630" spans="5:11" ht="14" x14ac:dyDescent="0.15">
      <c r="E630" s="9"/>
      <c r="F630" s="9"/>
      <c r="G630" s="9"/>
      <c r="H630" s="9"/>
      <c r="I630" s="9"/>
      <c r="J630" s="9"/>
      <c r="K630" s="9"/>
    </row>
    <row r="631" spans="5:11" ht="14" x14ac:dyDescent="0.15">
      <c r="E631" s="9"/>
      <c r="F631" s="9"/>
      <c r="G631" s="9"/>
      <c r="H631" s="9"/>
      <c r="I631" s="9"/>
      <c r="J631" s="9"/>
      <c r="K631" s="9"/>
    </row>
    <row r="632" spans="5:11" ht="14" x14ac:dyDescent="0.15">
      <c r="E632" s="9"/>
      <c r="F632" s="9"/>
      <c r="G632" s="9"/>
      <c r="H632" s="9"/>
      <c r="I632" s="9"/>
      <c r="J632" s="9"/>
      <c r="K632" s="9"/>
    </row>
    <row r="633" spans="5:11" ht="14" x14ac:dyDescent="0.15">
      <c r="E633" s="9"/>
      <c r="F633" s="9"/>
      <c r="G633" s="9"/>
      <c r="H633" s="9"/>
      <c r="I633" s="9"/>
      <c r="J633" s="9"/>
      <c r="K633" s="9"/>
    </row>
    <row r="634" spans="5:11" ht="14" x14ac:dyDescent="0.15">
      <c r="E634" s="9"/>
      <c r="F634" s="9"/>
      <c r="G634" s="9"/>
      <c r="H634" s="9"/>
      <c r="I634" s="9"/>
      <c r="J634" s="9"/>
      <c r="K634" s="9"/>
    </row>
    <row r="635" spans="5:11" ht="14" x14ac:dyDescent="0.15">
      <c r="E635" s="9"/>
      <c r="F635" s="9"/>
      <c r="G635" s="9"/>
      <c r="H635" s="9"/>
      <c r="I635" s="9"/>
      <c r="J635" s="9"/>
      <c r="K635" s="9"/>
    </row>
    <row r="636" spans="5:11" ht="14" x14ac:dyDescent="0.15">
      <c r="E636" s="9"/>
      <c r="F636" s="9"/>
      <c r="G636" s="9"/>
      <c r="H636" s="9"/>
      <c r="I636" s="9"/>
      <c r="J636" s="9"/>
      <c r="K636" s="9"/>
    </row>
    <row r="637" spans="5:11" ht="14" x14ac:dyDescent="0.15">
      <c r="E637" s="9"/>
      <c r="F637" s="9"/>
      <c r="G637" s="9"/>
      <c r="H637" s="9"/>
      <c r="I637" s="9"/>
      <c r="J637" s="9"/>
      <c r="K637" s="9"/>
    </row>
    <row r="638" spans="5:11" ht="14" x14ac:dyDescent="0.15">
      <c r="E638" s="9"/>
      <c r="F638" s="9"/>
      <c r="G638" s="9"/>
      <c r="H638" s="9"/>
      <c r="I638" s="9"/>
      <c r="J638" s="9"/>
      <c r="K638" s="9"/>
    </row>
    <row r="639" spans="5:11" ht="14" x14ac:dyDescent="0.15">
      <c r="E639" s="9"/>
      <c r="F639" s="9"/>
      <c r="G639" s="9"/>
      <c r="H639" s="9"/>
      <c r="I639" s="9"/>
      <c r="J639" s="9"/>
      <c r="K639" s="9"/>
    </row>
    <row r="640" spans="5:11" ht="14" x14ac:dyDescent="0.15">
      <c r="E640" s="9"/>
      <c r="F640" s="9"/>
      <c r="G640" s="9"/>
      <c r="H640" s="9"/>
      <c r="I640" s="9"/>
      <c r="J640" s="9"/>
      <c r="K640" s="9"/>
    </row>
    <row r="641" spans="5:11" ht="14" x14ac:dyDescent="0.15">
      <c r="E641" s="9"/>
      <c r="F641" s="9"/>
      <c r="G641" s="9"/>
      <c r="H641" s="9"/>
      <c r="I641" s="9"/>
      <c r="J641" s="9"/>
      <c r="K641" s="9"/>
    </row>
    <row r="642" spans="5:11" ht="14" x14ac:dyDescent="0.15">
      <c r="E642" s="9"/>
      <c r="F642" s="9"/>
      <c r="G642" s="9"/>
      <c r="H642" s="9"/>
      <c r="I642" s="9"/>
      <c r="J642" s="9"/>
      <c r="K642" s="9"/>
    </row>
    <row r="643" spans="5:11" ht="14" x14ac:dyDescent="0.15">
      <c r="E643" s="9"/>
      <c r="F643" s="9"/>
      <c r="G643" s="9"/>
      <c r="H643" s="9"/>
      <c r="I643" s="9"/>
      <c r="J643" s="9"/>
      <c r="K643" s="9"/>
    </row>
    <row r="644" spans="5:11" ht="14" x14ac:dyDescent="0.15">
      <c r="E644" s="9"/>
      <c r="F644" s="9"/>
      <c r="G644" s="9"/>
      <c r="H644" s="9"/>
      <c r="I644" s="9"/>
      <c r="J644" s="9"/>
      <c r="K644" s="9"/>
    </row>
    <row r="645" spans="5:11" ht="14" x14ac:dyDescent="0.15">
      <c r="E645" s="9"/>
      <c r="F645" s="9"/>
      <c r="G645" s="9"/>
      <c r="H645" s="9"/>
      <c r="I645" s="9"/>
      <c r="J645" s="9"/>
      <c r="K645" s="9"/>
    </row>
    <row r="646" spans="5:11" ht="14" x14ac:dyDescent="0.15">
      <c r="E646" s="9"/>
      <c r="F646" s="9"/>
      <c r="G646" s="9"/>
      <c r="H646" s="9"/>
      <c r="I646" s="9"/>
      <c r="J646" s="9"/>
      <c r="K646" s="9"/>
    </row>
    <row r="647" spans="5:11" ht="14" x14ac:dyDescent="0.15">
      <c r="E647" s="9"/>
      <c r="F647" s="9"/>
      <c r="G647" s="9"/>
      <c r="H647" s="9"/>
      <c r="I647" s="9"/>
      <c r="J647" s="9"/>
      <c r="K647" s="9"/>
    </row>
    <row r="648" spans="5:11" ht="14" x14ac:dyDescent="0.15">
      <c r="E648" s="9"/>
      <c r="F648" s="9"/>
      <c r="G648" s="9"/>
      <c r="H648" s="9"/>
      <c r="I648" s="9"/>
      <c r="J648" s="9"/>
      <c r="K648" s="9"/>
    </row>
    <row r="649" spans="5:11" ht="14" x14ac:dyDescent="0.15">
      <c r="E649" s="9"/>
      <c r="F649" s="9"/>
      <c r="G649" s="9"/>
      <c r="H649" s="9"/>
      <c r="I649" s="9"/>
      <c r="J649" s="9"/>
      <c r="K649" s="9"/>
    </row>
    <row r="650" spans="5:11" ht="14" x14ac:dyDescent="0.15">
      <c r="E650" s="9"/>
      <c r="F650" s="9"/>
      <c r="G650" s="9"/>
      <c r="H650" s="9"/>
      <c r="I650" s="9"/>
      <c r="J650" s="9"/>
      <c r="K650" s="9"/>
    </row>
    <row r="651" spans="5:11" ht="14" x14ac:dyDescent="0.15">
      <c r="E651" s="9"/>
      <c r="F651" s="9"/>
      <c r="G651" s="9"/>
      <c r="H651" s="9"/>
      <c r="I651" s="9"/>
      <c r="J651" s="9"/>
      <c r="K651" s="9"/>
    </row>
    <row r="652" spans="5:11" ht="14" x14ac:dyDescent="0.15">
      <c r="E652" s="9"/>
      <c r="F652" s="9"/>
      <c r="G652" s="9"/>
      <c r="H652" s="9"/>
      <c r="I652" s="9"/>
      <c r="J652" s="9"/>
      <c r="K652" s="9"/>
    </row>
    <row r="653" spans="5:11" ht="14" x14ac:dyDescent="0.15">
      <c r="E653" s="9"/>
      <c r="F653" s="9"/>
      <c r="G653" s="9"/>
      <c r="H653" s="9"/>
      <c r="I653" s="9"/>
      <c r="J653" s="9"/>
      <c r="K653" s="9"/>
    </row>
    <row r="654" spans="5:11" ht="14" x14ac:dyDescent="0.15">
      <c r="E654" s="9"/>
      <c r="F654" s="9"/>
      <c r="G654" s="9"/>
      <c r="H654" s="9"/>
      <c r="I654" s="9"/>
      <c r="J654" s="9"/>
      <c r="K654" s="9"/>
    </row>
    <row r="655" spans="5:11" ht="14" x14ac:dyDescent="0.15">
      <c r="E655" s="9"/>
      <c r="F655" s="9"/>
      <c r="G655" s="9"/>
      <c r="H655" s="9"/>
      <c r="I655" s="9"/>
      <c r="J655" s="9"/>
      <c r="K655" s="9"/>
    </row>
    <row r="656" spans="5:11" ht="14" x14ac:dyDescent="0.15">
      <c r="E656" s="9"/>
      <c r="F656" s="9"/>
      <c r="G656" s="9"/>
      <c r="H656" s="9"/>
      <c r="I656" s="9"/>
      <c r="J656" s="9"/>
      <c r="K656" s="9"/>
    </row>
    <row r="657" spans="5:11" ht="14" x14ac:dyDescent="0.15">
      <c r="E657" s="9"/>
      <c r="F657" s="9"/>
      <c r="G657" s="9"/>
      <c r="H657" s="9"/>
      <c r="I657" s="9"/>
      <c r="J657" s="9"/>
      <c r="K657" s="9"/>
    </row>
    <row r="658" spans="5:11" ht="14" x14ac:dyDescent="0.15">
      <c r="E658" s="9"/>
      <c r="F658" s="9"/>
      <c r="G658" s="9"/>
      <c r="H658" s="9"/>
      <c r="I658" s="9"/>
      <c r="J658" s="9"/>
      <c r="K658" s="9"/>
    </row>
    <row r="659" spans="5:11" ht="14" x14ac:dyDescent="0.15">
      <c r="E659" s="9"/>
      <c r="F659" s="9"/>
      <c r="G659" s="9"/>
      <c r="H659" s="9"/>
      <c r="I659" s="9"/>
      <c r="J659" s="9"/>
      <c r="K659" s="9"/>
    </row>
  </sheetData>
  <mergeCells count="15">
    <mergeCell ref="I27:J27"/>
    <mergeCell ref="B24:C24"/>
    <mergeCell ref="B18:C18"/>
    <mergeCell ref="B13:C13"/>
    <mergeCell ref="A1:M1"/>
    <mergeCell ref="B3:M3"/>
    <mergeCell ref="B4:M4"/>
    <mergeCell ref="B11:C11"/>
    <mergeCell ref="B5:M5"/>
    <mergeCell ref="B6:M6"/>
    <mergeCell ref="B20:C20"/>
    <mergeCell ref="B22:C22"/>
    <mergeCell ref="B23:C23"/>
    <mergeCell ref="C27:E27"/>
    <mergeCell ref="F27:G27"/>
  </mergeCells>
  <phoneticPr fontId="2" type="noConversion"/>
  <hyperlinks>
    <hyperlink ref="F27:G27" location="Datos!A1" display="INTRODUCIR DATOS"/>
    <hyperlink ref="I27:J27" location="Productos!A1" display="PRODUCTOS"/>
  </hyperlinks>
  <pageMargins left="0.75" right="0.75" top="1" bottom="1" header="0" footer="0"/>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0"/>
  <sheetViews>
    <sheetView topLeftCell="A6" zoomScale="118" workbookViewId="0">
      <selection activeCell="E23" sqref="E23"/>
    </sheetView>
  </sheetViews>
  <sheetFormatPr baseColWidth="10" defaultColWidth="10.83203125" defaultRowHeight="13" x14ac:dyDescent="0.15"/>
  <cols>
    <col min="1" max="1" width="4" style="6" customWidth="1"/>
    <col min="2" max="2" width="16.6640625" style="6" customWidth="1"/>
    <col min="3" max="3" width="17.5" style="6" customWidth="1"/>
    <col min="4" max="4" width="5" style="6" customWidth="1"/>
    <col min="5" max="5" width="27.6640625" style="6" customWidth="1"/>
    <col min="6" max="6" width="19.1640625" style="6" customWidth="1"/>
    <col min="7" max="7" width="22.5" style="6" bestFit="1" customWidth="1"/>
    <col min="8" max="9" width="24" style="6" bestFit="1" customWidth="1"/>
    <col min="10" max="16384" width="10.83203125" style="6"/>
  </cols>
  <sheetData>
    <row r="1" spans="1:12" ht="21" thickBot="1" x14ac:dyDescent="0.25">
      <c r="A1" s="297" t="s">
        <v>56</v>
      </c>
      <c r="B1" s="287"/>
      <c r="C1" s="287"/>
      <c r="D1" s="287"/>
      <c r="E1" s="287"/>
      <c r="F1" s="287"/>
      <c r="G1" s="287"/>
      <c r="H1" s="287"/>
      <c r="I1" s="287"/>
      <c r="J1" s="287"/>
      <c r="K1" s="287"/>
      <c r="L1" s="287"/>
    </row>
    <row r="2" spans="1:12" ht="12.75" customHeight="1" x14ac:dyDescent="0.15">
      <c r="A2" s="66"/>
      <c r="B2" s="84"/>
      <c r="C2" s="85"/>
      <c r="D2" s="85"/>
      <c r="E2" s="86"/>
      <c r="F2" s="84"/>
      <c r="G2" s="84"/>
      <c r="H2" s="84"/>
      <c r="I2" s="84"/>
      <c r="J2" s="84"/>
      <c r="K2" s="85"/>
      <c r="L2" s="87"/>
    </row>
    <row r="3" spans="1:12" ht="12.75" customHeight="1" x14ac:dyDescent="0.15">
      <c r="A3" s="68"/>
      <c r="B3" s="298" t="s">
        <v>48</v>
      </c>
      <c r="C3" s="289"/>
      <c r="D3" s="289"/>
      <c r="E3" s="289"/>
      <c r="F3" s="289"/>
      <c r="G3" s="289"/>
      <c r="H3" s="289"/>
      <c r="I3" s="289"/>
      <c r="J3" s="289"/>
      <c r="K3" s="289"/>
      <c r="L3" s="290"/>
    </row>
    <row r="4" spans="1:12" ht="12.75" customHeight="1" x14ac:dyDescent="0.15">
      <c r="A4" s="68"/>
      <c r="B4" s="298" t="s">
        <v>50</v>
      </c>
      <c r="C4" s="289"/>
      <c r="D4" s="289"/>
      <c r="E4" s="289"/>
      <c r="F4" s="289"/>
      <c r="G4" s="289"/>
      <c r="H4" s="289"/>
      <c r="I4" s="289"/>
      <c r="J4" s="289"/>
      <c r="K4" s="289"/>
      <c r="L4" s="290"/>
    </row>
    <row r="5" spans="1:12" ht="12.75" customHeight="1" x14ac:dyDescent="0.15">
      <c r="A5" s="68"/>
      <c r="B5" s="298" t="s">
        <v>51</v>
      </c>
      <c r="C5" s="289"/>
      <c r="D5" s="289"/>
      <c r="E5" s="289"/>
      <c r="F5" s="289"/>
      <c r="G5" s="289"/>
      <c r="H5" s="289"/>
      <c r="I5" s="289"/>
      <c r="J5" s="289"/>
      <c r="K5" s="289"/>
      <c r="L5" s="290"/>
    </row>
    <row r="6" spans="1:12" ht="12.75" customHeight="1" x14ac:dyDescent="0.15">
      <c r="A6" s="68"/>
      <c r="B6" s="298" t="s">
        <v>49</v>
      </c>
      <c r="C6" s="289"/>
      <c r="D6" s="289"/>
      <c r="E6" s="289"/>
      <c r="F6" s="289"/>
      <c r="G6" s="289"/>
      <c r="H6" s="289"/>
      <c r="I6" s="289"/>
      <c r="J6" s="289"/>
      <c r="K6" s="289"/>
      <c r="L6" s="290"/>
    </row>
    <row r="7" spans="1:12" ht="12.75" customHeight="1" thickBot="1" x14ac:dyDescent="0.2">
      <c r="A7" s="70"/>
      <c r="B7" s="88"/>
      <c r="C7" s="89"/>
      <c r="D7" s="89"/>
      <c r="E7" s="90"/>
      <c r="F7" s="88"/>
      <c r="G7" s="88"/>
      <c r="H7" s="88"/>
      <c r="I7" s="88"/>
      <c r="J7" s="88"/>
      <c r="K7" s="89"/>
      <c r="L7" s="91"/>
    </row>
    <row r="8" spans="1:12" ht="14" x14ac:dyDescent="0.15">
      <c r="A8" s="9"/>
      <c r="B8" s="9"/>
      <c r="C8" s="9"/>
      <c r="D8" s="9"/>
      <c r="E8" s="9"/>
      <c r="F8" s="9"/>
      <c r="G8" s="9"/>
      <c r="H8" s="9"/>
      <c r="I8" s="9"/>
      <c r="J8" s="9"/>
    </row>
    <row r="9" spans="1:12" ht="14" x14ac:dyDescent="0.15">
      <c r="A9" s="9"/>
      <c r="B9" s="14" t="s">
        <v>57</v>
      </c>
      <c r="C9" s="14"/>
      <c r="D9" s="14"/>
      <c r="E9" s="9"/>
      <c r="F9" s="9"/>
      <c r="G9" s="9"/>
      <c r="H9" s="9"/>
      <c r="I9" s="9"/>
      <c r="J9" s="9"/>
    </row>
    <row r="10" spans="1:12" ht="4.5" customHeight="1" x14ac:dyDescent="0.15">
      <c r="A10" s="7"/>
      <c r="B10" s="8"/>
      <c r="C10" s="9"/>
      <c r="D10" s="9"/>
      <c r="E10" s="9"/>
      <c r="F10" s="9"/>
      <c r="G10" s="9"/>
      <c r="H10" s="9"/>
      <c r="I10" s="9"/>
      <c r="J10" s="9"/>
      <c r="K10" s="9"/>
    </row>
    <row r="11" spans="1:12" ht="16" x14ac:dyDescent="0.2">
      <c r="A11" s="9"/>
      <c r="B11" s="293" t="s">
        <v>76</v>
      </c>
      <c r="C11" s="293"/>
      <c r="D11" s="71"/>
      <c r="E11" s="253" t="s">
        <v>232</v>
      </c>
      <c r="F11" s="253"/>
      <c r="G11" s="253"/>
      <c r="H11" s="253"/>
      <c r="I11" s="253"/>
      <c r="J11" s="9"/>
    </row>
    <row r="12" spans="1:12" ht="14" x14ac:dyDescent="0.15">
      <c r="A12" s="9"/>
      <c r="B12" s="293" t="s">
        <v>154</v>
      </c>
      <c r="C12" s="293"/>
      <c r="D12" s="71"/>
      <c r="E12" s="252">
        <v>300</v>
      </c>
      <c r="F12" s="252"/>
      <c r="G12" s="252"/>
      <c r="H12" s="252"/>
      <c r="I12" s="72"/>
      <c r="J12" s="9"/>
    </row>
    <row r="13" spans="1:12" ht="14" x14ac:dyDescent="0.15">
      <c r="A13" s="9"/>
      <c r="B13" s="293" t="s">
        <v>152</v>
      </c>
      <c r="C13" s="293"/>
      <c r="D13" s="71"/>
      <c r="E13" s="73"/>
      <c r="F13" s="73"/>
      <c r="G13" s="73"/>
      <c r="H13" s="73"/>
      <c r="I13" s="74"/>
      <c r="J13" s="9"/>
    </row>
    <row r="14" spans="1:12" ht="16" x14ac:dyDescent="0.2">
      <c r="A14" s="9"/>
      <c r="B14" s="293" t="s">
        <v>3</v>
      </c>
      <c r="C14" s="293"/>
      <c r="D14" s="71"/>
      <c r="E14" s="234">
        <v>170000</v>
      </c>
      <c r="F14" s="252"/>
      <c r="G14" s="234"/>
      <c r="H14" s="41"/>
      <c r="I14" s="42"/>
      <c r="J14" s="10"/>
    </row>
    <row r="15" spans="1:12" ht="14" x14ac:dyDescent="0.15">
      <c r="A15" s="9"/>
      <c r="B15" s="293" t="s">
        <v>153</v>
      </c>
      <c r="C15" s="293"/>
      <c r="D15" s="71"/>
      <c r="E15" s="75">
        <v>7.0000000000000007E-2</v>
      </c>
      <c r="F15" s="75"/>
      <c r="G15" s="75"/>
      <c r="H15" s="75"/>
      <c r="I15" s="76"/>
      <c r="J15" s="9"/>
    </row>
    <row r="16" spans="1:12" ht="14" x14ac:dyDescent="0.15">
      <c r="A16" s="9"/>
      <c r="B16" s="69"/>
      <c r="C16" s="69"/>
      <c r="D16" s="9"/>
      <c r="E16" s="10"/>
      <c r="F16" s="10"/>
      <c r="G16" s="10"/>
      <c r="H16" s="10"/>
      <c r="I16" s="10"/>
      <c r="J16" s="9"/>
    </row>
    <row r="17" spans="1:11" ht="14" x14ac:dyDescent="0.15">
      <c r="A17" s="9"/>
      <c r="B17" s="293" t="s">
        <v>155</v>
      </c>
      <c r="C17" s="293"/>
      <c r="D17" s="77"/>
      <c r="E17" s="78">
        <v>30</v>
      </c>
      <c r="F17" s="10"/>
      <c r="G17" s="258">
        <f>50*6</f>
        <v>300</v>
      </c>
      <c r="H17" s="10"/>
      <c r="I17" s="10"/>
      <c r="J17" s="9"/>
    </row>
    <row r="18" spans="1:11" ht="14" x14ac:dyDescent="0.15">
      <c r="A18" s="9"/>
      <c r="B18" s="33"/>
      <c r="C18" s="33"/>
      <c r="D18" s="33"/>
      <c r="E18" s="79"/>
      <c r="F18" s="10"/>
      <c r="G18" s="10"/>
      <c r="H18" s="10"/>
      <c r="I18" s="10"/>
      <c r="J18" s="9"/>
    </row>
    <row r="19" spans="1:11" ht="14" x14ac:dyDescent="0.15">
      <c r="A19" s="9"/>
      <c r="B19" s="80" t="s">
        <v>58</v>
      </c>
      <c r="C19" s="80"/>
      <c r="D19" s="80"/>
      <c r="E19" s="79"/>
      <c r="F19" s="10"/>
      <c r="G19" s="10"/>
      <c r="H19" s="10"/>
      <c r="I19" s="10"/>
      <c r="J19" s="9"/>
    </row>
    <row r="20" spans="1:11" ht="4.5" customHeight="1" x14ac:dyDescent="0.15">
      <c r="A20" s="7"/>
      <c r="B20" s="8"/>
      <c r="C20" s="9"/>
      <c r="D20" s="9"/>
      <c r="E20" s="9"/>
      <c r="F20" s="9"/>
      <c r="G20" s="9"/>
      <c r="H20" s="9"/>
      <c r="I20" s="9"/>
      <c r="J20" s="9"/>
      <c r="K20" s="9"/>
    </row>
    <row r="21" spans="1:11" ht="14" x14ac:dyDescent="0.15">
      <c r="A21" s="9"/>
      <c r="B21" s="285" t="s">
        <v>76</v>
      </c>
      <c r="C21" s="285"/>
      <c r="D21" s="58"/>
      <c r="E21" s="254" t="str">
        <f>E11</f>
        <v>Agenda</v>
      </c>
      <c r="F21" s="255">
        <f>F11</f>
        <v>0</v>
      </c>
      <c r="G21" s="255">
        <f>G11</f>
        <v>0</v>
      </c>
      <c r="H21" s="255"/>
      <c r="I21" s="81"/>
      <c r="J21" s="9"/>
    </row>
    <row r="22" spans="1:11" ht="14" x14ac:dyDescent="0.15">
      <c r="A22" s="9"/>
      <c r="B22" s="293" t="s">
        <v>7</v>
      </c>
      <c r="C22" s="293"/>
      <c r="D22" s="92"/>
      <c r="E22" s="73"/>
      <c r="F22" s="73"/>
      <c r="G22" s="73"/>
      <c r="H22" s="73"/>
      <c r="I22" s="82"/>
      <c r="J22" s="9"/>
    </row>
    <row r="23" spans="1:11" ht="16" x14ac:dyDescent="0.2">
      <c r="A23" s="9"/>
      <c r="B23" s="285" t="s">
        <v>6</v>
      </c>
      <c r="C23" s="285"/>
      <c r="D23" s="58"/>
      <c r="E23" s="234">
        <v>135000</v>
      </c>
      <c r="F23" s="41">
        <v>2293.7800000000002</v>
      </c>
      <c r="G23" s="41">
        <v>2293.7800000000002</v>
      </c>
      <c r="H23" s="234"/>
      <c r="I23" s="42"/>
      <c r="J23" s="10">
        <f>E23+F23+G23</f>
        <v>139587.56</v>
      </c>
    </row>
    <row r="24" spans="1:11" ht="14" x14ac:dyDescent="0.15">
      <c r="A24" s="9"/>
      <c r="B24" s="294" t="s">
        <v>153</v>
      </c>
      <c r="C24" s="294"/>
      <c r="D24" s="58"/>
      <c r="E24" s="75">
        <v>7.0000000000000007E-2</v>
      </c>
      <c r="F24" s="75">
        <v>7.0000000000000007E-2</v>
      </c>
      <c r="G24" s="75">
        <v>7.0000000000000007E-2</v>
      </c>
      <c r="H24" s="75"/>
      <c r="I24" s="76"/>
      <c r="J24" s="9"/>
    </row>
    <row r="25" spans="1:11" ht="14" x14ac:dyDescent="0.15">
      <c r="A25" s="9"/>
      <c r="B25" s="69"/>
      <c r="C25" s="69"/>
      <c r="D25" s="69"/>
      <c r="E25" s="10"/>
      <c r="F25" s="10"/>
      <c r="G25" s="10"/>
      <c r="H25" s="10"/>
      <c r="I25" s="10"/>
      <c r="J25" s="9"/>
    </row>
    <row r="26" spans="1:11" ht="14" x14ac:dyDescent="0.15">
      <c r="A26" s="9"/>
      <c r="B26" s="295" t="s">
        <v>59</v>
      </c>
      <c r="C26" s="295"/>
      <c r="D26" s="296"/>
      <c r="E26" s="78">
        <v>30</v>
      </c>
      <c r="F26" s="10"/>
      <c r="G26" s="10"/>
      <c r="H26" s="10"/>
      <c r="I26" s="10"/>
      <c r="J26" s="9"/>
    </row>
    <row r="27" spans="1:11" ht="14" x14ac:dyDescent="0.15">
      <c r="A27" s="9"/>
      <c r="B27" s="67"/>
      <c r="C27" s="67"/>
      <c r="D27" s="67"/>
      <c r="E27" s="79"/>
      <c r="F27" s="10"/>
      <c r="G27" s="10"/>
      <c r="H27" s="10"/>
      <c r="I27" s="10"/>
      <c r="J27" s="9"/>
    </row>
    <row r="28" spans="1:11" ht="8.25" customHeight="1" x14ac:dyDescent="0.15">
      <c r="A28" s="7"/>
      <c r="B28" s="9"/>
      <c r="C28" s="9"/>
      <c r="D28" s="9"/>
      <c r="E28" s="9"/>
      <c r="F28" s="9"/>
      <c r="G28" s="10"/>
      <c r="H28" s="9"/>
      <c r="I28" s="9"/>
      <c r="J28" s="9"/>
      <c r="K28" s="9"/>
    </row>
    <row r="29" spans="1:11" ht="14" x14ac:dyDescent="0.15">
      <c r="A29" s="9"/>
      <c r="B29" s="9"/>
      <c r="C29" s="9"/>
      <c r="D29" s="9"/>
      <c r="E29" s="279" t="s">
        <v>61</v>
      </c>
      <c r="F29" s="279"/>
      <c r="H29" s="279" t="s">
        <v>40</v>
      </c>
      <c r="I29" s="279"/>
    </row>
    <row r="30" spans="1:11" ht="8.25" customHeight="1" x14ac:dyDescent="0.15">
      <c r="A30" s="7"/>
      <c r="B30" s="9"/>
      <c r="C30" s="9"/>
      <c r="D30" s="9"/>
      <c r="E30" s="9"/>
      <c r="F30" s="9"/>
      <c r="G30" s="9"/>
      <c r="H30" s="9"/>
      <c r="I30" s="9"/>
      <c r="J30" s="9"/>
      <c r="K30" s="9"/>
    </row>
    <row r="31" spans="1:11" ht="14" x14ac:dyDescent="0.15">
      <c r="A31" s="9"/>
      <c r="B31" s="33"/>
      <c r="C31" s="33"/>
      <c r="D31" s="33"/>
      <c r="E31" s="79"/>
      <c r="F31" s="10"/>
      <c r="G31" s="10"/>
      <c r="H31" s="10"/>
      <c r="I31" s="10"/>
      <c r="J31" s="9"/>
    </row>
    <row r="32" spans="1:11" ht="14" x14ac:dyDescent="0.15">
      <c r="A32" s="9"/>
      <c r="B32" s="33"/>
      <c r="C32" s="33"/>
      <c r="D32" s="33"/>
      <c r="E32" s="83" t="str">
        <f>E11</f>
        <v>Agenda</v>
      </c>
      <c r="F32" s="83">
        <f>F11</f>
        <v>0</v>
      </c>
      <c r="G32" s="83">
        <f>G11</f>
        <v>0</v>
      </c>
      <c r="H32" s="83">
        <f>H11</f>
        <v>0</v>
      </c>
      <c r="I32" s="83">
        <f>I11</f>
        <v>0</v>
      </c>
      <c r="J32" s="9"/>
    </row>
    <row r="33" spans="1:10" ht="14" x14ac:dyDescent="0.15">
      <c r="A33" s="9"/>
      <c r="B33" s="80" t="s">
        <v>60</v>
      </c>
      <c r="C33" s="80"/>
      <c r="D33" s="80"/>
      <c r="E33" s="28">
        <f>E14-E23</f>
        <v>35000</v>
      </c>
      <c r="F33" s="29">
        <f>F14-F23</f>
        <v>-2293.7800000000002</v>
      </c>
      <c r="G33" s="29">
        <f>G14-G23</f>
        <v>-2293.7800000000002</v>
      </c>
      <c r="H33" s="29">
        <f>H14-H23</f>
        <v>0</v>
      </c>
      <c r="I33" s="30">
        <f>I14-I23</f>
        <v>0</v>
      </c>
      <c r="J33" s="9"/>
    </row>
    <row r="34" spans="1:10" ht="14" x14ac:dyDescent="0.15">
      <c r="A34" s="9"/>
      <c r="B34" s="9"/>
      <c r="C34" s="9"/>
      <c r="D34" s="9"/>
      <c r="E34" s="10"/>
      <c r="F34" s="10"/>
      <c r="G34" s="10"/>
      <c r="H34" s="10"/>
      <c r="I34" s="10"/>
      <c r="J34" s="9"/>
    </row>
    <row r="35" spans="1:10" ht="14" x14ac:dyDescent="0.15">
      <c r="A35" s="9"/>
      <c r="B35" s="14" t="s">
        <v>156</v>
      </c>
      <c r="C35" s="14"/>
      <c r="D35" s="14"/>
      <c r="E35" s="10"/>
      <c r="F35" s="10"/>
      <c r="G35" s="10"/>
      <c r="H35" s="10"/>
      <c r="I35" s="10"/>
      <c r="J35" s="9"/>
    </row>
    <row r="36" spans="1:10" ht="14" x14ac:dyDescent="0.15">
      <c r="A36" s="9"/>
      <c r="B36" s="9"/>
      <c r="C36" s="9"/>
      <c r="D36" s="9"/>
      <c r="E36" s="26" t="s">
        <v>89</v>
      </c>
      <c r="F36" s="26" t="s">
        <v>90</v>
      </c>
      <c r="G36" s="26" t="s">
        <v>91</v>
      </c>
      <c r="H36" s="26" t="s">
        <v>92</v>
      </c>
      <c r="I36" s="26" t="s">
        <v>93</v>
      </c>
      <c r="J36" s="9"/>
    </row>
    <row r="37" spans="1:10" ht="14" x14ac:dyDescent="0.15">
      <c r="A37" s="9"/>
      <c r="B37" s="9" t="str">
        <f>E11</f>
        <v>Agenda</v>
      </c>
      <c r="C37" s="9"/>
      <c r="D37" s="9"/>
      <c r="E37" s="15">
        <f>(E12*E14)</f>
        <v>51000000</v>
      </c>
      <c r="F37" s="16">
        <f>E37*(1+$E$13)*(1+$E$15)</f>
        <v>54570000</v>
      </c>
      <c r="G37" s="16">
        <f>F37*(1+$E$13)*(1+$E$15)</f>
        <v>58389900</v>
      </c>
      <c r="H37" s="16">
        <f>G37*(1+$E$13)*(1+$E$15)</f>
        <v>62477193</v>
      </c>
      <c r="I37" s="17">
        <f>H37*(1+$E$13)*(1+$E$15)</f>
        <v>66850596.510000005</v>
      </c>
      <c r="J37" s="9"/>
    </row>
    <row r="38" spans="1:10" ht="14" x14ac:dyDescent="0.15">
      <c r="A38" s="9"/>
      <c r="B38" s="9">
        <f>F11</f>
        <v>0</v>
      </c>
      <c r="C38" s="9"/>
      <c r="D38" s="9"/>
      <c r="E38" s="19">
        <f>F12*F14</f>
        <v>0</v>
      </c>
      <c r="F38" s="20">
        <f>E38*(1+$F$13)*(1+$F$15)</f>
        <v>0</v>
      </c>
      <c r="G38" s="20">
        <f>F38*(1+$F$13)*(1+$F$15)</f>
        <v>0</v>
      </c>
      <c r="H38" s="20">
        <f>G38*(1+$F$13)*(1+$F$15)</f>
        <v>0</v>
      </c>
      <c r="I38" s="21">
        <f>H38*(1+$F$13)*(1+$F$15)</f>
        <v>0</v>
      </c>
      <c r="J38" s="9"/>
    </row>
    <row r="39" spans="1:10" ht="14" x14ac:dyDescent="0.15">
      <c r="A39" s="9"/>
      <c r="B39" s="9">
        <f>G11</f>
        <v>0</v>
      </c>
      <c r="C39" s="9"/>
      <c r="D39" s="9"/>
      <c r="E39" s="19">
        <f>G12*G14</f>
        <v>0</v>
      </c>
      <c r="F39" s="20">
        <f>E39*(1+$G$13)*(1+$G$15)</f>
        <v>0</v>
      </c>
      <c r="G39" s="20">
        <f>F39*(1+$G$13)*(1+$G$15)</f>
        <v>0</v>
      </c>
      <c r="H39" s="20">
        <f>G39*(1+$G$13)*(1+$G$15)</f>
        <v>0</v>
      </c>
      <c r="I39" s="21">
        <f>H39*(1+$G$13)*(1+$G$15)</f>
        <v>0</v>
      </c>
      <c r="J39" s="9"/>
    </row>
    <row r="40" spans="1:10" ht="14" x14ac:dyDescent="0.15">
      <c r="A40" s="9"/>
      <c r="B40" s="9">
        <f>H11</f>
        <v>0</v>
      </c>
      <c r="C40" s="9"/>
      <c r="D40" s="9"/>
      <c r="E40" s="19">
        <f>H12*H14</f>
        <v>0</v>
      </c>
      <c r="F40" s="20">
        <f>E40*(1+$H$13)*(1+$H$15)</f>
        <v>0</v>
      </c>
      <c r="G40" s="20">
        <f>F40*(1+$H$13)*(1+$H$15)</f>
        <v>0</v>
      </c>
      <c r="H40" s="20">
        <f>G40*(1+$H$13)*(1+$H$15)</f>
        <v>0</v>
      </c>
      <c r="I40" s="21">
        <f>H40*(1+$H$13)*(1+$H$15)</f>
        <v>0</v>
      </c>
      <c r="J40" s="9"/>
    </row>
    <row r="41" spans="1:10" ht="14" x14ac:dyDescent="0.15">
      <c r="A41" s="9"/>
      <c r="B41" s="9">
        <f>I11</f>
        <v>0</v>
      </c>
      <c r="C41" s="9"/>
      <c r="D41" s="9"/>
      <c r="E41" s="22">
        <f>I12*I14</f>
        <v>0</v>
      </c>
      <c r="F41" s="23">
        <f>E41*(1+$I$13)*(1+$I$15)</f>
        <v>0</v>
      </c>
      <c r="G41" s="23">
        <f>F41*(1+$I$13)*(1+$I$15)</f>
        <v>0</v>
      </c>
      <c r="H41" s="23">
        <f>G41*(1+$I$13)*(1+$I$15)</f>
        <v>0</v>
      </c>
      <c r="I41" s="24">
        <f>H41*(1+$I$13)*(1+$I$15)</f>
        <v>0</v>
      </c>
      <c r="J41" s="9"/>
    </row>
    <row r="42" spans="1:10" ht="14" x14ac:dyDescent="0.15">
      <c r="A42" s="9"/>
      <c r="B42" s="9" t="s">
        <v>100</v>
      </c>
      <c r="C42" s="9"/>
      <c r="D42" s="9"/>
      <c r="E42" s="28">
        <f>SUM(E37:E41)</f>
        <v>51000000</v>
      </c>
      <c r="F42" s="29">
        <f>SUM(F37:F41)</f>
        <v>54570000</v>
      </c>
      <c r="G42" s="29">
        <f>SUM(G37:G41)</f>
        <v>58389900</v>
      </c>
      <c r="H42" s="29">
        <f>SUM(H37:H41)</f>
        <v>62477193</v>
      </c>
      <c r="I42" s="30">
        <f>SUM(I37:I41)</f>
        <v>66850596.510000005</v>
      </c>
      <c r="J42" s="9"/>
    </row>
    <row r="43" spans="1:10" ht="14" x14ac:dyDescent="0.15">
      <c r="A43" s="9"/>
      <c r="B43" s="9"/>
      <c r="C43" s="9"/>
      <c r="D43" s="9"/>
      <c r="E43" s="9"/>
      <c r="F43" s="9"/>
      <c r="G43" s="9"/>
      <c r="H43" s="9"/>
      <c r="I43" s="9"/>
      <c r="J43" s="9"/>
    </row>
    <row r="44" spans="1:10" ht="14" x14ac:dyDescent="0.15">
      <c r="A44" s="9"/>
      <c r="B44" s="9"/>
      <c r="C44" s="9"/>
      <c r="D44" s="9"/>
      <c r="E44" s="9"/>
      <c r="F44" s="9"/>
      <c r="G44" s="9"/>
      <c r="H44" s="9"/>
      <c r="I44" s="9"/>
      <c r="J44" s="9"/>
    </row>
    <row r="45" spans="1:10" ht="14" x14ac:dyDescent="0.15">
      <c r="A45" s="9"/>
      <c r="B45" s="14" t="s">
        <v>4</v>
      </c>
      <c r="C45" s="14"/>
      <c r="D45" s="14"/>
      <c r="E45" s="10"/>
      <c r="F45" s="10"/>
      <c r="G45" s="10"/>
      <c r="H45" s="10"/>
      <c r="I45" s="10"/>
      <c r="J45" s="9"/>
    </row>
    <row r="46" spans="1:10" ht="14" x14ac:dyDescent="0.15">
      <c r="A46" s="9"/>
      <c r="B46" s="9"/>
      <c r="C46" s="9"/>
      <c r="D46" s="9"/>
      <c r="E46" s="26" t="s">
        <v>89</v>
      </c>
      <c r="F46" s="26" t="s">
        <v>90</v>
      </c>
      <c r="G46" s="26" t="s">
        <v>91</v>
      </c>
      <c r="H46" s="26" t="s">
        <v>92</v>
      </c>
      <c r="I46" s="26" t="s">
        <v>93</v>
      </c>
      <c r="J46" s="9"/>
    </row>
    <row r="47" spans="1:10" ht="14" x14ac:dyDescent="0.15">
      <c r="A47" s="9"/>
      <c r="B47" s="9" t="str">
        <f>B37</f>
        <v>Agenda</v>
      </c>
      <c r="C47" s="9"/>
      <c r="D47" s="9"/>
      <c r="E47" s="15">
        <f>E12*E23</f>
        <v>40500000</v>
      </c>
      <c r="F47" s="16">
        <f t="shared" ref="F47:G49" si="0">E47*(1+$E$13)*(1+$E$24)-E57</f>
        <v>43335000</v>
      </c>
      <c r="G47" s="16">
        <f t="shared" si="0"/>
        <v>46368450</v>
      </c>
      <c r="H47" s="16">
        <f t="shared" ref="H47:I51" si="1">G47*(1+$E$13)*(1+$E$24)-G57</f>
        <v>49614241.5</v>
      </c>
      <c r="I47" s="17">
        <f t="shared" si="1"/>
        <v>53087238.405000001</v>
      </c>
      <c r="J47" s="9"/>
    </row>
    <row r="48" spans="1:10" ht="14" x14ac:dyDescent="0.15">
      <c r="A48" s="9"/>
      <c r="B48" s="9">
        <f>B38</f>
        <v>0</v>
      </c>
      <c r="C48" s="9"/>
      <c r="D48" s="9"/>
      <c r="E48" s="19">
        <f>(F12*(1+F22))*F23</f>
        <v>0</v>
      </c>
      <c r="F48" s="20">
        <f t="shared" si="0"/>
        <v>0</v>
      </c>
      <c r="G48" s="20">
        <f t="shared" si="0"/>
        <v>0</v>
      </c>
      <c r="H48" s="20">
        <f t="shared" si="1"/>
        <v>0</v>
      </c>
      <c r="I48" s="21">
        <f t="shared" si="1"/>
        <v>0</v>
      </c>
      <c r="J48" s="9"/>
    </row>
    <row r="49" spans="1:15" ht="14" x14ac:dyDescent="0.15">
      <c r="A49" s="9"/>
      <c r="B49" s="9">
        <f>B39</f>
        <v>0</v>
      </c>
      <c r="C49" s="9"/>
      <c r="D49" s="9"/>
      <c r="E49" s="19">
        <f>(G12*(1+G22))*G23</f>
        <v>0</v>
      </c>
      <c r="F49" s="20">
        <f t="shared" si="0"/>
        <v>0</v>
      </c>
      <c r="G49" s="20">
        <f t="shared" si="0"/>
        <v>0</v>
      </c>
      <c r="H49" s="20">
        <f t="shared" si="1"/>
        <v>0</v>
      </c>
      <c r="I49" s="21">
        <f t="shared" si="1"/>
        <v>0</v>
      </c>
      <c r="J49" s="9"/>
    </row>
    <row r="50" spans="1:15" ht="14" x14ac:dyDescent="0.15">
      <c r="A50" s="9"/>
      <c r="B50" s="9">
        <f>B40</f>
        <v>0</v>
      </c>
      <c r="C50" s="9"/>
      <c r="D50" s="9"/>
      <c r="E50" s="19">
        <f>(H12*(1+H22))*H23</f>
        <v>0</v>
      </c>
      <c r="F50" s="20">
        <f t="shared" ref="F50:G51" si="2">E50*(1+$E$13)*(1+$E$24)-E60</f>
        <v>0</v>
      </c>
      <c r="G50" s="20">
        <f t="shared" si="2"/>
        <v>0</v>
      </c>
      <c r="H50" s="20">
        <f t="shared" si="1"/>
        <v>0</v>
      </c>
      <c r="I50" s="21">
        <f t="shared" si="1"/>
        <v>0</v>
      </c>
      <c r="J50" s="9"/>
    </row>
    <row r="51" spans="1:15" ht="14" x14ac:dyDescent="0.15">
      <c r="A51" s="9"/>
      <c r="B51" s="9">
        <f>B41</f>
        <v>0</v>
      </c>
      <c r="C51" s="9"/>
      <c r="D51" s="9"/>
      <c r="E51" s="22">
        <f>(I12*(1+I22))*I23</f>
        <v>0</v>
      </c>
      <c r="F51" s="23">
        <f t="shared" si="2"/>
        <v>0</v>
      </c>
      <c r="G51" s="23">
        <f t="shared" si="2"/>
        <v>0</v>
      </c>
      <c r="H51" s="23">
        <f t="shared" si="1"/>
        <v>0</v>
      </c>
      <c r="I51" s="24">
        <f t="shared" si="1"/>
        <v>0</v>
      </c>
      <c r="J51" s="9"/>
    </row>
    <row r="52" spans="1:15" ht="14" x14ac:dyDescent="0.15">
      <c r="A52" s="9"/>
      <c r="B52" s="9" t="s">
        <v>100</v>
      </c>
      <c r="C52" s="9"/>
      <c r="D52" s="9"/>
      <c r="E52" s="28">
        <f>SUM(E47:E51)</f>
        <v>40500000</v>
      </c>
      <c r="F52" s="29">
        <f>SUM(F47:F51)</f>
        <v>43335000</v>
      </c>
      <c r="G52" s="29">
        <f>SUM(G47:G51)</f>
        <v>46368450</v>
      </c>
      <c r="H52" s="29">
        <f>SUM(H47:H51)</f>
        <v>49614241.5</v>
      </c>
      <c r="I52" s="30">
        <f>SUM(I47:I51)</f>
        <v>53087238.405000001</v>
      </c>
      <c r="J52" s="9"/>
      <c r="K52" s="64"/>
      <c r="L52" s="64"/>
      <c r="M52" s="64"/>
      <c r="N52" s="64"/>
      <c r="O52" s="64"/>
    </row>
    <row r="53" spans="1:15" ht="14" x14ac:dyDescent="0.15">
      <c r="A53" s="9"/>
      <c r="B53" s="9"/>
      <c r="C53" s="9"/>
      <c r="D53" s="9"/>
      <c r="E53" s="9"/>
      <c r="F53" s="9"/>
      <c r="G53" s="9"/>
      <c r="H53" s="9"/>
      <c r="I53" s="9"/>
      <c r="J53" s="9"/>
    </row>
    <row r="54" spans="1:15" ht="14" x14ac:dyDescent="0.15">
      <c r="A54" s="9"/>
      <c r="B54" s="9"/>
      <c r="C54" s="9"/>
      <c r="D54" s="9"/>
      <c r="E54" s="9"/>
      <c r="F54" s="20"/>
      <c r="G54" s="9"/>
      <c r="H54" s="9"/>
      <c r="I54" s="9"/>
      <c r="J54" s="9"/>
    </row>
    <row r="55" spans="1:15" ht="14" x14ac:dyDescent="0.15">
      <c r="A55" s="9"/>
      <c r="B55" s="14" t="s">
        <v>5</v>
      </c>
      <c r="C55" s="14"/>
      <c r="D55" s="14"/>
      <c r="E55" s="10"/>
      <c r="F55" s="10"/>
      <c r="G55" s="10"/>
      <c r="H55" s="10"/>
      <c r="I55" s="10"/>
      <c r="J55" s="9"/>
    </row>
    <row r="56" spans="1:15" ht="14" x14ac:dyDescent="0.15">
      <c r="A56" s="9"/>
      <c r="B56" s="9"/>
      <c r="C56" s="9"/>
      <c r="D56" s="9"/>
      <c r="E56" s="26" t="s">
        <v>89</v>
      </c>
      <c r="F56" s="26" t="s">
        <v>90</v>
      </c>
      <c r="G56" s="26" t="s">
        <v>91</v>
      </c>
      <c r="H56" s="26" t="s">
        <v>92</v>
      </c>
      <c r="I56" s="26" t="s">
        <v>93</v>
      </c>
      <c r="J56" s="9"/>
    </row>
    <row r="57" spans="1:15" ht="14" x14ac:dyDescent="0.15">
      <c r="A57" s="9"/>
      <c r="B57" s="9" t="str">
        <f>B47</f>
        <v>Agenda</v>
      </c>
      <c r="C57" s="9"/>
      <c r="D57" s="9"/>
      <c r="E57" s="15">
        <f t="shared" ref="E57:I61" si="3">E37*$E$22</f>
        <v>0</v>
      </c>
      <c r="F57" s="16">
        <f t="shared" si="3"/>
        <v>0</v>
      </c>
      <c r="G57" s="16">
        <f t="shared" si="3"/>
        <v>0</v>
      </c>
      <c r="H57" s="16">
        <f t="shared" si="3"/>
        <v>0</v>
      </c>
      <c r="I57" s="17">
        <f t="shared" si="3"/>
        <v>0</v>
      </c>
      <c r="J57" s="9"/>
    </row>
    <row r="58" spans="1:15" ht="14" x14ac:dyDescent="0.15">
      <c r="A58" s="9"/>
      <c r="B58" s="9">
        <f>B48</f>
        <v>0</v>
      </c>
      <c r="C58" s="9"/>
      <c r="D58" s="9"/>
      <c r="E58" s="19">
        <f t="shared" si="3"/>
        <v>0</v>
      </c>
      <c r="F58" s="20">
        <f t="shared" si="3"/>
        <v>0</v>
      </c>
      <c r="G58" s="20">
        <f t="shared" si="3"/>
        <v>0</v>
      </c>
      <c r="H58" s="20">
        <f t="shared" si="3"/>
        <v>0</v>
      </c>
      <c r="I58" s="21">
        <f t="shared" si="3"/>
        <v>0</v>
      </c>
      <c r="J58" s="9"/>
    </row>
    <row r="59" spans="1:15" ht="14" x14ac:dyDescent="0.15">
      <c r="A59" s="9"/>
      <c r="B59" s="9">
        <f>B49</f>
        <v>0</v>
      </c>
      <c r="C59" s="9"/>
      <c r="D59" s="9"/>
      <c r="E59" s="19">
        <f t="shared" si="3"/>
        <v>0</v>
      </c>
      <c r="F59" s="20">
        <f t="shared" si="3"/>
        <v>0</v>
      </c>
      <c r="G59" s="20">
        <f t="shared" si="3"/>
        <v>0</v>
      </c>
      <c r="H59" s="20">
        <f t="shared" si="3"/>
        <v>0</v>
      </c>
      <c r="I59" s="21">
        <f t="shared" si="3"/>
        <v>0</v>
      </c>
      <c r="J59" s="9"/>
    </row>
    <row r="60" spans="1:15" ht="14" x14ac:dyDescent="0.15">
      <c r="A60" s="9"/>
      <c r="B60" s="9">
        <f>B50</f>
        <v>0</v>
      </c>
      <c r="C60" s="9"/>
      <c r="D60" s="9"/>
      <c r="E60" s="19">
        <f t="shared" si="3"/>
        <v>0</v>
      </c>
      <c r="F60" s="20">
        <f t="shared" si="3"/>
        <v>0</v>
      </c>
      <c r="G60" s="20">
        <f t="shared" si="3"/>
        <v>0</v>
      </c>
      <c r="H60" s="20">
        <f t="shared" si="3"/>
        <v>0</v>
      </c>
      <c r="I60" s="21">
        <f t="shared" si="3"/>
        <v>0</v>
      </c>
      <c r="J60" s="9"/>
    </row>
    <row r="61" spans="1:15" ht="14" x14ac:dyDescent="0.15">
      <c r="A61" s="9"/>
      <c r="B61" s="9">
        <f>B51</f>
        <v>0</v>
      </c>
      <c r="C61" s="9"/>
      <c r="D61" s="9"/>
      <c r="E61" s="22">
        <f t="shared" si="3"/>
        <v>0</v>
      </c>
      <c r="F61" s="23">
        <f t="shared" si="3"/>
        <v>0</v>
      </c>
      <c r="G61" s="23">
        <f t="shared" si="3"/>
        <v>0</v>
      </c>
      <c r="H61" s="23">
        <f t="shared" si="3"/>
        <v>0</v>
      </c>
      <c r="I61" s="24">
        <f t="shared" si="3"/>
        <v>0</v>
      </c>
      <c r="J61" s="9"/>
    </row>
    <row r="62" spans="1:15" ht="14" x14ac:dyDescent="0.15">
      <c r="A62" s="9"/>
      <c r="B62" s="9" t="s">
        <v>100</v>
      </c>
      <c r="C62" s="9"/>
      <c r="D62" s="9"/>
      <c r="E62" s="28">
        <f>SUM(E57:E61)</f>
        <v>0</v>
      </c>
      <c r="F62" s="29">
        <f>SUM(F57:F61)</f>
        <v>0</v>
      </c>
      <c r="G62" s="29">
        <f>SUM(G57:G61)</f>
        <v>0</v>
      </c>
      <c r="H62" s="29">
        <f>SUM(H57:H61)</f>
        <v>0</v>
      </c>
      <c r="I62" s="30">
        <f>SUM(I57:I61)</f>
        <v>0</v>
      </c>
      <c r="J62" s="9"/>
    </row>
    <row r="63" spans="1:15" ht="14" x14ac:dyDescent="0.15">
      <c r="A63" s="9"/>
      <c r="B63" s="9"/>
      <c r="C63" s="9"/>
      <c r="D63" s="9"/>
      <c r="E63" s="9"/>
      <c r="F63" s="9"/>
      <c r="G63" s="9"/>
      <c r="H63" s="9"/>
      <c r="I63" s="9"/>
      <c r="J63" s="9"/>
    </row>
    <row r="64" spans="1:15" ht="14" x14ac:dyDescent="0.15">
      <c r="A64" s="9"/>
      <c r="B64" s="9"/>
      <c r="C64" s="9"/>
      <c r="D64" s="9"/>
      <c r="E64" s="9"/>
      <c r="F64" s="9"/>
      <c r="G64" s="9"/>
      <c r="H64" s="9"/>
      <c r="I64" s="9"/>
      <c r="J64" s="9"/>
    </row>
    <row r="65" spans="1:10" ht="14" x14ac:dyDescent="0.15">
      <c r="A65" s="9"/>
      <c r="B65" s="9"/>
      <c r="C65" s="9"/>
      <c r="D65" s="9"/>
      <c r="E65" s="9"/>
      <c r="F65" s="9"/>
      <c r="G65" s="9"/>
      <c r="H65" s="9"/>
      <c r="I65" s="9"/>
      <c r="J65" s="9"/>
    </row>
    <row r="66" spans="1:10" ht="14" x14ac:dyDescent="0.15">
      <c r="A66" s="9"/>
      <c r="B66" s="9"/>
      <c r="C66" s="9"/>
      <c r="D66" s="9"/>
      <c r="E66" s="9"/>
      <c r="F66" s="9"/>
      <c r="G66" s="9"/>
      <c r="H66" s="9"/>
      <c r="I66" s="9"/>
      <c r="J66" s="9"/>
    </row>
    <row r="67" spans="1:10" ht="14" x14ac:dyDescent="0.15">
      <c r="A67" s="9"/>
      <c r="B67" s="9"/>
      <c r="C67" s="9"/>
      <c r="D67" s="9"/>
      <c r="E67" s="9"/>
      <c r="F67" s="9"/>
      <c r="G67" s="9"/>
      <c r="H67" s="9"/>
      <c r="I67" s="9"/>
      <c r="J67" s="9"/>
    </row>
    <row r="68" spans="1:10" ht="14" x14ac:dyDescent="0.15">
      <c r="A68" s="9"/>
      <c r="B68" s="9"/>
      <c r="C68" s="9"/>
      <c r="D68" s="9"/>
      <c r="E68" s="9"/>
      <c r="F68" s="9"/>
      <c r="G68" s="9"/>
      <c r="H68" s="9"/>
      <c r="I68" s="9"/>
      <c r="J68" s="9"/>
    </row>
    <row r="69" spans="1:10" ht="14" x14ac:dyDescent="0.15">
      <c r="A69" s="9"/>
      <c r="B69" s="9"/>
      <c r="C69" s="9"/>
      <c r="D69" s="9"/>
      <c r="E69" s="9"/>
      <c r="F69" s="9"/>
      <c r="G69" s="9"/>
      <c r="H69" s="9"/>
      <c r="I69" s="9"/>
      <c r="J69" s="9"/>
    </row>
    <row r="70" spans="1:10" ht="14" x14ac:dyDescent="0.15">
      <c r="A70" s="9"/>
      <c r="B70" s="9"/>
      <c r="C70" s="9"/>
      <c r="D70" s="9"/>
      <c r="E70" s="9"/>
      <c r="F70" s="9"/>
      <c r="G70" s="9"/>
      <c r="H70" s="9"/>
      <c r="I70" s="9"/>
      <c r="J70" s="9"/>
    </row>
    <row r="71" spans="1:10" ht="14" x14ac:dyDescent="0.15">
      <c r="A71" s="9"/>
      <c r="B71" s="9"/>
      <c r="C71" s="9"/>
      <c r="D71" s="9"/>
      <c r="E71" s="9"/>
      <c r="F71" s="9"/>
      <c r="G71" s="9"/>
      <c r="H71" s="9"/>
      <c r="I71" s="9"/>
      <c r="J71" s="9"/>
    </row>
    <row r="72" spans="1:10" ht="14" x14ac:dyDescent="0.15">
      <c r="A72" s="9"/>
      <c r="B72" s="9"/>
      <c r="C72" s="9"/>
      <c r="D72" s="9"/>
      <c r="E72" s="9"/>
      <c r="F72" s="9"/>
      <c r="G72" s="9"/>
      <c r="H72" s="9"/>
      <c r="I72" s="9"/>
      <c r="J72" s="9"/>
    </row>
    <row r="73" spans="1:10" ht="14" x14ac:dyDescent="0.15">
      <c r="A73" s="9"/>
      <c r="B73" s="9"/>
      <c r="C73" s="9"/>
      <c r="D73" s="9"/>
      <c r="E73" s="9"/>
      <c r="F73" s="9"/>
      <c r="G73" s="9"/>
      <c r="H73" s="9"/>
      <c r="I73" s="9"/>
      <c r="J73" s="9"/>
    </row>
    <row r="74" spans="1:10" ht="14" x14ac:dyDescent="0.15">
      <c r="A74" s="9"/>
      <c r="B74" s="9"/>
      <c r="C74" s="9"/>
      <c r="D74" s="9"/>
      <c r="E74" s="9"/>
      <c r="F74" s="9"/>
      <c r="G74" s="9"/>
      <c r="H74" s="9"/>
      <c r="I74" s="9"/>
      <c r="J74" s="9"/>
    </row>
    <row r="75" spans="1:10" ht="14" x14ac:dyDescent="0.15">
      <c r="A75" s="9"/>
      <c r="B75" s="9"/>
      <c r="C75" s="9"/>
      <c r="D75" s="9"/>
      <c r="E75" s="9"/>
      <c r="F75" s="9"/>
      <c r="G75" s="9"/>
      <c r="H75" s="9"/>
      <c r="I75" s="9"/>
      <c r="J75" s="9"/>
    </row>
    <row r="76" spans="1:10" ht="14" x14ac:dyDescent="0.15">
      <c r="A76" s="9"/>
      <c r="B76" s="9"/>
      <c r="C76" s="9"/>
      <c r="D76" s="9"/>
      <c r="E76" s="9"/>
      <c r="F76" s="9"/>
      <c r="G76" s="9"/>
      <c r="H76" s="9"/>
      <c r="I76" s="9"/>
      <c r="J76" s="9"/>
    </row>
    <row r="77" spans="1:10" ht="14" x14ac:dyDescent="0.15">
      <c r="A77" s="9"/>
      <c r="B77" s="9"/>
      <c r="C77" s="9"/>
      <c r="D77" s="9"/>
      <c r="E77" s="9"/>
      <c r="F77" s="9"/>
      <c r="G77" s="9"/>
      <c r="H77" s="9"/>
      <c r="I77" s="9"/>
      <c r="J77" s="9"/>
    </row>
    <row r="78" spans="1:10" ht="14" x14ac:dyDescent="0.15">
      <c r="A78" s="9"/>
      <c r="B78" s="9"/>
      <c r="C78" s="9"/>
      <c r="D78" s="9"/>
      <c r="E78" s="9"/>
      <c r="F78" s="9"/>
      <c r="G78" s="9"/>
      <c r="H78" s="9"/>
      <c r="I78" s="9"/>
      <c r="J78" s="9"/>
    </row>
    <row r="79" spans="1:10" ht="14" x14ac:dyDescent="0.15">
      <c r="A79" s="9"/>
      <c r="B79" s="9"/>
      <c r="C79" s="9"/>
      <c r="D79" s="9"/>
      <c r="E79" s="9"/>
      <c r="F79" s="9"/>
      <c r="G79" s="9"/>
      <c r="H79" s="9"/>
      <c r="I79" s="9"/>
      <c r="J79" s="9"/>
    </row>
    <row r="80" spans="1:10" ht="14" x14ac:dyDescent="0.15">
      <c r="A80" s="9"/>
      <c r="B80" s="9"/>
      <c r="C80" s="9"/>
      <c r="D80" s="9"/>
      <c r="E80" s="9"/>
      <c r="F80" s="9"/>
      <c r="G80" s="9"/>
      <c r="H80" s="9"/>
      <c r="I80" s="9"/>
      <c r="J80" s="9"/>
    </row>
    <row r="81" spans="1:10" ht="14" x14ac:dyDescent="0.15">
      <c r="A81" s="9"/>
      <c r="B81" s="9"/>
      <c r="C81" s="9"/>
      <c r="D81" s="9"/>
      <c r="E81" s="9"/>
      <c r="F81" s="9"/>
      <c r="G81" s="9"/>
      <c r="H81" s="9"/>
      <c r="I81" s="9"/>
      <c r="J81" s="9"/>
    </row>
    <row r="82" spans="1:10" ht="14" x14ac:dyDescent="0.15">
      <c r="A82" s="9"/>
      <c r="B82" s="9"/>
      <c r="C82" s="9"/>
      <c r="D82" s="9"/>
      <c r="E82" s="9"/>
      <c r="F82" s="9"/>
      <c r="G82" s="9"/>
      <c r="H82" s="9"/>
      <c r="I82" s="9"/>
      <c r="J82" s="9"/>
    </row>
    <row r="83" spans="1:10" ht="14" x14ac:dyDescent="0.15">
      <c r="A83" s="9"/>
      <c r="B83" s="9"/>
      <c r="C83" s="9"/>
      <c r="D83" s="9"/>
      <c r="E83" s="9"/>
      <c r="F83" s="9"/>
      <c r="G83" s="9"/>
      <c r="H83" s="9"/>
      <c r="I83" s="9"/>
      <c r="J83" s="9"/>
    </row>
    <row r="84" spans="1:10" ht="14" x14ac:dyDescent="0.15">
      <c r="A84" s="9"/>
      <c r="B84" s="9"/>
      <c r="C84" s="9"/>
      <c r="D84" s="9"/>
      <c r="E84" s="9"/>
      <c r="F84" s="9"/>
      <c r="G84" s="9"/>
      <c r="H84" s="9"/>
      <c r="I84" s="9"/>
      <c r="J84" s="9"/>
    </row>
    <row r="85" spans="1:10" ht="14" x14ac:dyDescent="0.15">
      <c r="A85" s="9"/>
      <c r="B85" s="9"/>
      <c r="C85" s="9"/>
      <c r="D85" s="9"/>
      <c r="E85" s="9"/>
      <c r="F85" s="9"/>
      <c r="G85" s="9"/>
      <c r="H85" s="9"/>
      <c r="I85" s="9"/>
      <c r="J85" s="9"/>
    </row>
    <row r="86" spans="1:10" ht="14" x14ac:dyDescent="0.15">
      <c r="A86" s="9"/>
      <c r="B86" s="9"/>
      <c r="C86" s="9"/>
      <c r="D86" s="9"/>
      <c r="E86" s="9"/>
      <c r="F86" s="9"/>
      <c r="G86" s="9"/>
      <c r="H86" s="9"/>
      <c r="I86" s="9"/>
      <c r="J86" s="9"/>
    </row>
    <row r="87" spans="1:10" ht="14" x14ac:dyDescent="0.15">
      <c r="A87" s="9"/>
      <c r="B87" s="9"/>
      <c r="C87" s="9"/>
      <c r="D87" s="9"/>
      <c r="E87" s="9"/>
      <c r="F87" s="9"/>
      <c r="G87" s="9"/>
      <c r="H87" s="9"/>
      <c r="I87" s="9"/>
      <c r="J87" s="9"/>
    </row>
    <row r="88" spans="1:10" ht="14" x14ac:dyDescent="0.15">
      <c r="A88" s="9"/>
      <c r="B88" s="9"/>
      <c r="C88" s="9"/>
      <c r="D88" s="9"/>
      <c r="E88" s="9"/>
      <c r="F88" s="9"/>
      <c r="G88" s="9"/>
      <c r="H88" s="9"/>
      <c r="I88" s="9"/>
      <c r="J88" s="9"/>
    </row>
    <row r="89" spans="1:10" ht="14" x14ac:dyDescent="0.15">
      <c r="A89" s="9"/>
      <c r="B89" s="9"/>
      <c r="C89" s="9"/>
      <c r="D89" s="9"/>
      <c r="E89" s="9"/>
      <c r="F89" s="9"/>
      <c r="G89" s="9"/>
      <c r="H89" s="9"/>
      <c r="I89" s="9"/>
      <c r="J89" s="9"/>
    </row>
    <row r="90" spans="1:10" ht="14" x14ac:dyDescent="0.15">
      <c r="A90" s="9"/>
      <c r="B90" s="9"/>
      <c r="C90" s="9"/>
      <c r="D90" s="9"/>
      <c r="E90" s="9"/>
      <c r="F90" s="9"/>
      <c r="G90" s="9"/>
      <c r="H90" s="9"/>
      <c r="I90" s="9"/>
      <c r="J90" s="9"/>
    </row>
    <row r="91" spans="1:10" ht="14" x14ac:dyDescent="0.15">
      <c r="A91" s="9"/>
      <c r="B91" s="9"/>
      <c r="C91" s="9"/>
      <c r="D91" s="9"/>
      <c r="E91" s="9"/>
      <c r="F91" s="9"/>
      <c r="G91" s="9"/>
      <c r="H91" s="9"/>
      <c r="I91" s="9"/>
      <c r="J91" s="9"/>
    </row>
    <row r="92" spans="1:10" ht="14" x14ac:dyDescent="0.15">
      <c r="A92" s="9"/>
      <c r="B92" s="9"/>
      <c r="C92" s="9"/>
      <c r="D92" s="9"/>
      <c r="E92" s="9"/>
      <c r="F92" s="9"/>
      <c r="G92" s="9"/>
      <c r="H92" s="9"/>
      <c r="I92" s="9"/>
      <c r="J92" s="9"/>
    </row>
    <row r="93" spans="1:10" ht="14" x14ac:dyDescent="0.15">
      <c r="A93" s="9"/>
      <c r="B93" s="9"/>
      <c r="C93" s="9"/>
      <c r="D93" s="9"/>
      <c r="E93" s="9"/>
      <c r="F93" s="9"/>
      <c r="G93" s="9"/>
      <c r="H93" s="9"/>
      <c r="I93" s="9"/>
      <c r="J93" s="9"/>
    </row>
    <row r="94" spans="1:10" ht="14" x14ac:dyDescent="0.15">
      <c r="A94" s="9"/>
      <c r="B94" s="9"/>
      <c r="C94" s="9"/>
      <c r="D94" s="9"/>
      <c r="E94" s="9"/>
      <c r="F94" s="9"/>
      <c r="G94" s="9"/>
      <c r="H94" s="9"/>
      <c r="I94" s="9"/>
      <c r="J94" s="9"/>
    </row>
    <row r="95" spans="1:10" ht="14" x14ac:dyDescent="0.15">
      <c r="A95" s="9"/>
      <c r="B95" s="9"/>
      <c r="C95" s="9"/>
      <c r="D95" s="9"/>
      <c r="E95" s="9"/>
      <c r="F95" s="9"/>
      <c r="G95" s="9"/>
      <c r="H95" s="9"/>
      <c r="I95" s="9"/>
      <c r="J95" s="9"/>
    </row>
    <row r="96" spans="1:10" ht="14" x14ac:dyDescent="0.15">
      <c r="A96" s="9"/>
      <c r="B96" s="9"/>
      <c r="C96" s="9"/>
      <c r="D96" s="9"/>
      <c r="E96" s="9"/>
      <c r="F96" s="9"/>
      <c r="G96" s="9"/>
      <c r="H96" s="9"/>
      <c r="I96" s="9"/>
      <c r="J96" s="9"/>
    </row>
    <row r="97" spans="1:10" ht="14" x14ac:dyDescent="0.15">
      <c r="A97" s="9"/>
      <c r="B97" s="9"/>
      <c r="C97" s="9"/>
      <c r="D97" s="9"/>
      <c r="E97" s="9"/>
      <c r="F97" s="9"/>
      <c r="G97" s="9"/>
      <c r="H97" s="9"/>
      <c r="I97" s="9"/>
      <c r="J97" s="9"/>
    </row>
    <row r="98" spans="1:10" ht="14" x14ac:dyDescent="0.15">
      <c r="A98" s="9"/>
      <c r="B98" s="9"/>
      <c r="C98" s="9"/>
      <c r="D98" s="9"/>
      <c r="E98" s="9"/>
      <c r="F98" s="9"/>
      <c r="G98" s="9"/>
      <c r="H98" s="9"/>
      <c r="I98" s="9"/>
      <c r="J98" s="9"/>
    </row>
    <row r="99" spans="1:10" ht="14" x14ac:dyDescent="0.15">
      <c r="A99" s="9"/>
      <c r="B99" s="9"/>
      <c r="C99" s="9"/>
      <c r="D99" s="9"/>
      <c r="E99" s="9"/>
      <c r="F99" s="9"/>
      <c r="G99" s="9"/>
      <c r="H99" s="9"/>
      <c r="I99" s="9"/>
      <c r="J99" s="9"/>
    </row>
    <row r="100" spans="1:10" ht="14" x14ac:dyDescent="0.15">
      <c r="A100" s="9"/>
      <c r="B100" s="9"/>
      <c r="C100" s="9"/>
      <c r="D100" s="9"/>
      <c r="E100" s="9"/>
      <c r="F100" s="9"/>
      <c r="G100" s="9"/>
      <c r="H100" s="9"/>
      <c r="I100" s="9"/>
      <c r="J100" s="9"/>
    </row>
    <row r="101" spans="1:10" ht="14" x14ac:dyDescent="0.15">
      <c r="A101" s="9"/>
      <c r="B101" s="9"/>
      <c r="C101" s="9"/>
      <c r="D101" s="9"/>
      <c r="E101" s="9"/>
      <c r="F101" s="9"/>
      <c r="G101" s="9"/>
      <c r="H101" s="9"/>
      <c r="I101" s="9"/>
      <c r="J101" s="9"/>
    </row>
    <row r="102" spans="1:10" ht="14" x14ac:dyDescent="0.15">
      <c r="A102" s="9"/>
      <c r="B102" s="9"/>
      <c r="C102" s="9"/>
      <c r="D102" s="9"/>
      <c r="E102" s="9"/>
      <c r="F102" s="9"/>
      <c r="G102" s="9"/>
      <c r="H102" s="9"/>
      <c r="I102" s="9"/>
      <c r="J102" s="9"/>
    </row>
    <row r="103" spans="1:10" ht="14" x14ac:dyDescent="0.15">
      <c r="A103" s="9"/>
      <c r="B103" s="9"/>
      <c r="C103" s="9"/>
      <c r="D103" s="9"/>
      <c r="E103" s="9"/>
      <c r="F103" s="9"/>
      <c r="G103" s="9"/>
      <c r="H103" s="9"/>
      <c r="I103" s="9"/>
      <c r="J103" s="9"/>
    </row>
    <row r="104" spans="1:10" ht="14" x14ac:dyDescent="0.15">
      <c r="A104" s="9"/>
      <c r="B104" s="9"/>
      <c r="C104" s="9"/>
      <c r="D104" s="9"/>
      <c r="E104" s="9"/>
      <c r="F104" s="9"/>
      <c r="G104" s="9"/>
      <c r="H104" s="9"/>
      <c r="I104" s="9"/>
      <c r="J104" s="9"/>
    </row>
    <row r="105" spans="1:10" ht="14" x14ac:dyDescent="0.15">
      <c r="A105" s="9"/>
      <c r="B105" s="9"/>
      <c r="C105" s="9"/>
      <c r="D105" s="9"/>
      <c r="E105" s="9"/>
      <c r="F105" s="9"/>
      <c r="G105" s="9"/>
      <c r="H105" s="9"/>
      <c r="I105" s="9"/>
      <c r="J105" s="9"/>
    </row>
    <row r="106" spans="1:10" ht="14" x14ac:dyDescent="0.15">
      <c r="A106" s="9"/>
      <c r="B106" s="9"/>
      <c r="C106" s="9"/>
      <c r="D106" s="9"/>
      <c r="E106" s="9"/>
      <c r="F106" s="9"/>
      <c r="G106" s="9"/>
      <c r="H106" s="9"/>
      <c r="I106" s="9"/>
      <c r="J106" s="9"/>
    </row>
    <row r="107" spans="1:10" ht="14" x14ac:dyDescent="0.15">
      <c r="A107" s="9"/>
      <c r="B107" s="9"/>
      <c r="C107" s="9"/>
      <c r="D107" s="9"/>
      <c r="E107" s="9"/>
      <c r="F107" s="9"/>
      <c r="G107" s="9"/>
      <c r="H107" s="9"/>
      <c r="I107" s="9"/>
      <c r="J107" s="9"/>
    </row>
    <row r="108" spans="1:10" ht="14" x14ac:dyDescent="0.15">
      <c r="A108" s="9"/>
      <c r="B108" s="9"/>
      <c r="C108" s="9"/>
      <c r="D108" s="9"/>
      <c r="E108" s="9"/>
      <c r="F108" s="9"/>
      <c r="G108" s="9"/>
      <c r="H108" s="9"/>
      <c r="I108" s="9"/>
      <c r="J108" s="9"/>
    </row>
    <row r="109" spans="1:10" ht="14" x14ac:dyDescent="0.15">
      <c r="A109" s="9"/>
      <c r="B109" s="9"/>
      <c r="C109" s="9"/>
      <c r="D109" s="9"/>
      <c r="E109" s="9"/>
      <c r="F109" s="9"/>
      <c r="G109" s="9"/>
      <c r="H109" s="9"/>
      <c r="I109" s="9"/>
      <c r="J109" s="9"/>
    </row>
    <row r="110" spans="1:10" ht="14" x14ac:dyDescent="0.15">
      <c r="A110" s="9"/>
      <c r="B110" s="9"/>
      <c r="C110" s="9"/>
      <c r="D110" s="9"/>
      <c r="E110" s="9"/>
      <c r="F110" s="9"/>
      <c r="G110" s="9"/>
      <c r="H110" s="9"/>
      <c r="I110" s="9"/>
      <c r="J110" s="9"/>
    </row>
    <row r="111" spans="1:10" ht="14" x14ac:dyDescent="0.15">
      <c r="A111" s="9"/>
      <c r="B111" s="9"/>
      <c r="C111" s="9"/>
      <c r="D111" s="9"/>
      <c r="E111" s="9"/>
      <c r="F111" s="9"/>
      <c r="G111" s="9"/>
      <c r="H111" s="9"/>
      <c r="I111" s="9"/>
      <c r="J111" s="9"/>
    </row>
    <row r="112" spans="1:10" ht="14" x14ac:dyDescent="0.15">
      <c r="A112" s="9"/>
      <c r="B112" s="9"/>
      <c r="C112" s="9"/>
      <c r="D112" s="9"/>
      <c r="E112" s="9"/>
      <c r="F112" s="9"/>
      <c r="G112" s="9"/>
      <c r="H112" s="9"/>
      <c r="I112" s="9"/>
      <c r="J112" s="9"/>
    </row>
    <row r="113" spans="1:10" ht="14" x14ac:dyDescent="0.15">
      <c r="A113" s="9"/>
      <c r="B113" s="9"/>
      <c r="C113" s="9"/>
      <c r="D113" s="9"/>
      <c r="E113" s="9"/>
      <c r="F113" s="9"/>
      <c r="G113" s="9"/>
      <c r="H113" s="9"/>
      <c r="I113" s="9"/>
      <c r="J113" s="9"/>
    </row>
    <row r="114" spans="1:10" ht="14" x14ac:dyDescent="0.15">
      <c r="A114" s="9"/>
      <c r="B114" s="9"/>
      <c r="C114" s="9"/>
      <c r="D114" s="9"/>
      <c r="E114" s="9"/>
      <c r="F114" s="9"/>
      <c r="G114" s="9"/>
      <c r="H114" s="9"/>
      <c r="I114" s="9"/>
      <c r="J114" s="9"/>
    </row>
    <row r="115" spans="1:10" ht="14" x14ac:dyDescent="0.15">
      <c r="A115" s="9"/>
      <c r="B115" s="9"/>
      <c r="C115" s="9"/>
      <c r="D115" s="9"/>
      <c r="E115" s="9"/>
      <c r="F115" s="9"/>
      <c r="G115" s="9"/>
      <c r="H115" s="9"/>
      <c r="I115" s="9"/>
      <c r="J115" s="9"/>
    </row>
    <row r="116" spans="1:10" ht="14" x14ac:dyDescent="0.15">
      <c r="A116" s="9"/>
      <c r="B116" s="9"/>
      <c r="C116" s="9"/>
      <c r="D116" s="9"/>
      <c r="E116" s="9"/>
      <c r="F116" s="9"/>
      <c r="G116" s="9"/>
      <c r="H116" s="9"/>
      <c r="I116" s="9"/>
      <c r="J116" s="9"/>
    </row>
    <row r="117" spans="1:10" ht="14" x14ac:dyDescent="0.15">
      <c r="A117" s="9"/>
      <c r="B117" s="9"/>
      <c r="C117" s="9"/>
      <c r="D117" s="9"/>
      <c r="E117" s="9"/>
      <c r="F117" s="9"/>
      <c r="G117" s="9"/>
      <c r="H117" s="9"/>
      <c r="I117" s="9"/>
      <c r="J117" s="9"/>
    </row>
    <row r="118" spans="1:10" ht="14" x14ac:dyDescent="0.15">
      <c r="A118" s="9"/>
      <c r="B118" s="9"/>
      <c r="C118" s="9"/>
      <c r="D118" s="9"/>
      <c r="E118" s="9"/>
      <c r="F118" s="9"/>
      <c r="G118" s="9"/>
      <c r="H118" s="9"/>
      <c r="I118" s="9"/>
      <c r="J118" s="9"/>
    </row>
    <row r="119" spans="1:10" ht="14" x14ac:dyDescent="0.15">
      <c r="A119" s="9"/>
      <c r="B119" s="9"/>
      <c r="C119" s="9"/>
      <c r="D119" s="9"/>
      <c r="E119" s="9"/>
      <c r="F119" s="9"/>
      <c r="G119" s="9"/>
      <c r="H119" s="9"/>
      <c r="I119" s="9"/>
      <c r="J119" s="9"/>
    </row>
    <row r="120" spans="1:10" ht="14" x14ac:dyDescent="0.15">
      <c r="A120" s="9"/>
      <c r="B120" s="9"/>
      <c r="C120" s="9"/>
      <c r="D120" s="9"/>
      <c r="E120" s="9"/>
      <c r="F120" s="9"/>
      <c r="G120" s="9"/>
      <c r="H120" s="9"/>
      <c r="I120" s="9"/>
      <c r="J120" s="9"/>
    </row>
    <row r="121" spans="1:10" ht="14" x14ac:dyDescent="0.15">
      <c r="A121" s="9"/>
      <c r="B121" s="9"/>
      <c r="C121" s="9"/>
      <c r="D121" s="9"/>
      <c r="E121" s="9"/>
      <c r="F121" s="9"/>
      <c r="G121" s="9"/>
      <c r="H121" s="9"/>
      <c r="I121" s="9"/>
      <c r="J121" s="9"/>
    </row>
    <row r="122" spans="1:10" ht="14" x14ac:dyDescent="0.15">
      <c r="A122" s="9"/>
      <c r="B122" s="9"/>
      <c r="C122" s="9"/>
      <c r="D122" s="9"/>
      <c r="E122" s="9"/>
      <c r="F122" s="9"/>
      <c r="G122" s="9"/>
      <c r="H122" s="9"/>
      <c r="I122" s="9"/>
      <c r="J122" s="9"/>
    </row>
    <row r="123" spans="1:10" ht="14" x14ac:dyDescent="0.15">
      <c r="A123" s="9"/>
      <c r="B123" s="9"/>
      <c r="C123" s="9"/>
      <c r="D123" s="9"/>
      <c r="E123" s="9"/>
      <c r="F123" s="9"/>
      <c r="G123" s="9"/>
      <c r="H123" s="9"/>
      <c r="I123" s="9"/>
      <c r="J123" s="9"/>
    </row>
    <row r="124" spans="1:10" ht="14" x14ac:dyDescent="0.15">
      <c r="A124" s="9"/>
      <c r="B124" s="9"/>
      <c r="C124" s="9"/>
      <c r="D124" s="9"/>
      <c r="E124" s="9"/>
      <c r="F124" s="9"/>
      <c r="G124" s="9"/>
      <c r="H124" s="9"/>
      <c r="I124" s="9"/>
      <c r="J124" s="9"/>
    </row>
    <row r="125" spans="1:10" ht="14" x14ac:dyDescent="0.15">
      <c r="A125" s="9"/>
      <c r="B125" s="9"/>
      <c r="C125" s="9"/>
      <c r="D125" s="9"/>
      <c r="E125" s="9"/>
      <c r="F125" s="9"/>
      <c r="G125" s="9"/>
      <c r="H125" s="9"/>
      <c r="I125" s="9"/>
      <c r="J125" s="9"/>
    </row>
    <row r="126" spans="1:10" ht="14" x14ac:dyDescent="0.15">
      <c r="A126" s="9"/>
      <c r="B126" s="9"/>
      <c r="C126" s="9"/>
      <c r="D126" s="9"/>
      <c r="E126" s="9"/>
      <c r="F126" s="9"/>
      <c r="G126" s="9"/>
      <c r="H126" s="9"/>
      <c r="I126" s="9"/>
      <c r="J126" s="9"/>
    </row>
    <row r="127" spans="1:10" ht="14" x14ac:dyDescent="0.15">
      <c r="A127" s="9"/>
      <c r="B127" s="9"/>
      <c r="C127" s="9"/>
      <c r="D127" s="9"/>
      <c r="E127" s="9"/>
      <c r="F127" s="9"/>
      <c r="G127" s="9"/>
      <c r="H127" s="9"/>
      <c r="I127" s="9"/>
      <c r="J127" s="9"/>
    </row>
    <row r="128" spans="1:10" ht="14" x14ac:dyDescent="0.15">
      <c r="A128" s="9"/>
      <c r="B128" s="9"/>
      <c r="C128" s="9"/>
      <c r="D128" s="9"/>
      <c r="E128" s="9"/>
      <c r="F128" s="9"/>
      <c r="G128" s="9"/>
      <c r="H128" s="9"/>
      <c r="I128" s="9"/>
      <c r="J128" s="9"/>
    </row>
    <row r="129" spans="1:10" ht="14" x14ac:dyDescent="0.15">
      <c r="A129" s="9"/>
      <c r="B129" s="9"/>
      <c r="C129" s="9"/>
      <c r="D129" s="9"/>
      <c r="E129" s="9"/>
      <c r="F129" s="9"/>
      <c r="G129" s="9"/>
      <c r="H129" s="9"/>
      <c r="I129" s="9"/>
      <c r="J129" s="9"/>
    </row>
    <row r="130" spans="1:10" ht="14" x14ac:dyDescent="0.15">
      <c r="A130" s="9"/>
      <c r="B130" s="9"/>
      <c r="C130" s="9"/>
      <c r="D130" s="9"/>
      <c r="E130" s="9"/>
      <c r="F130" s="9"/>
      <c r="G130" s="9"/>
      <c r="H130" s="9"/>
      <c r="I130" s="9"/>
      <c r="J130" s="9"/>
    </row>
    <row r="131" spans="1:10" ht="14" x14ac:dyDescent="0.15">
      <c r="A131" s="9"/>
      <c r="B131" s="9"/>
      <c r="C131" s="9"/>
      <c r="D131" s="9"/>
      <c r="E131" s="9"/>
      <c r="F131" s="9"/>
      <c r="G131" s="9"/>
      <c r="H131" s="9"/>
      <c r="I131" s="9"/>
      <c r="J131" s="9"/>
    </row>
    <row r="132" spans="1:10" ht="14" x14ac:dyDescent="0.15">
      <c r="A132" s="9"/>
      <c r="B132" s="9"/>
      <c r="C132" s="9"/>
      <c r="D132" s="9"/>
      <c r="E132" s="9"/>
      <c r="F132" s="9"/>
      <c r="G132" s="9"/>
      <c r="H132" s="9"/>
      <c r="I132" s="9"/>
      <c r="J132" s="9"/>
    </row>
    <row r="133" spans="1:10" ht="14" x14ac:dyDescent="0.15">
      <c r="A133" s="9"/>
      <c r="B133" s="9"/>
      <c r="C133" s="9"/>
      <c r="D133" s="9"/>
      <c r="E133" s="9"/>
      <c r="F133" s="9"/>
      <c r="G133" s="9"/>
      <c r="H133" s="9"/>
      <c r="I133" s="9"/>
      <c r="J133" s="9"/>
    </row>
    <row r="134" spans="1:10" ht="14" x14ac:dyDescent="0.15">
      <c r="A134" s="9"/>
      <c r="B134" s="9"/>
      <c r="C134" s="9"/>
      <c r="D134" s="9"/>
      <c r="E134" s="9"/>
      <c r="F134" s="9"/>
      <c r="G134" s="9"/>
      <c r="H134" s="9"/>
      <c r="I134" s="9"/>
      <c r="J134" s="9"/>
    </row>
    <row r="135" spans="1:10" ht="14" x14ac:dyDescent="0.15">
      <c r="A135" s="9"/>
      <c r="B135" s="9"/>
      <c r="C135" s="9"/>
      <c r="D135" s="9"/>
      <c r="E135" s="9"/>
      <c r="F135" s="9"/>
      <c r="G135" s="9"/>
      <c r="H135" s="9"/>
      <c r="I135" s="9"/>
      <c r="J135" s="9"/>
    </row>
    <row r="136" spans="1:10" ht="14" x14ac:dyDescent="0.15">
      <c r="A136" s="9"/>
      <c r="B136" s="9"/>
      <c r="C136" s="9"/>
      <c r="D136" s="9"/>
      <c r="E136" s="9"/>
      <c r="F136" s="9"/>
      <c r="G136" s="9"/>
      <c r="H136" s="9"/>
      <c r="I136" s="9"/>
      <c r="J136" s="9"/>
    </row>
    <row r="137" spans="1:10" ht="14" x14ac:dyDescent="0.15">
      <c r="A137" s="9"/>
      <c r="B137" s="9"/>
      <c r="C137" s="9"/>
      <c r="D137" s="9"/>
      <c r="E137" s="9"/>
      <c r="F137" s="9"/>
      <c r="G137" s="9"/>
      <c r="H137" s="9"/>
      <c r="I137" s="9"/>
      <c r="J137" s="9"/>
    </row>
    <row r="138" spans="1:10" ht="14" x14ac:dyDescent="0.15">
      <c r="A138" s="9"/>
      <c r="B138" s="9"/>
      <c r="C138" s="9"/>
      <c r="D138" s="9"/>
      <c r="E138" s="9"/>
      <c r="F138" s="9"/>
      <c r="G138" s="9"/>
      <c r="H138" s="9"/>
      <c r="I138" s="9"/>
      <c r="J138" s="9"/>
    </row>
    <row r="139" spans="1:10" ht="14" x14ac:dyDescent="0.15">
      <c r="A139" s="9"/>
      <c r="B139" s="9"/>
      <c r="C139" s="9"/>
      <c r="D139" s="9"/>
      <c r="E139" s="9"/>
      <c r="F139" s="9"/>
      <c r="G139" s="9"/>
      <c r="H139" s="9"/>
      <c r="I139" s="9"/>
      <c r="J139" s="9"/>
    </row>
    <row r="140" spans="1:10" ht="14" x14ac:dyDescent="0.15">
      <c r="A140" s="9"/>
      <c r="B140" s="9"/>
      <c r="C140" s="9"/>
      <c r="D140" s="9"/>
      <c r="E140" s="9"/>
      <c r="F140" s="9"/>
      <c r="G140" s="9"/>
      <c r="H140" s="9"/>
      <c r="I140" s="9"/>
      <c r="J140" s="9"/>
    </row>
    <row r="141" spans="1:10" ht="14" x14ac:dyDescent="0.15">
      <c r="A141" s="9"/>
      <c r="B141" s="9"/>
      <c r="C141" s="9"/>
      <c r="D141" s="9"/>
      <c r="E141" s="9"/>
      <c r="F141" s="9"/>
      <c r="G141" s="9"/>
      <c r="H141" s="9"/>
      <c r="I141" s="9"/>
      <c r="J141" s="9"/>
    </row>
    <row r="142" spans="1:10" ht="14" x14ac:dyDescent="0.15">
      <c r="A142" s="9"/>
      <c r="B142" s="9"/>
      <c r="C142" s="9"/>
      <c r="D142" s="9"/>
      <c r="E142" s="9"/>
      <c r="F142" s="9"/>
      <c r="G142" s="9"/>
      <c r="H142" s="9"/>
      <c r="I142" s="9"/>
      <c r="J142" s="9"/>
    </row>
    <row r="143" spans="1:10" ht="14" x14ac:dyDescent="0.15">
      <c r="A143" s="9"/>
      <c r="B143" s="9"/>
      <c r="C143" s="9"/>
      <c r="D143" s="9"/>
      <c r="E143" s="9"/>
      <c r="F143" s="9"/>
      <c r="G143" s="9"/>
      <c r="H143" s="9"/>
      <c r="I143" s="9"/>
      <c r="J143" s="9"/>
    </row>
    <row r="144" spans="1:10" ht="14" x14ac:dyDescent="0.15">
      <c r="A144" s="9"/>
      <c r="B144" s="9"/>
      <c r="C144" s="9"/>
      <c r="D144" s="9"/>
      <c r="E144" s="9"/>
      <c r="F144" s="9"/>
      <c r="G144" s="9"/>
      <c r="H144" s="9"/>
      <c r="I144" s="9"/>
      <c r="J144" s="9"/>
    </row>
    <row r="145" spans="1:10" ht="14" x14ac:dyDescent="0.15">
      <c r="A145" s="9"/>
      <c r="B145" s="9"/>
      <c r="C145" s="9"/>
      <c r="D145" s="9"/>
      <c r="E145" s="9"/>
      <c r="F145" s="9"/>
      <c r="G145" s="9"/>
      <c r="H145" s="9"/>
      <c r="I145" s="9"/>
      <c r="J145" s="9"/>
    </row>
    <row r="146" spans="1:10" ht="14" x14ac:dyDescent="0.15">
      <c r="A146" s="9"/>
      <c r="B146" s="9"/>
      <c r="C146" s="9"/>
      <c r="D146" s="9"/>
      <c r="E146" s="9"/>
      <c r="F146" s="9"/>
      <c r="G146" s="9"/>
      <c r="H146" s="9"/>
      <c r="I146" s="9"/>
      <c r="J146" s="9"/>
    </row>
    <row r="147" spans="1:10" ht="14" x14ac:dyDescent="0.15">
      <c r="A147" s="9"/>
      <c r="B147" s="9"/>
      <c r="C147" s="9"/>
      <c r="D147" s="9"/>
      <c r="E147" s="9"/>
      <c r="F147" s="9"/>
      <c r="G147" s="9"/>
      <c r="H147" s="9"/>
      <c r="I147" s="9"/>
      <c r="J147" s="9"/>
    </row>
    <row r="148" spans="1:10" ht="14" x14ac:dyDescent="0.15">
      <c r="A148" s="9"/>
      <c r="B148" s="9"/>
      <c r="C148" s="9"/>
      <c r="D148" s="9"/>
      <c r="E148" s="9"/>
      <c r="F148" s="9"/>
      <c r="G148" s="9"/>
      <c r="H148" s="9"/>
      <c r="I148" s="9"/>
      <c r="J148" s="9"/>
    </row>
    <row r="149" spans="1:10" ht="14" x14ac:dyDescent="0.15">
      <c r="A149" s="9"/>
      <c r="B149" s="9"/>
      <c r="C149" s="9"/>
      <c r="D149" s="9"/>
      <c r="E149" s="9"/>
      <c r="F149" s="9"/>
      <c r="G149" s="9"/>
      <c r="H149" s="9"/>
      <c r="I149" s="9"/>
      <c r="J149" s="9"/>
    </row>
    <row r="150" spans="1:10" ht="14" x14ac:dyDescent="0.15">
      <c r="A150" s="9"/>
      <c r="B150" s="9"/>
      <c r="C150" s="9"/>
      <c r="D150" s="9"/>
      <c r="E150" s="9"/>
      <c r="F150" s="9"/>
      <c r="G150" s="9"/>
      <c r="H150" s="9"/>
      <c r="I150" s="9"/>
      <c r="J150" s="9"/>
    </row>
    <row r="151" spans="1:10" ht="14" x14ac:dyDescent="0.15">
      <c r="A151" s="9"/>
      <c r="B151" s="9"/>
      <c r="C151" s="9"/>
      <c r="D151" s="9"/>
      <c r="E151" s="9"/>
      <c r="F151" s="9"/>
      <c r="G151" s="9"/>
      <c r="H151" s="9"/>
      <c r="I151" s="9"/>
      <c r="J151" s="9"/>
    </row>
    <row r="152" spans="1:10" ht="14" x14ac:dyDescent="0.15">
      <c r="A152" s="9"/>
      <c r="B152" s="9"/>
      <c r="C152" s="9"/>
      <c r="D152" s="9"/>
      <c r="E152" s="9"/>
      <c r="F152" s="9"/>
      <c r="G152" s="9"/>
      <c r="H152" s="9"/>
      <c r="I152" s="9"/>
      <c r="J152" s="9"/>
    </row>
    <row r="153" spans="1:10" ht="14" x14ac:dyDescent="0.15">
      <c r="A153" s="9"/>
      <c r="B153" s="9"/>
      <c r="C153" s="9"/>
      <c r="D153" s="9"/>
      <c r="E153" s="9"/>
      <c r="F153" s="9"/>
      <c r="G153" s="9"/>
      <c r="H153" s="9"/>
      <c r="I153" s="9"/>
      <c r="J153" s="9"/>
    </row>
    <row r="154" spans="1:10" ht="14" x14ac:dyDescent="0.15">
      <c r="A154" s="9"/>
      <c r="B154" s="9"/>
      <c r="C154" s="9"/>
      <c r="D154" s="9"/>
      <c r="E154" s="9"/>
      <c r="F154" s="9"/>
      <c r="G154" s="9"/>
      <c r="H154" s="9"/>
      <c r="I154" s="9"/>
      <c r="J154" s="9"/>
    </row>
    <row r="155" spans="1:10" ht="14" x14ac:dyDescent="0.15">
      <c r="A155" s="9"/>
      <c r="B155" s="9"/>
      <c r="C155" s="9"/>
      <c r="D155" s="9"/>
      <c r="E155" s="9"/>
      <c r="F155" s="9"/>
      <c r="G155" s="9"/>
      <c r="H155" s="9"/>
      <c r="I155" s="9"/>
      <c r="J155" s="9"/>
    </row>
    <row r="156" spans="1:10" ht="14" x14ac:dyDescent="0.15">
      <c r="A156" s="9"/>
      <c r="B156" s="9"/>
      <c r="C156" s="9"/>
      <c r="D156" s="9"/>
      <c r="E156" s="9"/>
      <c r="F156" s="9"/>
      <c r="G156" s="9"/>
      <c r="H156" s="9"/>
      <c r="I156" s="9"/>
      <c r="J156" s="9"/>
    </row>
    <row r="157" spans="1:10" ht="14" x14ac:dyDescent="0.15">
      <c r="A157" s="9"/>
      <c r="B157" s="9"/>
      <c r="C157" s="9"/>
      <c r="D157" s="9"/>
      <c r="E157" s="9"/>
      <c r="F157" s="9"/>
      <c r="G157" s="9"/>
      <c r="H157" s="9"/>
      <c r="I157" s="9"/>
      <c r="J157" s="9"/>
    </row>
    <row r="158" spans="1:10" ht="14" x14ac:dyDescent="0.15">
      <c r="A158" s="9"/>
      <c r="B158" s="9"/>
      <c r="C158" s="9"/>
      <c r="D158" s="9"/>
      <c r="E158" s="9"/>
      <c r="F158" s="9"/>
      <c r="G158" s="9"/>
      <c r="H158" s="9"/>
      <c r="I158" s="9"/>
      <c r="J158" s="9"/>
    </row>
    <row r="159" spans="1:10" ht="14" x14ac:dyDescent="0.15">
      <c r="A159" s="9"/>
      <c r="B159" s="9"/>
      <c r="C159" s="9"/>
      <c r="D159" s="9"/>
      <c r="E159" s="9"/>
      <c r="F159" s="9"/>
      <c r="G159" s="9"/>
      <c r="H159" s="9"/>
      <c r="I159" s="9"/>
      <c r="J159" s="9"/>
    </row>
    <row r="160" spans="1:10" ht="14" x14ac:dyDescent="0.15">
      <c r="A160" s="9"/>
      <c r="B160" s="9"/>
      <c r="C160" s="9"/>
      <c r="D160" s="9"/>
      <c r="E160" s="9"/>
      <c r="F160" s="9"/>
      <c r="G160" s="9"/>
      <c r="H160" s="9"/>
      <c r="I160" s="9"/>
      <c r="J160" s="9"/>
    </row>
    <row r="161" spans="1:10" ht="14" x14ac:dyDescent="0.15">
      <c r="A161" s="9"/>
      <c r="B161" s="9"/>
      <c r="C161" s="9"/>
      <c r="D161" s="9"/>
      <c r="E161" s="9"/>
      <c r="F161" s="9"/>
      <c r="G161" s="9"/>
      <c r="H161" s="9"/>
      <c r="I161" s="9"/>
      <c r="J161" s="9"/>
    </row>
    <row r="162" spans="1:10" ht="14" x14ac:dyDescent="0.15">
      <c r="A162" s="9"/>
      <c r="B162" s="9"/>
      <c r="C162" s="9"/>
      <c r="D162" s="9"/>
      <c r="E162" s="9"/>
      <c r="F162" s="9"/>
      <c r="G162" s="9"/>
      <c r="H162" s="9"/>
      <c r="I162" s="9"/>
      <c r="J162" s="9"/>
    </row>
    <row r="163" spans="1:10" ht="14" x14ac:dyDescent="0.15">
      <c r="A163" s="9"/>
      <c r="B163" s="9"/>
      <c r="C163" s="9"/>
      <c r="D163" s="9"/>
      <c r="E163" s="9"/>
      <c r="F163" s="9"/>
      <c r="G163" s="9"/>
      <c r="H163" s="9"/>
      <c r="I163" s="9"/>
      <c r="J163" s="9"/>
    </row>
    <row r="164" spans="1:10" ht="14" x14ac:dyDescent="0.15">
      <c r="A164" s="9"/>
      <c r="B164" s="9"/>
      <c r="C164" s="9"/>
      <c r="D164" s="9"/>
      <c r="E164" s="9"/>
      <c r="F164" s="9"/>
      <c r="G164" s="9"/>
      <c r="H164" s="9"/>
      <c r="I164" s="9"/>
      <c r="J164" s="9"/>
    </row>
    <row r="165" spans="1:10" ht="14" x14ac:dyDescent="0.15">
      <c r="A165" s="9"/>
      <c r="B165" s="9"/>
      <c r="C165" s="9"/>
      <c r="D165" s="9"/>
      <c r="E165" s="9"/>
      <c r="F165" s="9"/>
      <c r="G165" s="9"/>
      <c r="H165" s="9"/>
      <c r="I165" s="9"/>
      <c r="J165" s="9"/>
    </row>
    <row r="166" spans="1:10" ht="14" x14ac:dyDescent="0.15">
      <c r="A166" s="9"/>
      <c r="B166" s="9"/>
      <c r="C166" s="9"/>
      <c r="D166" s="9"/>
      <c r="E166" s="9"/>
      <c r="F166" s="9"/>
      <c r="G166" s="9"/>
      <c r="H166" s="9"/>
      <c r="I166" s="9"/>
      <c r="J166" s="9"/>
    </row>
    <row r="167" spans="1:10" ht="14" x14ac:dyDescent="0.15">
      <c r="A167" s="9"/>
      <c r="B167" s="9"/>
      <c r="C167" s="9"/>
      <c r="D167" s="9"/>
      <c r="E167" s="9"/>
      <c r="F167" s="9"/>
      <c r="G167" s="9"/>
      <c r="H167" s="9"/>
      <c r="I167" s="9"/>
      <c r="J167" s="9"/>
    </row>
    <row r="168" spans="1:10" ht="14" x14ac:dyDescent="0.15">
      <c r="A168" s="9"/>
      <c r="B168" s="9"/>
      <c r="C168" s="9"/>
      <c r="D168" s="9"/>
      <c r="E168" s="9"/>
      <c r="F168" s="9"/>
      <c r="G168" s="9"/>
      <c r="H168" s="9"/>
      <c r="I168" s="9"/>
      <c r="J168" s="9"/>
    </row>
    <row r="169" spans="1:10" ht="14" x14ac:dyDescent="0.15">
      <c r="A169" s="9"/>
      <c r="B169" s="9"/>
      <c r="C169" s="9"/>
      <c r="D169" s="9"/>
      <c r="E169" s="9"/>
      <c r="F169" s="9"/>
      <c r="G169" s="9"/>
      <c r="H169" s="9"/>
      <c r="I169" s="9"/>
      <c r="J169" s="9"/>
    </row>
    <row r="170" spans="1:10" ht="14" x14ac:dyDescent="0.15">
      <c r="A170" s="9"/>
      <c r="B170" s="9"/>
      <c r="C170" s="9"/>
      <c r="D170" s="9"/>
      <c r="E170" s="9"/>
      <c r="F170" s="9"/>
      <c r="G170" s="9"/>
      <c r="H170" s="9"/>
      <c r="I170" s="9"/>
      <c r="J170" s="9"/>
    </row>
    <row r="171" spans="1:10" ht="14" x14ac:dyDescent="0.15">
      <c r="A171" s="9"/>
      <c r="B171" s="9"/>
      <c r="C171" s="9"/>
      <c r="D171" s="9"/>
      <c r="E171" s="9"/>
      <c r="F171" s="9"/>
      <c r="G171" s="9"/>
      <c r="H171" s="9"/>
      <c r="I171" s="9"/>
      <c r="J171" s="9"/>
    </row>
    <row r="172" spans="1:10" ht="14" x14ac:dyDescent="0.15">
      <c r="A172" s="9"/>
      <c r="B172" s="9"/>
      <c r="C172" s="9"/>
      <c r="D172" s="9"/>
      <c r="E172" s="9"/>
      <c r="F172" s="9"/>
      <c r="G172" s="9"/>
      <c r="H172" s="9"/>
      <c r="I172" s="9"/>
      <c r="J172" s="9"/>
    </row>
    <row r="173" spans="1:10" ht="14" x14ac:dyDescent="0.15">
      <c r="A173" s="9"/>
      <c r="B173" s="9"/>
      <c r="C173" s="9"/>
      <c r="D173" s="9"/>
      <c r="E173" s="9"/>
      <c r="F173" s="9"/>
      <c r="G173" s="9"/>
      <c r="H173" s="9"/>
      <c r="I173" s="9"/>
      <c r="J173" s="9"/>
    </row>
    <row r="174" spans="1:10" ht="14" x14ac:dyDescent="0.15">
      <c r="A174" s="9"/>
      <c r="B174" s="9"/>
      <c r="C174" s="9"/>
      <c r="D174" s="9"/>
      <c r="E174" s="9"/>
      <c r="F174" s="9"/>
      <c r="G174" s="9"/>
      <c r="H174" s="9"/>
      <c r="I174" s="9"/>
      <c r="J174" s="9"/>
    </row>
    <row r="175" spans="1:10" ht="14" x14ac:dyDescent="0.15">
      <c r="A175" s="9"/>
      <c r="B175" s="9"/>
      <c r="C175" s="9"/>
      <c r="D175" s="9"/>
      <c r="E175" s="9"/>
      <c r="F175" s="9"/>
      <c r="G175" s="9"/>
      <c r="H175" s="9"/>
      <c r="I175" s="9"/>
      <c r="J175" s="9"/>
    </row>
    <row r="176" spans="1:10" ht="14" x14ac:dyDescent="0.15">
      <c r="A176" s="9"/>
      <c r="B176" s="9"/>
      <c r="C176" s="9"/>
      <c r="D176" s="9"/>
      <c r="E176" s="9"/>
      <c r="F176" s="9"/>
      <c r="G176" s="9"/>
      <c r="H176" s="9"/>
      <c r="I176" s="9"/>
      <c r="J176" s="9"/>
    </row>
    <row r="177" spans="1:10" ht="14" x14ac:dyDescent="0.15">
      <c r="A177" s="9"/>
      <c r="B177" s="9"/>
      <c r="C177" s="9"/>
      <c r="D177" s="9"/>
      <c r="E177" s="9"/>
      <c r="F177" s="9"/>
      <c r="G177" s="9"/>
      <c r="H177" s="9"/>
      <c r="I177" s="9"/>
      <c r="J177" s="9"/>
    </row>
    <row r="178" spans="1:10" ht="14" x14ac:dyDescent="0.15">
      <c r="A178" s="9"/>
      <c r="B178" s="9"/>
      <c r="C178" s="9"/>
      <c r="D178" s="9"/>
      <c r="E178" s="9"/>
      <c r="F178" s="9"/>
      <c r="G178" s="9"/>
      <c r="H178" s="9"/>
      <c r="I178" s="9"/>
      <c r="J178" s="9"/>
    </row>
    <row r="179" spans="1:10" ht="14" x14ac:dyDescent="0.15">
      <c r="A179" s="9"/>
      <c r="B179" s="9"/>
      <c r="C179" s="9"/>
      <c r="D179" s="9"/>
      <c r="E179" s="9"/>
      <c r="F179" s="9"/>
      <c r="G179" s="9"/>
      <c r="H179" s="9"/>
      <c r="I179" s="9"/>
      <c r="J179" s="9"/>
    </row>
    <row r="180" spans="1:10" ht="14" x14ac:dyDescent="0.15">
      <c r="A180" s="9"/>
      <c r="B180" s="9"/>
      <c r="C180" s="9"/>
      <c r="D180" s="9"/>
      <c r="E180" s="9"/>
      <c r="F180" s="9"/>
      <c r="G180" s="9"/>
      <c r="H180" s="9"/>
      <c r="I180" s="9"/>
      <c r="J180" s="9"/>
    </row>
    <row r="181" spans="1:10" ht="14" x14ac:dyDescent="0.15">
      <c r="A181" s="9"/>
      <c r="B181" s="9"/>
      <c r="C181" s="9"/>
      <c r="D181" s="9"/>
      <c r="E181" s="9"/>
      <c r="F181" s="9"/>
      <c r="G181" s="9"/>
      <c r="H181" s="9"/>
      <c r="I181" s="9"/>
      <c r="J181" s="9"/>
    </row>
    <row r="182" spans="1:10" ht="14" x14ac:dyDescent="0.15">
      <c r="A182" s="9"/>
      <c r="B182" s="9"/>
      <c r="C182" s="9"/>
      <c r="D182" s="9"/>
      <c r="E182" s="9"/>
      <c r="F182" s="9"/>
      <c r="G182" s="9"/>
      <c r="H182" s="9"/>
      <c r="I182" s="9"/>
      <c r="J182" s="9"/>
    </row>
    <row r="183" spans="1:10" ht="14" x14ac:dyDescent="0.15">
      <c r="A183" s="9"/>
      <c r="B183" s="9"/>
      <c r="C183" s="9"/>
      <c r="D183" s="9"/>
      <c r="E183" s="9"/>
      <c r="F183" s="9"/>
      <c r="G183" s="9"/>
      <c r="H183" s="9"/>
      <c r="I183" s="9"/>
      <c r="J183" s="9"/>
    </row>
    <row r="184" spans="1:10" ht="14" x14ac:dyDescent="0.15">
      <c r="A184" s="9"/>
      <c r="B184" s="9"/>
      <c r="C184" s="9"/>
      <c r="D184" s="9"/>
      <c r="E184" s="9"/>
      <c r="F184" s="9"/>
      <c r="G184" s="9"/>
      <c r="H184" s="9"/>
      <c r="I184" s="9"/>
      <c r="J184" s="9"/>
    </row>
    <row r="185" spans="1:10" ht="14" x14ac:dyDescent="0.15">
      <c r="A185" s="9"/>
      <c r="B185" s="9"/>
      <c r="C185" s="9"/>
      <c r="D185" s="9"/>
      <c r="E185" s="9"/>
      <c r="F185" s="9"/>
      <c r="G185" s="9"/>
      <c r="H185" s="9"/>
      <c r="I185" s="9"/>
      <c r="J185" s="9"/>
    </row>
    <row r="186" spans="1:10" ht="14" x14ac:dyDescent="0.15">
      <c r="A186" s="9"/>
      <c r="B186" s="9"/>
      <c r="C186" s="9"/>
      <c r="D186" s="9"/>
      <c r="E186" s="9"/>
      <c r="F186" s="9"/>
      <c r="G186" s="9"/>
      <c r="H186" s="9"/>
      <c r="I186" s="9"/>
      <c r="J186" s="9"/>
    </row>
    <row r="187" spans="1:10" ht="14" x14ac:dyDescent="0.15">
      <c r="A187" s="9"/>
      <c r="B187" s="9"/>
      <c r="C187" s="9"/>
      <c r="D187" s="9"/>
      <c r="E187" s="9"/>
      <c r="F187" s="9"/>
      <c r="G187" s="9"/>
      <c r="H187" s="9"/>
      <c r="I187" s="9"/>
      <c r="J187" s="9"/>
    </row>
    <row r="188" spans="1:10" ht="14" x14ac:dyDescent="0.15">
      <c r="A188" s="9"/>
      <c r="B188" s="9"/>
      <c r="C188" s="9"/>
      <c r="D188" s="9"/>
      <c r="E188" s="9"/>
      <c r="F188" s="9"/>
      <c r="G188" s="9"/>
      <c r="H188" s="9"/>
      <c r="I188" s="9"/>
      <c r="J188" s="9"/>
    </row>
    <row r="189" spans="1:10" ht="14" x14ac:dyDescent="0.15">
      <c r="A189" s="9"/>
      <c r="B189" s="9"/>
      <c r="C189" s="9"/>
      <c r="D189" s="9"/>
      <c r="E189" s="9"/>
      <c r="F189" s="9"/>
      <c r="G189" s="9"/>
      <c r="H189" s="9"/>
      <c r="I189" s="9"/>
      <c r="J189" s="9"/>
    </row>
    <row r="190" spans="1:10" ht="14" x14ac:dyDescent="0.15">
      <c r="A190" s="9"/>
      <c r="B190" s="9"/>
      <c r="C190" s="9"/>
      <c r="D190" s="9"/>
      <c r="E190" s="9"/>
      <c r="F190" s="9"/>
      <c r="G190" s="9"/>
      <c r="H190" s="9"/>
      <c r="I190" s="9"/>
      <c r="J190" s="9"/>
    </row>
    <row r="191" spans="1:10" ht="14" x14ac:dyDescent="0.15">
      <c r="A191" s="9"/>
      <c r="B191" s="9"/>
      <c r="C191" s="9"/>
      <c r="D191" s="9"/>
      <c r="E191" s="9"/>
      <c r="F191" s="9"/>
      <c r="G191" s="9"/>
      <c r="H191" s="9"/>
      <c r="I191" s="9"/>
      <c r="J191" s="9"/>
    </row>
    <row r="192" spans="1:10" ht="14" x14ac:dyDescent="0.15">
      <c r="A192" s="9"/>
      <c r="B192" s="9"/>
      <c r="C192" s="9"/>
      <c r="D192" s="9"/>
      <c r="E192" s="9"/>
      <c r="F192" s="9"/>
      <c r="G192" s="9"/>
      <c r="H192" s="9"/>
      <c r="I192" s="9"/>
      <c r="J192" s="9"/>
    </row>
    <row r="193" spans="1:10" ht="14" x14ac:dyDescent="0.15">
      <c r="A193" s="9"/>
      <c r="B193" s="9"/>
      <c r="C193" s="9"/>
      <c r="D193" s="9"/>
      <c r="E193" s="9"/>
      <c r="F193" s="9"/>
      <c r="G193" s="9"/>
      <c r="H193" s="9"/>
      <c r="I193" s="9"/>
      <c r="J193" s="9"/>
    </row>
    <row r="194" spans="1:10" ht="14" x14ac:dyDescent="0.15">
      <c r="A194" s="9"/>
      <c r="B194" s="9"/>
      <c r="C194" s="9"/>
      <c r="D194" s="9"/>
      <c r="E194" s="9"/>
      <c r="F194" s="9"/>
      <c r="G194" s="9"/>
      <c r="H194" s="9"/>
      <c r="I194" s="9"/>
      <c r="J194" s="9"/>
    </row>
    <row r="195" spans="1:10" ht="14" x14ac:dyDescent="0.15">
      <c r="A195" s="9"/>
      <c r="B195" s="9"/>
      <c r="C195" s="9"/>
      <c r="D195" s="9"/>
      <c r="E195" s="9"/>
      <c r="F195" s="9"/>
      <c r="G195" s="9"/>
      <c r="H195" s="9"/>
      <c r="I195" s="9"/>
      <c r="J195" s="9"/>
    </row>
    <row r="196" spans="1:10" ht="14" x14ac:dyDescent="0.15">
      <c r="A196" s="9"/>
      <c r="B196" s="9"/>
      <c r="C196" s="9"/>
      <c r="D196" s="9"/>
      <c r="E196" s="9"/>
      <c r="F196" s="9"/>
      <c r="G196" s="9"/>
      <c r="H196" s="9"/>
      <c r="I196" s="9"/>
      <c r="J196" s="9"/>
    </row>
    <row r="197" spans="1:10" ht="14" x14ac:dyDescent="0.15">
      <c r="A197" s="9"/>
      <c r="B197" s="9"/>
      <c r="C197" s="9"/>
      <c r="D197" s="9"/>
      <c r="E197" s="9"/>
      <c r="F197" s="9"/>
      <c r="G197" s="9"/>
      <c r="H197" s="9"/>
      <c r="I197" s="9"/>
      <c r="J197" s="9"/>
    </row>
    <row r="198" spans="1:10" ht="14" x14ac:dyDescent="0.15">
      <c r="A198" s="9"/>
      <c r="B198" s="9"/>
      <c r="C198" s="9"/>
      <c r="D198" s="9"/>
      <c r="E198" s="9"/>
      <c r="F198" s="9"/>
      <c r="G198" s="9"/>
      <c r="H198" s="9"/>
      <c r="I198" s="9"/>
      <c r="J198" s="9"/>
    </row>
    <row r="199" spans="1:10" ht="14" x14ac:dyDescent="0.15">
      <c r="A199" s="9"/>
      <c r="B199" s="9"/>
      <c r="C199" s="9"/>
      <c r="D199" s="9"/>
      <c r="E199" s="9"/>
      <c r="F199" s="9"/>
      <c r="G199" s="9"/>
      <c r="H199" s="9"/>
      <c r="I199" s="9"/>
      <c r="J199" s="9"/>
    </row>
    <row r="200" spans="1:10" ht="14" x14ac:dyDescent="0.15">
      <c r="A200" s="9"/>
      <c r="B200" s="9"/>
      <c r="C200" s="9"/>
      <c r="D200" s="9"/>
      <c r="E200" s="9"/>
      <c r="F200" s="9"/>
      <c r="G200" s="9"/>
      <c r="H200" s="9"/>
      <c r="I200" s="9"/>
      <c r="J200" s="9"/>
    </row>
    <row r="201" spans="1:10" ht="14" x14ac:dyDescent="0.15">
      <c r="A201" s="9"/>
      <c r="B201" s="9"/>
      <c r="C201" s="9"/>
      <c r="D201" s="9"/>
      <c r="E201" s="9"/>
      <c r="F201" s="9"/>
      <c r="G201" s="9"/>
      <c r="H201" s="9"/>
      <c r="I201" s="9"/>
      <c r="J201" s="9"/>
    </row>
    <row r="202" spans="1:10" ht="14" x14ac:dyDescent="0.15">
      <c r="A202" s="9"/>
      <c r="B202" s="9"/>
      <c r="C202" s="9"/>
      <c r="D202" s="9"/>
      <c r="E202" s="9"/>
      <c r="F202" s="9"/>
      <c r="G202" s="9"/>
      <c r="H202" s="9"/>
      <c r="I202" s="9"/>
      <c r="J202" s="9"/>
    </row>
    <row r="203" spans="1:10" ht="14" x14ac:dyDescent="0.15">
      <c r="A203" s="9"/>
      <c r="B203" s="9"/>
      <c r="C203" s="9"/>
      <c r="D203" s="9"/>
      <c r="E203" s="9"/>
      <c r="F203" s="9"/>
      <c r="G203" s="9"/>
      <c r="H203" s="9"/>
      <c r="I203" s="9"/>
      <c r="J203" s="9"/>
    </row>
    <row r="204" spans="1:10" ht="14" x14ac:dyDescent="0.15">
      <c r="A204" s="9"/>
      <c r="B204" s="9"/>
      <c r="C204" s="9"/>
      <c r="D204" s="9"/>
      <c r="E204" s="9"/>
      <c r="F204" s="9"/>
      <c r="G204" s="9"/>
      <c r="H204" s="9"/>
      <c r="I204" s="9"/>
      <c r="J204" s="9"/>
    </row>
    <row r="205" spans="1:10" ht="14" x14ac:dyDescent="0.15">
      <c r="A205" s="9"/>
      <c r="B205" s="9"/>
      <c r="C205" s="9"/>
      <c r="D205" s="9"/>
      <c r="E205" s="9"/>
      <c r="F205" s="9"/>
      <c r="G205" s="9"/>
      <c r="H205" s="9"/>
      <c r="I205" s="9"/>
      <c r="J205" s="9"/>
    </row>
    <row r="206" spans="1:10" ht="14" x14ac:dyDescent="0.15">
      <c r="A206" s="9"/>
      <c r="B206" s="9"/>
      <c r="C206" s="9"/>
      <c r="D206" s="9"/>
      <c r="E206" s="9"/>
      <c r="F206" s="9"/>
      <c r="G206" s="9"/>
      <c r="H206" s="9"/>
      <c r="I206" s="9"/>
      <c r="J206" s="9"/>
    </row>
    <row r="207" spans="1:10" ht="14" x14ac:dyDescent="0.15">
      <c r="A207" s="9"/>
      <c r="B207" s="9"/>
      <c r="C207" s="9"/>
      <c r="D207" s="9"/>
      <c r="E207" s="9"/>
      <c r="F207" s="9"/>
      <c r="G207" s="9"/>
      <c r="H207" s="9"/>
      <c r="I207" s="9"/>
      <c r="J207" s="9"/>
    </row>
    <row r="208" spans="1:10" ht="14" x14ac:dyDescent="0.15">
      <c r="A208" s="9"/>
      <c r="B208" s="9"/>
      <c r="C208" s="9"/>
      <c r="D208" s="9"/>
      <c r="E208" s="9"/>
      <c r="F208" s="9"/>
      <c r="G208" s="9"/>
      <c r="H208" s="9"/>
      <c r="I208" s="9"/>
      <c r="J208" s="9"/>
    </row>
    <row r="209" spans="1:10" ht="14" x14ac:dyDescent="0.15">
      <c r="A209" s="9"/>
      <c r="B209" s="9"/>
      <c r="C209" s="9"/>
      <c r="D209" s="9"/>
      <c r="E209" s="9"/>
      <c r="F209" s="9"/>
      <c r="G209" s="9"/>
      <c r="H209" s="9"/>
      <c r="I209" s="9"/>
      <c r="J209" s="9"/>
    </row>
    <row r="210" spans="1:10" ht="14" x14ac:dyDescent="0.15">
      <c r="A210" s="9"/>
      <c r="B210" s="9"/>
      <c r="C210" s="9"/>
      <c r="D210" s="9"/>
      <c r="E210" s="9"/>
      <c r="F210" s="9"/>
      <c r="G210" s="9"/>
      <c r="H210" s="9"/>
      <c r="I210" s="9"/>
      <c r="J210" s="9"/>
    </row>
    <row r="211" spans="1:10" ht="14" x14ac:dyDescent="0.15">
      <c r="A211" s="9"/>
      <c r="B211" s="9"/>
      <c r="C211" s="9"/>
      <c r="D211" s="9"/>
      <c r="E211" s="9"/>
      <c r="F211" s="9"/>
      <c r="G211" s="9"/>
      <c r="H211" s="9"/>
      <c r="I211" s="9"/>
      <c r="J211" s="9"/>
    </row>
    <row r="212" spans="1:10" ht="14" x14ac:dyDescent="0.15">
      <c r="A212" s="9"/>
      <c r="B212" s="9"/>
      <c r="C212" s="9"/>
      <c r="D212" s="9"/>
      <c r="E212" s="9"/>
      <c r="F212" s="9"/>
      <c r="G212" s="9"/>
      <c r="H212" s="9"/>
      <c r="I212" s="9"/>
      <c r="J212" s="9"/>
    </row>
    <row r="213" spans="1:10" ht="14" x14ac:dyDescent="0.15">
      <c r="A213" s="9"/>
      <c r="B213" s="9"/>
      <c r="C213" s="9"/>
      <c r="D213" s="9"/>
      <c r="E213" s="9"/>
      <c r="F213" s="9"/>
      <c r="G213" s="9"/>
      <c r="H213" s="9"/>
      <c r="I213" s="9"/>
      <c r="J213" s="9"/>
    </row>
    <row r="214" spans="1:10" ht="14" x14ac:dyDescent="0.15">
      <c r="A214" s="9"/>
      <c r="B214" s="9"/>
      <c r="C214" s="9"/>
      <c r="D214" s="9"/>
      <c r="E214" s="9"/>
      <c r="F214" s="9"/>
      <c r="G214" s="9"/>
      <c r="H214" s="9"/>
      <c r="I214" s="9"/>
      <c r="J214" s="9"/>
    </row>
    <row r="215" spans="1:10" ht="14" x14ac:dyDescent="0.15">
      <c r="A215" s="9"/>
      <c r="B215" s="9"/>
      <c r="C215" s="9"/>
      <c r="D215" s="9"/>
      <c r="E215" s="9"/>
      <c r="F215" s="9"/>
      <c r="G215" s="9"/>
      <c r="H215" s="9"/>
      <c r="I215" s="9"/>
      <c r="J215" s="9"/>
    </row>
    <row r="216" spans="1:10" ht="14" x14ac:dyDescent="0.15">
      <c r="A216" s="9"/>
      <c r="B216" s="9"/>
      <c r="C216" s="9"/>
      <c r="D216" s="9"/>
      <c r="E216" s="9"/>
      <c r="F216" s="9"/>
      <c r="G216" s="9"/>
      <c r="H216" s="9"/>
      <c r="I216" s="9"/>
      <c r="J216" s="9"/>
    </row>
    <row r="217" spans="1:10" ht="14" x14ac:dyDescent="0.15">
      <c r="A217" s="9"/>
      <c r="B217" s="9"/>
      <c r="C217" s="9"/>
      <c r="D217" s="9"/>
      <c r="E217" s="9"/>
      <c r="F217" s="9"/>
      <c r="G217" s="9"/>
      <c r="H217" s="9"/>
      <c r="I217" s="9"/>
      <c r="J217" s="9"/>
    </row>
    <row r="218" spans="1:10" ht="14" x14ac:dyDescent="0.15">
      <c r="A218" s="9"/>
      <c r="B218" s="9"/>
      <c r="C218" s="9"/>
      <c r="D218" s="9"/>
      <c r="E218" s="9"/>
      <c r="F218" s="9"/>
      <c r="G218" s="9"/>
      <c r="H218" s="9"/>
      <c r="I218" s="9"/>
      <c r="J218" s="9"/>
    </row>
    <row r="219" spans="1:10" ht="14" x14ac:dyDescent="0.15">
      <c r="A219" s="9"/>
      <c r="B219" s="9"/>
      <c r="C219" s="9"/>
      <c r="D219" s="9"/>
      <c r="E219" s="9"/>
      <c r="F219" s="9"/>
      <c r="G219" s="9"/>
      <c r="H219" s="9"/>
      <c r="I219" s="9"/>
      <c r="J219" s="9"/>
    </row>
    <row r="220" spans="1:10" ht="14" x14ac:dyDescent="0.15">
      <c r="A220" s="9"/>
      <c r="B220" s="9"/>
      <c r="C220" s="9"/>
      <c r="D220" s="9"/>
      <c r="E220" s="9"/>
      <c r="F220" s="9"/>
      <c r="G220" s="9"/>
      <c r="H220" s="9"/>
      <c r="I220" s="9"/>
      <c r="J220" s="9"/>
    </row>
    <row r="221" spans="1:10" ht="14" x14ac:dyDescent="0.15">
      <c r="A221" s="9"/>
      <c r="B221" s="9"/>
      <c r="C221" s="9"/>
      <c r="D221" s="9"/>
      <c r="E221" s="9"/>
      <c r="F221" s="9"/>
      <c r="G221" s="9"/>
      <c r="H221" s="9"/>
      <c r="I221" s="9"/>
      <c r="J221" s="9"/>
    </row>
    <row r="222" spans="1:10" ht="14" x14ac:dyDescent="0.15">
      <c r="A222" s="9"/>
      <c r="B222" s="9"/>
      <c r="C222" s="9"/>
      <c r="D222" s="9"/>
      <c r="E222" s="9"/>
      <c r="F222" s="9"/>
      <c r="G222" s="9"/>
      <c r="H222" s="9"/>
      <c r="I222" s="9"/>
      <c r="J222" s="9"/>
    </row>
    <row r="223" spans="1:10" ht="14" x14ac:dyDescent="0.15">
      <c r="A223" s="9"/>
      <c r="B223" s="9"/>
      <c r="C223" s="9"/>
      <c r="D223" s="9"/>
      <c r="E223" s="9"/>
      <c r="F223" s="9"/>
      <c r="G223" s="9"/>
      <c r="H223" s="9"/>
      <c r="I223" s="9"/>
      <c r="J223" s="9"/>
    </row>
    <row r="224" spans="1:10" ht="14" x14ac:dyDescent="0.15">
      <c r="A224" s="9"/>
      <c r="B224" s="9"/>
      <c r="C224" s="9"/>
      <c r="D224" s="9"/>
      <c r="E224" s="9"/>
      <c r="F224" s="9"/>
      <c r="G224" s="9"/>
      <c r="H224" s="9"/>
      <c r="I224" s="9"/>
      <c r="J224" s="9"/>
    </row>
    <row r="225" spans="1:10" ht="14" x14ac:dyDescent="0.15">
      <c r="A225" s="9"/>
      <c r="B225" s="9"/>
      <c r="C225" s="9"/>
      <c r="D225" s="9"/>
      <c r="E225" s="9"/>
      <c r="F225" s="9"/>
      <c r="G225" s="9"/>
      <c r="H225" s="9"/>
      <c r="I225" s="9"/>
      <c r="J225" s="9"/>
    </row>
    <row r="226" spans="1:10" ht="14" x14ac:dyDescent="0.15">
      <c r="A226" s="9"/>
      <c r="B226" s="9"/>
      <c r="C226" s="9"/>
      <c r="D226" s="9"/>
      <c r="E226" s="9"/>
      <c r="F226" s="9"/>
      <c r="G226" s="9"/>
      <c r="H226" s="9"/>
      <c r="I226" s="9"/>
      <c r="J226" s="9"/>
    </row>
    <row r="227" spans="1:10" ht="14" x14ac:dyDescent="0.15">
      <c r="A227" s="9"/>
      <c r="B227" s="9"/>
      <c r="C227" s="9"/>
      <c r="D227" s="9"/>
      <c r="E227" s="9"/>
      <c r="F227" s="9"/>
      <c r="G227" s="9"/>
      <c r="H227" s="9"/>
      <c r="I227" s="9"/>
      <c r="J227" s="9"/>
    </row>
    <row r="228" spans="1:10" ht="14" x14ac:dyDescent="0.15">
      <c r="A228" s="9"/>
      <c r="B228" s="9"/>
      <c r="C228" s="9"/>
      <c r="D228" s="9"/>
      <c r="E228" s="9"/>
      <c r="F228" s="9"/>
      <c r="G228" s="9"/>
      <c r="H228" s="9"/>
      <c r="I228" s="9"/>
      <c r="J228" s="9"/>
    </row>
    <row r="229" spans="1:10" ht="14" x14ac:dyDescent="0.15">
      <c r="A229" s="9"/>
      <c r="B229" s="9"/>
      <c r="C229" s="9"/>
      <c r="D229" s="9"/>
      <c r="E229" s="9"/>
      <c r="F229" s="9"/>
      <c r="G229" s="9"/>
      <c r="H229" s="9"/>
      <c r="I229" s="9"/>
      <c r="J229" s="9"/>
    </row>
    <row r="230" spans="1:10" ht="14" x14ac:dyDescent="0.15">
      <c r="A230" s="9"/>
      <c r="B230" s="9"/>
      <c r="C230" s="9"/>
      <c r="D230" s="9"/>
      <c r="E230" s="9"/>
      <c r="F230" s="9"/>
      <c r="G230" s="9"/>
      <c r="H230" s="9"/>
      <c r="I230" s="9"/>
      <c r="J230" s="9"/>
    </row>
    <row r="231" spans="1:10" ht="14" x14ac:dyDescent="0.15">
      <c r="A231" s="9"/>
      <c r="B231" s="9"/>
      <c r="C231" s="9"/>
      <c r="D231" s="9"/>
      <c r="E231" s="9"/>
      <c r="F231" s="9"/>
      <c r="G231" s="9"/>
      <c r="H231" s="9"/>
      <c r="I231" s="9"/>
      <c r="J231" s="9"/>
    </row>
    <row r="232" spans="1:10" ht="14" x14ac:dyDescent="0.15">
      <c r="A232" s="9"/>
      <c r="B232" s="9"/>
      <c r="C232" s="9"/>
      <c r="D232" s="9"/>
      <c r="E232" s="9"/>
      <c r="F232" s="9"/>
      <c r="G232" s="9"/>
      <c r="H232" s="9"/>
      <c r="I232" s="9"/>
      <c r="J232" s="9"/>
    </row>
    <row r="233" spans="1:10" ht="14" x14ac:dyDescent="0.15">
      <c r="A233" s="9"/>
      <c r="B233" s="9"/>
      <c r="C233" s="9"/>
      <c r="D233" s="9"/>
      <c r="E233" s="9"/>
      <c r="F233" s="9"/>
      <c r="G233" s="9"/>
      <c r="H233" s="9"/>
      <c r="I233" s="9"/>
      <c r="J233" s="9"/>
    </row>
    <row r="234" spans="1:10" ht="14" x14ac:dyDescent="0.15">
      <c r="A234" s="9"/>
      <c r="B234" s="9"/>
      <c r="C234" s="9"/>
      <c r="D234" s="9"/>
      <c r="E234" s="9"/>
      <c r="F234" s="9"/>
      <c r="G234" s="9"/>
      <c r="H234" s="9"/>
      <c r="I234" s="9"/>
      <c r="J234" s="9"/>
    </row>
    <row r="235" spans="1:10" ht="14" x14ac:dyDescent="0.15">
      <c r="A235" s="9"/>
      <c r="B235" s="9"/>
      <c r="C235" s="9"/>
      <c r="D235" s="9"/>
      <c r="E235" s="9"/>
      <c r="F235" s="9"/>
      <c r="G235" s="9"/>
      <c r="H235" s="9"/>
      <c r="I235" s="9"/>
      <c r="J235" s="9"/>
    </row>
    <row r="236" spans="1:10" ht="14" x14ac:dyDescent="0.15">
      <c r="A236" s="9"/>
      <c r="B236" s="9"/>
      <c r="C236" s="9"/>
      <c r="D236" s="9"/>
      <c r="E236" s="9"/>
      <c r="F236" s="9"/>
      <c r="G236" s="9"/>
      <c r="H236" s="9"/>
      <c r="I236" s="9"/>
      <c r="J236" s="9"/>
    </row>
    <row r="237" spans="1:10" ht="14" x14ac:dyDescent="0.15">
      <c r="A237" s="9"/>
      <c r="B237" s="9"/>
      <c r="C237" s="9"/>
      <c r="D237" s="9"/>
      <c r="E237" s="9"/>
      <c r="F237" s="9"/>
      <c r="G237" s="9"/>
      <c r="H237" s="9"/>
      <c r="I237" s="9"/>
      <c r="J237" s="9"/>
    </row>
    <row r="238" spans="1:10" ht="14" x14ac:dyDescent="0.15">
      <c r="A238" s="9"/>
      <c r="B238" s="9"/>
      <c r="C238" s="9"/>
      <c r="D238" s="9"/>
      <c r="E238" s="9"/>
      <c r="F238" s="9"/>
      <c r="G238" s="9"/>
      <c r="H238" s="9"/>
      <c r="I238" s="9"/>
      <c r="J238" s="9"/>
    </row>
    <row r="239" spans="1:10" ht="14" x14ac:dyDescent="0.15">
      <c r="A239" s="9"/>
      <c r="B239" s="9"/>
      <c r="C239" s="9"/>
      <c r="D239" s="9"/>
      <c r="E239" s="9"/>
      <c r="F239" s="9"/>
      <c r="G239" s="9"/>
      <c r="H239" s="9"/>
      <c r="I239" s="9"/>
      <c r="J239" s="9"/>
    </row>
    <row r="240" spans="1:10" ht="14" x14ac:dyDescent="0.15">
      <c r="A240" s="9"/>
      <c r="B240" s="9"/>
      <c r="C240" s="9"/>
      <c r="D240" s="9"/>
      <c r="E240" s="9"/>
      <c r="F240" s="9"/>
      <c r="G240" s="9"/>
      <c r="H240" s="9"/>
      <c r="I240" s="9"/>
      <c r="J240" s="9"/>
    </row>
    <row r="241" spans="1:10" ht="14" x14ac:dyDescent="0.15">
      <c r="A241" s="9"/>
      <c r="B241" s="9"/>
      <c r="C241" s="9"/>
      <c r="D241" s="9"/>
      <c r="E241" s="9"/>
      <c r="F241" s="9"/>
      <c r="G241" s="9"/>
      <c r="H241" s="9"/>
      <c r="I241" s="9"/>
      <c r="J241" s="9"/>
    </row>
    <row r="242" spans="1:10" ht="14" x14ac:dyDescent="0.15">
      <c r="A242" s="9"/>
      <c r="B242" s="9"/>
      <c r="C242" s="9"/>
      <c r="D242" s="9"/>
      <c r="E242" s="9"/>
      <c r="F242" s="9"/>
      <c r="G242" s="9"/>
      <c r="H242" s="9"/>
      <c r="I242" s="9"/>
      <c r="J242" s="9"/>
    </row>
    <row r="243" spans="1:10" ht="14" x14ac:dyDescent="0.15">
      <c r="A243" s="9"/>
      <c r="B243" s="9"/>
      <c r="C243" s="9"/>
      <c r="D243" s="9"/>
      <c r="E243" s="9"/>
      <c r="F243" s="9"/>
      <c r="G243" s="9"/>
      <c r="H243" s="9"/>
      <c r="I243" s="9"/>
      <c r="J243" s="9"/>
    </row>
    <row r="244" spans="1:10" ht="14" x14ac:dyDescent="0.15">
      <c r="A244" s="9"/>
      <c r="B244" s="9"/>
      <c r="C244" s="9"/>
      <c r="D244" s="9"/>
      <c r="E244" s="9"/>
      <c r="F244" s="9"/>
      <c r="G244" s="9"/>
      <c r="H244" s="9"/>
      <c r="I244" s="9"/>
      <c r="J244" s="9"/>
    </row>
    <row r="245" spans="1:10" ht="14" x14ac:dyDescent="0.15">
      <c r="A245" s="9"/>
      <c r="B245" s="9"/>
      <c r="C245" s="9"/>
      <c r="D245" s="9"/>
      <c r="E245" s="9"/>
      <c r="F245" s="9"/>
      <c r="G245" s="9"/>
      <c r="H245" s="9"/>
      <c r="I245" s="9"/>
      <c r="J245" s="9"/>
    </row>
    <row r="246" spans="1:10" ht="14" x14ac:dyDescent="0.15">
      <c r="A246" s="9"/>
      <c r="B246" s="9"/>
      <c r="C246" s="9"/>
      <c r="D246" s="9"/>
      <c r="E246" s="9"/>
      <c r="F246" s="9"/>
      <c r="G246" s="9"/>
      <c r="H246" s="9"/>
      <c r="I246" s="9"/>
      <c r="J246" s="9"/>
    </row>
    <row r="247" spans="1:10" ht="14" x14ac:dyDescent="0.15">
      <c r="A247" s="9"/>
      <c r="B247" s="9"/>
      <c r="C247" s="9"/>
      <c r="D247" s="9"/>
      <c r="E247" s="9"/>
      <c r="F247" s="9"/>
      <c r="G247" s="9"/>
      <c r="H247" s="9"/>
      <c r="I247" s="9"/>
      <c r="J247" s="9"/>
    </row>
    <row r="248" spans="1:10" ht="14" x14ac:dyDescent="0.15">
      <c r="A248" s="9"/>
      <c r="B248" s="9"/>
      <c r="C248" s="9"/>
      <c r="D248" s="9"/>
      <c r="E248" s="9"/>
      <c r="F248" s="9"/>
      <c r="G248" s="9"/>
      <c r="H248" s="9"/>
      <c r="I248" s="9"/>
      <c r="J248" s="9"/>
    </row>
    <row r="249" spans="1:10" ht="14" x14ac:dyDescent="0.15">
      <c r="A249" s="9"/>
      <c r="B249" s="9"/>
      <c r="C249" s="9"/>
      <c r="D249" s="9"/>
      <c r="E249" s="9"/>
      <c r="F249" s="9"/>
      <c r="G249" s="9"/>
      <c r="H249" s="9"/>
      <c r="I249" s="9"/>
      <c r="J249" s="9"/>
    </row>
    <row r="250" spans="1:10" ht="14" x14ac:dyDescent="0.15">
      <c r="A250" s="9"/>
      <c r="B250" s="9"/>
      <c r="C250" s="9"/>
      <c r="D250" s="9"/>
      <c r="E250" s="9"/>
      <c r="F250" s="9"/>
      <c r="G250" s="9"/>
      <c r="H250" s="9"/>
      <c r="I250" s="9"/>
      <c r="J250" s="9"/>
    </row>
    <row r="251" spans="1:10" ht="14" x14ac:dyDescent="0.15">
      <c r="A251" s="9"/>
      <c r="B251" s="9"/>
      <c r="C251" s="9"/>
      <c r="D251" s="9"/>
      <c r="E251" s="9"/>
      <c r="F251" s="9"/>
      <c r="G251" s="9"/>
      <c r="H251" s="9"/>
      <c r="I251" s="9"/>
      <c r="J251" s="9"/>
    </row>
    <row r="252" spans="1:10" ht="14" x14ac:dyDescent="0.15">
      <c r="A252" s="9"/>
      <c r="B252" s="9"/>
      <c r="C252" s="9"/>
      <c r="D252" s="9"/>
      <c r="E252" s="9"/>
      <c r="F252" s="9"/>
      <c r="G252" s="9"/>
      <c r="H252" s="9"/>
      <c r="I252" s="9"/>
      <c r="J252" s="9"/>
    </row>
    <row r="253" spans="1:10" ht="14" x14ac:dyDescent="0.15">
      <c r="A253" s="9"/>
      <c r="B253" s="9"/>
      <c r="C253" s="9"/>
      <c r="D253" s="9"/>
      <c r="E253" s="9"/>
      <c r="F253" s="9"/>
      <c r="G253" s="9"/>
      <c r="H253" s="9"/>
      <c r="I253" s="9"/>
      <c r="J253" s="9"/>
    </row>
    <row r="254" spans="1:10" ht="14" x14ac:dyDescent="0.15">
      <c r="A254" s="9"/>
      <c r="B254" s="9"/>
      <c r="C254" s="9"/>
      <c r="D254" s="9"/>
      <c r="E254" s="9"/>
      <c r="F254" s="9"/>
      <c r="G254" s="9"/>
      <c r="H254" s="9"/>
      <c r="I254" s="9"/>
      <c r="J254" s="9"/>
    </row>
    <row r="255" spans="1:10" ht="14" x14ac:dyDescent="0.15">
      <c r="A255" s="9"/>
      <c r="B255" s="9"/>
      <c r="C255" s="9"/>
      <c r="D255" s="9"/>
      <c r="E255" s="9"/>
      <c r="F255" s="9"/>
      <c r="G255" s="9"/>
      <c r="H255" s="9"/>
      <c r="I255" s="9"/>
      <c r="J255" s="9"/>
    </row>
    <row r="256" spans="1:10" ht="14" x14ac:dyDescent="0.15">
      <c r="A256" s="9"/>
      <c r="B256" s="9"/>
      <c r="C256" s="9"/>
      <c r="D256" s="9"/>
      <c r="E256" s="9"/>
      <c r="F256" s="9"/>
      <c r="G256" s="9"/>
      <c r="H256" s="9"/>
      <c r="I256" s="9"/>
      <c r="J256" s="9"/>
    </row>
    <row r="257" spans="1:10" ht="14" x14ac:dyDescent="0.15">
      <c r="A257" s="9"/>
      <c r="B257" s="9"/>
      <c r="C257" s="9"/>
      <c r="D257" s="9"/>
      <c r="E257" s="9"/>
      <c r="F257" s="9"/>
      <c r="G257" s="9"/>
      <c r="H257" s="9"/>
      <c r="I257" s="9"/>
      <c r="J257" s="9"/>
    </row>
    <row r="258" spans="1:10" ht="14" x14ac:dyDescent="0.15">
      <c r="A258" s="9"/>
      <c r="B258" s="9"/>
      <c r="C258" s="9"/>
      <c r="D258" s="9"/>
      <c r="E258" s="9"/>
      <c r="F258" s="9"/>
      <c r="G258" s="9"/>
      <c r="H258" s="9"/>
      <c r="I258" s="9"/>
      <c r="J258" s="9"/>
    </row>
    <row r="259" spans="1:10" ht="14" x14ac:dyDescent="0.15">
      <c r="A259" s="9"/>
      <c r="B259" s="9"/>
      <c r="C259" s="9"/>
      <c r="D259" s="9"/>
      <c r="E259" s="9"/>
      <c r="F259" s="9"/>
      <c r="G259" s="9"/>
      <c r="H259" s="9"/>
      <c r="I259" s="9"/>
      <c r="J259" s="9"/>
    </row>
    <row r="260" spans="1:10" ht="14" x14ac:dyDescent="0.15">
      <c r="A260" s="9"/>
      <c r="B260" s="9"/>
      <c r="C260" s="9"/>
      <c r="D260" s="9"/>
      <c r="E260" s="9"/>
      <c r="F260" s="9"/>
      <c r="G260" s="9"/>
      <c r="H260" s="9"/>
      <c r="I260" s="9"/>
      <c r="J260" s="9"/>
    </row>
    <row r="261" spans="1:10" ht="14" x14ac:dyDescent="0.15">
      <c r="A261" s="9"/>
      <c r="B261" s="9"/>
      <c r="C261" s="9"/>
      <c r="D261" s="9"/>
      <c r="E261" s="9"/>
      <c r="F261" s="9"/>
      <c r="G261" s="9"/>
      <c r="H261" s="9"/>
      <c r="I261" s="9"/>
      <c r="J261" s="9"/>
    </row>
    <row r="262" spans="1:10" ht="14" x14ac:dyDescent="0.15">
      <c r="A262" s="9"/>
      <c r="B262" s="9"/>
      <c r="C262" s="9"/>
      <c r="D262" s="9"/>
      <c r="E262" s="9"/>
      <c r="F262" s="9"/>
      <c r="G262" s="9"/>
      <c r="H262" s="9"/>
      <c r="I262" s="9"/>
      <c r="J262" s="9"/>
    </row>
    <row r="263" spans="1:10" ht="14" x14ac:dyDescent="0.15">
      <c r="A263" s="9"/>
      <c r="B263" s="9"/>
      <c r="C263" s="9"/>
      <c r="D263" s="9"/>
      <c r="E263" s="9"/>
      <c r="F263" s="9"/>
      <c r="G263" s="9"/>
      <c r="H263" s="9"/>
      <c r="I263" s="9"/>
      <c r="J263" s="9"/>
    </row>
    <row r="264" spans="1:10" ht="14" x14ac:dyDescent="0.15">
      <c r="A264" s="9"/>
      <c r="B264" s="9"/>
      <c r="C264" s="9"/>
      <c r="D264" s="9"/>
      <c r="E264" s="9"/>
      <c r="F264" s="9"/>
      <c r="G264" s="9"/>
      <c r="H264" s="9"/>
      <c r="I264" s="9"/>
      <c r="J264" s="9"/>
    </row>
    <row r="265" spans="1:10" ht="14" x14ac:dyDescent="0.15">
      <c r="A265" s="9"/>
      <c r="B265" s="9"/>
      <c r="C265" s="9"/>
      <c r="D265" s="9"/>
      <c r="E265" s="9"/>
      <c r="F265" s="9"/>
      <c r="G265" s="9"/>
      <c r="H265" s="9"/>
      <c r="I265" s="9"/>
      <c r="J265" s="9"/>
    </row>
    <row r="266" spans="1:10" ht="14" x14ac:dyDescent="0.15">
      <c r="A266" s="9"/>
      <c r="B266" s="9"/>
      <c r="C266" s="9"/>
      <c r="D266" s="9"/>
      <c r="E266" s="9"/>
      <c r="F266" s="9"/>
      <c r="G266" s="9"/>
      <c r="H266" s="9"/>
      <c r="I266" s="9"/>
      <c r="J266" s="9"/>
    </row>
    <row r="267" spans="1:10" ht="14" x14ac:dyDescent="0.15">
      <c r="A267" s="9"/>
      <c r="B267" s="9"/>
      <c r="C267" s="9"/>
      <c r="D267" s="9"/>
      <c r="E267" s="9"/>
      <c r="F267" s="9"/>
      <c r="G267" s="9"/>
      <c r="H267" s="9"/>
      <c r="I267" s="9"/>
      <c r="J267" s="9"/>
    </row>
    <row r="268" spans="1:10" ht="14" x14ac:dyDescent="0.15">
      <c r="A268" s="9"/>
      <c r="B268" s="9"/>
      <c r="C268" s="9"/>
      <c r="D268" s="9"/>
      <c r="E268" s="9"/>
      <c r="F268" s="9"/>
      <c r="G268" s="9"/>
      <c r="H268" s="9"/>
      <c r="I268" s="9"/>
      <c r="J268" s="9"/>
    </row>
    <row r="269" spans="1:10" ht="14" x14ac:dyDescent="0.15">
      <c r="A269" s="9"/>
      <c r="B269" s="9"/>
      <c r="C269" s="9"/>
      <c r="D269" s="9"/>
      <c r="E269" s="9"/>
      <c r="F269" s="9"/>
      <c r="G269" s="9"/>
      <c r="H269" s="9"/>
      <c r="I269" s="9"/>
      <c r="J269" s="9"/>
    </row>
    <row r="270" spans="1:10" ht="14" x14ac:dyDescent="0.15">
      <c r="A270" s="9"/>
      <c r="B270" s="9"/>
      <c r="C270" s="9"/>
      <c r="D270" s="9"/>
      <c r="E270" s="9"/>
      <c r="F270" s="9"/>
      <c r="G270" s="9"/>
      <c r="H270" s="9"/>
      <c r="I270" s="9"/>
      <c r="J270" s="9"/>
    </row>
    <row r="271" spans="1:10" ht="14" x14ac:dyDescent="0.15">
      <c r="A271" s="9"/>
      <c r="B271" s="9"/>
      <c r="C271" s="9"/>
      <c r="D271" s="9"/>
      <c r="E271" s="9"/>
      <c r="F271" s="9"/>
      <c r="G271" s="9"/>
      <c r="H271" s="9"/>
      <c r="I271" s="9"/>
      <c r="J271" s="9"/>
    </row>
    <row r="272" spans="1:10" ht="14" x14ac:dyDescent="0.15">
      <c r="A272" s="9"/>
      <c r="B272" s="9"/>
      <c r="C272" s="9"/>
      <c r="D272" s="9"/>
      <c r="E272" s="9"/>
      <c r="F272" s="9"/>
      <c r="G272" s="9"/>
      <c r="H272" s="9"/>
      <c r="I272" s="9"/>
      <c r="J272" s="9"/>
    </row>
    <row r="273" spans="1:10" ht="14" x14ac:dyDescent="0.15">
      <c r="A273" s="9"/>
      <c r="B273" s="9"/>
      <c r="C273" s="9"/>
      <c r="D273" s="9"/>
      <c r="E273" s="9"/>
      <c r="F273" s="9"/>
      <c r="G273" s="9"/>
      <c r="H273" s="9"/>
      <c r="I273" s="9"/>
      <c r="J273" s="9"/>
    </row>
    <row r="274" spans="1:10" ht="14" x14ac:dyDescent="0.15">
      <c r="A274" s="9"/>
      <c r="B274" s="9"/>
      <c r="C274" s="9"/>
      <c r="D274" s="9"/>
      <c r="E274" s="9"/>
      <c r="F274" s="9"/>
      <c r="G274" s="9"/>
      <c r="H274" s="9"/>
      <c r="I274" s="9"/>
      <c r="J274" s="9"/>
    </row>
    <row r="275" spans="1:10" ht="14" x14ac:dyDescent="0.15">
      <c r="A275" s="9"/>
      <c r="B275" s="9"/>
      <c r="C275" s="9"/>
      <c r="D275" s="9"/>
      <c r="E275" s="9"/>
      <c r="F275" s="9"/>
      <c r="G275" s="9"/>
      <c r="H275" s="9"/>
      <c r="I275" s="9"/>
      <c r="J275" s="9"/>
    </row>
    <row r="276" spans="1:10" ht="14" x14ac:dyDescent="0.15">
      <c r="A276" s="9"/>
      <c r="B276" s="9"/>
      <c r="C276" s="9"/>
      <c r="D276" s="9"/>
      <c r="E276" s="9"/>
      <c r="F276" s="9"/>
      <c r="G276" s="9"/>
      <c r="H276" s="9"/>
      <c r="I276" s="9"/>
      <c r="J276" s="9"/>
    </row>
    <row r="277" spans="1:10" ht="14" x14ac:dyDescent="0.15">
      <c r="A277" s="9"/>
      <c r="B277" s="9"/>
      <c r="C277" s="9"/>
      <c r="D277" s="9"/>
      <c r="E277" s="9"/>
      <c r="F277" s="9"/>
      <c r="G277" s="9"/>
      <c r="H277" s="9"/>
      <c r="I277" s="9"/>
      <c r="J277" s="9"/>
    </row>
    <row r="278" spans="1:10" ht="14" x14ac:dyDescent="0.15">
      <c r="A278" s="9"/>
      <c r="B278" s="9"/>
      <c r="C278" s="9"/>
      <c r="D278" s="9"/>
      <c r="E278" s="9"/>
      <c r="F278" s="9"/>
      <c r="G278" s="9"/>
      <c r="H278" s="9"/>
      <c r="I278" s="9"/>
      <c r="J278" s="9"/>
    </row>
    <row r="279" spans="1:10" ht="14" x14ac:dyDescent="0.15">
      <c r="A279" s="9"/>
      <c r="B279" s="9"/>
      <c r="C279" s="9"/>
      <c r="D279" s="9"/>
      <c r="E279" s="9"/>
      <c r="F279" s="9"/>
      <c r="G279" s="9"/>
      <c r="H279" s="9"/>
      <c r="I279" s="9"/>
      <c r="J279" s="9"/>
    </row>
    <row r="280" spans="1:10" ht="14" x14ac:dyDescent="0.15">
      <c r="A280" s="9"/>
      <c r="B280" s="9"/>
      <c r="C280" s="9"/>
      <c r="D280" s="9"/>
      <c r="E280" s="9"/>
      <c r="F280" s="9"/>
      <c r="G280" s="9"/>
      <c r="H280" s="9"/>
      <c r="I280" s="9"/>
      <c r="J280" s="9"/>
    </row>
    <row r="281" spans="1:10" ht="14" x14ac:dyDescent="0.15">
      <c r="A281" s="9"/>
      <c r="B281" s="9"/>
      <c r="C281" s="9"/>
      <c r="D281" s="9"/>
      <c r="E281" s="9"/>
      <c r="F281" s="9"/>
      <c r="G281" s="9"/>
      <c r="H281" s="9"/>
      <c r="I281" s="9"/>
      <c r="J281" s="9"/>
    </row>
    <row r="282" spans="1:10" ht="14" x14ac:dyDescent="0.15">
      <c r="A282" s="9"/>
      <c r="B282" s="9"/>
      <c r="C282" s="9"/>
      <c r="D282" s="9"/>
      <c r="E282" s="9"/>
      <c r="F282" s="9"/>
      <c r="G282" s="9"/>
      <c r="H282" s="9"/>
      <c r="I282" s="9"/>
      <c r="J282" s="9"/>
    </row>
    <row r="283" spans="1:10" ht="14" x14ac:dyDescent="0.15">
      <c r="A283" s="9"/>
      <c r="B283" s="9"/>
      <c r="C283" s="9"/>
      <c r="D283" s="9"/>
      <c r="E283" s="9"/>
      <c r="F283" s="9"/>
      <c r="G283" s="9"/>
      <c r="H283" s="9"/>
      <c r="I283" s="9"/>
      <c r="J283" s="9"/>
    </row>
    <row r="284" spans="1:10" ht="14" x14ac:dyDescent="0.15">
      <c r="A284" s="9"/>
      <c r="B284" s="9"/>
      <c r="C284" s="9"/>
      <c r="D284" s="9"/>
      <c r="E284" s="9"/>
      <c r="F284" s="9"/>
      <c r="G284" s="9"/>
      <c r="H284" s="9"/>
      <c r="I284" s="9"/>
      <c r="J284" s="9"/>
    </row>
    <row r="285" spans="1:10" ht="14" x14ac:dyDescent="0.15">
      <c r="A285" s="9"/>
      <c r="B285" s="9"/>
      <c r="C285" s="9"/>
      <c r="D285" s="9"/>
      <c r="E285" s="9"/>
      <c r="F285" s="9"/>
      <c r="G285" s="9"/>
      <c r="H285" s="9"/>
      <c r="I285" s="9"/>
      <c r="J285" s="9"/>
    </row>
    <row r="286" spans="1:10" ht="14" x14ac:dyDescent="0.15">
      <c r="A286" s="9"/>
      <c r="B286" s="9"/>
      <c r="C286" s="9"/>
      <c r="D286" s="9"/>
      <c r="E286" s="9"/>
      <c r="F286" s="9"/>
      <c r="G286" s="9"/>
      <c r="H286" s="9"/>
      <c r="I286" s="9"/>
      <c r="J286" s="9"/>
    </row>
    <row r="287" spans="1:10" ht="14" x14ac:dyDescent="0.15">
      <c r="A287" s="9"/>
      <c r="B287" s="9"/>
      <c r="C287" s="9"/>
      <c r="D287" s="9"/>
      <c r="E287" s="9"/>
      <c r="F287" s="9"/>
      <c r="G287" s="9"/>
      <c r="H287" s="9"/>
      <c r="I287" s="9"/>
      <c r="J287" s="9"/>
    </row>
    <row r="288" spans="1:10" ht="14" x14ac:dyDescent="0.15">
      <c r="A288" s="9"/>
      <c r="B288" s="9"/>
      <c r="C288" s="9"/>
      <c r="D288" s="9"/>
      <c r="E288" s="9"/>
      <c r="F288" s="9"/>
      <c r="G288" s="9"/>
      <c r="H288" s="9"/>
      <c r="I288" s="9"/>
      <c r="J288" s="9"/>
    </row>
    <row r="289" spans="1:10" ht="14" x14ac:dyDescent="0.15">
      <c r="A289" s="9"/>
      <c r="B289" s="9"/>
      <c r="C289" s="9"/>
      <c r="D289" s="9"/>
      <c r="E289" s="9"/>
      <c r="F289" s="9"/>
      <c r="G289" s="9"/>
      <c r="H289" s="9"/>
      <c r="I289" s="9"/>
      <c r="J289" s="9"/>
    </row>
    <row r="290" spans="1:10" ht="14" x14ac:dyDescent="0.15">
      <c r="A290" s="9"/>
      <c r="B290" s="9"/>
      <c r="C290" s="9"/>
      <c r="D290" s="9"/>
      <c r="E290" s="9"/>
      <c r="F290" s="9"/>
      <c r="G290" s="9"/>
      <c r="H290" s="9"/>
      <c r="I290" s="9"/>
      <c r="J290" s="9"/>
    </row>
    <row r="291" spans="1:10" ht="14" x14ac:dyDescent="0.15">
      <c r="A291" s="9"/>
      <c r="B291" s="9"/>
      <c r="C291" s="9"/>
      <c r="D291" s="9"/>
      <c r="E291" s="9"/>
      <c r="F291" s="9"/>
      <c r="G291" s="9"/>
      <c r="H291" s="9"/>
      <c r="I291" s="9"/>
      <c r="J291" s="9"/>
    </row>
    <row r="292" spans="1:10" ht="14" x14ac:dyDescent="0.15">
      <c r="A292" s="9"/>
      <c r="B292" s="9"/>
      <c r="C292" s="9"/>
      <c r="D292" s="9"/>
      <c r="E292" s="9"/>
      <c r="F292" s="9"/>
      <c r="G292" s="9"/>
      <c r="H292" s="9"/>
      <c r="I292" s="9"/>
      <c r="J292" s="9"/>
    </row>
    <row r="293" spans="1:10" ht="14" x14ac:dyDescent="0.15">
      <c r="A293" s="9"/>
      <c r="B293" s="9"/>
      <c r="C293" s="9"/>
      <c r="D293" s="9"/>
      <c r="E293" s="9"/>
      <c r="F293" s="9"/>
      <c r="G293" s="9"/>
      <c r="H293" s="9"/>
      <c r="I293" s="9"/>
      <c r="J293" s="9"/>
    </row>
    <row r="294" spans="1:10" ht="14" x14ac:dyDescent="0.15">
      <c r="A294" s="9"/>
      <c r="B294" s="9"/>
      <c r="C294" s="9"/>
      <c r="D294" s="9"/>
      <c r="E294" s="9"/>
      <c r="F294" s="9"/>
      <c r="G294" s="9"/>
      <c r="H294" s="9"/>
      <c r="I294" s="9"/>
      <c r="J294" s="9"/>
    </row>
    <row r="295" spans="1:10" ht="14" x14ac:dyDescent="0.15">
      <c r="A295" s="9"/>
      <c r="B295" s="9"/>
      <c r="C295" s="9"/>
      <c r="D295" s="9"/>
      <c r="E295" s="9"/>
      <c r="F295" s="9"/>
      <c r="G295" s="9"/>
      <c r="H295" s="9"/>
      <c r="I295" s="9"/>
      <c r="J295" s="9"/>
    </row>
    <row r="296" spans="1:10" ht="14" x14ac:dyDescent="0.15">
      <c r="A296" s="9"/>
      <c r="B296" s="9"/>
      <c r="C296" s="9"/>
      <c r="D296" s="9"/>
      <c r="E296" s="9"/>
      <c r="F296" s="9"/>
      <c r="G296" s="9"/>
      <c r="H296" s="9"/>
      <c r="I296" s="9"/>
      <c r="J296" s="9"/>
    </row>
    <row r="297" spans="1:10" ht="14" x14ac:dyDescent="0.15">
      <c r="A297" s="9"/>
      <c r="B297" s="9"/>
      <c r="C297" s="9"/>
      <c r="D297" s="9"/>
      <c r="E297" s="9"/>
      <c r="F297" s="9"/>
      <c r="G297" s="9"/>
      <c r="H297" s="9"/>
      <c r="I297" s="9"/>
      <c r="J297" s="9"/>
    </row>
    <row r="298" spans="1:10" ht="14" x14ac:dyDescent="0.15">
      <c r="A298" s="9"/>
      <c r="B298" s="9"/>
      <c r="C298" s="9"/>
      <c r="D298" s="9"/>
      <c r="E298" s="9"/>
      <c r="F298" s="9"/>
      <c r="G298" s="9"/>
      <c r="H298" s="9"/>
      <c r="I298" s="9"/>
      <c r="J298" s="9"/>
    </row>
    <row r="299" spans="1:10" ht="14" x14ac:dyDescent="0.15">
      <c r="A299" s="9"/>
      <c r="B299" s="9"/>
      <c r="C299" s="9"/>
      <c r="D299" s="9"/>
      <c r="E299" s="9"/>
      <c r="F299" s="9"/>
      <c r="G299" s="9"/>
      <c r="H299" s="9"/>
      <c r="I299" s="9"/>
      <c r="J299" s="9"/>
    </row>
    <row r="300" spans="1:10" ht="14" x14ac:dyDescent="0.15">
      <c r="A300" s="9"/>
      <c r="B300" s="9"/>
      <c r="C300" s="9"/>
      <c r="D300" s="9"/>
      <c r="E300" s="9"/>
      <c r="F300" s="9"/>
      <c r="G300" s="9"/>
      <c r="H300" s="9"/>
      <c r="I300" s="9"/>
      <c r="J300" s="9"/>
    </row>
    <row r="301" spans="1:10" ht="14" x14ac:dyDescent="0.15">
      <c r="A301" s="9"/>
      <c r="B301" s="9"/>
      <c r="C301" s="9"/>
      <c r="D301" s="9"/>
      <c r="E301" s="9"/>
      <c r="F301" s="9"/>
      <c r="G301" s="9"/>
      <c r="H301" s="9"/>
      <c r="I301" s="9"/>
      <c r="J301" s="9"/>
    </row>
    <row r="302" spans="1:10" ht="14" x14ac:dyDescent="0.15">
      <c r="A302" s="9"/>
      <c r="B302" s="9"/>
      <c r="C302" s="9"/>
      <c r="D302" s="9"/>
      <c r="E302" s="9"/>
      <c r="F302" s="9"/>
      <c r="G302" s="9"/>
      <c r="H302" s="9"/>
      <c r="I302" s="9"/>
      <c r="J302" s="9"/>
    </row>
    <row r="303" spans="1:10" ht="14" x14ac:dyDescent="0.15">
      <c r="A303" s="9"/>
      <c r="B303" s="9"/>
      <c r="C303" s="9"/>
      <c r="D303" s="9"/>
      <c r="E303" s="9"/>
      <c r="F303" s="9"/>
      <c r="G303" s="9"/>
      <c r="H303" s="9"/>
      <c r="I303" s="9"/>
      <c r="J303" s="9"/>
    </row>
    <row r="304" spans="1:10" ht="14" x14ac:dyDescent="0.15">
      <c r="A304" s="9"/>
      <c r="B304" s="9"/>
      <c r="C304" s="9"/>
      <c r="D304" s="9"/>
      <c r="E304" s="9"/>
      <c r="F304" s="9"/>
      <c r="G304" s="9"/>
      <c r="H304" s="9"/>
      <c r="I304" s="9"/>
      <c r="J304" s="9"/>
    </row>
    <row r="305" spans="1:10" ht="14" x14ac:dyDescent="0.15">
      <c r="A305" s="9"/>
      <c r="B305" s="9"/>
      <c r="C305" s="9"/>
      <c r="D305" s="9"/>
      <c r="E305" s="9"/>
      <c r="F305" s="9"/>
      <c r="G305" s="9"/>
      <c r="H305" s="9"/>
      <c r="I305" s="9"/>
      <c r="J305" s="9"/>
    </row>
    <row r="306" spans="1:10" ht="14" x14ac:dyDescent="0.15">
      <c r="A306" s="9"/>
      <c r="B306" s="9"/>
      <c r="C306" s="9"/>
      <c r="D306" s="9"/>
      <c r="E306" s="9"/>
      <c r="F306" s="9"/>
      <c r="G306" s="9"/>
      <c r="H306" s="9"/>
      <c r="I306" s="9"/>
      <c r="J306" s="9"/>
    </row>
    <row r="307" spans="1:10" ht="14" x14ac:dyDescent="0.15">
      <c r="A307" s="9"/>
      <c r="B307" s="9"/>
      <c r="C307" s="9"/>
      <c r="D307" s="9"/>
      <c r="E307" s="9"/>
      <c r="F307" s="9"/>
      <c r="G307" s="9"/>
      <c r="H307" s="9"/>
      <c r="I307" s="9"/>
      <c r="J307" s="9"/>
    </row>
    <row r="308" spans="1:10" ht="14" x14ac:dyDescent="0.15">
      <c r="A308" s="9"/>
      <c r="B308" s="9"/>
      <c r="C308" s="9"/>
      <c r="D308" s="9"/>
      <c r="E308" s="9"/>
      <c r="F308" s="9"/>
      <c r="G308" s="9"/>
      <c r="H308" s="9"/>
      <c r="I308" s="9"/>
      <c r="J308" s="9"/>
    </row>
    <row r="309" spans="1:10" ht="14" x14ac:dyDescent="0.15">
      <c r="A309" s="9"/>
      <c r="B309" s="9"/>
      <c r="C309" s="9"/>
      <c r="D309" s="9"/>
      <c r="E309" s="9"/>
      <c r="F309" s="9"/>
      <c r="G309" s="9"/>
      <c r="H309" s="9"/>
      <c r="I309" s="9"/>
      <c r="J309" s="9"/>
    </row>
    <row r="310" spans="1:10" ht="14" x14ac:dyDescent="0.15">
      <c r="A310" s="9"/>
      <c r="B310" s="9"/>
      <c r="C310" s="9"/>
      <c r="D310" s="9"/>
      <c r="E310" s="9"/>
      <c r="F310" s="9"/>
      <c r="G310" s="9"/>
      <c r="H310" s="9"/>
      <c r="I310" s="9"/>
      <c r="J310" s="9"/>
    </row>
    <row r="311" spans="1:10" ht="14" x14ac:dyDescent="0.15">
      <c r="A311" s="9"/>
      <c r="B311" s="9"/>
      <c r="C311" s="9"/>
      <c r="D311" s="9"/>
      <c r="E311" s="9"/>
      <c r="F311" s="9"/>
      <c r="G311" s="9"/>
      <c r="H311" s="9"/>
      <c r="I311" s="9"/>
      <c r="J311" s="9"/>
    </row>
    <row r="312" spans="1:10" ht="14" x14ac:dyDescent="0.15">
      <c r="A312" s="9"/>
      <c r="B312" s="9"/>
      <c r="C312" s="9"/>
      <c r="D312" s="9"/>
      <c r="E312" s="9"/>
      <c r="F312" s="9"/>
      <c r="G312" s="9"/>
      <c r="H312" s="9"/>
      <c r="I312" s="9"/>
      <c r="J312" s="9"/>
    </row>
    <row r="313" spans="1:10" ht="14" x14ac:dyDescent="0.15">
      <c r="A313" s="9"/>
      <c r="B313" s="9"/>
      <c r="C313" s="9"/>
      <c r="D313" s="9"/>
      <c r="E313" s="9"/>
      <c r="F313" s="9"/>
      <c r="G313" s="9"/>
      <c r="H313" s="9"/>
      <c r="I313" s="9"/>
      <c r="J313" s="9"/>
    </row>
    <row r="314" spans="1:10" ht="14" x14ac:dyDescent="0.15">
      <c r="A314" s="9"/>
      <c r="B314" s="9"/>
      <c r="C314" s="9"/>
      <c r="D314" s="9"/>
      <c r="E314" s="9"/>
      <c r="F314" s="9"/>
      <c r="G314" s="9"/>
      <c r="H314" s="9"/>
      <c r="I314" s="9"/>
      <c r="J314" s="9"/>
    </row>
    <row r="315" spans="1:10" ht="14" x14ac:dyDescent="0.15">
      <c r="A315" s="9"/>
      <c r="B315" s="9"/>
      <c r="C315" s="9"/>
      <c r="D315" s="9"/>
      <c r="E315" s="9"/>
      <c r="F315" s="9"/>
      <c r="G315" s="9"/>
      <c r="H315" s="9"/>
      <c r="I315" s="9"/>
      <c r="J315" s="9"/>
    </row>
    <row r="316" spans="1:10" ht="14" x14ac:dyDescent="0.15">
      <c r="A316" s="9"/>
      <c r="B316" s="9"/>
      <c r="C316" s="9"/>
      <c r="D316" s="9"/>
      <c r="E316" s="9"/>
      <c r="F316" s="9"/>
      <c r="G316" s="9"/>
      <c r="H316" s="9"/>
      <c r="I316" s="9"/>
      <c r="J316" s="9"/>
    </row>
    <row r="317" spans="1:10" ht="14" x14ac:dyDescent="0.15">
      <c r="A317" s="9"/>
      <c r="B317" s="9"/>
      <c r="C317" s="9"/>
      <c r="D317" s="9"/>
      <c r="E317" s="9"/>
      <c r="F317" s="9"/>
      <c r="G317" s="9"/>
      <c r="H317" s="9"/>
      <c r="I317" s="9"/>
      <c r="J317" s="9"/>
    </row>
    <row r="318" spans="1:10" ht="14" x14ac:dyDescent="0.15">
      <c r="A318" s="9"/>
      <c r="B318" s="9"/>
      <c r="C318" s="9"/>
      <c r="D318" s="9"/>
      <c r="E318" s="9"/>
      <c r="F318" s="9"/>
      <c r="G318" s="9"/>
      <c r="H318" s="9"/>
      <c r="I318" s="9"/>
      <c r="J318" s="9"/>
    </row>
    <row r="319" spans="1:10" ht="14" x14ac:dyDescent="0.15">
      <c r="A319" s="9"/>
      <c r="B319" s="9"/>
      <c r="C319" s="9"/>
      <c r="D319" s="9"/>
      <c r="E319" s="9"/>
      <c r="F319" s="9"/>
      <c r="G319" s="9"/>
      <c r="H319" s="9"/>
      <c r="I319" s="9"/>
      <c r="J319" s="9"/>
    </row>
    <row r="320" spans="1:10" ht="14" x14ac:dyDescent="0.15">
      <c r="A320" s="9"/>
      <c r="B320" s="9"/>
      <c r="C320" s="9"/>
      <c r="D320" s="9"/>
      <c r="E320" s="9"/>
      <c r="F320" s="9"/>
      <c r="G320" s="9"/>
      <c r="H320" s="9"/>
      <c r="I320" s="9"/>
      <c r="J320" s="9"/>
    </row>
    <row r="321" spans="1:10" ht="14" x14ac:dyDescent="0.15">
      <c r="A321" s="9"/>
      <c r="B321" s="9"/>
      <c r="C321" s="9"/>
      <c r="D321" s="9"/>
      <c r="E321" s="9"/>
      <c r="F321" s="9"/>
      <c r="G321" s="9"/>
      <c r="H321" s="9"/>
      <c r="I321" s="9"/>
      <c r="J321" s="9"/>
    </row>
    <row r="322" spans="1:10" ht="14" x14ac:dyDescent="0.15">
      <c r="A322" s="9"/>
      <c r="B322" s="9"/>
      <c r="C322" s="9"/>
      <c r="D322" s="9"/>
      <c r="E322" s="9"/>
      <c r="F322" s="9"/>
      <c r="G322" s="9"/>
      <c r="H322" s="9"/>
      <c r="I322" s="9"/>
      <c r="J322" s="9"/>
    </row>
    <row r="323" spans="1:10" ht="14" x14ac:dyDescent="0.15">
      <c r="A323" s="9"/>
      <c r="B323" s="9"/>
      <c r="C323" s="9"/>
      <c r="D323" s="9"/>
      <c r="E323" s="9"/>
      <c r="F323" s="9"/>
      <c r="G323" s="9"/>
      <c r="H323" s="9"/>
      <c r="I323" s="9"/>
      <c r="J323" s="9"/>
    </row>
    <row r="324" spans="1:10" ht="14" x14ac:dyDescent="0.15">
      <c r="A324" s="9"/>
      <c r="B324" s="9"/>
      <c r="C324" s="9"/>
      <c r="D324" s="9"/>
      <c r="E324" s="9"/>
      <c r="F324" s="9"/>
      <c r="G324" s="9"/>
      <c r="H324" s="9"/>
      <c r="I324" s="9"/>
      <c r="J324" s="9"/>
    </row>
    <row r="325" spans="1:10" ht="14" x14ac:dyDescent="0.15">
      <c r="A325" s="9"/>
      <c r="B325" s="9"/>
      <c r="C325" s="9"/>
      <c r="D325" s="9"/>
      <c r="E325" s="9"/>
      <c r="F325" s="9"/>
      <c r="G325" s="9"/>
      <c r="H325" s="9"/>
      <c r="I325" s="9"/>
      <c r="J325" s="9"/>
    </row>
    <row r="326" spans="1:10" ht="14" x14ac:dyDescent="0.15">
      <c r="A326" s="9"/>
      <c r="B326" s="9"/>
      <c r="C326" s="9"/>
      <c r="D326" s="9"/>
      <c r="E326" s="9"/>
      <c r="F326" s="9"/>
      <c r="G326" s="9"/>
      <c r="H326" s="9"/>
      <c r="I326" s="9"/>
      <c r="J326" s="9"/>
    </row>
    <row r="327" spans="1:10" ht="14" x14ac:dyDescent="0.15">
      <c r="A327" s="9"/>
      <c r="B327" s="9"/>
      <c r="C327" s="9"/>
      <c r="D327" s="9"/>
      <c r="E327" s="9"/>
      <c r="F327" s="9"/>
      <c r="G327" s="9"/>
      <c r="H327" s="9"/>
      <c r="I327" s="9"/>
      <c r="J327" s="9"/>
    </row>
    <row r="328" spans="1:10" ht="14" x14ac:dyDescent="0.15">
      <c r="A328" s="9"/>
      <c r="B328" s="9"/>
      <c r="C328" s="9"/>
      <c r="D328" s="9"/>
      <c r="E328" s="9"/>
      <c r="F328" s="9"/>
      <c r="G328" s="9"/>
      <c r="H328" s="9"/>
      <c r="I328" s="9"/>
      <c r="J328" s="9"/>
    </row>
    <row r="329" spans="1:10" ht="14" x14ac:dyDescent="0.15">
      <c r="A329" s="9"/>
      <c r="B329" s="9"/>
      <c r="C329" s="9"/>
      <c r="D329" s="9"/>
      <c r="E329" s="9"/>
      <c r="F329" s="9"/>
      <c r="G329" s="9"/>
      <c r="H329" s="9"/>
      <c r="I329" s="9"/>
      <c r="J329" s="9"/>
    </row>
    <row r="330" spans="1:10" ht="14" x14ac:dyDescent="0.15">
      <c r="A330" s="9"/>
      <c r="B330" s="9"/>
      <c r="C330" s="9"/>
      <c r="D330" s="9"/>
      <c r="E330" s="9"/>
      <c r="F330" s="9"/>
      <c r="G330" s="9"/>
      <c r="H330" s="9"/>
      <c r="I330" s="9"/>
      <c r="J330" s="9"/>
    </row>
    <row r="331" spans="1:10" ht="14" x14ac:dyDescent="0.15">
      <c r="A331" s="9"/>
      <c r="B331" s="9"/>
      <c r="C331" s="9"/>
      <c r="D331" s="9"/>
      <c r="E331" s="9"/>
      <c r="F331" s="9"/>
      <c r="G331" s="9"/>
      <c r="H331" s="9"/>
      <c r="I331" s="9"/>
      <c r="J331" s="9"/>
    </row>
    <row r="332" spans="1:10" ht="14" x14ac:dyDescent="0.15">
      <c r="A332" s="9"/>
      <c r="B332" s="9"/>
      <c r="C332" s="9"/>
      <c r="D332" s="9"/>
      <c r="E332" s="9"/>
      <c r="F332" s="9"/>
      <c r="G332" s="9"/>
      <c r="H332" s="9"/>
      <c r="I332" s="9"/>
      <c r="J332" s="9"/>
    </row>
    <row r="333" spans="1:10" ht="14" x14ac:dyDescent="0.15">
      <c r="A333" s="9"/>
      <c r="B333" s="9"/>
      <c r="C333" s="9"/>
      <c r="D333" s="9"/>
      <c r="E333" s="9"/>
      <c r="F333" s="9"/>
      <c r="G333" s="9"/>
      <c r="H333" s="9"/>
      <c r="I333" s="9"/>
      <c r="J333" s="9"/>
    </row>
    <row r="334" spans="1:10" ht="14" x14ac:dyDescent="0.15">
      <c r="A334" s="9"/>
      <c r="B334" s="9"/>
      <c r="C334" s="9"/>
      <c r="D334" s="9"/>
      <c r="E334" s="9"/>
      <c r="F334" s="9"/>
      <c r="G334" s="9"/>
      <c r="H334" s="9"/>
      <c r="I334" s="9"/>
      <c r="J334" s="9"/>
    </row>
    <row r="335" spans="1:10" ht="14" x14ac:dyDescent="0.15">
      <c r="A335" s="9"/>
      <c r="B335" s="9"/>
      <c r="C335" s="9"/>
      <c r="D335" s="9"/>
      <c r="E335" s="9"/>
      <c r="F335" s="9"/>
      <c r="G335" s="9"/>
      <c r="H335" s="9"/>
      <c r="I335" s="9"/>
      <c r="J335" s="9"/>
    </row>
    <row r="336" spans="1:10" ht="14" x14ac:dyDescent="0.15">
      <c r="A336" s="9"/>
      <c r="B336" s="9"/>
      <c r="C336" s="9"/>
      <c r="D336" s="9"/>
      <c r="E336" s="9"/>
      <c r="F336" s="9"/>
      <c r="G336" s="9"/>
      <c r="H336" s="9"/>
      <c r="I336" s="9"/>
      <c r="J336" s="9"/>
    </row>
    <row r="337" spans="1:10" ht="14" x14ac:dyDescent="0.15">
      <c r="A337" s="9"/>
      <c r="B337" s="9"/>
      <c r="C337" s="9"/>
      <c r="D337" s="9"/>
      <c r="E337" s="9"/>
      <c r="F337" s="9"/>
      <c r="G337" s="9"/>
      <c r="H337" s="9"/>
      <c r="I337" s="9"/>
      <c r="J337" s="9"/>
    </row>
    <row r="338" spans="1:10" ht="14" x14ac:dyDescent="0.15">
      <c r="A338" s="9"/>
      <c r="B338" s="9"/>
      <c r="C338" s="9"/>
      <c r="D338" s="9"/>
      <c r="E338" s="9"/>
      <c r="F338" s="9"/>
      <c r="G338" s="9"/>
      <c r="H338" s="9"/>
      <c r="I338" s="9"/>
      <c r="J338" s="9"/>
    </row>
    <row r="339" spans="1:10" ht="14" x14ac:dyDescent="0.15">
      <c r="A339" s="9"/>
      <c r="B339" s="9"/>
      <c r="C339" s="9"/>
      <c r="D339" s="9"/>
      <c r="E339" s="9"/>
      <c r="F339" s="9"/>
      <c r="G339" s="9"/>
      <c r="H339" s="9"/>
      <c r="I339" s="9"/>
      <c r="J339" s="9"/>
    </row>
    <row r="340" spans="1:10" ht="14" x14ac:dyDescent="0.15">
      <c r="A340" s="9"/>
      <c r="B340" s="9"/>
      <c r="C340" s="9"/>
      <c r="D340" s="9"/>
      <c r="E340" s="9"/>
      <c r="F340" s="9"/>
      <c r="G340" s="9"/>
      <c r="H340" s="9"/>
      <c r="I340" s="9"/>
      <c r="J340" s="9"/>
    </row>
    <row r="341" spans="1:10" ht="14" x14ac:dyDescent="0.15">
      <c r="A341" s="9"/>
      <c r="B341" s="9"/>
      <c r="C341" s="9"/>
      <c r="D341" s="9"/>
      <c r="E341" s="9"/>
      <c r="F341" s="9"/>
      <c r="G341" s="9"/>
      <c r="H341" s="9"/>
      <c r="I341" s="9"/>
      <c r="J341" s="9"/>
    </row>
    <row r="342" spans="1:10" ht="14" x14ac:dyDescent="0.15">
      <c r="A342" s="9"/>
      <c r="B342" s="9"/>
      <c r="C342" s="9"/>
      <c r="D342" s="9"/>
      <c r="E342" s="9"/>
      <c r="F342" s="9"/>
      <c r="G342" s="9"/>
      <c r="H342" s="9"/>
      <c r="I342" s="9"/>
      <c r="J342" s="9"/>
    </row>
    <row r="343" spans="1:10" ht="14" x14ac:dyDescent="0.15">
      <c r="A343" s="9"/>
      <c r="B343" s="9"/>
      <c r="C343" s="9"/>
      <c r="D343" s="9"/>
      <c r="E343" s="9"/>
      <c r="F343" s="9"/>
      <c r="G343" s="9"/>
      <c r="H343" s="9"/>
      <c r="I343" s="9"/>
      <c r="J343" s="9"/>
    </row>
    <row r="344" spans="1:10" ht="14" x14ac:dyDescent="0.15">
      <c r="A344" s="9"/>
      <c r="B344" s="9"/>
      <c r="C344" s="9"/>
      <c r="D344" s="9"/>
      <c r="E344" s="9"/>
      <c r="F344" s="9"/>
      <c r="G344" s="9"/>
      <c r="H344" s="9"/>
      <c r="I344" s="9"/>
      <c r="J344" s="9"/>
    </row>
    <row r="345" spans="1:10" ht="14" x14ac:dyDescent="0.15">
      <c r="A345" s="9"/>
      <c r="B345" s="9"/>
      <c r="C345" s="9"/>
      <c r="D345" s="9"/>
      <c r="E345" s="9"/>
      <c r="F345" s="9"/>
      <c r="G345" s="9"/>
      <c r="H345" s="9"/>
      <c r="I345" s="9"/>
      <c r="J345" s="9"/>
    </row>
    <row r="346" spans="1:10" ht="14" x14ac:dyDescent="0.15">
      <c r="A346" s="9"/>
      <c r="B346" s="9"/>
      <c r="C346" s="9"/>
      <c r="D346" s="9"/>
      <c r="E346" s="9"/>
      <c r="F346" s="9"/>
      <c r="G346" s="9"/>
      <c r="H346" s="9"/>
      <c r="I346" s="9"/>
      <c r="J346" s="9"/>
    </row>
    <row r="347" spans="1:10" ht="14" x14ac:dyDescent="0.15">
      <c r="A347" s="9"/>
      <c r="B347" s="9"/>
      <c r="C347" s="9"/>
      <c r="D347" s="9"/>
      <c r="E347" s="9"/>
      <c r="F347" s="9"/>
      <c r="G347" s="9"/>
      <c r="H347" s="9"/>
      <c r="I347" s="9"/>
      <c r="J347" s="9"/>
    </row>
    <row r="348" spans="1:10" ht="14" x14ac:dyDescent="0.15">
      <c r="A348" s="9"/>
      <c r="B348" s="9"/>
      <c r="C348" s="9"/>
      <c r="D348" s="9"/>
      <c r="E348" s="9"/>
      <c r="F348" s="9"/>
      <c r="G348" s="9"/>
      <c r="H348" s="9"/>
      <c r="I348" s="9"/>
      <c r="J348" s="9"/>
    </row>
    <row r="349" spans="1:10" ht="14" x14ac:dyDescent="0.15">
      <c r="A349" s="9"/>
      <c r="B349" s="9"/>
      <c r="C349" s="9"/>
      <c r="D349" s="9"/>
      <c r="E349" s="9"/>
      <c r="F349" s="9"/>
      <c r="G349" s="9"/>
      <c r="H349" s="9"/>
      <c r="I349" s="9"/>
      <c r="J349" s="9"/>
    </row>
    <row r="350" spans="1:10" ht="14" x14ac:dyDescent="0.15">
      <c r="A350" s="9"/>
      <c r="B350" s="9"/>
      <c r="C350" s="9"/>
      <c r="D350" s="9"/>
      <c r="E350" s="9"/>
      <c r="F350" s="9"/>
      <c r="G350" s="9"/>
      <c r="H350" s="9"/>
      <c r="I350" s="9"/>
      <c r="J350" s="9"/>
    </row>
    <row r="351" spans="1:10" ht="14" x14ac:dyDescent="0.15">
      <c r="A351" s="9"/>
      <c r="B351" s="9"/>
      <c r="C351" s="9"/>
      <c r="D351" s="9"/>
      <c r="E351" s="9"/>
      <c r="F351" s="9"/>
      <c r="G351" s="9"/>
      <c r="H351" s="9"/>
      <c r="I351" s="9"/>
      <c r="J351" s="9"/>
    </row>
    <row r="352" spans="1:10" ht="14" x14ac:dyDescent="0.15">
      <c r="A352" s="9"/>
      <c r="B352" s="9"/>
      <c r="C352" s="9"/>
      <c r="D352" s="9"/>
      <c r="E352" s="9"/>
      <c r="F352" s="9"/>
      <c r="G352" s="9"/>
      <c r="H352" s="9"/>
      <c r="I352" s="9"/>
      <c r="J352" s="9"/>
    </row>
    <row r="353" spans="1:10" ht="14" x14ac:dyDescent="0.15">
      <c r="A353" s="9"/>
      <c r="B353" s="9"/>
      <c r="C353" s="9"/>
      <c r="D353" s="9"/>
      <c r="E353" s="9"/>
      <c r="F353" s="9"/>
      <c r="G353" s="9"/>
      <c r="H353" s="9"/>
      <c r="I353" s="9"/>
      <c r="J353" s="9"/>
    </row>
    <row r="354" spans="1:10" ht="14" x14ac:dyDescent="0.15">
      <c r="A354" s="9"/>
      <c r="B354" s="9"/>
      <c r="C354" s="9"/>
      <c r="D354" s="9"/>
      <c r="E354" s="9"/>
      <c r="F354" s="9"/>
      <c r="G354" s="9"/>
      <c r="H354" s="9"/>
      <c r="I354" s="9"/>
      <c r="J354" s="9"/>
    </row>
    <row r="355" spans="1:10" ht="14" x14ac:dyDescent="0.15">
      <c r="A355" s="9"/>
      <c r="B355" s="9"/>
      <c r="C355" s="9"/>
      <c r="D355" s="9"/>
      <c r="E355" s="9"/>
      <c r="F355" s="9"/>
      <c r="G355" s="9"/>
      <c r="H355" s="9"/>
      <c r="I355" s="9"/>
      <c r="J355" s="9"/>
    </row>
    <row r="356" spans="1:10" ht="14" x14ac:dyDescent="0.15">
      <c r="A356" s="9"/>
      <c r="B356" s="9"/>
      <c r="C356" s="9"/>
      <c r="D356" s="9"/>
      <c r="E356" s="9"/>
      <c r="F356" s="9"/>
      <c r="G356" s="9"/>
      <c r="H356" s="9"/>
      <c r="I356" s="9"/>
      <c r="J356" s="9"/>
    </row>
    <row r="357" spans="1:10" ht="14" x14ac:dyDescent="0.15">
      <c r="A357" s="9"/>
      <c r="B357" s="9"/>
      <c r="C357" s="9"/>
      <c r="D357" s="9"/>
      <c r="E357" s="9"/>
      <c r="F357" s="9"/>
      <c r="G357" s="9"/>
      <c r="H357" s="9"/>
      <c r="I357" s="9"/>
      <c r="J357" s="9"/>
    </row>
    <row r="358" spans="1:10" ht="14" x14ac:dyDescent="0.15">
      <c r="A358" s="9"/>
      <c r="B358" s="9"/>
      <c r="C358" s="9"/>
      <c r="D358" s="9"/>
      <c r="E358" s="9"/>
      <c r="F358" s="9"/>
      <c r="G358" s="9"/>
      <c r="H358" s="9"/>
      <c r="I358" s="9"/>
      <c r="J358" s="9"/>
    </row>
    <row r="359" spans="1:10" ht="14" x14ac:dyDescent="0.15">
      <c r="A359" s="9"/>
      <c r="B359" s="9"/>
      <c r="C359" s="9"/>
      <c r="D359" s="9"/>
      <c r="E359" s="9"/>
      <c r="F359" s="9"/>
      <c r="G359" s="9"/>
      <c r="H359" s="9"/>
      <c r="I359" s="9"/>
      <c r="J359" s="9"/>
    </row>
    <row r="360" spans="1:10" ht="14" x14ac:dyDescent="0.15">
      <c r="A360" s="9"/>
      <c r="B360" s="9"/>
      <c r="C360" s="9"/>
      <c r="D360" s="9"/>
      <c r="E360" s="9"/>
      <c r="F360" s="9"/>
      <c r="G360" s="9"/>
      <c r="H360" s="9"/>
      <c r="I360" s="9"/>
      <c r="J360" s="9"/>
    </row>
    <row r="361" spans="1:10" ht="14" x14ac:dyDescent="0.15">
      <c r="A361" s="9"/>
      <c r="B361" s="9"/>
      <c r="C361" s="9"/>
      <c r="D361" s="9"/>
      <c r="E361" s="9"/>
      <c r="F361" s="9"/>
      <c r="G361" s="9"/>
      <c r="H361" s="9"/>
      <c r="I361" s="9"/>
      <c r="J361" s="9"/>
    </row>
    <row r="362" spans="1:10" ht="14" x14ac:dyDescent="0.15">
      <c r="A362" s="9"/>
      <c r="B362" s="9"/>
      <c r="C362" s="9"/>
      <c r="D362" s="9"/>
      <c r="E362" s="9"/>
      <c r="F362" s="9"/>
      <c r="G362" s="9"/>
      <c r="H362" s="9"/>
      <c r="I362" s="9"/>
      <c r="J362" s="9"/>
    </row>
    <row r="363" spans="1:10" ht="14" x14ac:dyDescent="0.15">
      <c r="A363" s="9"/>
      <c r="B363" s="9"/>
      <c r="C363" s="9"/>
      <c r="D363" s="9"/>
      <c r="E363" s="9"/>
      <c r="F363" s="9"/>
      <c r="G363" s="9"/>
      <c r="H363" s="9"/>
      <c r="I363" s="9"/>
      <c r="J363" s="9"/>
    </row>
    <row r="364" spans="1:10" ht="14" x14ac:dyDescent="0.15">
      <c r="A364" s="9"/>
      <c r="B364" s="9"/>
      <c r="C364" s="9"/>
      <c r="D364" s="9"/>
      <c r="E364" s="9"/>
      <c r="F364" s="9"/>
      <c r="G364" s="9"/>
      <c r="H364" s="9"/>
      <c r="I364" s="9"/>
      <c r="J364" s="9"/>
    </row>
    <row r="365" spans="1:10" ht="14" x14ac:dyDescent="0.15">
      <c r="A365" s="9"/>
      <c r="B365" s="9"/>
      <c r="C365" s="9"/>
      <c r="D365" s="9"/>
      <c r="E365" s="9"/>
      <c r="F365" s="9"/>
      <c r="G365" s="9"/>
      <c r="H365" s="9"/>
      <c r="I365" s="9"/>
      <c r="J365" s="9"/>
    </row>
    <row r="366" spans="1:10" ht="14" x14ac:dyDescent="0.15">
      <c r="A366" s="9"/>
      <c r="B366" s="9"/>
      <c r="C366" s="9"/>
      <c r="D366" s="9"/>
      <c r="E366" s="9"/>
      <c r="F366" s="9"/>
      <c r="G366" s="9"/>
      <c r="H366" s="9"/>
      <c r="I366" s="9"/>
      <c r="J366" s="9"/>
    </row>
    <row r="367" spans="1:10" ht="14" x14ac:dyDescent="0.15">
      <c r="A367" s="9"/>
      <c r="B367" s="9"/>
      <c r="C367" s="9"/>
      <c r="D367" s="9"/>
      <c r="E367" s="9"/>
      <c r="F367" s="9"/>
      <c r="G367" s="9"/>
      <c r="H367" s="9"/>
      <c r="I367" s="9"/>
      <c r="J367" s="9"/>
    </row>
    <row r="368" spans="1:10" ht="14" x14ac:dyDescent="0.15">
      <c r="A368" s="9"/>
      <c r="B368" s="9"/>
      <c r="C368" s="9"/>
      <c r="D368" s="9"/>
      <c r="E368" s="9"/>
      <c r="F368" s="9"/>
      <c r="G368" s="9"/>
      <c r="H368" s="9"/>
      <c r="I368" s="9"/>
      <c r="J368" s="9"/>
    </row>
    <row r="369" spans="1:10" ht="14" x14ac:dyDescent="0.15">
      <c r="A369" s="9"/>
      <c r="B369" s="9"/>
      <c r="C369" s="9"/>
      <c r="D369" s="9"/>
      <c r="E369" s="9"/>
      <c r="F369" s="9"/>
      <c r="G369" s="9"/>
      <c r="H369" s="9"/>
      <c r="I369" s="9"/>
      <c r="J369" s="9"/>
    </row>
    <row r="370" spans="1:10" ht="14" x14ac:dyDescent="0.15">
      <c r="A370" s="9"/>
      <c r="B370" s="9"/>
      <c r="C370" s="9"/>
      <c r="D370" s="9"/>
      <c r="E370" s="9"/>
      <c r="F370" s="9"/>
      <c r="G370" s="9"/>
      <c r="H370" s="9"/>
      <c r="I370" s="9"/>
      <c r="J370" s="9"/>
    </row>
    <row r="371" spans="1:10" ht="14" x14ac:dyDescent="0.15">
      <c r="A371" s="9"/>
      <c r="B371" s="9"/>
      <c r="C371" s="9"/>
      <c r="D371" s="9"/>
      <c r="E371" s="9"/>
      <c r="F371" s="9"/>
      <c r="G371" s="9"/>
      <c r="H371" s="9"/>
      <c r="I371" s="9"/>
      <c r="J371" s="9"/>
    </row>
    <row r="372" spans="1:10" ht="14" x14ac:dyDescent="0.15">
      <c r="A372" s="9"/>
      <c r="B372" s="9"/>
      <c r="C372" s="9"/>
      <c r="D372" s="9"/>
      <c r="E372" s="9"/>
      <c r="F372" s="9"/>
      <c r="G372" s="9"/>
      <c r="H372" s="9"/>
      <c r="I372" s="9"/>
      <c r="J372" s="9"/>
    </row>
    <row r="373" spans="1:10" ht="14" x14ac:dyDescent="0.15">
      <c r="A373" s="9"/>
      <c r="B373" s="9"/>
      <c r="C373" s="9"/>
      <c r="D373" s="9"/>
      <c r="E373" s="9"/>
      <c r="F373" s="9"/>
      <c r="G373" s="9"/>
      <c r="H373" s="9"/>
      <c r="I373" s="9"/>
      <c r="J373" s="9"/>
    </row>
    <row r="374" spans="1:10" ht="14" x14ac:dyDescent="0.15">
      <c r="A374" s="9"/>
      <c r="B374" s="9"/>
      <c r="C374" s="9"/>
      <c r="D374" s="9"/>
      <c r="E374" s="9"/>
      <c r="F374" s="9"/>
      <c r="G374" s="9"/>
      <c r="H374" s="9"/>
      <c r="I374" s="9"/>
      <c r="J374" s="9"/>
    </row>
    <row r="375" spans="1:10" ht="14" x14ac:dyDescent="0.15">
      <c r="A375" s="9"/>
      <c r="B375" s="9"/>
      <c r="C375" s="9"/>
      <c r="D375" s="9"/>
      <c r="E375" s="9"/>
      <c r="F375" s="9"/>
      <c r="G375" s="9"/>
      <c r="H375" s="9"/>
      <c r="I375" s="9"/>
      <c r="J375" s="9"/>
    </row>
    <row r="376" spans="1:10" ht="14" x14ac:dyDescent="0.15">
      <c r="A376" s="9"/>
      <c r="B376" s="9"/>
      <c r="C376" s="9"/>
      <c r="D376" s="9"/>
      <c r="E376" s="9"/>
      <c r="F376" s="9"/>
      <c r="G376" s="9"/>
      <c r="H376" s="9"/>
      <c r="I376" s="9"/>
      <c r="J376" s="9"/>
    </row>
    <row r="377" spans="1:10" ht="14" x14ac:dyDescent="0.15">
      <c r="A377" s="9"/>
      <c r="B377" s="9"/>
      <c r="C377" s="9"/>
      <c r="D377" s="9"/>
      <c r="E377" s="9"/>
      <c r="F377" s="9"/>
      <c r="G377" s="9"/>
      <c r="H377" s="9"/>
      <c r="I377" s="9"/>
      <c r="J377" s="9"/>
    </row>
    <row r="378" spans="1:10" ht="14" x14ac:dyDescent="0.15">
      <c r="A378" s="9"/>
      <c r="B378" s="9"/>
      <c r="C378" s="9"/>
      <c r="D378" s="9"/>
      <c r="E378" s="9"/>
      <c r="F378" s="9"/>
      <c r="G378" s="9"/>
      <c r="H378" s="9"/>
      <c r="I378" s="9"/>
      <c r="J378" s="9"/>
    </row>
    <row r="379" spans="1:10" ht="14" x14ac:dyDescent="0.15">
      <c r="A379" s="9"/>
      <c r="B379" s="9"/>
      <c r="C379" s="9"/>
      <c r="D379" s="9"/>
      <c r="E379" s="9"/>
      <c r="F379" s="9"/>
      <c r="G379" s="9"/>
      <c r="H379" s="9"/>
      <c r="I379" s="9"/>
      <c r="J379" s="9"/>
    </row>
    <row r="380" spans="1:10" ht="14" x14ac:dyDescent="0.15">
      <c r="A380" s="9"/>
      <c r="B380" s="9"/>
      <c r="C380" s="9"/>
      <c r="D380" s="9"/>
      <c r="E380" s="9"/>
      <c r="F380" s="9"/>
      <c r="G380" s="9"/>
      <c r="H380" s="9"/>
      <c r="I380" s="9"/>
      <c r="J380" s="9"/>
    </row>
    <row r="381" spans="1:10" ht="14" x14ac:dyDescent="0.15">
      <c r="A381" s="9"/>
      <c r="B381" s="9"/>
      <c r="C381" s="9"/>
      <c r="D381" s="9"/>
      <c r="E381" s="9"/>
      <c r="F381" s="9"/>
      <c r="G381" s="9"/>
      <c r="H381" s="9"/>
      <c r="I381" s="9"/>
      <c r="J381" s="9"/>
    </row>
    <row r="382" spans="1:10" ht="14" x14ac:dyDescent="0.15">
      <c r="A382" s="9"/>
      <c r="B382" s="9"/>
      <c r="C382" s="9"/>
      <c r="D382" s="9"/>
      <c r="E382" s="9"/>
      <c r="F382" s="9"/>
      <c r="G382" s="9"/>
      <c r="H382" s="9"/>
      <c r="I382" s="9"/>
      <c r="J382" s="9"/>
    </row>
    <row r="383" spans="1:10" ht="14" x14ac:dyDescent="0.15">
      <c r="A383" s="9"/>
      <c r="B383" s="9"/>
      <c r="C383" s="9"/>
      <c r="D383" s="9"/>
      <c r="E383" s="9"/>
      <c r="F383" s="9"/>
      <c r="G383" s="9"/>
      <c r="H383" s="9"/>
      <c r="I383" s="9"/>
      <c r="J383" s="9"/>
    </row>
    <row r="384" spans="1:10" ht="14" x14ac:dyDescent="0.15">
      <c r="A384" s="9"/>
      <c r="B384" s="9"/>
      <c r="C384" s="9"/>
      <c r="D384" s="9"/>
      <c r="E384" s="9"/>
      <c r="F384" s="9"/>
      <c r="G384" s="9"/>
      <c r="H384" s="9"/>
      <c r="I384" s="9"/>
      <c r="J384" s="9"/>
    </row>
    <row r="385" spans="1:10" ht="14" x14ac:dyDescent="0.15">
      <c r="A385" s="9"/>
      <c r="B385" s="9"/>
      <c r="C385" s="9"/>
      <c r="D385" s="9"/>
      <c r="E385" s="9"/>
      <c r="F385" s="9"/>
      <c r="G385" s="9"/>
      <c r="H385" s="9"/>
      <c r="I385" s="9"/>
      <c r="J385" s="9"/>
    </row>
    <row r="386" spans="1:10" ht="14" x14ac:dyDescent="0.15">
      <c r="A386" s="9"/>
      <c r="B386" s="9"/>
      <c r="C386" s="9"/>
      <c r="D386" s="9"/>
      <c r="E386" s="9"/>
      <c r="F386" s="9"/>
      <c r="G386" s="9"/>
      <c r="H386" s="9"/>
      <c r="I386" s="9"/>
      <c r="J386" s="9"/>
    </row>
    <row r="387" spans="1:10" ht="14" x14ac:dyDescent="0.15">
      <c r="A387" s="9"/>
      <c r="B387" s="9"/>
      <c r="C387" s="9"/>
      <c r="D387" s="9"/>
      <c r="E387" s="9"/>
      <c r="F387" s="9"/>
      <c r="G387" s="9"/>
      <c r="H387" s="9"/>
      <c r="I387" s="9"/>
      <c r="J387" s="9"/>
    </row>
    <row r="388" spans="1:10" ht="14" x14ac:dyDescent="0.15">
      <c r="A388" s="9"/>
      <c r="B388" s="9"/>
      <c r="C388" s="9"/>
      <c r="D388" s="9"/>
      <c r="E388" s="9"/>
      <c r="F388" s="9"/>
      <c r="G388" s="9"/>
      <c r="H388" s="9"/>
      <c r="I388" s="9"/>
      <c r="J388" s="9"/>
    </row>
    <row r="389" spans="1:10" ht="14" x14ac:dyDescent="0.15">
      <c r="A389" s="9"/>
      <c r="B389" s="9"/>
      <c r="C389" s="9"/>
      <c r="D389" s="9"/>
      <c r="E389" s="9"/>
      <c r="F389" s="9"/>
      <c r="G389" s="9"/>
      <c r="H389" s="9"/>
      <c r="I389" s="9"/>
      <c r="J389" s="9"/>
    </row>
    <row r="390" spans="1:10" ht="14" x14ac:dyDescent="0.15">
      <c r="A390" s="9"/>
      <c r="B390" s="9"/>
      <c r="C390" s="9"/>
      <c r="D390" s="9"/>
      <c r="E390" s="9"/>
      <c r="F390" s="9"/>
      <c r="G390" s="9"/>
      <c r="H390" s="9"/>
      <c r="I390" s="9"/>
      <c r="J390" s="9"/>
    </row>
    <row r="391" spans="1:10" ht="14" x14ac:dyDescent="0.15">
      <c r="A391" s="9"/>
      <c r="B391" s="9"/>
      <c r="C391" s="9"/>
      <c r="D391" s="9"/>
      <c r="E391" s="9"/>
      <c r="F391" s="9"/>
      <c r="G391" s="9"/>
      <c r="H391" s="9"/>
      <c r="I391" s="9"/>
      <c r="J391" s="9"/>
    </row>
    <row r="392" spans="1:10" ht="14" x14ac:dyDescent="0.15">
      <c r="A392" s="9"/>
      <c r="B392" s="9"/>
      <c r="C392" s="9"/>
      <c r="D392" s="9"/>
      <c r="E392" s="9"/>
      <c r="F392" s="9"/>
      <c r="G392" s="9"/>
      <c r="H392" s="9"/>
      <c r="I392" s="9"/>
      <c r="J392" s="9"/>
    </row>
    <row r="393" spans="1:10" ht="14" x14ac:dyDescent="0.15">
      <c r="A393" s="9"/>
      <c r="B393" s="9"/>
      <c r="C393" s="9"/>
      <c r="D393" s="9"/>
      <c r="E393" s="9"/>
      <c r="F393" s="9"/>
      <c r="G393" s="9"/>
      <c r="H393" s="9"/>
      <c r="I393" s="9"/>
      <c r="J393" s="9"/>
    </row>
    <row r="394" spans="1:10" ht="14" x14ac:dyDescent="0.15">
      <c r="A394" s="9"/>
      <c r="B394" s="9"/>
      <c r="C394" s="9"/>
      <c r="D394" s="9"/>
      <c r="E394" s="9"/>
      <c r="F394" s="9"/>
      <c r="G394" s="9"/>
      <c r="H394" s="9"/>
      <c r="I394" s="9"/>
      <c r="J394" s="9"/>
    </row>
    <row r="395" spans="1:10" ht="14" x14ac:dyDescent="0.15">
      <c r="A395" s="9"/>
      <c r="B395" s="9"/>
      <c r="C395" s="9"/>
      <c r="D395" s="9"/>
      <c r="E395" s="9"/>
      <c r="F395" s="9"/>
      <c r="G395" s="9"/>
      <c r="H395" s="9"/>
      <c r="I395" s="9"/>
      <c r="J395" s="9"/>
    </row>
    <row r="396" spans="1:10" ht="14" x14ac:dyDescent="0.15">
      <c r="A396" s="9"/>
      <c r="B396" s="9"/>
      <c r="C396" s="9"/>
      <c r="D396" s="9"/>
      <c r="E396" s="9"/>
      <c r="F396" s="9"/>
      <c r="G396" s="9"/>
      <c r="H396" s="9"/>
      <c r="I396" s="9"/>
      <c r="J396" s="9"/>
    </row>
    <row r="397" spans="1:10" ht="14" x14ac:dyDescent="0.15">
      <c r="A397" s="9"/>
      <c r="B397" s="9"/>
      <c r="C397" s="9"/>
      <c r="D397" s="9"/>
      <c r="E397" s="9"/>
      <c r="F397" s="9"/>
      <c r="G397" s="9"/>
      <c r="H397" s="9"/>
      <c r="I397" s="9"/>
      <c r="J397" s="9"/>
    </row>
    <row r="398" spans="1:10" ht="14" x14ac:dyDescent="0.15">
      <c r="A398" s="9"/>
      <c r="B398" s="9"/>
      <c r="C398" s="9"/>
      <c r="D398" s="9"/>
      <c r="E398" s="9"/>
      <c r="F398" s="9"/>
      <c r="G398" s="9"/>
      <c r="H398" s="9"/>
      <c r="I398" s="9"/>
      <c r="J398" s="9"/>
    </row>
    <row r="399" spans="1:10" ht="14" x14ac:dyDescent="0.15">
      <c r="A399" s="9"/>
      <c r="B399" s="9"/>
      <c r="C399" s="9"/>
      <c r="D399" s="9"/>
      <c r="E399" s="9"/>
      <c r="F399" s="9"/>
      <c r="G399" s="9"/>
      <c r="H399" s="9"/>
      <c r="I399" s="9"/>
      <c r="J399" s="9"/>
    </row>
    <row r="400" spans="1:10" ht="14" x14ac:dyDescent="0.15">
      <c r="A400" s="9"/>
      <c r="B400" s="9"/>
      <c r="C400" s="9"/>
      <c r="D400" s="9"/>
      <c r="E400" s="9"/>
      <c r="F400" s="9"/>
      <c r="G400" s="9"/>
      <c r="H400" s="9"/>
      <c r="I400" s="9"/>
      <c r="J400" s="9"/>
    </row>
    <row r="401" spans="1:10" ht="14" x14ac:dyDescent="0.15">
      <c r="A401" s="9"/>
      <c r="B401" s="9"/>
      <c r="C401" s="9"/>
      <c r="D401" s="9"/>
      <c r="E401" s="9"/>
      <c r="F401" s="9"/>
      <c r="G401" s="9"/>
      <c r="H401" s="9"/>
      <c r="I401" s="9"/>
      <c r="J401" s="9"/>
    </row>
    <row r="402" spans="1:10" ht="14" x14ac:dyDescent="0.15">
      <c r="A402" s="9"/>
      <c r="B402" s="9"/>
      <c r="C402" s="9"/>
      <c r="D402" s="9"/>
      <c r="E402" s="9"/>
      <c r="F402" s="9"/>
      <c r="G402" s="9"/>
      <c r="H402" s="9"/>
      <c r="I402" s="9"/>
      <c r="J402" s="9"/>
    </row>
    <row r="403" spans="1:10" ht="14" x14ac:dyDescent="0.15">
      <c r="A403" s="9"/>
      <c r="B403" s="9"/>
      <c r="C403" s="9"/>
      <c r="D403" s="9"/>
      <c r="E403" s="9"/>
      <c r="F403" s="9"/>
      <c r="G403" s="9"/>
      <c r="H403" s="9"/>
      <c r="I403" s="9"/>
      <c r="J403" s="9"/>
    </row>
    <row r="404" spans="1:10" ht="14" x14ac:dyDescent="0.15">
      <c r="A404" s="9"/>
      <c r="B404" s="9"/>
      <c r="C404" s="9"/>
      <c r="D404" s="9"/>
      <c r="E404" s="9"/>
      <c r="F404" s="9"/>
      <c r="G404" s="9"/>
      <c r="H404" s="9"/>
      <c r="I404" s="9"/>
      <c r="J404" s="9"/>
    </row>
    <row r="405" spans="1:10" ht="14" x14ac:dyDescent="0.15">
      <c r="A405" s="9"/>
      <c r="B405" s="9"/>
      <c r="C405" s="9"/>
      <c r="D405" s="9"/>
      <c r="E405" s="9"/>
      <c r="F405" s="9"/>
      <c r="G405" s="9"/>
      <c r="H405" s="9"/>
      <c r="I405" s="9"/>
      <c r="J405" s="9"/>
    </row>
    <row r="406" spans="1:10" ht="14" x14ac:dyDescent="0.15">
      <c r="A406" s="9"/>
      <c r="B406" s="9"/>
      <c r="C406" s="9"/>
      <c r="D406" s="9"/>
      <c r="E406" s="9"/>
      <c r="F406" s="9"/>
      <c r="G406" s="9"/>
      <c r="H406" s="9"/>
      <c r="I406" s="9"/>
      <c r="J406" s="9"/>
    </row>
    <row r="407" spans="1:10" ht="14" x14ac:dyDescent="0.15">
      <c r="A407" s="9"/>
      <c r="B407" s="9"/>
      <c r="C407" s="9"/>
      <c r="D407" s="9"/>
      <c r="E407" s="9"/>
      <c r="F407" s="9"/>
      <c r="G407" s="9"/>
      <c r="H407" s="9"/>
      <c r="I407" s="9"/>
      <c r="J407" s="9"/>
    </row>
    <row r="408" spans="1:10" ht="14" x14ac:dyDescent="0.15">
      <c r="A408" s="9"/>
      <c r="B408" s="9"/>
      <c r="C408" s="9"/>
      <c r="D408" s="9"/>
      <c r="E408" s="9"/>
      <c r="F408" s="9"/>
      <c r="G408" s="9"/>
      <c r="H408" s="9"/>
      <c r="I408" s="9"/>
      <c r="J408" s="9"/>
    </row>
    <row r="409" spans="1:10" ht="14" x14ac:dyDescent="0.15">
      <c r="A409" s="9"/>
      <c r="B409" s="9"/>
      <c r="C409" s="9"/>
      <c r="D409" s="9"/>
      <c r="E409" s="9"/>
      <c r="F409" s="9"/>
      <c r="G409" s="9"/>
      <c r="H409" s="9"/>
      <c r="I409" s="9"/>
      <c r="J409" s="9"/>
    </row>
    <row r="410" spans="1:10" ht="14" x14ac:dyDescent="0.15">
      <c r="A410" s="9"/>
      <c r="B410" s="9"/>
      <c r="C410" s="9"/>
      <c r="D410" s="9"/>
      <c r="E410" s="9"/>
      <c r="F410" s="9"/>
      <c r="G410" s="9"/>
      <c r="H410" s="9"/>
      <c r="I410" s="9"/>
      <c r="J410" s="9"/>
    </row>
    <row r="411" spans="1:10" ht="14" x14ac:dyDescent="0.15">
      <c r="A411" s="9"/>
      <c r="B411" s="9"/>
      <c r="C411" s="9"/>
      <c r="D411" s="9"/>
      <c r="E411" s="9"/>
      <c r="F411" s="9"/>
      <c r="G411" s="9"/>
      <c r="H411" s="9"/>
      <c r="I411" s="9"/>
      <c r="J411" s="9"/>
    </row>
    <row r="412" spans="1:10" ht="14" x14ac:dyDescent="0.15">
      <c r="A412" s="9"/>
      <c r="B412" s="9"/>
      <c r="C412" s="9"/>
      <c r="D412" s="9"/>
      <c r="E412" s="9"/>
      <c r="F412" s="9"/>
      <c r="G412" s="9"/>
      <c r="H412" s="9"/>
      <c r="I412" s="9"/>
      <c r="J412" s="9"/>
    </row>
    <row r="413" spans="1:10" ht="14" x14ac:dyDescent="0.15">
      <c r="A413" s="9"/>
      <c r="B413" s="9"/>
      <c r="C413" s="9"/>
      <c r="D413" s="9"/>
      <c r="E413" s="9"/>
      <c r="F413" s="9"/>
      <c r="G413" s="9"/>
      <c r="H413" s="9"/>
      <c r="I413" s="9"/>
      <c r="J413" s="9"/>
    </row>
    <row r="414" spans="1:10" ht="14" x14ac:dyDescent="0.15">
      <c r="A414" s="9"/>
      <c r="B414" s="9"/>
      <c r="C414" s="9"/>
      <c r="D414" s="9"/>
      <c r="E414" s="9"/>
      <c r="F414" s="9"/>
      <c r="G414" s="9"/>
      <c r="H414" s="9"/>
      <c r="I414" s="9"/>
      <c r="J414" s="9"/>
    </row>
    <row r="415" spans="1:10" ht="14" x14ac:dyDescent="0.15">
      <c r="A415" s="9"/>
      <c r="B415" s="9"/>
      <c r="C415" s="9"/>
      <c r="D415" s="9"/>
      <c r="E415" s="9"/>
      <c r="F415" s="9"/>
      <c r="G415" s="9"/>
      <c r="H415" s="9"/>
      <c r="I415" s="9"/>
      <c r="J415" s="9"/>
    </row>
    <row r="416" spans="1:10" ht="14" x14ac:dyDescent="0.15">
      <c r="A416" s="9"/>
      <c r="B416" s="9"/>
      <c r="C416" s="9"/>
      <c r="D416" s="9"/>
      <c r="E416" s="9"/>
      <c r="F416" s="9"/>
      <c r="G416" s="9"/>
      <c r="H416" s="9"/>
      <c r="I416" s="9"/>
      <c r="J416" s="9"/>
    </row>
    <row r="417" spans="1:10" ht="14" x14ac:dyDescent="0.15">
      <c r="A417" s="9"/>
      <c r="B417" s="9"/>
      <c r="C417" s="9"/>
      <c r="D417" s="9"/>
      <c r="E417" s="9"/>
      <c r="F417" s="9"/>
      <c r="G417" s="9"/>
      <c r="H417" s="9"/>
      <c r="I417" s="9"/>
      <c r="J417" s="9"/>
    </row>
    <row r="418" spans="1:10" ht="14" x14ac:dyDescent="0.15">
      <c r="A418" s="9"/>
      <c r="B418" s="9"/>
      <c r="C418" s="9"/>
      <c r="D418" s="9"/>
      <c r="E418" s="9"/>
      <c r="F418" s="9"/>
      <c r="G418" s="9"/>
      <c r="H418" s="9"/>
      <c r="I418" s="9"/>
      <c r="J418" s="9"/>
    </row>
    <row r="419" spans="1:10" ht="14" x14ac:dyDescent="0.15">
      <c r="A419" s="9"/>
      <c r="B419" s="9"/>
      <c r="C419" s="9"/>
      <c r="D419" s="9"/>
      <c r="E419" s="9"/>
      <c r="F419" s="9"/>
      <c r="G419" s="9"/>
      <c r="H419" s="9"/>
      <c r="I419" s="9"/>
      <c r="J419" s="9"/>
    </row>
    <row r="420" spans="1:10" ht="14" x14ac:dyDescent="0.15">
      <c r="A420" s="9"/>
      <c r="B420" s="9"/>
      <c r="C420" s="9"/>
      <c r="D420" s="9"/>
      <c r="E420" s="9"/>
      <c r="F420" s="9"/>
      <c r="G420" s="9"/>
      <c r="H420" s="9"/>
      <c r="I420" s="9"/>
      <c r="J420" s="9"/>
    </row>
  </sheetData>
  <mergeCells count="18">
    <mergeCell ref="H29:I29"/>
    <mergeCell ref="B15:C15"/>
    <mergeCell ref="B17:C17"/>
    <mergeCell ref="A1:L1"/>
    <mergeCell ref="B3:L3"/>
    <mergeCell ref="B4:L4"/>
    <mergeCell ref="B5:L5"/>
    <mergeCell ref="B6:L6"/>
    <mergeCell ref="B14:C14"/>
    <mergeCell ref="E29:F29"/>
    <mergeCell ref="B24:C24"/>
    <mergeCell ref="B26:D26"/>
    <mergeCell ref="B11:C11"/>
    <mergeCell ref="B12:C12"/>
    <mergeCell ref="B13:C13"/>
    <mergeCell ref="B21:C21"/>
    <mergeCell ref="B22:C22"/>
    <mergeCell ref="B23:C23"/>
  </mergeCells>
  <phoneticPr fontId="2" type="noConversion"/>
  <hyperlinks>
    <hyperlink ref="E29:F29" location="Datos!A1" display="INTRODUCIR DATOS"/>
    <hyperlink ref="I29" location="GastosFjos!A1" display="GASTOS FIJOS"/>
  </hyperlinks>
  <pageMargins left="0.75" right="0.75" top="1" bottom="1" header="0" footer="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9"/>
  <sheetViews>
    <sheetView tabSelected="1" topLeftCell="A13" zoomScale="125" zoomScaleNormal="173" zoomScalePageLayoutView="173" workbookViewId="0">
      <selection activeCell="F28" sqref="F28"/>
    </sheetView>
  </sheetViews>
  <sheetFormatPr baseColWidth="10" defaultColWidth="10.83203125" defaultRowHeight="13" x14ac:dyDescent="0.15"/>
  <cols>
    <col min="1" max="1" width="4" style="6" customWidth="1"/>
    <col min="2" max="2" width="16.6640625" style="6" customWidth="1"/>
    <col min="3" max="3" width="15.5" style="65" customWidth="1"/>
    <col min="4" max="4" width="2.83203125" style="6" customWidth="1"/>
    <col min="5" max="5" width="20.33203125" style="6" customWidth="1"/>
    <col min="6" max="6" width="17.5" style="6" customWidth="1"/>
    <col min="7" max="7" width="13.6640625" style="6" customWidth="1"/>
    <col min="8" max="8" width="16.83203125" style="6" customWidth="1"/>
    <col min="9" max="9" width="15" style="6" customWidth="1"/>
    <col min="10" max="16384" width="10.83203125" style="6"/>
  </cols>
  <sheetData>
    <row r="1" spans="1:16" ht="21" thickBot="1" x14ac:dyDescent="0.25">
      <c r="A1" s="297" t="s">
        <v>62</v>
      </c>
      <c r="B1" s="287"/>
      <c r="C1" s="287"/>
      <c r="D1" s="287"/>
      <c r="E1" s="287"/>
      <c r="F1" s="287"/>
      <c r="G1" s="287"/>
      <c r="H1" s="287"/>
      <c r="I1" s="287"/>
      <c r="J1" s="287"/>
      <c r="K1" s="287"/>
      <c r="L1" s="287"/>
      <c r="M1" s="288"/>
      <c r="N1" s="101"/>
      <c r="O1" s="101"/>
      <c r="P1" s="101"/>
    </row>
    <row r="2" spans="1:16" ht="12.75" customHeight="1" x14ac:dyDescent="0.15">
      <c r="A2" s="66"/>
      <c r="B2" s="102"/>
      <c r="C2" s="102"/>
      <c r="D2" s="102"/>
      <c r="E2" s="103"/>
      <c r="F2" s="103"/>
      <c r="G2" s="103"/>
      <c r="H2" s="103"/>
      <c r="I2" s="103"/>
      <c r="J2" s="103"/>
      <c r="K2" s="102"/>
      <c r="L2" s="102"/>
      <c r="M2" s="87"/>
      <c r="N2" s="94"/>
      <c r="O2" s="94"/>
      <c r="P2" s="94"/>
    </row>
    <row r="3" spans="1:16" ht="12.75" customHeight="1" x14ac:dyDescent="0.15">
      <c r="A3" s="68"/>
      <c r="B3" s="298" t="s">
        <v>48</v>
      </c>
      <c r="C3" s="289"/>
      <c r="D3" s="289"/>
      <c r="E3" s="289"/>
      <c r="F3" s="289"/>
      <c r="G3" s="289"/>
      <c r="H3" s="289"/>
      <c r="I3" s="289"/>
      <c r="J3" s="289"/>
      <c r="K3" s="289"/>
      <c r="L3" s="289"/>
      <c r="M3" s="290"/>
      <c r="N3" s="63"/>
      <c r="O3" s="65"/>
      <c r="P3" s="65"/>
    </row>
    <row r="4" spans="1:16" ht="12.75" customHeight="1" x14ac:dyDescent="0.15">
      <c r="A4" s="68"/>
      <c r="B4" s="298" t="s">
        <v>50</v>
      </c>
      <c r="C4" s="289"/>
      <c r="D4" s="289"/>
      <c r="E4" s="289"/>
      <c r="F4" s="289"/>
      <c r="G4" s="289"/>
      <c r="H4" s="289"/>
      <c r="I4" s="289"/>
      <c r="J4" s="289"/>
      <c r="K4" s="289"/>
      <c r="L4" s="289"/>
      <c r="M4" s="290"/>
      <c r="N4" s="63"/>
      <c r="O4" s="65"/>
      <c r="P4" s="65"/>
    </row>
    <row r="5" spans="1:16" ht="12.75" customHeight="1" x14ac:dyDescent="0.15">
      <c r="A5" s="68"/>
      <c r="B5" s="298" t="s">
        <v>51</v>
      </c>
      <c r="C5" s="289"/>
      <c r="D5" s="289"/>
      <c r="E5" s="289"/>
      <c r="F5" s="289"/>
      <c r="G5" s="289"/>
      <c r="H5" s="289"/>
      <c r="I5" s="289"/>
      <c r="J5" s="289"/>
      <c r="K5" s="289"/>
      <c r="L5" s="289"/>
      <c r="M5" s="290"/>
      <c r="N5" s="63"/>
      <c r="O5" s="65"/>
      <c r="P5" s="65"/>
    </row>
    <row r="6" spans="1:16" ht="12.75" customHeight="1" x14ac:dyDescent="0.15">
      <c r="A6" s="68"/>
      <c r="B6" s="298" t="s">
        <v>49</v>
      </c>
      <c r="C6" s="289"/>
      <c r="D6" s="289"/>
      <c r="E6" s="289"/>
      <c r="F6" s="289"/>
      <c r="G6" s="289"/>
      <c r="H6" s="289"/>
      <c r="I6" s="289"/>
      <c r="J6" s="289"/>
      <c r="K6" s="289"/>
      <c r="L6" s="289"/>
      <c r="M6" s="290"/>
      <c r="N6" s="63"/>
      <c r="O6" s="65"/>
      <c r="P6" s="65"/>
    </row>
    <row r="7" spans="1:16" ht="12.75" customHeight="1" thickBot="1" x14ac:dyDescent="0.2">
      <c r="A7" s="70"/>
      <c r="B7" s="104"/>
      <c r="C7" s="104"/>
      <c r="D7" s="104"/>
      <c r="E7" s="105"/>
      <c r="F7" s="105"/>
      <c r="G7" s="105"/>
      <c r="H7" s="105"/>
      <c r="I7" s="105"/>
      <c r="J7" s="105"/>
      <c r="K7" s="104"/>
      <c r="L7" s="104"/>
      <c r="M7" s="91"/>
      <c r="N7" s="94"/>
      <c r="O7" s="94"/>
      <c r="P7" s="94"/>
    </row>
    <row r="8" spans="1:16" ht="14" x14ac:dyDescent="0.15">
      <c r="A8" s="9"/>
      <c r="B8" s="9"/>
      <c r="C8" s="33"/>
      <c r="D8" s="9"/>
      <c r="E8" s="9"/>
      <c r="F8" s="9"/>
      <c r="G8" s="9"/>
      <c r="H8" s="9"/>
      <c r="I8" s="9"/>
      <c r="J8" s="9"/>
    </row>
    <row r="9" spans="1:16" ht="14" x14ac:dyDescent="0.15">
      <c r="A9" s="9"/>
      <c r="B9" s="14" t="s">
        <v>9</v>
      </c>
      <c r="C9" s="80"/>
      <c r="D9" s="14"/>
      <c r="E9" s="9"/>
      <c r="F9" s="9"/>
      <c r="G9" s="9"/>
      <c r="H9" s="9"/>
      <c r="I9" s="9"/>
      <c r="J9" s="9"/>
    </row>
    <row r="10" spans="1:16" ht="14" x14ac:dyDescent="0.15">
      <c r="A10" s="9"/>
      <c r="B10" s="9"/>
      <c r="C10" s="33"/>
      <c r="D10" s="9"/>
      <c r="E10" s="12" t="s">
        <v>89</v>
      </c>
      <c r="F10" s="12" t="s">
        <v>90</v>
      </c>
      <c r="G10" s="12" t="s">
        <v>91</v>
      </c>
      <c r="H10" s="12" t="s">
        <v>92</v>
      </c>
      <c r="I10" s="12" t="s">
        <v>93</v>
      </c>
      <c r="J10" s="9"/>
    </row>
    <row r="11" spans="1:16" ht="14" x14ac:dyDescent="0.15">
      <c r="A11" s="9"/>
      <c r="B11" s="293" t="s">
        <v>8</v>
      </c>
      <c r="C11" s="293"/>
      <c r="D11" s="71"/>
      <c r="E11" s="96"/>
      <c r="F11" s="97"/>
      <c r="G11" s="97"/>
      <c r="H11" s="97"/>
      <c r="I11" s="98"/>
      <c r="J11" s="9"/>
    </row>
    <row r="12" spans="1:16" ht="14" x14ac:dyDescent="0.15">
      <c r="A12" s="9"/>
      <c r="B12" s="107"/>
      <c r="C12" s="108"/>
      <c r="D12" s="95"/>
      <c r="E12" s="9"/>
      <c r="F12" s="9"/>
      <c r="G12" s="9"/>
      <c r="H12" s="9"/>
      <c r="I12" s="9"/>
      <c r="J12" s="9"/>
    </row>
    <row r="13" spans="1:16" ht="16" x14ac:dyDescent="0.2">
      <c r="A13" s="9"/>
      <c r="B13" s="293" t="s">
        <v>10</v>
      </c>
      <c r="C13" s="293"/>
      <c r="D13" s="106"/>
      <c r="E13" s="235"/>
      <c r="F13" s="9"/>
      <c r="G13" s="9"/>
      <c r="H13" s="9"/>
      <c r="I13" s="9"/>
      <c r="J13" s="9"/>
    </row>
    <row r="14" spans="1:16" ht="14" x14ac:dyDescent="0.15">
      <c r="A14" s="9"/>
      <c r="B14" s="293" t="s">
        <v>11</v>
      </c>
      <c r="C14" s="293"/>
      <c r="D14" s="106"/>
      <c r="E14" s="99"/>
      <c r="F14" s="9"/>
      <c r="G14" s="9"/>
      <c r="H14" s="9"/>
      <c r="I14" s="9"/>
      <c r="J14" s="9"/>
    </row>
    <row r="15" spans="1:16" ht="14" x14ac:dyDescent="0.15">
      <c r="A15" s="9"/>
      <c r="B15" s="293" t="s">
        <v>12</v>
      </c>
      <c r="C15" s="293"/>
      <c r="D15" s="106"/>
      <c r="E15" s="100"/>
      <c r="F15" s="9"/>
      <c r="G15" s="9"/>
      <c r="H15" s="9"/>
      <c r="I15" s="9"/>
      <c r="J15" s="9"/>
    </row>
    <row r="16" spans="1:16" ht="14" x14ac:dyDescent="0.15">
      <c r="A16" s="9"/>
      <c r="B16" s="9"/>
      <c r="C16" s="33"/>
      <c r="D16" s="9"/>
      <c r="E16" s="93"/>
      <c r="F16" s="9"/>
      <c r="G16" s="9"/>
      <c r="H16" s="9"/>
      <c r="I16" s="9"/>
      <c r="J16" s="9"/>
    </row>
    <row r="17" spans="1:10" ht="14" x14ac:dyDescent="0.15">
      <c r="A17" s="9"/>
      <c r="B17" s="14" t="s">
        <v>109</v>
      </c>
      <c r="C17" s="80"/>
      <c r="D17" s="14"/>
      <c r="E17" s="93"/>
      <c r="F17" s="9"/>
      <c r="G17" s="9"/>
      <c r="H17" s="9"/>
      <c r="I17" s="9"/>
      <c r="J17" s="9"/>
    </row>
    <row r="18" spans="1:10" ht="6.75" customHeight="1" x14ac:dyDescent="0.15">
      <c r="A18" s="9"/>
      <c r="B18" s="9"/>
      <c r="C18" s="33"/>
      <c r="D18" s="9"/>
      <c r="E18" s="93"/>
      <c r="F18" s="9"/>
      <c r="G18" s="9"/>
      <c r="H18" s="9"/>
      <c r="I18" s="9"/>
      <c r="J18" s="9"/>
    </row>
    <row r="19" spans="1:10" ht="16" x14ac:dyDescent="0.2">
      <c r="A19" s="9"/>
      <c r="B19" s="80" t="s">
        <v>72</v>
      </c>
      <c r="C19" s="80"/>
      <c r="D19" s="80"/>
      <c r="E19" s="235"/>
      <c r="F19" s="9"/>
      <c r="G19" s="9"/>
      <c r="H19" s="9"/>
      <c r="I19" s="9"/>
      <c r="J19" s="9"/>
    </row>
    <row r="20" spans="1:10" ht="14" x14ac:dyDescent="0.15">
      <c r="A20" s="9"/>
      <c r="B20" s="293" t="s">
        <v>73</v>
      </c>
      <c r="C20" s="293"/>
      <c r="D20" s="106"/>
      <c r="E20" s="100"/>
      <c r="F20" s="9"/>
      <c r="G20" s="9"/>
      <c r="H20" s="9"/>
      <c r="I20" s="9"/>
      <c r="J20" s="9"/>
    </row>
    <row r="21" spans="1:10" ht="14" x14ac:dyDescent="0.15">
      <c r="A21" s="9"/>
      <c r="B21" s="67"/>
      <c r="C21" s="67"/>
      <c r="D21" s="33"/>
      <c r="E21" s="20"/>
      <c r="F21" s="9"/>
      <c r="G21" s="9"/>
      <c r="H21" s="9"/>
      <c r="I21" s="9"/>
      <c r="J21" s="9"/>
    </row>
    <row r="22" spans="1:10" ht="14" x14ac:dyDescent="0.15">
      <c r="A22" s="9"/>
      <c r="B22" s="285" t="s">
        <v>111</v>
      </c>
      <c r="C22" s="285"/>
      <c r="D22" s="8"/>
      <c r="E22" s="20"/>
      <c r="F22" s="9"/>
      <c r="G22" s="9"/>
      <c r="H22" s="9"/>
      <c r="I22" s="9"/>
      <c r="J22" s="9"/>
    </row>
    <row r="23" spans="1:10" ht="4.5" customHeight="1" x14ac:dyDescent="0.15">
      <c r="A23" s="9"/>
      <c r="B23" s="9"/>
      <c r="C23" s="33"/>
      <c r="D23" s="9"/>
      <c r="E23" s="20"/>
      <c r="F23" s="9"/>
      <c r="G23" s="9"/>
      <c r="H23" s="9"/>
      <c r="I23" s="9"/>
      <c r="J23" s="9"/>
    </row>
    <row r="24" spans="1:10" ht="14" x14ac:dyDescent="0.15">
      <c r="A24" s="9"/>
      <c r="B24" s="14" t="s">
        <v>220</v>
      </c>
      <c r="C24" s="80"/>
      <c r="D24" s="14"/>
      <c r="E24" s="256">
        <v>100000</v>
      </c>
      <c r="F24" s="9"/>
      <c r="G24" s="9"/>
      <c r="H24" s="9"/>
      <c r="I24" s="9"/>
      <c r="J24" s="9"/>
    </row>
    <row r="25" spans="1:10" ht="14" x14ac:dyDescent="0.15">
      <c r="A25" s="9"/>
      <c r="B25" s="14" t="s">
        <v>221</v>
      </c>
      <c r="C25" s="80"/>
      <c r="D25" s="14"/>
      <c r="E25" s="257">
        <v>50000</v>
      </c>
      <c r="F25" s="9"/>
      <c r="G25" s="9"/>
      <c r="H25" s="9"/>
      <c r="I25" s="9"/>
      <c r="J25" s="9"/>
    </row>
    <row r="26" spans="1:10" ht="14" x14ac:dyDescent="0.15">
      <c r="A26" s="9"/>
      <c r="B26" s="14" t="s">
        <v>222</v>
      </c>
      <c r="C26" s="80"/>
      <c r="D26" s="14"/>
      <c r="E26" s="257">
        <v>160000</v>
      </c>
      <c r="F26" s="9"/>
      <c r="G26" s="9"/>
      <c r="H26" s="9"/>
      <c r="I26" s="9"/>
      <c r="J26" s="9"/>
    </row>
    <row r="27" spans="1:10" ht="14" x14ac:dyDescent="0.15">
      <c r="A27" s="9"/>
      <c r="B27" s="14" t="s">
        <v>223</v>
      </c>
      <c r="C27" s="80"/>
      <c r="D27" s="14"/>
      <c r="E27" s="257">
        <v>180000</v>
      </c>
      <c r="F27" s="9"/>
      <c r="G27" s="9"/>
      <c r="H27" s="9"/>
      <c r="I27" s="9"/>
      <c r="J27" s="9"/>
    </row>
    <row r="28" spans="1:10" ht="16" x14ac:dyDescent="0.2">
      <c r="A28" s="9"/>
      <c r="B28" s="14" t="s">
        <v>225</v>
      </c>
      <c r="C28" s="80"/>
      <c r="D28" s="14"/>
      <c r="E28" s="236">
        <v>150000</v>
      </c>
      <c r="F28" s="9"/>
      <c r="G28" s="9"/>
      <c r="H28" s="9"/>
      <c r="I28" s="9"/>
      <c r="J28" s="9"/>
    </row>
    <row r="29" spans="1:10" ht="16" x14ac:dyDescent="0.2">
      <c r="A29" s="9"/>
      <c r="B29" s="14" t="s">
        <v>226</v>
      </c>
      <c r="C29" s="80"/>
      <c r="D29" s="14"/>
      <c r="E29" s="236">
        <v>120000</v>
      </c>
      <c r="F29" s="9"/>
      <c r="G29" s="9"/>
      <c r="H29" s="9"/>
      <c r="I29" s="9"/>
      <c r="J29" s="9"/>
    </row>
    <row r="30" spans="1:10" ht="16" x14ac:dyDescent="0.2">
      <c r="A30" s="9"/>
      <c r="B30" s="14" t="s">
        <v>227</v>
      </c>
      <c r="C30" s="80"/>
      <c r="D30" s="14"/>
      <c r="E30" s="236">
        <v>100000</v>
      </c>
      <c r="F30" s="9"/>
      <c r="G30" s="9"/>
      <c r="H30" s="9"/>
      <c r="I30" s="9"/>
      <c r="J30" s="9"/>
    </row>
    <row r="31" spans="1:10" ht="16" x14ac:dyDescent="0.2">
      <c r="A31" s="9"/>
      <c r="B31" s="14" t="s">
        <v>99</v>
      </c>
      <c r="C31" s="80"/>
      <c r="D31" s="14"/>
      <c r="E31" s="237">
        <v>2000000</v>
      </c>
      <c r="F31" s="9"/>
      <c r="G31" s="9"/>
      <c r="H31" s="9"/>
      <c r="I31" s="9"/>
      <c r="J31" s="9"/>
    </row>
    <row r="32" spans="1:10" ht="14" x14ac:dyDescent="0.15">
      <c r="A32" s="9"/>
      <c r="B32" s="14" t="s">
        <v>69</v>
      </c>
      <c r="C32" s="80"/>
      <c r="D32" s="14"/>
      <c r="E32" s="25">
        <f>SUM(E24:E31)</f>
        <v>2860000</v>
      </c>
      <c r="F32" s="223">
        <f>+E32*12</f>
        <v>34320000</v>
      </c>
      <c r="G32" s="9"/>
      <c r="H32" s="9"/>
      <c r="I32" s="9"/>
      <c r="J32" s="9"/>
    </row>
    <row r="33" spans="1:12" ht="14" x14ac:dyDescent="0.15">
      <c r="A33" s="9"/>
      <c r="B33" s="9"/>
      <c r="C33" s="33"/>
      <c r="D33" s="9"/>
      <c r="E33" s="9"/>
      <c r="F33" s="9"/>
      <c r="G33" s="9"/>
      <c r="H33" s="9"/>
      <c r="I33" s="9"/>
      <c r="J33" s="9"/>
    </row>
    <row r="34" spans="1:12" ht="8.25" customHeight="1" x14ac:dyDescent="0.15">
      <c r="A34" s="7"/>
      <c r="B34" s="9"/>
      <c r="C34" s="33"/>
      <c r="D34" s="9"/>
      <c r="E34" s="9"/>
      <c r="F34" s="9"/>
      <c r="G34" s="9"/>
      <c r="H34" s="9"/>
      <c r="I34" s="9"/>
      <c r="J34" s="9"/>
      <c r="K34" s="9"/>
      <c r="L34" s="9"/>
    </row>
    <row r="35" spans="1:12" ht="14" x14ac:dyDescent="0.15">
      <c r="A35" s="9"/>
      <c r="B35" s="9"/>
      <c r="C35" s="33"/>
      <c r="D35" s="9"/>
      <c r="E35" s="279" t="s">
        <v>61</v>
      </c>
      <c r="F35" s="279"/>
      <c r="H35" s="279" t="s">
        <v>41</v>
      </c>
      <c r="I35" s="279"/>
    </row>
    <row r="36" spans="1:12" ht="8.25" customHeight="1" x14ac:dyDescent="0.15">
      <c r="A36" s="7"/>
      <c r="B36" s="9"/>
      <c r="C36" s="33"/>
      <c r="D36" s="9"/>
      <c r="E36" s="9"/>
      <c r="F36" s="9"/>
      <c r="G36" s="9"/>
      <c r="H36" s="9"/>
      <c r="I36" s="9"/>
      <c r="J36" s="9"/>
      <c r="K36" s="9"/>
      <c r="L36" s="9"/>
    </row>
    <row r="37" spans="1:12" ht="14" x14ac:dyDescent="0.15">
      <c r="A37" s="9"/>
      <c r="B37" s="9"/>
      <c r="C37" s="33"/>
      <c r="D37" s="9"/>
      <c r="E37" s="9"/>
      <c r="F37" s="9"/>
      <c r="G37" s="9"/>
      <c r="H37" s="9"/>
      <c r="I37" s="9"/>
      <c r="J37" s="9"/>
    </row>
    <row r="38" spans="1:12" ht="14" x14ac:dyDescent="0.15">
      <c r="A38" s="9"/>
      <c r="B38" s="14" t="s">
        <v>64</v>
      </c>
      <c r="C38" s="80"/>
      <c r="D38" s="14"/>
      <c r="E38" s="9"/>
      <c r="F38" s="9"/>
      <c r="G38" s="9"/>
      <c r="H38" s="9"/>
      <c r="I38" s="9"/>
      <c r="J38" s="9"/>
    </row>
    <row r="39" spans="1:12" ht="14" x14ac:dyDescent="0.15">
      <c r="A39" s="9"/>
      <c r="B39" s="9"/>
      <c r="C39" s="33"/>
      <c r="D39" s="9"/>
      <c r="E39" s="26" t="s">
        <v>89</v>
      </c>
      <c r="F39" s="26" t="s">
        <v>90</v>
      </c>
      <c r="G39" s="26" t="s">
        <v>91</v>
      </c>
      <c r="H39" s="26" t="s">
        <v>92</v>
      </c>
      <c r="I39" s="26" t="s">
        <v>93</v>
      </c>
      <c r="J39" s="9"/>
    </row>
    <row r="40" spans="1:12" ht="14" x14ac:dyDescent="0.15">
      <c r="A40" s="9"/>
      <c r="B40" s="9" t="s">
        <v>224</v>
      </c>
      <c r="C40" s="33"/>
      <c r="D40" s="9"/>
      <c r="E40" s="15">
        <f>E11*$E$13*12</f>
        <v>0</v>
      </c>
      <c r="F40" s="16">
        <f>F11*$E$13*12*(1+$E$14)</f>
        <v>0</v>
      </c>
      <c r="G40" s="16">
        <f>G11*$E$13*12*(1+$E$14)</f>
        <v>0</v>
      </c>
      <c r="H40" s="16">
        <f>H11*$E$13*12*(1+$E$14)</f>
        <v>0</v>
      </c>
      <c r="I40" s="17">
        <f>I11*$E$13*12*(1+$E$14)</f>
        <v>0</v>
      </c>
      <c r="J40" s="9"/>
    </row>
    <row r="41" spans="1:12" ht="14" x14ac:dyDescent="0.15">
      <c r="A41" s="9"/>
      <c r="B41" s="9" t="s">
        <v>68</v>
      </c>
      <c r="C41" s="33"/>
      <c r="D41" s="9"/>
      <c r="E41" s="22">
        <f>E40*$E$15</f>
        <v>0</v>
      </c>
      <c r="F41" s="23">
        <f>F40*$E$15</f>
        <v>0</v>
      </c>
      <c r="G41" s="23">
        <f>G40*$E$15</f>
        <v>0</v>
      </c>
      <c r="H41" s="23">
        <f>H40*$E$15</f>
        <v>0</v>
      </c>
      <c r="I41" s="24">
        <f>I40*$E$15</f>
        <v>0</v>
      </c>
      <c r="J41" s="9"/>
    </row>
    <row r="42" spans="1:12" ht="14" x14ac:dyDescent="0.15">
      <c r="A42" s="9"/>
      <c r="B42" s="9" t="s">
        <v>63</v>
      </c>
      <c r="C42" s="33"/>
      <c r="D42" s="9"/>
      <c r="E42" s="28">
        <f>E40+E41</f>
        <v>0</v>
      </c>
      <c r="F42" s="29">
        <f>F40+F41</f>
        <v>0</v>
      </c>
      <c r="G42" s="29">
        <f>G40+G41</f>
        <v>0</v>
      </c>
      <c r="H42" s="29">
        <f>H40+H41</f>
        <v>0</v>
      </c>
      <c r="I42" s="30">
        <f>I40+I41</f>
        <v>0</v>
      </c>
      <c r="J42" s="9"/>
    </row>
    <row r="43" spans="1:12" ht="14" x14ac:dyDescent="0.15">
      <c r="A43" s="9"/>
      <c r="B43" s="9" t="s">
        <v>109</v>
      </c>
      <c r="C43" s="33"/>
      <c r="D43" s="9"/>
      <c r="E43" s="15">
        <f>E19*12</f>
        <v>0</v>
      </c>
      <c r="F43" s="16">
        <f>E43*(1+$E$20)</f>
        <v>0</v>
      </c>
      <c r="G43" s="16">
        <f>F43*(1+$E$20)</f>
        <v>0</v>
      </c>
      <c r="H43" s="16">
        <f>G43*(1+$E$20)</f>
        <v>0</v>
      </c>
      <c r="I43" s="17">
        <f>H43*(1+$E$20)</f>
        <v>0</v>
      </c>
      <c r="J43" s="9"/>
    </row>
    <row r="44" spans="1:12" ht="14" x14ac:dyDescent="0.15">
      <c r="A44" s="9"/>
      <c r="B44" s="9" t="s">
        <v>111</v>
      </c>
      <c r="C44" s="33"/>
      <c r="D44" s="9"/>
      <c r="E44" s="22">
        <f>E32</f>
        <v>2860000</v>
      </c>
      <c r="F44" s="23">
        <f>E44*(1+Entorno!$E$14)</f>
        <v>3060200</v>
      </c>
      <c r="G44" s="23">
        <f>F44*(1+Entorno!$E$14)</f>
        <v>3274414</v>
      </c>
      <c r="H44" s="23">
        <f>G44*(1+Entorno!$E$14)</f>
        <v>3503622.98</v>
      </c>
      <c r="I44" s="24">
        <f>H44*(1+Entorno!$E$14)</f>
        <v>3748876.5886000004</v>
      </c>
      <c r="J44" s="9"/>
    </row>
    <row r="45" spans="1:12" ht="14" x14ac:dyDescent="0.15">
      <c r="A45" s="9"/>
      <c r="B45" s="9"/>
      <c r="C45" s="33"/>
      <c r="D45" s="9"/>
      <c r="E45" s="10">
        <v>2860000</v>
      </c>
      <c r="F45" s="9"/>
      <c r="G45" s="9"/>
      <c r="H45" s="9"/>
      <c r="I45" s="9"/>
      <c r="J45" s="9"/>
    </row>
    <row r="46" spans="1:12" ht="14" x14ac:dyDescent="0.15">
      <c r="A46" s="9"/>
      <c r="B46" s="9"/>
      <c r="C46" s="33"/>
      <c r="D46" s="9"/>
      <c r="E46" s="9"/>
      <c r="F46" s="9"/>
      <c r="G46" s="9"/>
      <c r="H46" s="9"/>
      <c r="I46" s="9"/>
      <c r="J46" s="9"/>
    </row>
    <row r="47" spans="1:12" ht="14" x14ac:dyDescent="0.15">
      <c r="A47" s="9"/>
      <c r="B47" s="9"/>
      <c r="C47" s="33"/>
      <c r="D47" s="9"/>
      <c r="E47" s="9"/>
      <c r="F47" s="9"/>
      <c r="G47" s="9"/>
      <c r="H47" s="9"/>
      <c r="I47" s="9"/>
      <c r="J47" s="9"/>
    </row>
    <row r="48" spans="1:12" ht="14" x14ac:dyDescent="0.15">
      <c r="A48" s="9"/>
      <c r="B48" s="9"/>
      <c r="C48" s="33"/>
      <c r="D48" s="9"/>
      <c r="E48" s="9"/>
      <c r="F48" s="9"/>
      <c r="G48" s="9"/>
      <c r="H48" s="9"/>
      <c r="I48" s="9"/>
      <c r="J48" s="9"/>
    </row>
    <row r="49" spans="1:10" ht="14" x14ac:dyDescent="0.15">
      <c r="A49" s="9"/>
      <c r="B49" s="9"/>
      <c r="C49" s="33"/>
      <c r="D49" s="9"/>
      <c r="E49" s="9"/>
      <c r="F49" s="9"/>
      <c r="G49" s="9"/>
      <c r="H49" s="9"/>
      <c r="I49" s="9"/>
      <c r="J49" s="9"/>
    </row>
    <row r="50" spans="1:10" ht="14" x14ac:dyDescent="0.15">
      <c r="A50" s="9"/>
      <c r="B50" s="9"/>
      <c r="C50" s="33"/>
      <c r="D50" s="9"/>
      <c r="E50" s="9"/>
      <c r="F50" s="9"/>
      <c r="G50" s="9"/>
      <c r="H50" s="9"/>
      <c r="I50" s="9"/>
      <c r="J50" s="9"/>
    </row>
    <row r="51" spans="1:10" ht="14" x14ac:dyDescent="0.15">
      <c r="A51" s="9"/>
      <c r="B51" s="9"/>
      <c r="C51" s="33"/>
      <c r="D51" s="9"/>
      <c r="E51" s="9"/>
      <c r="F51" s="9"/>
      <c r="G51" s="9"/>
      <c r="H51" s="9"/>
      <c r="I51" s="9"/>
      <c r="J51" s="9"/>
    </row>
    <row r="52" spans="1:10" ht="14" x14ac:dyDescent="0.15">
      <c r="A52" s="9"/>
      <c r="B52" s="9"/>
      <c r="C52" s="33"/>
      <c r="D52" s="9"/>
      <c r="E52" s="9"/>
      <c r="F52" s="9"/>
      <c r="G52" s="9"/>
      <c r="H52" s="9"/>
      <c r="I52" s="9"/>
      <c r="J52" s="9"/>
    </row>
    <row r="53" spans="1:10" ht="14" x14ac:dyDescent="0.15">
      <c r="A53" s="9"/>
      <c r="B53" s="9"/>
      <c r="C53" s="33"/>
      <c r="D53" s="9"/>
      <c r="E53" s="9"/>
      <c r="F53" s="9"/>
      <c r="G53" s="9"/>
      <c r="H53" s="9"/>
      <c r="I53" s="9"/>
      <c r="J53" s="9"/>
    </row>
    <row r="54" spans="1:10" ht="14" x14ac:dyDescent="0.15">
      <c r="A54" s="9"/>
      <c r="B54" s="9"/>
      <c r="C54" s="33"/>
      <c r="D54" s="9"/>
      <c r="E54" s="9"/>
      <c r="F54" s="9"/>
      <c r="G54" s="9"/>
      <c r="H54" s="9"/>
      <c r="I54" s="9"/>
      <c r="J54" s="9"/>
    </row>
    <row r="55" spans="1:10" ht="14" x14ac:dyDescent="0.15">
      <c r="A55" s="9"/>
      <c r="B55" s="9"/>
      <c r="C55" s="33"/>
      <c r="D55" s="9"/>
      <c r="E55" s="9"/>
      <c r="F55" s="9"/>
      <c r="G55" s="9"/>
      <c r="H55" s="9"/>
      <c r="I55" s="9"/>
      <c r="J55" s="9"/>
    </row>
    <row r="56" spans="1:10" ht="14" x14ac:dyDescent="0.15">
      <c r="A56" s="9"/>
      <c r="B56" s="9"/>
      <c r="C56" s="33"/>
      <c r="D56" s="9"/>
      <c r="E56" s="9"/>
      <c r="F56" s="9"/>
      <c r="G56" s="9"/>
      <c r="H56" s="9"/>
      <c r="I56" s="9"/>
      <c r="J56" s="9"/>
    </row>
    <row r="57" spans="1:10" ht="14" x14ac:dyDescent="0.15">
      <c r="A57" s="9"/>
      <c r="B57" s="9"/>
      <c r="C57" s="33"/>
      <c r="D57" s="9"/>
      <c r="E57" s="9"/>
      <c r="F57" s="9"/>
      <c r="G57" s="9"/>
      <c r="H57" s="9"/>
      <c r="I57" s="9"/>
      <c r="J57" s="9"/>
    </row>
    <row r="58" spans="1:10" ht="14" x14ac:dyDescent="0.15">
      <c r="A58" s="9"/>
      <c r="B58" s="9"/>
      <c r="C58" s="33"/>
      <c r="D58" s="9"/>
      <c r="E58" s="9"/>
      <c r="F58" s="9"/>
      <c r="G58" s="9"/>
      <c r="H58" s="9"/>
      <c r="I58" s="9"/>
      <c r="J58" s="9"/>
    </row>
    <row r="59" spans="1:10" ht="14" x14ac:dyDescent="0.15">
      <c r="A59" s="9"/>
      <c r="B59" s="9"/>
      <c r="C59" s="33"/>
      <c r="D59" s="9"/>
      <c r="E59" s="9"/>
      <c r="F59" s="9"/>
      <c r="G59" s="9"/>
      <c r="H59" s="9"/>
      <c r="I59" s="9"/>
      <c r="J59" s="9"/>
    </row>
    <row r="60" spans="1:10" ht="14" x14ac:dyDescent="0.15">
      <c r="A60" s="9"/>
      <c r="B60" s="9"/>
      <c r="C60" s="33"/>
      <c r="D60" s="9"/>
      <c r="E60" s="9"/>
      <c r="F60" s="9"/>
      <c r="G60" s="9"/>
      <c r="H60" s="9"/>
      <c r="I60" s="9"/>
      <c r="J60" s="9"/>
    </row>
    <row r="61" spans="1:10" ht="14" x14ac:dyDescent="0.15">
      <c r="A61" s="9"/>
      <c r="B61" s="9"/>
      <c r="C61" s="33"/>
      <c r="D61" s="9"/>
      <c r="E61" s="9"/>
      <c r="F61" s="9"/>
      <c r="G61" s="9"/>
      <c r="H61" s="9"/>
      <c r="I61" s="9"/>
      <c r="J61" s="9"/>
    </row>
    <row r="62" spans="1:10" ht="14" x14ac:dyDescent="0.15">
      <c r="A62" s="9"/>
      <c r="B62" s="9"/>
      <c r="C62" s="33"/>
      <c r="D62" s="9"/>
      <c r="E62" s="9"/>
      <c r="F62" s="9"/>
      <c r="G62" s="9"/>
      <c r="H62" s="9"/>
      <c r="I62" s="9"/>
      <c r="J62" s="9"/>
    </row>
    <row r="63" spans="1:10" ht="14" x14ac:dyDescent="0.15">
      <c r="A63" s="9"/>
      <c r="B63" s="9"/>
      <c r="C63" s="33"/>
      <c r="D63" s="9"/>
      <c r="E63" s="9"/>
      <c r="F63" s="9"/>
      <c r="G63" s="9"/>
      <c r="H63" s="9"/>
      <c r="I63" s="9"/>
      <c r="J63" s="9"/>
    </row>
    <row r="64" spans="1:10" ht="14" x14ac:dyDescent="0.15">
      <c r="A64" s="9"/>
      <c r="B64" s="9"/>
      <c r="C64" s="33"/>
      <c r="D64" s="9"/>
      <c r="E64" s="9"/>
      <c r="F64" s="9"/>
      <c r="G64" s="9"/>
      <c r="H64" s="9"/>
      <c r="I64" s="9"/>
      <c r="J64" s="9"/>
    </row>
    <row r="65" spans="1:10" ht="14" x14ac:dyDescent="0.15">
      <c r="A65" s="9"/>
      <c r="B65" s="9"/>
      <c r="C65" s="33"/>
      <c r="D65" s="9"/>
      <c r="E65" s="9"/>
      <c r="F65" s="9"/>
      <c r="G65" s="9"/>
      <c r="H65" s="9"/>
      <c r="I65" s="9"/>
      <c r="J65" s="9"/>
    </row>
    <row r="66" spans="1:10" ht="14" x14ac:dyDescent="0.15">
      <c r="A66" s="9"/>
      <c r="B66" s="9"/>
      <c r="C66" s="33"/>
      <c r="D66" s="9"/>
      <c r="E66" s="9"/>
      <c r="F66" s="9"/>
      <c r="G66" s="9"/>
      <c r="H66" s="9"/>
      <c r="I66" s="9"/>
      <c r="J66" s="9"/>
    </row>
    <row r="67" spans="1:10" ht="14" x14ac:dyDescent="0.15">
      <c r="A67" s="9"/>
      <c r="B67" s="9"/>
      <c r="C67" s="33"/>
      <c r="D67" s="9"/>
      <c r="E67" s="9"/>
      <c r="F67" s="9"/>
      <c r="G67" s="9"/>
      <c r="H67" s="9"/>
      <c r="I67" s="9"/>
      <c r="J67" s="9"/>
    </row>
    <row r="68" spans="1:10" ht="14" x14ac:dyDescent="0.15">
      <c r="A68" s="9"/>
      <c r="B68" s="9"/>
      <c r="C68" s="33"/>
      <c r="D68" s="9"/>
      <c r="E68" s="9"/>
      <c r="F68" s="9"/>
      <c r="G68" s="9"/>
      <c r="H68" s="9"/>
      <c r="I68" s="9"/>
      <c r="J68" s="9"/>
    </row>
    <row r="69" spans="1:10" ht="14" x14ac:dyDescent="0.15">
      <c r="A69" s="9"/>
      <c r="B69" s="9"/>
      <c r="C69" s="33"/>
      <c r="D69" s="9"/>
      <c r="E69" s="9"/>
      <c r="F69" s="9"/>
      <c r="G69" s="9"/>
      <c r="H69" s="9"/>
      <c r="I69" s="9"/>
      <c r="J69" s="9"/>
    </row>
    <row r="70" spans="1:10" ht="14" x14ac:dyDescent="0.15">
      <c r="A70" s="9"/>
      <c r="B70" s="9"/>
      <c r="C70" s="33"/>
      <c r="D70" s="9"/>
      <c r="E70" s="9"/>
      <c r="F70" s="9"/>
      <c r="G70" s="9"/>
      <c r="H70" s="9"/>
      <c r="I70" s="9"/>
      <c r="J70" s="9"/>
    </row>
    <row r="71" spans="1:10" ht="14" x14ac:dyDescent="0.15">
      <c r="A71" s="9"/>
      <c r="B71" s="9"/>
      <c r="C71" s="33"/>
      <c r="D71" s="9"/>
      <c r="E71" s="9"/>
      <c r="F71" s="9"/>
      <c r="G71" s="9"/>
      <c r="H71" s="9"/>
      <c r="I71" s="9"/>
      <c r="J71" s="9"/>
    </row>
    <row r="72" spans="1:10" ht="14" x14ac:dyDescent="0.15">
      <c r="A72" s="9"/>
      <c r="B72" s="9"/>
      <c r="C72" s="33"/>
      <c r="D72" s="9"/>
      <c r="E72" s="9"/>
      <c r="F72" s="9"/>
      <c r="G72" s="9"/>
      <c r="H72" s="9"/>
      <c r="I72" s="9"/>
      <c r="J72" s="9"/>
    </row>
    <row r="73" spans="1:10" ht="14" x14ac:dyDescent="0.15">
      <c r="A73" s="9"/>
      <c r="B73" s="9"/>
      <c r="C73" s="33"/>
      <c r="D73" s="9"/>
      <c r="E73" s="9"/>
      <c r="F73" s="9"/>
      <c r="G73" s="9"/>
      <c r="H73" s="9"/>
      <c r="I73" s="9"/>
      <c r="J73" s="9"/>
    </row>
    <row r="74" spans="1:10" ht="14" x14ac:dyDescent="0.15">
      <c r="A74" s="9"/>
      <c r="B74" s="9"/>
      <c r="C74" s="33"/>
      <c r="D74" s="9"/>
      <c r="E74" s="9"/>
      <c r="F74" s="9"/>
      <c r="G74" s="9"/>
      <c r="H74" s="9"/>
      <c r="I74" s="9"/>
      <c r="J74" s="9"/>
    </row>
    <row r="75" spans="1:10" ht="14" x14ac:dyDescent="0.15">
      <c r="A75" s="9"/>
      <c r="B75" s="9"/>
      <c r="C75" s="33"/>
      <c r="D75" s="9"/>
      <c r="E75" s="9"/>
      <c r="F75" s="9"/>
      <c r="G75" s="9"/>
      <c r="H75" s="9"/>
      <c r="I75" s="9"/>
      <c r="J75" s="9"/>
    </row>
    <row r="76" spans="1:10" ht="14" x14ac:dyDescent="0.15">
      <c r="A76" s="9"/>
      <c r="B76" s="9"/>
      <c r="C76" s="33"/>
      <c r="D76" s="9"/>
      <c r="E76" s="9"/>
      <c r="F76" s="9"/>
      <c r="G76" s="9"/>
      <c r="H76" s="9"/>
      <c r="I76" s="9"/>
      <c r="J76" s="9"/>
    </row>
    <row r="77" spans="1:10" ht="14" x14ac:dyDescent="0.15">
      <c r="A77" s="9"/>
      <c r="B77" s="9"/>
      <c r="C77" s="33"/>
      <c r="D77" s="9"/>
      <c r="E77" s="9"/>
      <c r="F77" s="9"/>
      <c r="G77" s="9"/>
      <c r="H77" s="9"/>
      <c r="I77" s="9"/>
      <c r="J77" s="9"/>
    </row>
    <row r="78" spans="1:10" ht="14" x14ac:dyDescent="0.15">
      <c r="A78" s="9"/>
      <c r="B78" s="9"/>
      <c r="C78" s="33"/>
      <c r="D78" s="9"/>
      <c r="E78" s="9"/>
      <c r="F78" s="9"/>
      <c r="G78" s="9"/>
      <c r="H78" s="9"/>
      <c r="I78" s="9"/>
      <c r="J78" s="9"/>
    </row>
    <row r="79" spans="1:10" ht="14" x14ac:dyDescent="0.15">
      <c r="A79" s="9"/>
      <c r="B79" s="9"/>
      <c r="C79" s="33"/>
      <c r="D79" s="9"/>
      <c r="E79" s="9"/>
      <c r="F79" s="9"/>
      <c r="G79" s="9"/>
      <c r="H79" s="9"/>
      <c r="I79" s="9"/>
      <c r="J79" s="9"/>
    </row>
    <row r="80" spans="1:10" ht="14" x14ac:dyDescent="0.15">
      <c r="A80" s="9"/>
      <c r="B80" s="9"/>
      <c r="C80" s="33"/>
      <c r="D80" s="9"/>
      <c r="E80" s="9"/>
      <c r="F80" s="9"/>
      <c r="G80" s="9"/>
      <c r="H80" s="9"/>
      <c r="I80" s="9"/>
      <c r="J80" s="9"/>
    </row>
    <row r="81" spans="1:10" ht="14" x14ac:dyDescent="0.15">
      <c r="A81" s="9"/>
      <c r="B81" s="9"/>
      <c r="C81" s="33"/>
      <c r="D81" s="9"/>
      <c r="E81" s="9"/>
      <c r="F81" s="9"/>
      <c r="G81" s="9"/>
      <c r="H81" s="9"/>
      <c r="I81" s="9"/>
      <c r="J81" s="9"/>
    </row>
    <row r="82" spans="1:10" ht="14" x14ac:dyDescent="0.15">
      <c r="A82" s="9"/>
      <c r="B82" s="9"/>
      <c r="C82" s="33"/>
      <c r="D82" s="9"/>
      <c r="E82" s="9"/>
      <c r="F82" s="9"/>
      <c r="G82" s="9"/>
      <c r="H82" s="9"/>
      <c r="I82" s="9"/>
      <c r="J82" s="9"/>
    </row>
    <row r="83" spans="1:10" ht="14" x14ac:dyDescent="0.15">
      <c r="A83" s="9"/>
      <c r="B83" s="9"/>
      <c r="C83" s="33"/>
      <c r="D83" s="9"/>
      <c r="E83" s="9"/>
      <c r="F83" s="9"/>
      <c r="G83" s="9"/>
      <c r="H83" s="9"/>
      <c r="I83" s="9"/>
      <c r="J83" s="9"/>
    </row>
    <row r="84" spans="1:10" ht="14" x14ac:dyDescent="0.15">
      <c r="A84" s="9"/>
      <c r="B84" s="9"/>
      <c r="C84" s="33"/>
      <c r="D84" s="9"/>
      <c r="E84" s="9"/>
      <c r="F84" s="9"/>
      <c r="G84" s="9"/>
      <c r="H84" s="9"/>
      <c r="I84" s="9"/>
      <c r="J84" s="9"/>
    </row>
    <row r="85" spans="1:10" ht="14" x14ac:dyDescent="0.15">
      <c r="A85" s="9"/>
      <c r="B85" s="9"/>
      <c r="C85" s="33"/>
      <c r="D85" s="9"/>
      <c r="E85" s="9"/>
      <c r="F85" s="9"/>
      <c r="G85" s="9"/>
      <c r="H85" s="9"/>
      <c r="I85" s="9"/>
      <c r="J85" s="9"/>
    </row>
    <row r="86" spans="1:10" ht="14" x14ac:dyDescent="0.15">
      <c r="A86" s="9"/>
      <c r="B86" s="9"/>
      <c r="C86" s="33"/>
      <c r="D86" s="9"/>
      <c r="E86" s="9"/>
      <c r="F86" s="9"/>
      <c r="G86" s="9"/>
      <c r="H86" s="9"/>
      <c r="I86" s="9"/>
      <c r="J86" s="9"/>
    </row>
    <row r="87" spans="1:10" ht="14" x14ac:dyDescent="0.15">
      <c r="A87" s="9"/>
      <c r="B87" s="9"/>
      <c r="C87" s="33"/>
      <c r="D87" s="9"/>
      <c r="E87" s="9"/>
      <c r="F87" s="9"/>
      <c r="G87" s="9"/>
      <c r="H87" s="9"/>
      <c r="I87" s="9"/>
      <c r="J87" s="9"/>
    </row>
    <row r="88" spans="1:10" ht="14" x14ac:dyDescent="0.15">
      <c r="A88" s="9"/>
      <c r="B88" s="9"/>
      <c r="C88" s="33"/>
      <c r="D88" s="9"/>
      <c r="E88" s="9"/>
      <c r="F88" s="9"/>
      <c r="G88" s="9"/>
      <c r="H88" s="9"/>
      <c r="I88" s="9"/>
      <c r="J88" s="9"/>
    </row>
    <row r="89" spans="1:10" ht="14" x14ac:dyDescent="0.15">
      <c r="A89" s="9"/>
      <c r="B89" s="9"/>
      <c r="C89" s="33"/>
      <c r="D89" s="9"/>
      <c r="E89" s="9"/>
      <c r="F89" s="9"/>
      <c r="G89" s="9"/>
      <c r="H89" s="9"/>
      <c r="I89" s="9"/>
      <c r="J89" s="9"/>
    </row>
    <row r="90" spans="1:10" ht="14" x14ac:dyDescent="0.15">
      <c r="A90" s="9"/>
      <c r="B90" s="9"/>
      <c r="C90" s="33"/>
      <c r="D90" s="9"/>
      <c r="E90" s="9"/>
      <c r="F90" s="9"/>
      <c r="G90" s="9"/>
      <c r="H90" s="9"/>
      <c r="I90" s="9"/>
      <c r="J90" s="9"/>
    </row>
    <row r="91" spans="1:10" ht="14" x14ac:dyDescent="0.15">
      <c r="A91" s="9"/>
      <c r="B91" s="9"/>
      <c r="C91" s="33"/>
      <c r="D91" s="9"/>
      <c r="E91" s="9"/>
      <c r="F91" s="9"/>
      <c r="G91" s="9"/>
      <c r="H91" s="9"/>
      <c r="I91" s="9"/>
      <c r="J91" s="9"/>
    </row>
    <row r="92" spans="1:10" ht="14" x14ac:dyDescent="0.15">
      <c r="A92" s="9"/>
      <c r="B92" s="9"/>
      <c r="C92" s="33"/>
      <c r="D92" s="9"/>
      <c r="E92" s="9"/>
      <c r="F92" s="9"/>
      <c r="G92" s="9"/>
      <c r="H92" s="9"/>
      <c r="I92" s="9"/>
      <c r="J92" s="9"/>
    </row>
    <row r="93" spans="1:10" ht="14" x14ac:dyDescent="0.15">
      <c r="A93" s="9"/>
      <c r="B93" s="9"/>
      <c r="C93" s="33"/>
      <c r="D93" s="9"/>
      <c r="E93" s="9"/>
      <c r="F93" s="9"/>
      <c r="G93" s="9"/>
      <c r="H93" s="9"/>
      <c r="I93" s="9"/>
      <c r="J93" s="9"/>
    </row>
    <row r="94" spans="1:10" ht="14" x14ac:dyDescent="0.15">
      <c r="A94" s="9"/>
      <c r="B94" s="9"/>
      <c r="C94" s="33"/>
      <c r="D94" s="9"/>
      <c r="E94" s="9"/>
      <c r="F94" s="9"/>
      <c r="G94" s="9"/>
      <c r="H94" s="9"/>
      <c r="I94" s="9"/>
      <c r="J94" s="9"/>
    </row>
    <row r="95" spans="1:10" ht="14" x14ac:dyDescent="0.15">
      <c r="A95" s="9"/>
      <c r="B95" s="9"/>
      <c r="C95" s="33"/>
      <c r="D95" s="9"/>
      <c r="E95" s="9"/>
      <c r="F95" s="9"/>
      <c r="G95" s="9"/>
      <c r="H95" s="9"/>
      <c r="I95" s="9"/>
      <c r="J95" s="9"/>
    </row>
    <row r="96" spans="1:10" ht="14" x14ac:dyDescent="0.15">
      <c r="A96" s="9"/>
      <c r="B96" s="9"/>
      <c r="C96" s="33"/>
      <c r="D96" s="9"/>
      <c r="E96" s="9"/>
      <c r="F96" s="9"/>
      <c r="G96" s="9"/>
      <c r="H96" s="9"/>
      <c r="I96" s="9"/>
      <c r="J96" s="9"/>
    </row>
    <row r="97" spans="1:10" ht="14" x14ac:dyDescent="0.15">
      <c r="A97" s="9"/>
      <c r="B97" s="9"/>
      <c r="C97" s="33"/>
      <c r="D97" s="9"/>
      <c r="E97" s="9"/>
      <c r="F97" s="9"/>
      <c r="G97" s="9"/>
      <c r="H97" s="9"/>
      <c r="I97" s="9"/>
      <c r="J97" s="9"/>
    </row>
    <row r="98" spans="1:10" ht="14" x14ac:dyDescent="0.15">
      <c r="A98" s="9"/>
      <c r="B98" s="9"/>
      <c r="C98" s="33"/>
      <c r="D98" s="9"/>
      <c r="E98" s="9"/>
      <c r="F98" s="9"/>
      <c r="G98" s="9"/>
      <c r="H98" s="9"/>
      <c r="I98" s="9"/>
      <c r="J98" s="9"/>
    </row>
    <row r="99" spans="1:10" ht="14" x14ac:dyDescent="0.15">
      <c r="A99" s="9"/>
      <c r="B99" s="9"/>
      <c r="C99" s="33"/>
      <c r="D99" s="9"/>
      <c r="E99" s="9"/>
      <c r="F99" s="9"/>
      <c r="G99" s="9"/>
      <c r="H99" s="9"/>
      <c r="I99" s="9"/>
      <c r="J99" s="9"/>
    </row>
    <row r="100" spans="1:10" ht="14" x14ac:dyDescent="0.15">
      <c r="A100" s="9"/>
      <c r="B100" s="9"/>
      <c r="C100" s="33"/>
      <c r="D100" s="9"/>
      <c r="E100" s="9"/>
      <c r="F100" s="9"/>
      <c r="G100" s="9"/>
      <c r="H100" s="9"/>
      <c r="I100" s="9"/>
      <c r="J100" s="9"/>
    </row>
    <row r="101" spans="1:10" ht="14" x14ac:dyDescent="0.15">
      <c r="A101" s="9"/>
      <c r="B101" s="9"/>
      <c r="C101" s="33"/>
      <c r="D101" s="9"/>
      <c r="E101" s="9"/>
      <c r="F101" s="9"/>
      <c r="G101" s="9"/>
      <c r="H101" s="9"/>
      <c r="I101" s="9"/>
      <c r="J101" s="9"/>
    </row>
    <row r="102" spans="1:10" ht="14" x14ac:dyDescent="0.15">
      <c r="A102" s="9"/>
      <c r="B102" s="9"/>
      <c r="C102" s="33"/>
      <c r="D102" s="9"/>
      <c r="E102" s="9"/>
      <c r="F102" s="9"/>
      <c r="G102" s="9"/>
      <c r="H102" s="9"/>
      <c r="I102" s="9"/>
      <c r="J102" s="9"/>
    </row>
    <row r="103" spans="1:10" ht="14" x14ac:dyDescent="0.15">
      <c r="A103" s="9"/>
      <c r="B103" s="9"/>
      <c r="C103" s="33"/>
      <c r="D103" s="9"/>
      <c r="E103" s="9"/>
      <c r="F103" s="9"/>
      <c r="G103" s="9"/>
      <c r="H103" s="9"/>
      <c r="I103" s="9"/>
      <c r="J103" s="9"/>
    </row>
    <row r="104" spans="1:10" ht="14" x14ac:dyDescent="0.15">
      <c r="A104" s="9"/>
      <c r="B104" s="9"/>
      <c r="C104" s="33"/>
      <c r="D104" s="9"/>
      <c r="E104" s="9"/>
      <c r="F104" s="9"/>
      <c r="G104" s="9"/>
      <c r="H104" s="9"/>
      <c r="I104" s="9"/>
      <c r="J104" s="9"/>
    </row>
    <row r="105" spans="1:10" ht="14" x14ac:dyDescent="0.15">
      <c r="A105" s="9"/>
      <c r="B105" s="9"/>
      <c r="C105" s="33"/>
      <c r="D105" s="9"/>
      <c r="E105" s="9"/>
      <c r="F105" s="9"/>
      <c r="G105" s="9"/>
      <c r="H105" s="9"/>
      <c r="I105" s="9"/>
      <c r="J105" s="9"/>
    </row>
    <row r="106" spans="1:10" ht="14" x14ac:dyDescent="0.15">
      <c r="A106" s="9"/>
      <c r="B106" s="9"/>
      <c r="C106" s="33"/>
      <c r="D106" s="9"/>
      <c r="E106" s="9"/>
      <c r="F106" s="9"/>
      <c r="G106" s="9"/>
      <c r="H106" s="9"/>
      <c r="I106" s="9"/>
      <c r="J106" s="9"/>
    </row>
    <row r="107" spans="1:10" ht="14" x14ac:dyDescent="0.15">
      <c r="A107" s="9"/>
      <c r="B107" s="9"/>
      <c r="C107" s="33"/>
      <c r="D107" s="9"/>
      <c r="E107" s="9"/>
      <c r="F107" s="9"/>
      <c r="G107" s="9"/>
      <c r="H107" s="9"/>
      <c r="I107" s="9"/>
      <c r="J107" s="9"/>
    </row>
    <row r="108" spans="1:10" ht="14" x14ac:dyDescent="0.15">
      <c r="A108" s="9"/>
      <c r="B108" s="9"/>
      <c r="C108" s="33"/>
      <c r="D108" s="9"/>
      <c r="E108" s="9"/>
      <c r="F108" s="9"/>
      <c r="G108" s="9"/>
      <c r="H108" s="9"/>
      <c r="I108" s="9"/>
      <c r="J108" s="9"/>
    </row>
    <row r="109" spans="1:10" ht="14" x14ac:dyDescent="0.15">
      <c r="A109" s="9"/>
      <c r="B109" s="9"/>
      <c r="C109" s="33"/>
      <c r="D109" s="9"/>
      <c r="E109" s="9"/>
      <c r="F109" s="9"/>
      <c r="G109" s="9"/>
      <c r="H109" s="9"/>
      <c r="I109" s="9"/>
      <c r="J109" s="9"/>
    </row>
    <row r="110" spans="1:10" ht="14" x14ac:dyDescent="0.15">
      <c r="A110" s="9"/>
      <c r="B110" s="9"/>
      <c r="C110" s="33"/>
      <c r="D110" s="9"/>
      <c r="E110" s="9"/>
      <c r="F110" s="9"/>
      <c r="G110" s="9"/>
      <c r="H110" s="9"/>
      <c r="I110" s="9"/>
      <c r="J110" s="9"/>
    </row>
    <row r="111" spans="1:10" ht="14" x14ac:dyDescent="0.15">
      <c r="A111" s="9"/>
      <c r="B111" s="9"/>
      <c r="C111" s="33"/>
      <c r="D111" s="9"/>
      <c r="E111" s="9"/>
      <c r="F111" s="9"/>
      <c r="G111" s="9"/>
      <c r="H111" s="9"/>
      <c r="I111" s="9"/>
      <c r="J111" s="9"/>
    </row>
    <row r="112" spans="1:10" ht="14" x14ac:dyDescent="0.15">
      <c r="A112" s="9"/>
      <c r="B112" s="9"/>
      <c r="C112" s="33"/>
      <c r="D112" s="9"/>
      <c r="E112" s="9"/>
      <c r="F112" s="9"/>
      <c r="G112" s="9"/>
      <c r="H112" s="9"/>
      <c r="I112" s="9"/>
      <c r="J112" s="9"/>
    </row>
    <row r="113" spans="1:10" ht="14" x14ac:dyDescent="0.15">
      <c r="A113" s="9"/>
      <c r="B113" s="9"/>
      <c r="C113" s="33"/>
      <c r="D113" s="9"/>
      <c r="E113" s="9"/>
      <c r="F113" s="9"/>
      <c r="G113" s="9"/>
      <c r="H113" s="9"/>
      <c r="I113" s="9"/>
      <c r="J113" s="9"/>
    </row>
    <row r="114" spans="1:10" ht="14" x14ac:dyDescent="0.15">
      <c r="A114" s="9"/>
      <c r="B114" s="9"/>
      <c r="C114" s="33"/>
      <c r="D114" s="9"/>
      <c r="E114" s="9"/>
      <c r="F114" s="9"/>
      <c r="G114" s="9"/>
      <c r="H114" s="9"/>
      <c r="I114" s="9"/>
      <c r="J114" s="9"/>
    </row>
    <row r="115" spans="1:10" ht="14" x14ac:dyDescent="0.15">
      <c r="A115" s="9"/>
      <c r="B115" s="9"/>
      <c r="C115" s="33"/>
      <c r="D115" s="9"/>
      <c r="E115" s="9"/>
      <c r="F115" s="9"/>
      <c r="G115" s="9"/>
      <c r="H115" s="9"/>
      <c r="I115" s="9"/>
      <c r="J115" s="9"/>
    </row>
    <row r="116" spans="1:10" ht="14" x14ac:dyDescent="0.15">
      <c r="A116" s="9"/>
      <c r="B116" s="9"/>
      <c r="C116" s="33"/>
      <c r="D116" s="9"/>
      <c r="E116" s="9"/>
      <c r="F116" s="9"/>
      <c r="G116" s="9"/>
      <c r="H116" s="9"/>
      <c r="I116" s="9"/>
      <c r="J116" s="9"/>
    </row>
    <row r="117" spans="1:10" ht="14" x14ac:dyDescent="0.15">
      <c r="A117" s="9"/>
      <c r="B117" s="9"/>
      <c r="C117" s="33"/>
      <c r="D117" s="9"/>
      <c r="E117" s="9"/>
      <c r="F117" s="9"/>
      <c r="G117" s="9"/>
      <c r="H117" s="9"/>
      <c r="I117" s="9"/>
      <c r="J117" s="9"/>
    </row>
    <row r="118" spans="1:10" ht="14" x14ac:dyDescent="0.15">
      <c r="A118" s="9"/>
      <c r="B118" s="9"/>
      <c r="C118" s="33"/>
      <c r="D118" s="9"/>
      <c r="E118" s="9"/>
      <c r="F118" s="9"/>
      <c r="G118" s="9"/>
      <c r="H118" s="9"/>
      <c r="I118" s="9"/>
      <c r="J118" s="9"/>
    </row>
    <row r="119" spans="1:10" ht="14" x14ac:dyDescent="0.15">
      <c r="A119" s="9"/>
      <c r="B119" s="9"/>
      <c r="C119" s="33"/>
      <c r="D119" s="9"/>
      <c r="E119" s="9"/>
      <c r="F119" s="9"/>
      <c r="G119" s="9"/>
      <c r="H119" s="9"/>
      <c r="I119" s="9"/>
      <c r="J119" s="9"/>
    </row>
    <row r="120" spans="1:10" ht="14" x14ac:dyDescent="0.15">
      <c r="A120" s="9"/>
      <c r="B120" s="9"/>
      <c r="C120" s="33"/>
      <c r="D120" s="9"/>
      <c r="E120" s="9"/>
      <c r="F120" s="9"/>
      <c r="G120" s="9"/>
      <c r="H120" s="9"/>
      <c r="I120" s="9"/>
      <c r="J120" s="9"/>
    </row>
    <row r="121" spans="1:10" ht="14" x14ac:dyDescent="0.15">
      <c r="A121" s="9"/>
      <c r="B121" s="9"/>
      <c r="C121" s="33"/>
      <c r="D121" s="9"/>
      <c r="E121" s="9"/>
      <c r="F121" s="9"/>
      <c r="G121" s="9"/>
      <c r="H121" s="9"/>
      <c r="I121" s="9"/>
      <c r="J121" s="9"/>
    </row>
    <row r="122" spans="1:10" ht="14" x14ac:dyDescent="0.15">
      <c r="A122" s="9"/>
      <c r="B122" s="9"/>
      <c r="C122" s="33"/>
      <c r="D122" s="9"/>
      <c r="E122" s="9"/>
      <c r="F122" s="9"/>
      <c r="G122" s="9"/>
      <c r="H122" s="9"/>
      <c r="I122" s="9"/>
      <c r="J122" s="9"/>
    </row>
    <row r="123" spans="1:10" ht="14" x14ac:dyDescent="0.15">
      <c r="A123" s="9"/>
      <c r="B123" s="9"/>
      <c r="C123" s="33"/>
      <c r="D123" s="9"/>
      <c r="E123" s="9"/>
      <c r="F123" s="9"/>
      <c r="G123" s="9"/>
      <c r="H123" s="9"/>
      <c r="I123" s="9"/>
      <c r="J123" s="9"/>
    </row>
    <row r="124" spans="1:10" ht="14" x14ac:dyDescent="0.15">
      <c r="A124" s="9"/>
      <c r="B124" s="9"/>
      <c r="C124" s="33"/>
      <c r="D124" s="9"/>
      <c r="E124" s="9"/>
      <c r="F124" s="9"/>
      <c r="G124" s="9"/>
      <c r="H124" s="9"/>
      <c r="I124" s="9"/>
      <c r="J124" s="9"/>
    </row>
    <row r="125" spans="1:10" ht="14" x14ac:dyDescent="0.15">
      <c r="A125" s="9"/>
      <c r="B125" s="9"/>
      <c r="C125" s="33"/>
      <c r="D125" s="9"/>
      <c r="E125" s="9"/>
      <c r="F125" s="9"/>
      <c r="G125" s="9"/>
      <c r="H125" s="9"/>
      <c r="I125" s="9"/>
      <c r="J125" s="9"/>
    </row>
    <row r="126" spans="1:10" ht="14" x14ac:dyDescent="0.15">
      <c r="A126" s="9"/>
      <c r="B126" s="9"/>
      <c r="C126" s="33"/>
      <c r="D126" s="9"/>
      <c r="E126" s="9"/>
      <c r="F126" s="9"/>
      <c r="G126" s="9"/>
      <c r="H126" s="9"/>
      <c r="I126" s="9"/>
      <c r="J126" s="9"/>
    </row>
    <row r="127" spans="1:10" ht="14" x14ac:dyDescent="0.15">
      <c r="A127" s="9"/>
      <c r="B127" s="9"/>
      <c r="C127" s="33"/>
      <c r="D127" s="9"/>
      <c r="E127" s="9"/>
      <c r="F127" s="9"/>
      <c r="G127" s="9"/>
      <c r="H127" s="9"/>
      <c r="I127" s="9"/>
      <c r="J127" s="9"/>
    </row>
    <row r="128" spans="1:10" ht="14" x14ac:dyDescent="0.15">
      <c r="A128" s="9"/>
      <c r="B128" s="9"/>
      <c r="C128" s="33"/>
      <c r="D128" s="9"/>
      <c r="E128" s="9"/>
      <c r="F128" s="9"/>
      <c r="G128" s="9"/>
      <c r="H128" s="9"/>
      <c r="I128" s="9"/>
      <c r="J128" s="9"/>
    </row>
    <row r="129" spans="1:10" ht="14" x14ac:dyDescent="0.15">
      <c r="A129" s="9"/>
      <c r="B129" s="9"/>
      <c r="C129" s="33"/>
      <c r="D129" s="9"/>
      <c r="E129" s="9"/>
      <c r="F129" s="9"/>
      <c r="G129" s="9"/>
      <c r="H129" s="9"/>
      <c r="I129" s="9"/>
      <c r="J129" s="9"/>
    </row>
    <row r="130" spans="1:10" ht="14" x14ac:dyDescent="0.15">
      <c r="A130" s="9"/>
      <c r="B130" s="9"/>
      <c r="C130" s="33"/>
      <c r="D130" s="9"/>
      <c r="E130" s="9"/>
      <c r="F130" s="9"/>
      <c r="G130" s="9"/>
      <c r="H130" s="9"/>
      <c r="I130" s="9"/>
      <c r="J130" s="9"/>
    </row>
    <row r="131" spans="1:10" ht="14" x14ac:dyDescent="0.15">
      <c r="A131" s="9"/>
      <c r="B131" s="9"/>
      <c r="C131" s="33"/>
      <c r="D131" s="9"/>
      <c r="E131" s="9"/>
      <c r="F131" s="9"/>
      <c r="G131" s="9"/>
      <c r="H131" s="9"/>
      <c r="I131" s="9"/>
      <c r="J131" s="9"/>
    </row>
    <row r="132" spans="1:10" ht="14" x14ac:dyDescent="0.15">
      <c r="A132" s="9"/>
      <c r="B132" s="9"/>
      <c r="C132" s="33"/>
      <c r="D132" s="9"/>
      <c r="E132" s="9"/>
      <c r="F132" s="9"/>
      <c r="G132" s="9"/>
      <c r="H132" s="9"/>
      <c r="I132" s="9"/>
      <c r="J132" s="9"/>
    </row>
    <row r="133" spans="1:10" ht="14" x14ac:dyDescent="0.15">
      <c r="A133" s="9"/>
      <c r="B133" s="9"/>
      <c r="C133" s="33"/>
      <c r="D133" s="9"/>
      <c r="E133" s="9"/>
      <c r="F133" s="9"/>
      <c r="G133" s="9"/>
      <c r="H133" s="9"/>
      <c r="I133" s="9"/>
      <c r="J133" s="9"/>
    </row>
    <row r="134" spans="1:10" ht="14" x14ac:dyDescent="0.15">
      <c r="A134" s="9"/>
      <c r="B134" s="9"/>
      <c r="C134" s="33"/>
      <c r="D134" s="9"/>
      <c r="E134" s="9"/>
      <c r="F134" s="9"/>
      <c r="G134" s="9"/>
      <c r="H134" s="9"/>
      <c r="I134" s="9"/>
      <c r="J134" s="9"/>
    </row>
    <row r="135" spans="1:10" ht="14" x14ac:dyDescent="0.15">
      <c r="A135" s="9"/>
      <c r="B135" s="9"/>
      <c r="C135" s="33"/>
      <c r="D135" s="9"/>
      <c r="E135" s="9"/>
      <c r="F135" s="9"/>
      <c r="G135" s="9"/>
      <c r="H135" s="9"/>
      <c r="I135" s="9"/>
      <c r="J135" s="9"/>
    </row>
    <row r="136" spans="1:10" ht="14" x14ac:dyDescent="0.15">
      <c r="A136" s="9"/>
      <c r="B136" s="9"/>
      <c r="C136" s="33"/>
      <c r="D136" s="9"/>
      <c r="E136" s="9"/>
      <c r="F136" s="9"/>
      <c r="G136" s="9"/>
      <c r="H136" s="9"/>
      <c r="I136" s="9"/>
      <c r="J136" s="9"/>
    </row>
    <row r="137" spans="1:10" ht="14" x14ac:dyDescent="0.15">
      <c r="A137" s="9"/>
      <c r="B137" s="9"/>
      <c r="C137" s="33"/>
      <c r="D137" s="9"/>
      <c r="E137" s="9"/>
      <c r="F137" s="9"/>
      <c r="G137" s="9"/>
      <c r="H137" s="9"/>
      <c r="I137" s="9"/>
      <c r="J137" s="9"/>
    </row>
    <row r="138" spans="1:10" ht="14" x14ac:dyDescent="0.15">
      <c r="A138" s="9"/>
      <c r="B138" s="9"/>
      <c r="C138" s="33"/>
      <c r="D138" s="9"/>
      <c r="E138" s="9"/>
      <c r="F138" s="9"/>
      <c r="G138" s="9"/>
      <c r="H138" s="9"/>
      <c r="I138" s="9"/>
      <c r="J138" s="9"/>
    </row>
    <row r="139" spans="1:10" ht="14" x14ac:dyDescent="0.15">
      <c r="A139" s="9"/>
      <c r="B139" s="9"/>
      <c r="C139" s="33"/>
      <c r="D139" s="9"/>
      <c r="E139" s="9"/>
      <c r="F139" s="9"/>
      <c r="G139" s="9"/>
      <c r="H139" s="9"/>
      <c r="I139" s="9"/>
      <c r="J139" s="9"/>
    </row>
    <row r="140" spans="1:10" ht="14" x14ac:dyDescent="0.15">
      <c r="A140" s="9"/>
      <c r="B140" s="9"/>
      <c r="C140" s="33"/>
      <c r="D140" s="9"/>
      <c r="E140" s="9"/>
      <c r="F140" s="9"/>
      <c r="G140" s="9"/>
      <c r="H140" s="9"/>
      <c r="I140" s="9"/>
      <c r="J140" s="9"/>
    </row>
    <row r="141" spans="1:10" ht="14" x14ac:dyDescent="0.15">
      <c r="A141" s="9"/>
      <c r="B141" s="9"/>
      <c r="C141" s="33"/>
      <c r="D141" s="9"/>
      <c r="E141" s="9"/>
      <c r="F141" s="9"/>
      <c r="G141" s="9"/>
      <c r="H141" s="9"/>
      <c r="I141" s="9"/>
      <c r="J141" s="9"/>
    </row>
    <row r="142" spans="1:10" ht="14" x14ac:dyDescent="0.15">
      <c r="A142" s="9"/>
      <c r="B142" s="9"/>
      <c r="C142" s="33"/>
      <c r="D142" s="9"/>
      <c r="E142" s="9"/>
      <c r="F142" s="9"/>
      <c r="G142" s="9"/>
      <c r="H142" s="9"/>
      <c r="I142" s="9"/>
      <c r="J142" s="9"/>
    </row>
    <row r="143" spans="1:10" ht="14" x14ac:dyDescent="0.15">
      <c r="A143" s="9"/>
      <c r="B143" s="9"/>
      <c r="C143" s="33"/>
      <c r="D143" s="9"/>
      <c r="E143" s="9"/>
      <c r="F143" s="9"/>
      <c r="G143" s="9"/>
      <c r="H143" s="9"/>
      <c r="I143" s="9"/>
      <c r="J143" s="9"/>
    </row>
    <row r="144" spans="1:10" ht="14" x14ac:dyDescent="0.15">
      <c r="A144" s="9"/>
      <c r="B144" s="9"/>
      <c r="C144" s="33"/>
      <c r="D144" s="9"/>
      <c r="E144" s="9"/>
      <c r="F144" s="9"/>
      <c r="G144" s="9"/>
      <c r="H144" s="9"/>
      <c r="I144" s="9"/>
      <c r="J144" s="9"/>
    </row>
    <row r="145" spans="1:10" ht="14" x14ac:dyDescent="0.15">
      <c r="A145" s="9"/>
      <c r="B145" s="9"/>
      <c r="C145" s="33"/>
      <c r="D145" s="9"/>
      <c r="E145" s="9"/>
      <c r="F145" s="9"/>
      <c r="G145" s="9"/>
      <c r="H145" s="9"/>
      <c r="I145" s="9"/>
      <c r="J145" s="9"/>
    </row>
    <row r="146" spans="1:10" ht="14" x14ac:dyDescent="0.15">
      <c r="A146" s="9"/>
      <c r="B146" s="9"/>
      <c r="C146" s="33"/>
      <c r="D146" s="9"/>
      <c r="E146" s="9"/>
      <c r="F146" s="9"/>
      <c r="G146" s="9"/>
      <c r="H146" s="9"/>
      <c r="I146" s="9"/>
      <c r="J146" s="9"/>
    </row>
    <row r="147" spans="1:10" ht="14" x14ac:dyDescent="0.15">
      <c r="A147" s="9"/>
      <c r="B147" s="9"/>
      <c r="C147" s="33"/>
      <c r="D147" s="9"/>
      <c r="E147" s="9"/>
      <c r="F147" s="9"/>
      <c r="G147" s="9"/>
      <c r="H147" s="9"/>
      <c r="I147" s="9"/>
      <c r="J147" s="9"/>
    </row>
    <row r="148" spans="1:10" ht="14" x14ac:dyDescent="0.15">
      <c r="A148" s="9"/>
      <c r="B148" s="9"/>
      <c r="C148" s="33"/>
      <c r="D148" s="9"/>
      <c r="E148" s="9"/>
      <c r="F148" s="9"/>
      <c r="G148" s="9"/>
      <c r="H148" s="9"/>
      <c r="I148" s="9"/>
      <c r="J148" s="9"/>
    </row>
    <row r="149" spans="1:10" ht="14" x14ac:dyDescent="0.15">
      <c r="A149" s="9"/>
      <c r="B149" s="9"/>
      <c r="C149" s="33"/>
      <c r="D149" s="9"/>
      <c r="E149" s="9"/>
      <c r="F149" s="9"/>
      <c r="G149" s="9"/>
      <c r="H149" s="9"/>
      <c r="I149" s="9"/>
      <c r="J149" s="9"/>
    </row>
    <row r="150" spans="1:10" ht="14" x14ac:dyDescent="0.15">
      <c r="A150" s="9"/>
      <c r="B150" s="9"/>
      <c r="C150" s="33"/>
      <c r="D150" s="9"/>
      <c r="E150" s="9"/>
      <c r="F150" s="9"/>
      <c r="G150" s="9"/>
      <c r="H150" s="9"/>
      <c r="I150" s="9"/>
      <c r="J150" s="9"/>
    </row>
    <row r="151" spans="1:10" ht="14" x14ac:dyDescent="0.15">
      <c r="A151" s="9"/>
      <c r="B151" s="9"/>
      <c r="C151" s="33"/>
      <c r="D151" s="9"/>
      <c r="E151" s="9"/>
      <c r="F151" s="9"/>
      <c r="G151" s="9"/>
      <c r="H151" s="9"/>
      <c r="I151" s="9"/>
      <c r="J151" s="9"/>
    </row>
    <row r="152" spans="1:10" ht="14" x14ac:dyDescent="0.15">
      <c r="A152" s="9"/>
      <c r="B152" s="9"/>
      <c r="C152" s="33"/>
      <c r="D152" s="9"/>
      <c r="E152" s="9"/>
      <c r="F152" s="9"/>
      <c r="G152" s="9"/>
      <c r="H152" s="9"/>
      <c r="I152" s="9"/>
      <c r="J152" s="9"/>
    </row>
    <row r="153" spans="1:10" ht="14" x14ac:dyDescent="0.15">
      <c r="A153" s="9"/>
      <c r="B153" s="9"/>
      <c r="C153" s="33"/>
      <c r="D153" s="9"/>
      <c r="E153" s="9"/>
      <c r="F153" s="9"/>
      <c r="G153" s="9"/>
      <c r="H153" s="9"/>
      <c r="I153" s="9"/>
      <c r="J153" s="9"/>
    </row>
    <row r="154" spans="1:10" ht="14" x14ac:dyDescent="0.15">
      <c r="A154" s="9"/>
      <c r="B154" s="9"/>
      <c r="C154" s="33"/>
      <c r="D154" s="9"/>
      <c r="E154" s="9"/>
      <c r="F154" s="9"/>
      <c r="G154" s="9"/>
      <c r="H154" s="9"/>
      <c r="I154" s="9"/>
      <c r="J154" s="9"/>
    </row>
    <row r="155" spans="1:10" ht="14" x14ac:dyDescent="0.15">
      <c r="A155" s="9"/>
      <c r="B155" s="9"/>
      <c r="C155" s="33"/>
      <c r="D155" s="9"/>
      <c r="E155" s="9"/>
      <c r="F155" s="9"/>
      <c r="G155" s="9"/>
      <c r="H155" s="9"/>
      <c r="I155" s="9"/>
      <c r="J155" s="9"/>
    </row>
    <row r="156" spans="1:10" ht="14" x14ac:dyDescent="0.15">
      <c r="A156" s="9"/>
      <c r="B156" s="9"/>
      <c r="C156" s="33"/>
      <c r="D156" s="9"/>
      <c r="E156" s="9"/>
      <c r="F156" s="9"/>
      <c r="G156" s="9"/>
      <c r="H156" s="9"/>
      <c r="I156" s="9"/>
      <c r="J156" s="9"/>
    </row>
    <row r="157" spans="1:10" ht="14" x14ac:dyDescent="0.15">
      <c r="A157" s="9"/>
      <c r="B157" s="9"/>
      <c r="C157" s="33"/>
      <c r="D157" s="9"/>
      <c r="E157" s="9"/>
      <c r="F157" s="9"/>
      <c r="G157" s="9"/>
      <c r="H157" s="9"/>
      <c r="I157" s="9"/>
      <c r="J157" s="9"/>
    </row>
    <row r="158" spans="1:10" ht="14" x14ac:dyDescent="0.15">
      <c r="A158" s="9"/>
      <c r="B158" s="9"/>
      <c r="C158" s="33"/>
      <c r="D158" s="9"/>
      <c r="E158" s="9"/>
      <c r="F158" s="9"/>
      <c r="G158" s="9"/>
      <c r="H158" s="9"/>
      <c r="I158" s="9"/>
      <c r="J158" s="9"/>
    </row>
    <row r="159" spans="1:10" ht="14" x14ac:dyDescent="0.15">
      <c r="A159" s="9"/>
      <c r="B159" s="9"/>
      <c r="C159" s="33"/>
      <c r="D159" s="9"/>
      <c r="E159" s="9"/>
      <c r="F159" s="9"/>
      <c r="G159" s="9"/>
      <c r="H159" s="9"/>
      <c r="I159" s="9"/>
      <c r="J159" s="9"/>
    </row>
    <row r="160" spans="1:10" ht="14" x14ac:dyDescent="0.15">
      <c r="A160" s="9"/>
      <c r="B160" s="9"/>
      <c r="C160" s="33"/>
      <c r="D160" s="9"/>
      <c r="E160" s="9"/>
      <c r="F160" s="9"/>
      <c r="G160" s="9"/>
      <c r="H160" s="9"/>
      <c r="I160" s="9"/>
      <c r="J160" s="9"/>
    </row>
    <row r="161" spans="1:10" ht="14" x14ac:dyDescent="0.15">
      <c r="A161" s="9"/>
      <c r="B161" s="9"/>
      <c r="C161" s="33"/>
      <c r="D161" s="9"/>
      <c r="E161" s="9"/>
      <c r="F161" s="9"/>
      <c r="G161" s="9"/>
      <c r="H161" s="9"/>
      <c r="I161" s="9"/>
      <c r="J161" s="9"/>
    </row>
    <row r="162" spans="1:10" ht="14" x14ac:dyDescent="0.15">
      <c r="A162" s="9"/>
      <c r="B162" s="9"/>
      <c r="C162" s="33"/>
      <c r="D162" s="9"/>
      <c r="E162" s="9"/>
      <c r="F162" s="9"/>
      <c r="G162" s="9"/>
      <c r="H162" s="9"/>
      <c r="I162" s="9"/>
      <c r="J162" s="9"/>
    </row>
    <row r="163" spans="1:10" ht="14" x14ac:dyDescent="0.15">
      <c r="A163" s="9"/>
      <c r="B163" s="9"/>
      <c r="C163" s="33"/>
      <c r="D163" s="9"/>
      <c r="E163" s="9"/>
      <c r="F163" s="9"/>
      <c r="G163" s="9"/>
      <c r="H163" s="9"/>
      <c r="I163" s="9"/>
      <c r="J163" s="9"/>
    </row>
    <row r="164" spans="1:10" ht="14" x14ac:dyDescent="0.15">
      <c r="A164" s="9"/>
      <c r="B164" s="9"/>
      <c r="C164" s="33"/>
      <c r="D164" s="9"/>
      <c r="E164" s="9"/>
      <c r="F164" s="9"/>
      <c r="G164" s="9"/>
      <c r="H164" s="9"/>
      <c r="I164" s="9"/>
      <c r="J164" s="9"/>
    </row>
    <row r="165" spans="1:10" ht="14" x14ac:dyDescent="0.15">
      <c r="A165" s="9"/>
      <c r="B165" s="9"/>
      <c r="C165" s="33"/>
      <c r="D165" s="9"/>
      <c r="E165" s="9"/>
      <c r="F165" s="9"/>
      <c r="G165" s="9"/>
      <c r="H165" s="9"/>
      <c r="I165" s="9"/>
      <c r="J165" s="9"/>
    </row>
    <row r="166" spans="1:10" ht="14" x14ac:dyDescent="0.15">
      <c r="A166" s="9"/>
      <c r="B166" s="9"/>
      <c r="C166" s="33"/>
      <c r="D166" s="9"/>
      <c r="E166" s="9"/>
      <c r="F166" s="9"/>
      <c r="G166" s="9"/>
      <c r="H166" s="9"/>
      <c r="I166" s="9"/>
      <c r="J166" s="9"/>
    </row>
    <row r="167" spans="1:10" ht="14" x14ac:dyDescent="0.15">
      <c r="A167" s="9"/>
      <c r="B167" s="9"/>
      <c r="C167" s="33"/>
      <c r="D167" s="9"/>
      <c r="E167" s="9"/>
      <c r="F167" s="9"/>
      <c r="G167" s="9"/>
      <c r="H167" s="9"/>
      <c r="I167" s="9"/>
      <c r="J167" s="9"/>
    </row>
    <row r="168" spans="1:10" ht="14" x14ac:dyDescent="0.15">
      <c r="A168" s="9"/>
      <c r="B168" s="9"/>
      <c r="C168" s="33"/>
      <c r="D168" s="9"/>
      <c r="E168" s="9"/>
      <c r="F168" s="9"/>
      <c r="G168" s="9"/>
      <c r="H168" s="9"/>
      <c r="I168" s="9"/>
      <c r="J168" s="9"/>
    </row>
    <row r="169" spans="1:10" ht="14" x14ac:dyDescent="0.15">
      <c r="A169" s="9"/>
      <c r="B169" s="9"/>
      <c r="C169" s="33"/>
      <c r="D169" s="9"/>
      <c r="E169" s="9"/>
      <c r="F169" s="9"/>
      <c r="G169" s="9"/>
      <c r="H169" s="9"/>
      <c r="I169" s="9"/>
      <c r="J169" s="9"/>
    </row>
    <row r="170" spans="1:10" ht="14" x14ac:dyDescent="0.15">
      <c r="A170" s="9"/>
      <c r="B170" s="9"/>
      <c r="C170" s="33"/>
      <c r="D170" s="9"/>
      <c r="E170" s="9"/>
      <c r="F170" s="9"/>
      <c r="G170" s="9"/>
      <c r="H170" s="9"/>
      <c r="I170" s="9"/>
      <c r="J170" s="9"/>
    </row>
    <row r="171" spans="1:10" ht="14" x14ac:dyDescent="0.15">
      <c r="A171" s="9"/>
      <c r="B171" s="9"/>
      <c r="C171" s="33"/>
      <c r="D171" s="9"/>
      <c r="E171" s="9"/>
      <c r="F171" s="9"/>
      <c r="G171" s="9"/>
      <c r="H171" s="9"/>
      <c r="I171" s="9"/>
      <c r="J171" s="9"/>
    </row>
    <row r="172" spans="1:10" ht="14" x14ac:dyDescent="0.15">
      <c r="A172" s="9"/>
      <c r="B172" s="9"/>
      <c r="C172" s="33"/>
      <c r="D172" s="9"/>
      <c r="E172" s="9"/>
      <c r="F172" s="9"/>
      <c r="G172" s="9"/>
      <c r="H172" s="9"/>
      <c r="I172" s="9"/>
      <c r="J172" s="9"/>
    </row>
    <row r="173" spans="1:10" ht="14" x14ac:dyDescent="0.15">
      <c r="A173" s="9"/>
      <c r="B173" s="9"/>
      <c r="C173" s="33"/>
      <c r="D173" s="9"/>
      <c r="E173" s="9"/>
      <c r="F173" s="9"/>
      <c r="G173" s="9"/>
      <c r="H173" s="9"/>
      <c r="I173" s="9"/>
      <c r="J173" s="9"/>
    </row>
    <row r="174" spans="1:10" ht="14" x14ac:dyDescent="0.15">
      <c r="A174" s="9"/>
      <c r="B174" s="9"/>
      <c r="C174" s="33"/>
      <c r="D174" s="9"/>
      <c r="E174" s="9"/>
      <c r="F174" s="9"/>
      <c r="G174" s="9"/>
      <c r="H174" s="9"/>
      <c r="I174" s="9"/>
      <c r="J174" s="9"/>
    </row>
    <row r="175" spans="1:10" ht="14" x14ac:dyDescent="0.15">
      <c r="A175" s="9"/>
      <c r="B175" s="9"/>
      <c r="C175" s="33"/>
      <c r="D175" s="9"/>
      <c r="E175" s="9"/>
      <c r="F175" s="9"/>
      <c r="G175" s="9"/>
      <c r="H175" s="9"/>
      <c r="I175" s="9"/>
      <c r="J175" s="9"/>
    </row>
    <row r="176" spans="1:10" ht="14" x14ac:dyDescent="0.15">
      <c r="A176" s="9"/>
      <c r="B176" s="9"/>
      <c r="C176" s="33"/>
      <c r="D176" s="9"/>
      <c r="E176" s="9"/>
      <c r="F176" s="9"/>
      <c r="G176" s="9"/>
      <c r="H176" s="9"/>
      <c r="I176" s="9"/>
      <c r="J176" s="9"/>
    </row>
    <row r="177" spans="1:10" ht="14" x14ac:dyDescent="0.15">
      <c r="A177" s="9"/>
      <c r="B177" s="9"/>
      <c r="C177" s="33"/>
      <c r="D177" s="9"/>
      <c r="E177" s="9"/>
      <c r="F177" s="9"/>
      <c r="G177" s="9"/>
      <c r="H177" s="9"/>
      <c r="I177" s="9"/>
      <c r="J177" s="9"/>
    </row>
    <row r="178" spans="1:10" ht="14" x14ac:dyDescent="0.15">
      <c r="A178" s="9"/>
      <c r="B178" s="9"/>
      <c r="C178" s="33"/>
      <c r="D178" s="9"/>
      <c r="E178" s="9"/>
      <c r="F178" s="9"/>
      <c r="G178" s="9"/>
      <c r="H178" s="9"/>
      <c r="I178" s="9"/>
      <c r="J178" s="9"/>
    </row>
    <row r="179" spans="1:10" ht="14" x14ac:dyDescent="0.15">
      <c r="A179" s="9"/>
      <c r="B179" s="9"/>
      <c r="C179" s="33"/>
      <c r="D179" s="9"/>
      <c r="E179" s="9"/>
      <c r="F179" s="9"/>
      <c r="G179" s="9"/>
      <c r="H179" s="9"/>
      <c r="I179" s="9"/>
      <c r="J179" s="9"/>
    </row>
    <row r="180" spans="1:10" ht="14" x14ac:dyDescent="0.15">
      <c r="A180" s="9"/>
      <c r="B180" s="9"/>
      <c r="C180" s="33"/>
      <c r="D180" s="9"/>
      <c r="E180" s="9"/>
      <c r="F180" s="9"/>
      <c r="G180" s="9"/>
      <c r="H180" s="9"/>
      <c r="I180" s="9"/>
      <c r="J180" s="9"/>
    </row>
    <row r="181" spans="1:10" ht="14" x14ac:dyDescent="0.15">
      <c r="A181" s="9"/>
      <c r="B181" s="9"/>
      <c r="C181" s="33"/>
      <c r="D181" s="9"/>
      <c r="E181" s="9"/>
      <c r="F181" s="9"/>
      <c r="G181" s="9"/>
      <c r="H181" s="9"/>
      <c r="I181" s="9"/>
      <c r="J181" s="9"/>
    </row>
    <row r="182" spans="1:10" ht="14" x14ac:dyDescent="0.15">
      <c r="A182" s="9"/>
      <c r="B182" s="9"/>
      <c r="C182" s="33"/>
      <c r="D182" s="9"/>
      <c r="E182" s="9"/>
      <c r="F182" s="9"/>
      <c r="G182" s="9"/>
      <c r="H182" s="9"/>
      <c r="I182" s="9"/>
      <c r="J182" s="9"/>
    </row>
    <row r="183" spans="1:10" ht="14" x14ac:dyDescent="0.15">
      <c r="A183" s="9"/>
      <c r="B183" s="9"/>
      <c r="C183" s="33"/>
      <c r="D183" s="9"/>
      <c r="E183" s="9"/>
      <c r="F183" s="9"/>
      <c r="G183" s="9"/>
      <c r="H183" s="9"/>
      <c r="I183" s="9"/>
      <c r="J183" s="9"/>
    </row>
    <row r="184" spans="1:10" ht="14" x14ac:dyDescent="0.15">
      <c r="A184" s="9"/>
      <c r="B184" s="9"/>
      <c r="C184" s="33"/>
      <c r="D184" s="9"/>
      <c r="E184" s="9"/>
      <c r="F184" s="9"/>
      <c r="G184" s="9"/>
      <c r="H184" s="9"/>
      <c r="I184" s="9"/>
      <c r="J184" s="9"/>
    </row>
    <row r="185" spans="1:10" ht="14" x14ac:dyDescent="0.15">
      <c r="A185" s="9"/>
      <c r="B185" s="9"/>
      <c r="C185" s="33"/>
      <c r="D185" s="9"/>
      <c r="E185" s="9"/>
      <c r="F185" s="9"/>
      <c r="G185" s="9"/>
      <c r="H185" s="9"/>
      <c r="I185" s="9"/>
      <c r="J185" s="9"/>
    </row>
    <row r="186" spans="1:10" ht="14" x14ac:dyDescent="0.15">
      <c r="A186" s="9"/>
      <c r="B186" s="9"/>
      <c r="C186" s="33"/>
      <c r="D186" s="9"/>
      <c r="E186" s="9"/>
      <c r="F186" s="9"/>
      <c r="G186" s="9"/>
      <c r="H186" s="9"/>
      <c r="I186" s="9"/>
      <c r="J186" s="9"/>
    </row>
    <row r="187" spans="1:10" ht="14" x14ac:dyDescent="0.15">
      <c r="A187" s="9"/>
      <c r="B187" s="9"/>
      <c r="C187" s="33"/>
      <c r="D187" s="9"/>
      <c r="E187" s="9"/>
      <c r="F187" s="9"/>
      <c r="G187" s="9"/>
      <c r="H187" s="9"/>
      <c r="I187" s="9"/>
      <c r="J187" s="9"/>
    </row>
    <row r="188" spans="1:10" ht="14" x14ac:dyDescent="0.15">
      <c r="A188" s="9"/>
      <c r="B188" s="9"/>
      <c r="C188" s="33"/>
      <c r="D188" s="9"/>
      <c r="E188" s="9"/>
      <c r="F188" s="9"/>
      <c r="G188" s="9"/>
      <c r="H188" s="9"/>
      <c r="I188" s="9"/>
      <c r="J188" s="9"/>
    </row>
    <row r="189" spans="1:10" ht="14" x14ac:dyDescent="0.15">
      <c r="A189" s="9"/>
      <c r="B189" s="9"/>
      <c r="C189" s="33"/>
      <c r="D189" s="9"/>
      <c r="E189" s="9"/>
      <c r="F189" s="9"/>
      <c r="G189" s="9"/>
      <c r="H189" s="9"/>
      <c r="I189" s="9"/>
      <c r="J189" s="9"/>
    </row>
    <row r="190" spans="1:10" ht="14" x14ac:dyDescent="0.15">
      <c r="A190" s="9"/>
      <c r="B190" s="9"/>
      <c r="C190" s="33"/>
      <c r="D190" s="9"/>
      <c r="E190" s="9"/>
      <c r="F190" s="9"/>
      <c r="G190" s="9"/>
      <c r="H190" s="9"/>
      <c r="I190" s="9"/>
      <c r="J190" s="9"/>
    </row>
    <row r="191" spans="1:10" ht="14" x14ac:dyDescent="0.15">
      <c r="A191" s="9"/>
      <c r="B191" s="9"/>
      <c r="C191" s="33"/>
      <c r="D191" s="9"/>
      <c r="E191" s="9"/>
      <c r="F191" s="9"/>
      <c r="G191" s="9"/>
      <c r="H191" s="9"/>
      <c r="I191" s="9"/>
      <c r="J191" s="9"/>
    </row>
    <row r="192" spans="1:10" ht="14" x14ac:dyDescent="0.15">
      <c r="A192" s="9"/>
      <c r="B192" s="9"/>
      <c r="C192" s="33"/>
      <c r="D192" s="9"/>
      <c r="E192" s="9"/>
      <c r="F192" s="9"/>
      <c r="G192" s="9"/>
      <c r="H192" s="9"/>
      <c r="I192" s="9"/>
      <c r="J192" s="9"/>
    </row>
    <row r="193" spans="1:10" ht="14" x14ac:dyDescent="0.15">
      <c r="A193" s="9"/>
      <c r="B193" s="9"/>
      <c r="C193" s="33"/>
      <c r="D193" s="9"/>
      <c r="E193" s="9"/>
      <c r="F193" s="9"/>
      <c r="G193" s="9"/>
      <c r="H193" s="9"/>
      <c r="I193" s="9"/>
      <c r="J193" s="9"/>
    </row>
    <row r="194" spans="1:10" ht="14" x14ac:dyDescent="0.15">
      <c r="A194" s="9"/>
      <c r="B194" s="9"/>
      <c r="C194" s="33"/>
      <c r="D194" s="9"/>
      <c r="E194" s="9"/>
      <c r="F194" s="9"/>
      <c r="G194" s="9"/>
      <c r="H194" s="9"/>
      <c r="I194" s="9"/>
      <c r="J194" s="9"/>
    </row>
    <row r="195" spans="1:10" ht="14" x14ac:dyDescent="0.15">
      <c r="A195" s="9"/>
      <c r="B195" s="9"/>
      <c r="C195" s="33"/>
      <c r="D195" s="9"/>
      <c r="E195" s="9"/>
      <c r="F195" s="9"/>
      <c r="G195" s="9"/>
      <c r="H195" s="9"/>
      <c r="I195" s="9"/>
      <c r="J195" s="9"/>
    </row>
    <row r="196" spans="1:10" ht="14" x14ac:dyDescent="0.15">
      <c r="A196" s="9"/>
      <c r="B196" s="9"/>
      <c r="C196" s="33"/>
      <c r="D196" s="9"/>
      <c r="E196" s="9"/>
      <c r="F196" s="9"/>
      <c r="G196" s="9"/>
      <c r="H196" s="9"/>
      <c r="I196" s="9"/>
      <c r="J196" s="9"/>
    </row>
    <row r="197" spans="1:10" ht="14" x14ac:dyDescent="0.15">
      <c r="A197" s="9"/>
      <c r="B197" s="9"/>
      <c r="C197" s="33"/>
      <c r="D197" s="9"/>
      <c r="E197" s="9"/>
      <c r="F197" s="9"/>
      <c r="G197" s="9"/>
      <c r="H197" s="9"/>
      <c r="I197" s="9"/>
      <c r="J197" s="9"/>
    </row>
    <row r="198" spans="1:10" ht="14" x14ac:dyDescent="0.15">
      <c r="A198" s="9"/>
      <c r="B198" s="9"/>
      <c r="C198" s="33"/>
      <c r="D198" s="9"/>
      <c r="E198" s="9"/>
      <c r="F198" s="9"/>
      <c r="G198" s="9"/>
      <c r="H198" s="9"/>
      <c r="I198" s="9"/>
      <c r="J198" s="9"/>
    </row>
    <row r="199" spans="1:10" ht="14" x14ac:dyDescent="0.15">
      <c r="A199" s="9"/>
      <c r="B199" s="9"/>
      <c r="C199" s="33"/>
      <c r="D199" s="9"/>
      <c r="E199" s="9"/>
      <c r="F199" s="9"/>
      <c r="G199" s="9"/>
      <c r="H199" s="9"/>
      <c r="I199" s="9"/>
      <c r="J199" s="9"/>
    </row>
    <row r="200" spans="1:10" ht="14" x14ac:dyDescent="0.15">
      <c r="A200" s="9"/>
      <c r="B200" s="9"/>
      <c r="C200" s="33"/>
      <c r="D200" s="9"/>
      <c r="E200" s="9"/>
      <c r="F200" s="9"/>
      <c r="G200" s="9"/>
      <c r="H200" s="9"/>
      <c r="I200" s="9"/>
      <c r="J200" s="9"/>
    </row>
    <row r="201" spans="1:10" ht="14" x14ac:dyDescent="0.15">
      <c r="A201" s="9"/>
      <c r="B201" s="9"/>
      <c r="C201" s="33"/>
      <c r="D201" s="9"/>
      <c r="E201" s="9"/>
      <c r="F201" s="9"/>
      <c r="G201" s="9"/>
      <c r="H201" s="9"/>
      <c r="I201" s="9"/>
      <c r="J201" s="9"/>
    </row>
    <row r="202" spans="1:10" ht="14" x14ac:dyDescent="0.15">
      <c r="A202" s="9"/>
      <c r="B202" s="9"/>
      <c r="C202" s="33"/>
      <c r="D202" s="9"/>
      <c r="E202" s="9"/>
      <c r="F202" s="9"/>
      <c r="G202" s="9"/>
      <c r="H202" s="9"/>
      <c r="I202" s="9"/>
      <c r="J202" s="9"/>
    </row>
    <row r="203" spans="1:10" ht="14" x14ac:dyDescent="0.15">
      <c r="A203" s="9"/>
      <c r="B203" s="9"/>
      <c r="C203" s="33"/>
      <c r="D203" s="9"/>
      <c r="E203" s="9"/>
      <c r="F203" s="9"/>
      <c r="G203" s="9"/>
      <c r="H203" s="9"/>
      <c r="I203" s="9"/>
      <c r="J203" s="9"/>
    </row>
    <row r="204" spans="1:10" ht="14" x14ac:dyDescent="0.15">
      <c r="A204" s="9"/>
      <c r="B204" s="9"/>
      <c r="C204" s="33"/>
      <c r="D204" s="9"/>
      <c r="E204" s="9"/>
      <c r="F204" s="9"/>
      <c r="G204" s="9"/>
      <c r="H204" s="9"/>
      <c r="I204" s="9"/>
      <c r="J204" s="9"/>
    </row>
    <row r="205" spans="1:10" ht="14" x14ac:dyDescent="0.15">
      <c r="A205" s="9"/>
      <c r="B205" s="9"/>
      <c r="C205" s="33"/>
      <c r="D205" s="9"/>
      <c r="E205" s="9"/>
      <c r="F205" s="9"/>
      <c r="G205" s="9"/>
      <c r="H205" s="9"/>
      <c r="I205" s="9"/>
      <c r="J205" s="9"/>
    </row>
    <row r="206" spans="1:10" ht="14" x14ac:dyDescent="0.15">
      <c r="A206" s="9"/>
      <c r="B206" s="9"/>
      <c r="C206" s="33"/>
      <c r="D206" s="9"/>
      <c r="E206" s="9"/>
      <c r="F206" s="9"/>
      <c r="G206" s="9"/>
      <c r="H206" s="9"/>
      <c r="I206" s="9"/>
      <c r="J206" s="9"/>
    </row>
    <row r="207" spans="1:10" ht="14" x14ac:dyDescent="0.15">
      <c r="A207" s="9"/>
      <c r="B207" s="9"/>
      <c r="C207" s="33"/>
      <c r="D207" s="9"/>
      <c r="E207" s="9"/>
      <c r="F207" s="9"/>
      <c r="G207" s="9"/>
      <c r="H207" s="9"/>
      <c r="I207" s="9"/>
      <c r="J207" s="9"/>
    </row>
    <row r="208" spans="1:10" ht="14" x14ac:dyDescent="0.15">
      <c r="A208" s="9"/>
      <c r="B208" s="9"/>
      <c r="C208" s="33"/>
      <c r="D208" s="9"/>
      <c r="E208" s="9"/>
      <c r="F208" s="9"/>
      <c r="G208" s="9"/>
      <c r="H208" s="9"/>
      <c r="I208" s="9"/>
      <c r="J208" s="9"/>
    </row>
    <row r="209" spans="1:10" ht="14" x14ac:dyDescent="0.15">
      <c r="A209" s="9"/>
      <c r="B209" s="9"/>
      <c r="C209" s="33"/>
      <c r="D209" s="9"/>
      <c r="E209" s="9"/>
      <c r="F209" s="9"/>
      <c r="G209" s="9"/>
      <c r="H209" s="9"/>
      <c r="I209" s="9"/>
      <c r="J209" s="9"/>
    </row>
    <row r="210" spans="1:10" ht="14" x14ac:dyDescent="0.15">
      <c r="A210" s="9"/>
      <c r="B210" s="9"/>
      <c r="C210" s="33"/>
      <c r="D210" s="9"/>
      <c r="E210" s="9"/>
      <c r="F210" s="9"/>
      <c r="G210" s="9"/>
      <c r="H210" s="9"/>
      <c r="I210" s="9"/>
      <c r="J210" s="9"/>
    </row>
    <row r="211" spans="1:10" ht="14" x14ac:dyDescent="0.15">
      <c r="A211" s="9"/>
      <c r="B211" s="9"/>
      <c r="C211" s="33"/>
      <c r="D211" s="9"/>
      <c r="E211" s="9"/>
      <c r="F211" s="9"/>
      <c r="G211" s="9"/>
      <c r="H211" s="9"/>
      <c r="I211" s="9"/>
      <c r="J211" s="9"/>
    </row>
    <row r="212" spans="1:10" ht="14" x14ac:dyDescent="0.15">
      <c r="A212" s="9"/>
      <c r="B212" s="9"/>
      <c r="C212" s="33"/>
      <c r="D212" s="9"/>
      <c r="E212" s="9"/>
      <c r="F212" s="9"/>
      <c r="G212" s="9"/>
      <c r="H212" s="9"/>
      <c r="I212" s="9"/>
      <c r="J212" s="9"/>
    </row>
    <row r="213" spans="1:10" ht="14" x14ac:dyDescent="0.15">
      <c r="A213" s="9"/>
      <c r="B213" s="9"/>
      <c r="C213" s="33"/>
      <c r="D213" s="9"/>
      <c r="E213" s="9"/>
      <c r="F213" s="9"/>
      <c r="G213" s="9"/>
      <c r="H213" s="9"/>
      <c r="I213" s="9"/>
      <c r="J213" s="9"/>
    </row>
    <row r="214" spans="1:10" ht="14" x14ac:dyDescent="0.15">
      <c r="A214" s="9"/>
      <c r="B214" s="9"/>
      <c r="C214" s="33"/>
      <c r="D214" s="9"/>
      <c r="E214" s="9"/>
      <c r="F214" s="9"/>
      <c r="G214" s="9"/>
      <c r="H214" s="9"/>
      <c r="I214" s="9"/>
      <c r="J214" s="9"/>
    </row>
    <row r="215" spans="1:10" ht="14" x14ac:dyDescent="0.15">
      <c r="A215" s="9"/>
      <c r="B215" s="9"/>
      <c r="C215" s="33"/>
      <c r="D215" s="9"/>
      <c r="E215" s="9"/>
      <c r="F215" s="9"/>
      <c r="G215" s="9"/>
      <c r="H215" s="9"/>
      <c r="I215" s="9"/>
      <c r="J215" s="9"/>
    </row>
    <row r="216" spans="1:10" ht="14" x14ac:dyDescent="0.15">
      <c r="A216" s="9"/>
      <c r="B216" s="9"/>
      <c r="C216" s="33"/>
      <c r="D216" s="9"/>
      <c r="E216" s="9"/>
      <c r="F216" s="9"/>
      <c r="G216" s="9"/>
      <c r="H216" s="9"/>
      <c r="I216" s="9"/>
      <c r="J216" s="9"/>
    </row>
    <row r="217" spans="1:10" ht="14" x14ac:dyDescent="0.15">
      <c r="A217" s="9"/>
      <c r="B217" s="9"/>
      <c r="C217" s="33"/>
      <c r="D217" s="9"/>
      <c r="E217" s="9"/>
      <c r="F217" s="9"/>
      <c r="G217" s="9"/>
      <c r="H217" s="9"/>
      <c r="I217" s="9"/>
      <c r="J217" s="9"/>
    </row>
    <row r="218" spans="1:10" ht="14" x14ac:dyDescent="0.15">
      <c r="A218" s="9"/>
      <c r="B218" s="9"/>
      <c r="C218" s="33"/>
      <c r="D218" s="9"/>
      <c r="E218" s="9"/>
      <c r="F218" s="9"/>
      <c r="G218" s="9"/>
      <c r="H218" s="9"/>
      <c r="I218" s="9"/>
      <c r="J218" s="9"/>
    </row>
    <row r="219" spans="1:10" ht="14" x14ac:dyDescent="0.15">
      <c r="A219" s="9"/>
      <c r="B219" s="9"/>
      <c r="C219" s="33"/>
      <c r="D219" s="9"/>
      <c r="E219" s="9"/>
      <c r="F219" s="9"/>
      <c r="G219" s="9"/>
      <c r="H219" s="9"/>
      <c r="I219" s="9"/>
      <c r="J219" s="9"/>
    </row>
    <row r="220" spans="1:10" ht="14" x14ac:dyDescent="0.15">
      <c r="A220" s="9"/>
      <c r="B220" s="9"/>
      <c r="C220" s="33"/>
      <c r="D220" s="9"/>
      <c r="E220" s="9"/>
      <c r="F220" s="9"/>
      <c r="G220" s="9"/>
      <c r="H220" s="9"/>
      <c r="I220" s="9"/>
      <c r="J220" s="9"/>
    </row>
    <row r="221" spans="1:10" ht="14" x14ac:dyDescent="0.15">
      <c r="A221" s="9"/>
      <c r="B221" s="9"/>
      <c r="C221" s="33"/>
      <c r="D221" s="9"/>
      <c r="E221" s="9"/>
      <c r="F221" s="9"/>
      <c r="G221" s="9"/>
      <c r="H221" s="9"/>
      <c r="I221" s="9"/>
      <c r="J221" s="9"/>
    </row>
    <row r="222" spans="1:10" ht="14" x14ac:dyDescent="0.15">
      <c r="A222" s="9"/>
      <c r="B222" s="9"/>
      <c r="C222" s="33"/>
      <c r="D222" s="9"/>
      <c r="E222" s="9"/>
      <c r="F222" s="9"/>
      <c r="G222" s="9"/>
      <c r="H222" s="9"/>
      <c r="I222" s="9"/>
      <c r="J222" s="9"/>
    </row>
    <row r="223" spans="1:10" ht="14" x14ac:dyDescent="0.15">
      <c r="A223" s="9"/>
      <c r="B223" s="9"/>
      <c r="C223" s="33"/>
      <c r="D223" s="9"/>
      <c r="E223" s="9"/>
      <c r="F223" s="9"/>
      <c r="G223" s="9"/>
      <c r="H223" s="9"/>
      <c r="I223" s="9"/>
      <c r="J223" s="9"/>
    </row>
    <row r="224" spans="1:10" ht="14" x14ac:dyDescent="0.15">
      <c r="A224" s="9"/>
      <c r="B224" s="9"/>
      <c r="C224" s="33"/>
      <c r="D224" s="9"/>
      <c r="E224" s="9"/>
      <c r="F224" s="9"/>
      <c r="G224" s="9"/>
      <c r="H224" s="9"/>
      <c r="I224" s="9"/>
      <c r="J224" s="9"/>
    </row>
    <row r="225" spans="1:10" ht="14" x14ac:dyDescent="0.15">
      <c r="A225" s="9"/>
      <c r="B225" s="9"/>
      <c r="C225" s="33"/>
      <c r="D225" s="9"/>
      <c r="E225" s="9"/>
      <c r="F225" s="9"/>
      <c r="G225" s="9"/>
      <c r="H225" s="9"/>
      <c r="I225" s="9"/>
      <c r="J225" s="9"/>
    </row>
    <row r="226" spans="1:10" ht="14" x14ac:dyDescent="0.15">
      <c r="A226" s="9"/>
      <c r="B226" s="9"/>
      <c r="C226" s="33"/>
      <c r="D226" s="9"/>
      <c r="E226" s="9"/>
      <c r="F226" s="9"/>
      <c r="G226" s="9"/>
      <c r="H226" s="9"/>
      <c r="I226" s="9"/>
      <c r="J226" s="9"/>
    </row>
    <row r="227" spans="1:10" ht="14" x14ac:dyDescent="0.15">
      <c r="A227" s="9"/>
      <c r="B227" s="9"/>
      <c r="C227" s="33"/>
      <c r="D227" s="9"/>
      <c r="E227" s="9"/>
      <c r="F227" s="9"/>
      <c r="G227" s="9"/>
      <c r="H227" s="9"/>
      <c r="I227" s="9"/>
      <c r="J227" s="9"/>
    </row>
    <row r="228" spans="1:10" ht="14" x14ac:dyDescent="0.15">
      <c r="A228" s="9"/>
      <c r="B228" s="9"/>
      <c r="C228" s="33"/>
      <c r="D228" s="9"/>
      <c r="E228" s="9"/>
      <c r="F228" s="9"/>
      <c r="G228" s="9"/>
      <c r="H228" s="9"/>
      <c r="I228" s="9"/>
      <c r="J228" s="9"/>
    </row>
    <row r="229" spans="1:10" ht="14" x14ac:dyDescent="0.15">
      <c r="A229" s="9"/>
      <c r="B229" s="9"/>
      <c r="C229" s="33"/>
      <c r="D229" s="9"/>
      <c r="E229" s="9"/>
      <c r="F229" s="9"/>
      <c r="G229" s="9"/>
      <c r="H229" s="9"/>
      <c r="I229" s="9"/>
      <c r="J229" s="9"/>
    </row>
    <row r="230" spans="1:10" ht="14" x14ac:dyDescent="0.15">
      <c r="A230" s="9"/>
      <c r="B230" s="9"/>
      <c r="C230" s="33"/>
      <c r="D230" s="9"/>
      <c r="E230" s="9"/>
      <c r="F230" s="9"/>
      <c r="G230" s="9"/>
      <c r="H230" s="9"/>
      <c r="I230" s="9"/>
      <c r="J230" s="9"/>
    </row>
    <row r="231" spans="1:10" ht="14" x14ac:dyDescent="0.15">
      <c r="A231" s="9"/>
      <c r="B231" s="9"/>
      <c r="C231" s="33"/>
      <c r="D231" s="9"/>
      <c r="E231" s="9"/>
      <c r="F231" s="9"/>
      <c r="G231" s="9"/>
      <c r="H231" s="9"/>
      <c r="I231" s="9"/>
      <c r="J231" s="9"/>
    </row>
    <row r="232" spans="1:10" ht="14" x14ac:dyDescent="0.15">
      <c r="A232" s="9"/>
      <c r="B232" s="9"/>
      <c r="C232" s="33"/>
      <c r="D232" s="9"/>
      <c r="E232" s="9"/>
      <c r="F232" s="9"/>
      <c r="G232" s="9"/>
      <c r="H232" s="9"/>
      <c r="I232" s="9"/>
      <c r="J232" s="9"/>
    </row>
    <row r="233" spans="1:10" ht="14" x14ac:dyDescent="0.15">
      <c r="A233" s="9"/>
      <c r="B233" s="9"/>
      <c r="C233" s="33"/>
      <c r="D233" s="9"/>
      <c r="E233" s="9"/>
      <c r="F233" s="9"/>
      <c r="G233" s="9"/>
      <c r="H233" s="9"/>
      <c r="I233" s="9"/>
      <c r="J233" s="9"/>
    </row>
    <row r="234" spans="1:10" ht="14" x14ac:dyDescent="0.15">
      <c r="A234" s="9"/>
      <c r="B234" s="9"/>
      <c r="C234" s="33"/>
      <c r="D234" s="9"/>
      <c r="E234" s="9"/>
      <c r="F234" s="9"/>
      <c r="G234" s="9"/>
      <c r="H234" s="9"/>
      <c r="I234" s="9"/>
      <c r="J234" s="9"/>
    </row>
    <row r="235" spans="1:10" ht="14" x14ac:dyDescent="0.15">
      <c r="A235" s="9"/>
      <c r="B235" s="9"/>
      <c r="C235" s="33"/>
      <c r="D235" s="9"/>
      <c r="E235" s="9"/>
      <c r="F235" s="9"/>
      <c r="G235" s="9"/>
      <c r="H235" s="9"/>
      <c r="I235" s="9"/>
      <c r="J235" s="9"/>
    </row>
    <row r="236" spans="1:10" ht="14" x14ac:dyDescent="0.15">
      <c r="A236" s="9"/>
    </row>
    <row r="237" spans="1:10" ht="14" x14ac:dyDescent="0.15">
      <c r="A237" s="9"/>
    </row>
    <row r="238" spans="1:10" ht="14" x14ac:dyDescent="0.15">
      <c r="A238" s="9"/>
    </row>
    <row r="239" spans="1:10" ht="14" x14ac:dyDescent="0.15">
      <c r="A239" s="9"/>
    </row>
    <row r="240" spans="1:10" ht="14" x14ac:dyDescent="0.15">
      <c r="A240" s="9"/>
    </row>
    <row r="241" spans="1:1" ht="14" x14ac:dyDescent="0.15">
      <c r="A241" s="9"/>
    </row>
    <row r="242" spans="1:1" ht="14" x14ac:dyDescent="0.15">
      <c r="A242" s="9"/>
    </row>
    <row r="243" spans="1:1" ht="14" x14ac:dyDescent="0.15">
      <c r="A243" s="9"/>
    </row>
    <row r="244" spans="1:1" ht="14" x14ac:dyDescent="0.15">
      <c r="A244" s="9"/>
    </row>
    <row r="245" spans="1:1" ht="14" x14ac:dyDescent="0.15">
      <c r="A245" s="9"/>
    </row>
    <row r="246" spans="1:1" ht="14" x14ac:dyDescent="0.15">
      <c r="A246" s="9"/>
    </row>
    <row r="247" spans="1:1" ht="14" x14ac:dyDescent="0.15">
      <c r="A247" s="9"/>
    </row>
    <row r="248" spans="1:1" ht="14" x14ac:dyDescent="0.15">
      <c r="A248" s="9"/>
    </row>
    <row r="249" spans="1:1" ht="14" x14ac:dyDescent="0.15">
      <c r="A249" s="9"/>
    </row>
    <row r="250" spans="1:1" ht="14" x14ac:dyDescent="0.15">
      <c r="A250" s="9"/>
    </row>
    <row r="251" spans="1:1" ht="14" x14ac:dyDescent="0.15">
      <c r="A251" s="9"/>
    </row>
    <row r="252" spans="1:1" ht="14" x14ac:dyDescent="0.15">
      <c r="A252" s="9"/>
    </row>
    <row r="253" spans="1:1" ht="14" x14ac:dyDescent="0.15">
      <c r="A253" s="9"/>
    </row>
    <row r="254" spans="1:1" ht="14" x14ac:dyDescent="0.15">
      <c r="A254" s="9"/>
    </row>
    <row r="255" spans="1:1" ht="14" x14ac:dyDescent="0.15">
      <c r="A255" s="9"/>
    </row>
    <row r="256" spans="1:1" ht="14" x14ac:dyDescent="0.15">
      <c r="A256" s="9"/>
    </row>
    <row r="257" spans="1:1" ht="14" x14ac:dyDescent="0.15">
      <c r="A257" s="9"/>
    </row>
    <row r="258" spans="1:1" ht="14" x14ac:dyDescent="0.15">
      <c r="A258" s="9"/>
    </row>
    <row r="259" spans="1:1" ht="14" x14ac:dyDescent="0.15">
      <c r="A259" s="9"/>
    </row>
    <row r="260" spans="1:1" ht="14" x14ac:dyDescent="0.15">
      <c r="A260" s="9"/>
    </row>
    <row r="261" spans="1:1" ht="14" x14ac:dyDescent="0.15">
      <c r="A261" s="9"/>
    </row>
    <row r="262" spans="1:1" ht="14" x14ac:dyDescent="0.15">
      <c r="A262" s="9"/>
    </row>
    <row r="263" spans="1:1" ht="14" x14ac:dyDescent="0.15">
      <c r="A263" s="9"/>
    </row>
    <row r="264" spans="1:1" ht="14" x14ac:dyDescent="0.15">
      <c r="A264" s="9"/>
    </row>
    <row r="265" spans="1:1" ht="14" x14ac:dyDescent="0.15">
      <c r="A265" s="9"/>
    </row>
    <row r="266" spans="1:1" ht="14" x14ac:dyDescent="0.15">
      <c r="A266" s="9"/>
    </row>
    <row r="267" spans="1:1" ht="14" x14ac:dyDescent="0.15">
      <c r="A267" s="9"/>
    </row>
    <row r="268" spans="1:1" ht="14" x14ac:dyDescent="0.15">
      <c r="A268" s="9"/>
    </row>
    <row r="269" spans="1:1" ht="14" x14ac:dyDescent="0.15">
      <c r="A269" s="9"/>
    </row>
    <row r="270" spans="1:1" ht="14" x14ac:dyDescent="0.15">
      <c r="A270" s="9"/>
    </row>
    <row r="271" spans="1:1" ht="14" x14ac:dyDescent="0.15">
      <c r="A271" s="9"/>
    </row>
    <row r="272" spans="1:1" ht="14" x14ac:dyDescent="0.15">
      <c r="A272" s="9"/>
    </row>
    <row r="273" spans="1:1" ht="14" x14ac:dyDescent="0.15">
      <c r="A273" s="9"/>
    </row>
    <row r="274" spans="1:1" ht="14" x14ac:dyDescent="0.15">
      <c r="A274" s="9"/>
    </row>
    <row r="275" spans="1:1" ht="14" x14ac:dyDescent="0.15">
      <c r="A275" s="9"/>
    </row>
    <row r="276" spans="1:1" ht="14" x14ac:dyDescent="0.15">
      <c r="A276" s="9"/>
    </row>
    <row r="277" spans="1:1" ht="14" x14ac:dyDescent="0.15">
      <c r="A277" s="9"/>
    </row>
    <row r="278" spans="1:1" ht="14" x14ac:dyDescent="0.15">
      <c r="A278" s="9"/>
    </row>
    <row r="279" spans="1:1" ht="14" x14ac:dyDescent="0.15">
      <c r="A279" s="9"/>
    </row>
    <row r="280" spans="1:1" ht="14" x14ac:dyDescent="0.15">
      <c r="A280" s="9"/>
    </row>
    <row r="281" spans="1:1" ht="14" x14ac:dyDescent="0.15">
      <c r="A281" s="9"/>
    </row>
    <row r="282" spans="1:1" ht="14" x14ac:dyDescent="0.15">
      <c r="A282" s="9"/>
    </row>
    <row r="283" spans="1:1" ht="14" x14ac:dyDescent="0.15">
      <c r="A283" s="9"/>
    </row>
    <row r="284" spans="1:1" ht="14" x14ac:dyDescent="0.15">
      <c r="A284" s="9"/>
    </row>
    <row r="285" spans="1:1" ht="14" x14ac:dyDescent="0.15">
      <c r="A285" s="9"/>
    </row>
    <row r="286" spans="1:1" ht="14" x14ac:dyDescent="0.15">
      <c r="A286" s="9"/>
    </row>
    <row r="287" spans="1:1" ht="14" x14ac:dyDescent="0.15">
      <c r="A287" s="9"/>
    </row>
    <row r="288" spans="1:1" ht="14" x14ac:dyDescent="0.15">
      <c r="A288" s="9"/>
    </row>
    <row r="289" spans="1:1" ht="14" x14ac:dyDescent="0.15">
      <c r="A289" s="9"/>
    </row>
    <row r="290" spans="1:1" ht="14" x14ac:dyDescent="0.15">
      <c r="A290" s="9"/>
    </row>
    <row r="291" spans="1:1" ht="14" x14ac:dyDescent="0.15">
      <c r="A291" s="9"/>
    </row>
    <row r="292" spans="1:1" ht="14" x14ac:dyDescent="0.15">
      <c r="A292" s="9"/>
    </row>
    <row r="293" spans="1:1" ht="14" x14ac:dyDescent="0.15">
      <c r="A293" s="9"/>
    </row>
    <row r="294" spans="1:1" ht="14" x14ac:dyDescent="0.15">
      <c r="A294" s="9"/>
    </row>
    <row r="295" spans="1:1" ht="14" x14ac:dyDescent="0.15">
      <c r="A295" s="9"/>
    </row>
    <row r="296" spans="1:1" ht="14" x14ac:dyDescent="0.15">
      <c r="A296" s="9"/>
    </row>
    <row r="297" spans="1:1" ht="14" x14ac:dyDescent="0.15">
      <c r="A297" s="9"/>
    </row>
    <row r="298" spans="1:1" ht="14" x14ac:dyDescent="0.15">
      <c r="A298" s="9"/>
    </row>
    <row r="299" spans="1:1" ht="14" x14ac:dyDescent="0.15">
      <c r="A299" s="9"/>
    </row>
    <row r="300" spans="1:1" ht="14" x14ac:dyDescent="0.15">
      <c r="A300" s="9"/>
    </row>
    <row r="301" spans="1:1" ht="14" x14ac:dyDescent="0.15">
      <c r="A301" s="9"/>
    </row>
    <row r="302" spans="1:1" ht="14" x14ac:dyDescent="0.15">
      <c r="A302" s="9"/>
    </row>
    <row r="303" spans="1:1" ht="14" x14ac:dyDescent="0.15">
      <c r="A303" s="9"/>
    </row>
    <row r="304" spans="1:1" ht="14" x14ac:dyDescent="0.15">
      <c r="A304" s="9"/>
    </row>
    <row r="305" spans="1:1" ht="14" x14ac:dyDescent="0.15">
      <c r="A305" s="9"/>
    </row>
    <row r="306" spans="1:1" ht="14" x14ac:dyDescent="0.15">
      <c r="A306" s="9"/>
    </row>
    <row r="307" spans="1:1" ht="14" x14ac:dyDescent="0.15">
      <c r="A307" s="9"/>
    </row>
    <row r="308" spans="1:1" ht="14" x14ac:dyDescent="0.15">
      <c r="A308" s="9"/>
    </row>
    <row r="309" spans="1:1" ht="14" x14ac:dyDescent="0.15">
      <c r="A309" s="9"/>
    </row>
    <row r="310" spans="1:1" ht="14" x14ac:dyDescent="0.15">
      <c r="A310" s="9"/>
    </row>
    <row r="311" spans="1:1" ht="14" x14ac:dyDescent="0.15">
      <c r="A311" s="9"/>
    </row>
    <row r="312" spans="1:1" ht="14" x14ac:dyDescent="0.15">
      <c r="A312" s="9"/>
    </row>
    <row r="313" spans="1:1" ht="14" x14ac:dyDescent="0.15">
      <c r="A313" s="9"/>
    </row>
    <row r="314" spans="1:1" ht="14" x14ac:dyDescent="0.15">
      <c r="A314" s="9"/>
    </row>
    <row r="315" spans="1:1" ht="14" x14ac:dyDescent="0.15">
      <c r="A315" s="9"/>
    </row>
    <row r="316" spans="1:1" ht="14" x14ac:dyDescent="0.15">
      <c r="A316" s="9"/>
    </row>
    <row r="317" spans="1:1" ht="14" x14ac:dyDescent="0.15">
      <c r="A317" s="9"/>
    </row>
    <row r="318" spans="1:1" ht="14" x14ac:dyDescent="0.15">
      <c r="A318" s="9"/>
    </row>
    <row r="319" spans="1:1" ht="14" x14ac:dyDescent="0.15">
      <c r="A319" s="9"/>
    </row>
    <row r="320" spans="1:1" ht="14" x14ac:dyDescent="0.15">
      <c r="A320" s="9"/>
    </row>
    <row r="321" spans="1:1" ht="14" x14ac:dyDescent="0.15">
      <c r="A321" s="9"/>
    </row>
    <row r="322" spans="1:1" ht="14" x14ac:dyDescent="0.15">
      <c r="A322" s="9"/>
    </row>
    <row r="323" spans="1:1" ht="14" x14ac:dyDescent="0.15">
      <c r="A323" s="9"/>
    </row>
    <row r="324" spans="1:1" ht="14" x14ac:dyDescent="0.15">
      <c r="A324" s="9"/>
    </row>
    <row r="325" spans="1:1" ht="14" x14ac:dyDescent="0.15">
      <c r="A325" s="9"/>
    </row>
    <row r="326" spans="1:1" ht="14" x14ac:dyDescent="0.15">
      <c r="A326" s="9"/>
    </row>
    <row r="327" spans="1:1" ht="14" x14ac:dyDescent="0.15">
      <c r="A327" s="9"/>
    </row>
    <row r="328" spans="1:1" ht="14" x14ac:dyDescent="0.15">
      <c r="A328" s="9"/>
    </row>
    <row r="329" spans="1:1" ht="14" x14ac:dyDescent="0.15">
      <c r="A329" s="9"/>
    </row>
    <row r="330" spans="1:1" ht="14" x14ac:dyDescent="0.15">
      <c r="A330" s="9"/>
    </row>
    <row r="331" spans="1:1" ht="14" x14ac:dyDescent="0.15">
      <c r="A331" s="9"/>
    </row>
    <row r="332" spans="1:1" ht="14" x14ac:dyDescent="0.15">
      <c r="A332" s="9"/>
    </row>
    <row r="333" spans="1:1" ht="14" x14ac:dyDescent="0.15">
      <c r="A333" s="9"/>
    </row>
    <row r="334" spans="1:1" ht="14" x14ac:dyDescent="0.15">
      <c r="A334" s="9"/>
    </row>
    <row r="335" spans="1:1" ht="14" x14ac:dyDescent="0.15">
      <c r="A335" s="9"/>
    </row>
    <row r="336" spans="1:1" ht="14" x14ac:dyDescent="0.15">
      <c r="A336" s="9"/>
    </row>
    <row r="337" spans="1:1" ht="14" x14ac:dyDescent="0.15">
      <c r="A337" s="9"/>
    </row>
    <row r="338" spans="1:1" ht="14" x14ac:dyDescent="0.15">
      <c r="A338" s="9"/>
    </row>
    <row r="339" spans="1:1" ht="14" x14ac:dyDescent="0.15">
      <c r="A339" s="9"/>
    </row>
    <row r="340" spans="1:1" ht="14" x14ac:dyDescent="0.15">
      <c r="A340" s="9"/>
    </row>
    <row r="341" spans="1:1" ht="14" x14ac:dyDescent="0.15">
      <c r="A341" s="9"/>
    </row>
    <row r="342" spans="1:1" ht="14" x14ac:dyDescent="0.15">
      <c r="A342" s="9"/>
    </row>
    <row r="343" spans="1:1" ht="14" x14ac:dyDescent="0.15">
      <c r="A343" s="9"/>
    </row>
    <row r="344" spans="1:1" ht="14" x14ac:dyDescent="0.15">
      <c r="A344" s="9"/>
    </row>
    <row r="345" spans="1:1" ht="14" x14ac:dyDescent="0.15">
      <c r="A345" s="9"/>
    </row>
    <row r="346" spans="1:1" ht="14" x14ac:dyDescent="0.15">
      <c r="A346" s="9"/>
    </row>
    <row r="347" spans="1:1" ht="14" x14ac:dyDescent="0.15">
      <c r="A347" s="9"/>
    </row>
    <row r="348" spans="1:1" ht="14" x14ac:dyDescent="0.15">
      <c r="A348" s="9"/>
    </row>
    <row r="349" spans="1:1" ht="14" x14ac:dyDescent="0.15">
      <c r="A349" s="9"/>
    </row>
    <row r="350" spans="1:1" ht="14" x14ac:dyDescent="0.15">
      <c r="A350" s="9"/>
    </row>
    <row r="351" spans="1:1" ht="14" x14ac:dyDescent="0.15">
      <c r="A351" s="9"/>
    </row>
    <row r="352" spans="1:1" ht="14" x14ac:dyDescent="0.15">
      <c r="A352" s="9"/>
    </row>
    <row r="353" spans="1:1" ht="14" x14ac:dyDescent="0.15">
      <c r="A353" s="9"/>
    </row>
    <row r="354" spans="1:1" ht="14" x14ac:dyDescent="0.15">
      <c r="A354" s="9"/>
    </row>
    <row r="355" spans="1:1" ht="14" x14ac:dyDescent="0.15">
      <c r="A355" s="9"/>
    </row>
    <row r="356" spans="1:1" ht="14" x14ac:dyDescent="0.15">
      <c r="A356" s="9"/>
    </row>
    <row r="357" spans="1:1" ht="14" x14ac:dyDescent="0.15">
      <c r="A357" s="9"/>
    </row>
    <row r="358" spans="1:1" ht="14" x14ac:dyDescent="0.15">
      <c r="A358" s="9"/>
    </row>
    <row r="359" spans="1:1" ht="14" x14ac:dyDescent="0.15">
      <c r="A359" s="9"/>
    </row>
    <row r="360" spans="1:1" ht="14" x14ac:dyDescent="0.15">
      <c r="A360" s="9"/>
    </row>
    <row r="361" spans="1:1" ht="14" x14ac:dyDescent="0.15">
      <c r="A361" s="9"/>
    </row>
    <row r="362" spans="1:1" ht="14" x14ac:dyDescent="0.15">
      <c r="A362" s="9"/>
    </row>
    <row r="363" spans="1:1" ht="14" x14ac:dyDescent="0.15">
      <c r="A363" s="9"/>
    </row>
    <row r="364" spans="1:1" ht="14" x14ac:dyDescent="0.15">
      <c r="A364" s="9"/>
    </row>
    <row r="365" spans="1:1" ht="14" x14ac:dyDescent="0.15">
      <c r="A365" s="9"/>
    </row>
    <row r="366" spans="1:1" ht="14" x14ac:dyDescent="0.15">
      <c r="A366" s="9"/>
    </row>
    <row r="367" spans="1:1" ht="14" x14ac:dyDescent="0.15">
      <c r="A367" s="9"/>
    </row>
    <row r="368" spans="1:1" ht="14" x14ac:dyDescent="0.15">
      <c r="A368" s="9"/>
    </row>
    <row r="369" spans="1:1" ht="14" x14ac:dyDescent="0.15">
      <c r="A369" s="9"/>
    </row>
    <row r="370" spans="1:1" ht="14" x14ac:dyDescent="0.15">
      <c r="A370" s="9"/>
    </row>
    <row r="371" spans="1:1" ht="14" x14ac:dyDescent="0.15">
      <c r="A371" s="9"/>
    </row>
    <row r="372" spans="1:1" ht="14" x14ac:dyDescent="0.15">
      <c r="A372" s="9"/>
    </row>
    <row r="373" spans="1:1" ht="14" x14ac:dyDescent="0.15">
      <c r="A373" s="9"/>
    </row>
    <row r="374" spans="1:1" ht="14" x14ac:dyDescent="0.15">
      <c r="A374" s="9"/>
    </row>
    <row r="375" spans="1:1" ht="14" x14ac:dyDescent="0.15">
      <c r="A375" s="9"/>
    </row>
    <row r="376" spans="1:1" ht="14" x14ac:dyDescent="0.15">
      <c r="A376" s="9"/>
    </row>
    <row r="377" spans="1:1" ht="14" x14ac:dyDescent="0.15">
      <c r="A377" s="9"/>
    </row>
    <row r="378" spans="1:1" ht="14" x14ac:dyDescent="0.15">
      <c r="A378" s="9"/>
    </row>
    <row r="379" spans="1:1" ht="14" x14ac:dyDescent="0.15">
      <c r="A379" s="9"/>
    </row>
    <row r="380" spans="1:1" ht="14" x14ac:dyDescent="0.15">
      <c r="A380" s="9"/>
    </row>
    <row r="381" spans="1:1" ht="14" x14ac:dyDescent="0.15">
      <c r="A381" s="9"/>
    </row>
    <row r="382" spans="1:1" ht="14" x14ac:dyDescent="0.15">
      <c r="A382" s="9"/>
    </row>
    <row r="383" spans="1:1" ht="14" x14ac:dyDescent="0.15">
      <c r="A383" s="9"/>
    </row>
    <row r="384" spans="1:1" ht="14" x14ac:dyDescent="0.15">
      <c r="A384" s="9"/>
    </row>
    <row r="385" spans="1:1" ht="14" x14ac:dyDescent="0.15">
      <c r="A385" s="9"/>
    </row>
    <row r="386" spans="1:1" ht="14" x14ac:dyDescent="0.15">
      <c r="A386" s="9"/>
    </row>
    <row r="387" spans="1:1" ht="14" x14ac:dyDescent="0.15">
      <c r="A387" s="9"/>
    </row>
    <row r="388" spans="1:1" ht="14" x14ac:dyDescent="0.15">
      <c r="A388" s="9"/>
    </row>
    <row r="389" spans="1:1" ht="14" x14ac:dyDescent="0.15">
      <c r="A389" s="9"/>
    </row>
    <row r="390" spans="1:1" ht="14" x14ac:dyDescent="0.15">
      <c r="A390" s="9"/>
    </row>
    <row r="391" spans="1:1" ht="14" x14ac:dyDescent="0.15">
      <c r="A391" s="9"/>
    </row>
    <row r="392" spans="1:1" ht="14" x14ac:dyDescent="0.15">
      <c r="A392" s="9"/>
    </row>
    <row r="393" spans="1:1" ht="14" x14ac:dyDescent="0.15">
      <c r="A393" s="9"/>
    </row>
    <row r="394" spans="1:1" ht="14" x14ac:dyDescent="0.15">
      <c r="A394" s="9"/>
    </row>
    <row r="395" spans="1:1" ht="14" x14ac:dyDescent="0.15">
      <c r="A395" s="9"/>
    </row>
    <row r="396" spans="1:1" ht="14" x14ac:dyDescent="0.15">
      <c r="A396" s="9"/>
    </row>
    <row r="397" spans="1:1" ht="14" x14ac:dyDescent="0.15">
      <c r="A397" s="9"/>
    </row>
    <row r="398" spans="1:1" ht="14" x14ac:dyDescent="0.15">
      <c r="A398" s="9"/>
    </row>
    <row r="399" spans="1:1" ht="14" x14ac:dyDescent="0.15">
      <c r="A399" s="9"/>
    </row>
    <row r="400" spans="1:1" ht="14" x14ac:dyDescent="0.15">
      <c r="A400" s="9"/>
    </row>
    <row r="401" spans="1:1" ht="14" x14ac:dyDescent="0.15">
      <c r="A401" s="9"/>
    </row>
    <row r="402" spans="1:1" ht="14" x14ac:dyDescent="0.15">
      <c r="A402" s="9"/>
    </row>
    <row r="403" spans="1:1" ht="14" x14ac:dyDescent="0.15">
      <c r="A403" s="9"/>
    </row>
    <row r="404" spans="1:1" ht="14" x14ac:dyDescent="0.15">
      <c r="A404" s="9"/>
    </row>
    <row r="405" spans="1:1" ht="14" x14ac:dyDescent="0.15">
      <c r="A405" s="9"/>
    </row>
    <row r="406" spans="1:1" ht="14" x14ac:dyDescent="0.15">
      <c r="A406" s="9"/>
    </row>
    <row r="407" spans="1:1" ht="14" x14ac:dyDescent="0.15">
      <c r="A407" s="9"/>
    </row>
    <row r="408" spans="1:1" ht="14" x14ac:dyDescent="0.15">
      <c r="A408" s="9"/>
    </row>
    <row r="409" spans="1:1" ht="14" x14ac:dyDescent="0.15">
      <c r="A409" s="9"/>
    </row>
    <row r="410" spans="1:1" ht="14" x14ac:dyDescent="0.15">
      <c r="A410" s="9"/>
    </row>
    <row r="411" spans="1:1" ht="14" x14ac:dyDescent="0.15">
      <c r="A411" s="9"/>
    </row>
    <row r="412" spans="1:1" ht="14" x14ac:dyDescent="0.15">
      <c r="A412" s="9"/>
    </row>
    <row r="413" spans="1:1" ht="14" x14ac:dyDescent="0.15">
      <c r="A413" s="9"/>
    </row>
    <row r="414" spans="1:1" ht="14" x14ac:dyDescent="0.15">
      <c r="A414" s="9"/>
    </row>
    <row r="415" spans="1:1" ht="14" x14ac:dyDescent="0.15">
      <c r="A415" s="9"/>
    </row>
    <row r="416" spans="1:1" ht="14" x14ac:dyDescent="0.15">
      <c r="A416" s="9"/>
    </row>
    <row r="417" spans="1:1" ht="14" x14ac:dyDescent="0.15">
      <c r="A417" s="9"/>
    </row>
    <row r="418" spans="1:1" ht="14" x14ac:dyDescent="0.15">
      <c r="A418" s="9"/>
    </row>
    <row r="419" spans="1:1" ht="14" x14ac:dyDescent="0.15">
      <c r="A419" s="9"/>
    </row>
  </sheetData>
  <mergeCells count="13">
    <mergeCell ref="A1:M1"/>
    <mergeCell ref="E35:F35"/>
    <mergeCell ref="H35:I35"/>
    <mergeCell ref="B3:M3"/>
    <mergeCell ref="B4:M4"/>
    <mergeCell ref="B5:M5"/>
    <mergeCell ref="B6:M6"/>
    <mergeCell ref="B22:C22"/>
    <mergeCell ref="B11:C11"/>
    <mergeCell ref="B13:C13"/>
    <mergeCell ref="B14:C14"/>
    <mergeCell ref="B15:C15"/>
    <mergeCell ref="B20:C20"/>
  </mergeCells>
  <phoneticPr fontId="2" type="noConversion"/>
  <hyperlinks>
    <hyperlink ref="E35:F35" location="Datos!A1" display="INTRODUCIR DATOS"/>
    <hyperlink ref="H35:I35" location="Entorno!A1" display="GASTOS FIJOS"/>
  </hyperlinks>
  <pageMargins left="0.75" right="0.75" top="1" bottom="1" header="0" footer="0"/>
  <pageSetup paperSize="9" orientation="portrait"/>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9"/>
  <sheetViews>
    <sheetView zoomScale="162" workbookViewId="0">
      <selection activeCell="E14" sqref="E14"/>
    </sheetView>
  </sheetViews>
  <sheetFormatPr baseColWidth="10" defaultColWidth="10.83203125" defaultRowHeight="13" x14ac:dyDescent="0.15"/>
  <cols>
    <col min="1" max="1" width="4" style="6" customWidth="1"/>
    <col min="2" max="3" width="16.6640625" style="1" customWidth="1"/>
    <col min="4" max="4" width="2.6640625" style="1" customWidth="1"/>
    <col min="5" max="12" width="11.5" style="1" customWidth="1"/>
    <col min="13" max="16" width="11.5" style="60" customWidth="1"/>
    <col min="17" max="16384" width="10.83203125" style="1"/>
  </cols>
  <sheetData>
    <row r="1" spans="1:16" ht="27" thickBot="1" x14ac:dyDescent="0.45">
      <c r="A1" s="297" t="s">
        <v>65</v>
      </c>
      <c r="B1" s="287"/>
      <c r="C1" s="287"/>
      <c r="D1" s="287"/>
      <c r="E1" s="287"/>
      <c r="F1" s="287"/>
      <c r="G1" s="287"/>
      <c r="H1" s="287"/>
      <c r="I1" s="287"/>
      <c r="J1" s="287"/>
      <c r="K1" s="287"/>
      <c r="L1" s="288"/>
      <c r="M1" s="109"/>
      <c r="N1" s="109"/>
      <c r="O1" s="109"/>
      <c r="P1" s="109"/>
    </row>
    <row r="2" spans="1:16" x14ac:dyDescent="0.15">
      <c r="A2" s="112"/>
      <c r="B2" s="102"/>
      <c r="C2" s="102"/>
      <c r="D2" s="102"/>
      <c r="E2" s="103"/>
      <c r="F2" s="103"/>
      <c r="G2" s="103"/>
      <c r="H2" s="103"/>
      <c r="I2" s="103"/>
      <c r="J2" s="103"/>
      <c r="K2" s="102"/>
      <c r="L2" s="115"/>
      <c r="M2" s="61"/>
      <c r="N2" s="61"/>
      <c r="O2" s="61"/>
      <c r="P2" s="61"/>
    </row>
    <row r="3" spans="1:16" x14ac:dyDescent="0.15">
      <c r="A3" s="113"/>
      <c r="B3" s="298" t="s">
        <v>48</v>
      </c>
      <c r="C3" s="289"/>
      <c r="D3" s="289"/>
      <c r="E3" s="289"/>
      <c r="F3" s="289"/>
      <c r="G3" s="289"/>
      <c r="H3" s="289"/>
      <c r="I3" s="289"/>
      <c r="J3" s="289"/>
      <c r="K3" s="289"/>
      <c r="L3" s="290"/>
      <c r="M3" s="63"/>
      <c r="N3" s="63"/>
      <c r="O3" s="63"/>
      <c r="P3" s="63"/>
    </row>
    <row r="4" spans="1:16" x14ac:dyDescent="0.15">
      <c r="A4" s="113"/>
      <c r="B4" s="298" t="s">
        <v>50</v>
      </c>
      <c r="C4" s="289"/>
      <c r="D4" s="289"/>
      <c r="E4" s="289"/>
      <c r="F4" s="289"/>
      <c r="G4" s="289"/>
      <c r="H4" s="289"/>
      <c r="I4" s="289"/>
      <c r="J4" s="289"/>
      <c r="K4" s="289"/>
      <c r="L4" s="290"/>
      <c r="M4" s="63"/>
      <c r="N4" s="63"/>
      <c r="O4" s="63"/>
      <c r="P4" s="63"/>
    </row>
    <row r="5" spans="1:16" x14ac:dyDescent="0.15">
      <c r="A5" s="113"/>
      <c r="B5" s="298" t="s">
        <v>51</v>
      </c>
      <c r="C5" s="289"/>
      <c r="D5" s="289"/>
      <c r="E5" s="289"/>
      <c r="F5" s="289"/>
      <c r="G5" s="289"/>
      <c r="H5" s="289"/>
      <c r="I5" s="289"/>
      <c r="J5" s="289"/>
      <c r="K5" s="289"/>
      <c r="L5" s="290"/>
      <c r="M5" s="63"/>
      <c r="N5" s="63"/>
      <c r="O5" s="63"/>
      <c r="P5" s="63"/>
    </row>
    <row r="6" spans="1:16" x14ac:dyDescent="0.15">
      <c r="A6" s="113"/>
      <c r="B6" s="298" t="s">
        <v>49</v>
      </c>
      <c r="C6" s="289"/>
      <c r="D6" s="289"/>
      <c r="E6" s="289"/>
      <c r="F6" s="289"/>
      <c r="G6" s="289"/>
      <c r="H6" s="289"/>
      <c r="I6" s="289"/>
      <c r="J6" s="289"/>
      <c r="K6" s="289"/>
      <c r="L6" s="290"/>
      <c r="M6" s="63"/>
      <c r="N6" s="63"/>
      <c r="O6" s="63"/>
      <c r="P6" s="63"/>
    </row>
    <row r="7" spans="1:16" ht="14" thickBot="1" x14ac:dyDescent="0.2">
      <c r="A7" s="114"/>
      <c r="B7" s="104"/>
      <c r="C7" s="104"/>
      <c r="D7" s="104"/>
      <c r="E7" s="105"/>
      <c r="F7" s="105"/>
      <c r="G7" s="105"/>
      <c r="H7" s="105"/>
      <c r="I7" s="105"/>
      <c r="J7" s="105"/>
      <c r="K7" s="104"/>
      <c r="L7" s="116"/>
      <c r="M7" s="61"/>
      <c r="N7" s="61"/>
      <c r="O7" s="61"/>
      <c r="P7" s="61"/>
    </row>
    <row r="8" spans="1:16" ht="14" x14ac:dyDescent="0.15">
      <c r="A8" s="9"/>
      <c r="B8" s="9"/>
      <c r="C8" s="9"/>
      <c r="D8" s="9"/>
      <c r="E8" s="9"/>
      <c r="F8" s="9"/>
      <c r="G8" s="9"/>
      <c r="H8" s="9"/>
      <c r="I8" s="9"/>
      <c r="J8" s="9"/>
      <c r="K8" s="9"/>
      <c r="L8" s="9"/>
    </row>
    <row r="9" spans="1:16" ht="14" x14ac:dyDescent="0.15">
      <c r="A9" s="9"/>
      <c r="B9" s="9"/>
      <c r="C9" s="9"/>
      <c r="D9" s="9"/>
      <c r="E9" s="9"/>
      <c r="F9" s="9"/>
      <c r="G9" s="9"/>
      <c r="H9" s="9"/>
      <c r="I9" s="9"/>
      <c r="J9" s="9"/>
      <c r="K9" s="9"/>
      <c r="L9" s="9"/>
    </row>
    <row r="10" spans="1:16" ht="14" x14ac:dyDescent="0.15">
      <c r="A10" s="9"/>
      <c r="B10" s="285" t="s">
        <v>66</v>
      </c>
      <c r="C10" s="285"/>
      <c r="D10" s="62"/>
      <c r="E10" s="9"/>
      <c r="F10" s="9"/>
      <c r="G10" s="9"/>
      <c r="H10" s="9"/>
      <c r="I10" s="9"/>
      <c r="J10" s="9"/>
      <c r="K10" s="9"/>
      <c r="L10" s="9"/>
    </row>
    <row r="11" spans="1:16" ht="14" x14ac:dyDescent="0.15">
      <c r="A11" s="9"/>
      <c r="B11" s="69"/>
      <c r="C11" s="69"/>
      <c r="D11" s="69"/>
      <c r="E11" s="9"/>
      <c r="F11" s="9"/>
      <c r="G11" s="9"/>
      <c r="H11" s="9"/>
      <c r="I11" s="9"/>
      <c r="J11" s="9"/>
      <c r="K11" s="9"/>
      <c r="L11" s="9"/>
    </row>
    <row r="12" spans="1:16" ht="14" x14ac:dyDescent="0.15">
      <c r="A12" s="9"/>
      <c r="B12" s="285" t="s">
        <v>67</v>
      </c>
      <c r="C12" s="285"/>
      <c r="D12" s="62"/>
      <c r="E12" s="110">
        <v>0.2</v>
      </c>
      <c r="F12" s="9"/>
      <c r="G12" s="9"/>
      <c r="H12" s="9"/>
      <c r="I12" s="9"/>
      <c r="J12" s="9"/>
      <c r="K12" s="9"/>
      <c r="L12" s="9"/>
    </row>
    <row r="13" spans="1:16" ht="14" x14ac:dyDescent="0.15">
      <c r="A13" s="9"/>
      <c r="B13" s="69"/>
      <c r="C13" s="69"/>
      <c r="D13" s="69"/>
      <c r="E13" s="111"/>
      <c r="F13" s="9"/>
      <c r="G13" s="9"/>
      <c r="H13" s="9"/>
      <c r="I13" s="9"/>
      <c r="J13" s="9"/>
      <c r="K13" s="9"/>
      <c r="L13" s="9"/>
    </row>
    <row r="14" spans="1:16" ht="14" x14ac:dyDescent="0.15">
      <c r="A14" s="9"/>
      <c r="B14" s="285" t="s">
        <v>70</v>
      </c>
      <c r="C14" s="285"/>
      <c r="D14" s="62"/>
      <c r="E14" s="110">
        <v>7.0000000000000007E-2</v>
      </c>
      <c r="F14" s="9"/>
      <c r="G14" s="9"/>
      <c r="H14" s="9"/>
      <c r="I14" s="9"/>
      <c r="J14" s="9"/>
      <c r="K14" s="9"/>
      <c r="L14" s="9"/>
    </row>
    <row r="15" spans="1:16" ht="14" x14ac:dyDescent="0.15">
      <c r="A15" s="9"/>
      <c r="B15" s="69"/>
      <c r="C15" s="69"/>
      <c r="D15" s="69"/>
      <c r="E15" s="111"/>
      <c r="F15" s="9"/>
      <c r="G15" s="9"/>
      <c r="H15" s="9"/>
      <c r="I15" s="9"/>
      <c r="J15" s="9"/>
      <c r="K15" s="9"/>
      <c r="L15" s="9"/>
    </row>
    <row r="16" spans="1:16" ht="14" x14ac:dyDescent="0.15">
      <c r="A16" s="9"/>
      <c r="B16" s="285" t="s">
        <v>23</v>
      </c>
      <c r="C16" s="285"/>
      <c r="D16" s="62"/>
      <c r="E16" s="110">
        <v>0.05</v>
      </c>
      <c r="F16" s="9"/>
      <c r="G16" s="9"/>
      <c r="H16" s="9"/>
      <c r="I16" s="9"/>
      <c r="J16" s="9"/>
      <c r="K16" s="9"/>
      <c r="L16" s="9"/>
    </row>
    <row r="17" spans="1:12" ht="14" x14ac:dyDescent="0.15">
      <c r="A17" s="9"/>
      <c r="B17" s="9"/>
      <c r="C17" s="9"/>
      <c r="D17" s="9"/>
      <c r="E17" s="9"/>
      <c r="F17" s="9"/>
      <c r="G17" s="9"/>
      <c r="H17" s="9"/>
      <c r="I17" s="9"/>
      <c r="J17" s="9"/>
      <c r="K17" s="9"/>
      <c r="L17" s="9"/>
    </row>
    <row r="18" spans="1:12" ht="14" x14ac:dyDescent="0.15">
      <c r="A18" s="9"/>
      <c r="B18" s="9"/>
      <c r="C18" s="9"/>
      <c r="D18" s="9"/>
      <c r="E18" s="9"/>
      <c r="F18" s="9"/>
      <c r="G18" s="9"/>
      <c r="H18" s="9"/>
      <c r="I18" s="9"/>
      <c r="J18" s="9"/>
      <c r="K18" s="9"/>
      <c r="L18" s="9"/>
    </row>
    <row r="19" spans="1:12" ht="14" x14ac:dyDescent="0.15">
      <c r="A19" s="9"/>
      <c r="B19" s="9"/>
      <c r="C19" s="9"/>
      <c r="D19" s="9"/>
      <c r="E19" s="9"/>
      <c r="F19" s="9"/>
      <c r="G19" s="9"/>
      <c r="H19" s="9"/>
      <c r="I19" s="9"/>
      <c r="J19" s="9"/>
      <c r="K19" s="9"/>
      <c r="L19" s="9"/>
    </row>
    <row r="20" spans="1:12" ht="14" x14ac:dyDescent="0.15">
      <c r="A20" s="9"/>
      <c r="B20" s="9"/>
      <c r="C20" s="9"/>
      <c r="D20" s="9"/>
      <c r="E20" s="279" t="s">
        <v>61</v>
      </c>
      <c r="F20" s="279"/>
      <c r="H20" s="279" t="s">
        <v>37</v>
      </c>
      <c r="I20" s="279"/>
      <c r="K20" s="9"/>
      <c r="L20" s="9"/>
    </row>
    <row r="21" spans="1:12" ht="14" x14ac:dyDescent="0.15">
      <c r="A21" s="9"/>
      <c r="B21" s="9"/>
      <c r="C21" s="9"/>
      <c r="D21" s="9"/>
      <c r="E21" s="9"/>
      <c r="F21" s="9"/>
      <c r="G21" s="9"/>
      <c r="H21" s="9"/>
      <c r="I21" s="9"/>
      <c r="J21" s="9"/>
      <c r="K21" s="9"/>
      <c r="L21" s="9"/>
    </row>
    <row r="22" spans="1:12" ht="14" x14ac:dyDescent="0.15">
      <c r="A22" s="9"/>
      <c r="B22" s="9"/>
      <c r="C22" s="9"/>
      <c r="D22" s="9"/>
      <c r="E22" s="9"/>
      <c r="F22" s="9"/>
      <c r="G22" s="9"/>
      <c r="H22" s="9"/>
      <c r="I22" s="9"/>
      <c r="J22" s="9"/>
      <c r="K22" s="9"/>
      <c r="L22" s="9"/>
    </row>
    <row r="23" spans="1:12" ht="14" x14ac:dyDescent="0.15">
      <c r="A23" s="9"/>
    </row>
    <row r="24" spans="1:12" ht="14" x14ac:dyDescent="0.15">
      <c r="A24" s="9"/>
    </row>
    <row r="25" spans="1:12" ht="14" x14ac:dyDescent="0.15">
      <c r="A25" s="9"/>
    </row>
    <row r="26" spans="1:12" ht="14" x14ac:dyDescent="0.15">
      <c r="A26" s="9"/>
    </row>
    <row r="27" spans="1:12" ht="14" x14ac:dyDescent="0.15">
      <c r="A27" s="9"/>
    </row>
    <row r="28" spans="1:12" ht="14" x14ac:dyDescent="0.15">
      <c r="A28" s="9"/>
    </row>
    <row r="29" spans="1:12" ht="14" x14ac:dyDescent="0.15">
      <c r="A29" s="9"/>
    </row>
    <row r="30" spans="1:12" ht="14" x14ac:dyDescent="0.15">
      <c r="A30" s="9"/>
    </row>
    <row r="31" spans="1:12" ht="14" x14ac:dyDescent="0.15">
      <c r="A31" s="9"/>
    </row>
    <row r="32" spans="1:12" ht="14" x14ac:dyDescent="0.15">
      <c r="A32" s="9"/>
    </row>
    <row r="33" spans="1:1" ht="14" x14ac:dyDescent="0.15">
      <c r="A33" s="9"/>
    </row>
    <row r="34" spans="1:1" ht="14" x14ac:dyDescent="0.15">
      <c r="A34" s="7"/>
    </row>
    <row r="35" spans="1:1" ht="14" x14ac:dyDescent="0.15">
      <c r="A35" s="9"/>
    </row>
    <row r="36" spans="1:1" ht="14" x14ac:dyDescent="0.15">
      <c r="A36" s="7"/>
    </row>
    <row r="37" spans="1:1" ht="14" x14ac:dyDescent="0.15">
      <c r="A37" s="9"/>
    </row>
    <row r="38" spans="1:1" ht="14" x14ac:dyDescent="0.15">
      <c r="A38" s="9"/>
    </row>
    <row r="39" spans="1:1" ht="14" x14ac:dyDescent="0.15">
      <c r="A39" s="9"/>
    </row>
    <row r="40" spans="1:1" ht="14" x14ac:dyDescent="0.15">
      <c r="A40" s="9"/>
    </row>
    <row r="41" spans="1:1" ht="14" x14ac:dyDescent="0.15">
      <c r="A41" s="9"/>
    </row>
    <row r="42" spans="1:1" ht="14" x14ac:dyDescent="0.15">
      <c r="A42" s="9"/>
    </row>
    <row r="43" spans="1:1" ht="14" x14ac:dyDescent="0.15">
      <c r="A43" s="9"/>
    </row>
    <row r="44" spans="1:1" ht="14" x14ac:dyDescent="0.15">
      <c r="A44" s="9"/>
    </row>
    <row r="45" spans="1:1" ht="14" x14ac:dyDescent="0.15">
      <c r="A45" s="9"/>
    </row>
    <row r="46" spans="1:1" ht="14" x14ac:dyDescent="0.15">
      <c r="A46" s="9"/>
    </row>
    <row r="47" spans="1:1" ht="14" x14ac:dyDescent="0.15">
      <c r="A47" s="9"/>
    </row>
    <row r="48" spans="1:1" ht="14" x14ac:dyDescent="0.15">
      <c r="A48" s="9"/>
    </row>
    <row r="49" spans="1:1" ht="14" x14ac:dyDescent="0.15">
      <c r="A49" s="9"/>
    </row>
    <row r="50" spans="1:1" ht="14" x14ac:dyDescent="0.15">
      <c r="A50" s="9"/>
    </row>
    <row r="51" spans="1:1" ht="14" x14ac:dyDescent="0.15">
      <c r="A51" s="9"/>
    </row>
    <row r="52" spans="1:1" ht="14" x14ac:dyDescent="0.15">
      <c r="A52" s="9"/>
    </row>
    <row r="53" spans="1:1" ht="14" x14ac:dyDescent="0.15">
      <c r="A53" s="9"/>
    </row>
    <row r="54" spans="1:1" ht="14" x14ac:dyDescent="0.15">
      <c r="A54" s="9"/>
    </row>
    <row r="55" spans="1:1" ht="14" x14ac:dyDescent="0.15">
      <c r="A55" s="9"/>
    </row>
    <row r="56" spans="1:1" ht="14" x14ac:dyDescent="0.15">
      <c r="A56" s="9"/>
    </row>
    <row r="57" spans="1:1" ht="14" x14ac:dyDescent="0.15">
      <c r="A57" s="9"/>
    </row>
    <row r="58" spans="1:1" ht="14" x14ac:dyDescent="0.15">
      <c r="A58" s="9"/>
    </row>
    <row r="59" spans="1:1" ht="14" x14ac:dyDescent="0.15">
      <c r="A59" s="9"/>
    </row>
    <row r="60" spans="1:1" ht="14" x14ac:dyDescent="0.15">
      <c r="A60" s="9"/>
    </row>
    <row r="61" spans="1:1" ht="14" x14ac:dyDescent="0.15">
      <c r="A61" s="9"/>
    </row>
    <row r="62" spans="1:1" ht="14" x14ac:dyDescent="0.15">
      <c r="A62" s="9"/>
    </row>
    <row r="63" spans="1:1" ht="14" x14ac:dyDescent="0.15">
      <c r="A63" s="9"/>
    </row>
    <row r="64" spans="1:1" ht="14" x14ac:dyDescent="0.15">
      <c r="A64" s="9"/>
    </row>
    <row r="65" spans="1:1" ht="14" x14ac:dyDescent="0.15">
      <c r="A65" s="9"/>
    </row>
    <row r="66" spans="1:1" ht="14" x14ac:dyDescent="0.15">
      <c r="A66" s="9"/>
    </row>
    <row r="67" spans="1:1" ht="14" x14ac:dyDescent="0.15">
      <c r="A67" s="9"/>
    </row>
    <row r="68" spans="1:1" ht="14" x14ac:dyDescent="0.15">
      <c r="A68" s="9"/>
    </row>
    <row r="69" spans="1:1" ht="14" x14ac:dyDescent="0.15">
      <c r="A69" s="9"/>
    </row>
    <row r="70" spans="1:1" ht="14" x14ac:dyDescent="0.15">
      <c r="A70" s="9"/>
    </row>
    <row r="71" spans="1:1" ht="14" x14ac:dyDescent="0.15">
      <c r="A71" s="9"/>
    </row>
    <row r="72" spans="1:1" ht="14" x14ac:dyDescent="0.15">
      <c r="A72" s="9"/>
    </row>
    <row r="73" spans="1:1" ht="14" x14ac:dyDescent="0.15">
      <c r="A73" s="9"/>
    </row>
    <row r="74" spans="1:1" ht="14" x14ac:dyDescent="0.15">
      <c r="A74" s="9"/>
    </row>
    <row r="75" spans="1:1" ht="14" x14ac:dyDescent="0.15">
      <c r="A75" s="9"/>
    </row>
    <row r="76" spans="1:1" ht="14" x14ac:dyDescent="0.15">
      <c r="A76" s="9"/>
    </row>
    <row r="77" spans="1:1" ht="14" x14ac:dyDescent="0.15">
      <c r="A77" s="9"/>
    </row>
    <row r="78" spans="1:1" ht="14" x14ac:dyDescent="0.15">
      <c r="A78" s="9"/>
    </row>
    <row r="79" spans="1:1" ht="14" x14ac:dyDescent="0.15">
      <c r="A79" s="9"/>
    </row>
    <row r="80" spans="1:1" ht="14" x14ac:dyDescent="0.15">
      <c r="A80" s="9"/>
    </row>
    <row r="81" spans="1:1" ht="14" x14ac:dyDescent="0.15">
      <c r="A81" s="9"/>
    </row>
    <row r="82" spans="1:1" ht="14" x14ac:dyDescent="0.15">
      <c r="A82" s="9"/>
    </row>
    <row r="83" spans="1:1" ht="14" x14ac:dyDescent="0.15">
      <c r="A83" s="9"/>
    </row>
    <row r="84" spans="1:1" ht="14" x14ac:dyDescent="0.15">
      <c r="A84" s="9"/>
    </row>
    <row r="85" spans="1:1" ht="14" x14ac:dyDescent="0.15">
      <c r="A85" s="9"/>
    </row>
    <row r="86" spans="1:1" ht="14" x14ac:dyDescent="0.15">
      <c r="A86" s="9"/>
    </row>
    <row r="87" spans="1:1" ht="14" x14ac:dyDescent="0.15">
      <c r="A87" s="9"/>
    </row>
    <row r="88" spans="1:1" ht="14" x14ac:dyDescent="0.15">
      <c r="A88" s="9"/>
    </row>
    <row r="89" spans="1:1" ht="14" x14ac:dyDescent="0.15">
      <c r="A89" s="9"/>
    </row>
    <row r="90" spans="1:1" ht="14" x14ac:dyDescent="0.15">
      <c r="A90" s="9"/>
    </row>
    <row r="91" spans="1:1" ht="14" x14ac:dyDescent="0.15">
      <c r="A91" s="9"/>
    </row>
    <row r="92" spans="1:1" ht="14" x14ac:dyDescent="0.15">
      <c r="A92" s="9"/>
    </row>
    <row r="93" spans="1:1" ht="14" x14ac:dyDescent="0.15">
      <c r="A93" s="9"/>
    </row>
    <row r="94" spans="1:1" ht="14" x14ac:dyDescent="0.15">
      <c r="A94" s="9"/>
    </row>
    <row r="95" spans="1:1" ht="14" x14ac:dyDescent="0.15">
      <c r="A95" s="9"/>
    </row>
    <row r="96" spans="1:1" ht="14" x14ac:dyDescent="0.15">
      <c r="A96" s="9"/>
    </row>
    <row r="97" spans="1:1" ht="14" x14ac:dyDescent="0.15">
      <c r="A97" s="9"/>
    </row>
    <row r="98" spans="1:1" ht="14" x14ac:dyDescent="0.15">
      <c r="A98" s="9"/>
    </row>
    <row r="99" spans="1:1" ht="14" x14ac:dyDescent="0.15">
      <c r="A99" s="9"/>
    </row>
    <row r="100" spans="1:1" ht="14" x14ac:dyDescent="0.15">
      <c r="A100" s="9"/>
    </row>
    <row r="101" spans="1:1" ht="14" x14ac:dyDescent="0.15">
      <c r="A101" s="9"/>
    </row>
    <row r="102" spans="1:1" ht="14" x14ac:dyDescent="0.15">
      <c r="A102" s="9"/>
    </row>
    <row r="103" spans="1:1" ht="14" x14ac:dyDescent="0.15">
      <c r="A103" s="9"/>
    </row>
    <row r="104" spans="1:1" ht="14" x14ac:dyDescent="0.15">
      <c r="A104" s="9"/>
    </row>
    <row r="105" spans="1:1" ht="14" x14ac:dyDescent="0.15">
      <c r="A105" s="9"/>
    </row>
    <row r="106" spans="1:1" ht="14" x14ac:dyDescent="0.15">
      <c r="A106" s="9"/>
    </row>
    <row r="107" spans="1:1" ht="14" x14ac:dyDescent="0.15">
      <c r="A107" s="9"/>
    </row>
    <row r="108" spans="1:1" ht="14" x14ac:dyDescent="0.15">
      <c r="A108" s="9"/>
    </row>
    <row r="109" spans="1:1" ht="14" x14ac:dyDescent="0.15">
      <c r="A109" s="9"/>
    </row>
    <row r="110" spans="1:1" ht="14" x14ac:dyDescent="0.15">
      <c r="A110" s="9"/>
    </row>
    <row r="111" spans="1:1" ht="14" x14ac:dyDescent="0.15">
      <c r="A111" s="9"/>
    </row>
    <row r="112" spans="1:1" ht="14" x14ac:dyDescent="0.15">
      <c r="A112" s="9"/>
    </row>
    <row r="113" spans="1:1" ht="14" x14ac:dyDescent="0.15">
      <c r="A113" s="9"/>
    </row>
    <row r="114" spans="1:1" ht="14" x14ac:dyDescent="0.15">
      <c r="A114" s="9"/>
    </row>
    <row r="115" spans="1:1" ht="14" x14ac:dyDescent="0.15">
      <c r="A115" s="9"/>
    </row>
    <row r="116" spans="1:1" ht="14" x14ac:dyDescent="0.15">
      <c r="A116" s="9"/>
    </row>
    <row r="117" spans="1:1" ht="14" x14ac:dyDescent="0.15">
      <c r="A117" s="9"/>
    </row>
    <row r="118" spans="1:1" ht="14" x14ac:dyDescent="0.15">
      <c r="A118" s="9"/>
    </row>
    <row r="119" spans="1:1" ht="14" x14ac:dyDescent="0.15">
      <c r="A119" s="9"/>
    </row>
    <row r="120" spans="1:1" ht="14" x14ac:dyDescent="0.15">
      <c r="A120" s="9"/>
    </row>
    <row r="121" spans="1:1" ht="14" x14ac:dyDescent="0.15">
      <c r="A121" s="9"/>
    </row>
    <row r="122" spans="1:1" ht="14" x14ac:dyDescent="0.15">
      <c r="A122" s="9"/>
    </row>
    <row r="123" spans="1:1" ht="14" x14ac:dyDescent="0.15">
      <c r="A123" s="9"/>
    </row>
    <row r="124" spans="1:1" ht="14" x14ac:dyDescent="0.15">
      <c r="A124" s="9"/>
    </row>
    <row r="125" spans="1:1" ht="14" x14ac:dyDescent="0.15">
      <c r="A125" s="9"/>
    </row>
    <row r="126" spans="1:1" ht="14" x14ac:dyDescent="0.15">
      <c r="A126" s="9"/>
    </row>
    <row r="127" spans="1:1" ht="14" x14ac:dyDescent="0.15">
      <c r="A127" s="9"/>
    </row>
    <row r="128" spans="1:1" ht="14" x14ac:dyDescent="0.15">
      <c r="A128" s="9"/>
    </row>
    <row r="129" spans="1:1" ht="14" x14ac:dyDescent="0.15">
      <c r="A129" s="9"/>
    </row>
    <row r="130" spans="1:1" ht="14" x14ac:dyDescent="0.15">
      <c r="A130" s="9"/>
    </row>
    <row r="131" spans="1:1" ht="14" x14ac:dyDescent="0.15">
      <c r="A131" s="9"/>
    </row>
    <row r="132" spans="1:1" ht="14" x14ac:dyDescent="0.15">
      <c r="A132" s="9"/>
    </row>
    <row r="133" spans="1:1" ht="14" x14ac:dyDescent="0.15">
      <c r="A133" s="9"/>
    </row>
    <row r="134" spans="1:1" ht="14" x14ac:dyDescent="0.15">
      <c r="A134" s="9"/>
    </row>
    <row r="135" spans="1:1" ht="14" x14ac:dyDescent="0.15">
      <c r="A135" s="9"/>
    </row>
    <row r="136" spans="1:1" ht="14" x14ac:dyDescent="0.15">
      <c r="A136" s="9"/>
    </row>
    <row r="137" spans="1:1" ht="14" x14ac:dyDescent="0.15">
      <c r="A137" s="9"/>
    </row>
    <row r="138" spans="1:1" ht="14" x14ac:dyDescent="0.15">
      <c r="A138" s="9"/>
    </row>
    <row r="139" spans="1:1" ht="14" x14ac:dyDescent="0.15">
      <c r="A139" s="9"/>
    </row>
    <row r="140" spans="1:1" ht="14" x14ac:dyDescent="0.15">
      <c r="A140" s="9"/>
    </row>
    <row r="141" spans="1:1" ht="14" x14ac:dyDescent="0.15">
      <c r="A141" s="9"/>
    </row>
    <row r="142" spans="1:1" ht="14" x14ac:dyDescent="0.15">
      <c r="A142" s="9"/>
    </row>
    <row r="143" spans="1:1" ht="14" x14ac:dyDescent="0.15">
      <c r="A143" s="9"/>
    </row>
    <row r="144" spans="1:1" ht="14" x14ac:dyDescent="0.15">
      <c r="A144" s="9"/>
    </row>
    <row r="145" spans="1:1" ht="14" x14ac:dyDescent="0.15">
      <c r="A145" s="9"/>
    </row>
    <row r="146" spans="1:1" ht="14" x14ac:dyDescent="0.15">
      <c r="A146" s="9"/>
    </row>
    <row r="147" spans="1:1" ht="14" x14ac:dyDescent="0.15">
      <c r="A147" s="9"/>
    </row>
    <row r="148" spans="1:1" ht="14" x14ac:dyDescent="0.15">
      <c r="A148" s="9"/>
    </row>
    <row r="149" spans="1:1" ht="14" x14ac:dyDescent="0.15">
      <c r="A149" s="9"/>
    </row>
    <row r="150" spans="1:1" ht="14" x14ac:dyDescent="0.15">
      <c r="A150" s="9"/>
    </row>
    <row r="151" spans="1:1" ht="14" x14ac:dyDescent="0.15">
      <c r="A151" s="9"/>
    </row>
    <row r="152" spans="1:1" ht="14" x14ac:dyDescent="0.15">
      <c r="A152" s="9"/>
    </row>
    <row r="153" spans="1:1" ht="14" x14ac:dyDescent="0.15">
      <c r="A153" s="9"/>
    </row>
    <row r="154" spans="1:1" ht="14" x14ac:dyDescent="0.15">
      <c r="A154" s="9"/>
    </row>
    <row r="155" spans="1:1" ht="14" x14ac:dyDescent="0.15">
      <c r="A155" s="9"/>
    </row>
    <row r="156" spans="1:1" ht="14" x14ac:dyDescent="0.15">
      <c r="A156" s="9"/>
    </row>
    <row r="157" spans="1:1" ht="14" x14ac:dyDescent="0.15">
      <c r="A157" s="9"/>
    </row>
    <row r="158" spans="1:1" ht="14" x14ac:dyDescent="0.15">
      <c r="A158" s="9"/>
    </row>
    <row r="159" spans="1:1" ht="14" x14ac:dyDescent="0.15">
      <c r="A159" s="9"/>
    </row>
    <row r="160" spans="1:1" ht="14" x14ac:dyDescent="0.15">
      <c r="A160" s="9"/>
    </row>
    <row r="161" spans="1:1" ht="14" x14ac:dyDescent="0.15">
      <c r="A161" s="9"/>
    </row>
    <row r="162" spans="1:1" ht="14" x14ac:dyDescent="0.15">
      <c r="A162" s="9"/>
    </row>
    <row r="163" spans="1:1" ht="14" x14ac:dyDescent="0.15">
      <c r="A163" s="9"/>
    </row>
    <row r="164" spans="1:1" ht="14" x14ac:dyDescent="0.15">
      <c r="A164" s="9"/>
    </row>
    <row r="165" spans="1:1" ht="14" x14ac:dyDescent="0.15">
      <c r="A165" s="9"/>
    </row>
    <row r="166" spans="1:1" ht="14" x14ac:dyDescent="0.15">
      <c r="A166" s="9"/>
    </row>
    <row r="167" spans="1:1" ht="14" x14ac:dyDescent="0.15">
      <c r="A167" s="9"/>
    </row>
    <row r="168" spans="1:1" ht="14" x14ac:dyDescent="0.15">
      <c r="A168" s="9"/>
    </row>
    <row r="169" spans="1:1" ht="14" x14ac:dyDescent="0.15">
      <c r="A169" s="9"/>
    </row>
    <row r="170" spans="1:1" ht="14" x14ac:dyDescent="0.15">
      <c r="A170" s="9"/>
    </row>
    <row r="171" spans="1:1" ht="14" x14ac:dyDescent="0.15">
      <c r="A171" s="9"/>
    </row>
    <row r="172" spans="1:1" ht="14" x14ac:dyDescent="0.15">
      <c r="A172" s="9"/>
    </row>
    <row r="173" spans="1:1" ht="14" x14ac:dyDescent="0.15">
      <c r="A173" s="9"/>
    </row>
    <row r="174" spans="1:1" ht="14" x14ac:dyDescent="0.15">
      <c r="A174" s="9"/>
    </row>
    <row r="175" spans="1:1" ht="14" x14ac:dyDescent="0.15">
      <c r="A175" s="9"/>
    </row>
    <row r="176" spans="1:1" ht="14" x14ac:dyDescent="0.15">
      <c r="A176" s="9"/>
    </row>
    <row r="177" spans="1:1" ht="14" x14ac:dyDescent="0.15">
      <c r="A177" s="9"/>
    </row>
    <row r="178" spans="1:1" ht="14" x14ac:dyDescent="0.15">
      <c r="A178" s="9"/>
    </row>
    <row r="179" spans="1:1" ht="14" x14ac:dyDescent="0.15">
      <c r="A179" s="9"/>
    </row>
    <row r="180" spans="1:1" ht="14" x14ac:dyDescent="0.15">
      <c r="A180" s="9"/>
    </row>
    <row r="181" spans="1:1" ht="14" x14ac:dyDescent="0.15">
      <c r="A181" s="9"/>
    </row>
    <row r="182" spans="1:1" ht="14" x14ac:dyDescent="0.15">
      <c r="A182" s="9"/>
    </row>
    <row r="183" spans="1:1" ht="14" x14ac:dyDescent="0.15">
      <c r="A183" s="9"/>
    </row>
    <row r="184" spans="1:1" ht="14" x14ac:dyDescent="0.15">
      <c r="A184" s="9"/>
    </row>
    <row r="185" spans="1:1" ht="14" x14ac:dyDescent="0.15">
      <c r="A185" s="9"/>
    </row>
    <row r="186" spans="1:1" ht="14" x14ac:dyDescent="0.15">
      <c r="A186" s="9"/>
    </row>
    <row r="187" spans="1:1" ht="14" x14ac:dyDescent="0.15">
      <c r="A187" s="9"/>
    </row>
    <row r="188" spans="1:1" ht="14" x14ac:dyDescent="0.15">
      <c r="A188" s="9"/>
    </row>
    <row r="189" spans="1:1" ht="14" x14ac:dyDescent="0.15">
      <c r="A189" s="9"/>
    </row>
    <row r="190" spans="1:1" ht="14" x14ac:dyDescent="0.15">
      <c r="A190" s="9"/>
    </row>
    <row r="191" spans="1:1" ht="14" x14ac:dyDescent="0.15">
      <c r="A191" s="9"/>
    </row>
    <row r="192" spans="1:1" ht="14" x14ac:dyDescent="0.15">
      <c r="A192" s="9"/>
    </row>
    <row r="193" spans="1:1" ht="14" x14ac:dyDescent="0.15">
      <c r="A193" s="9"/>
    </row>
    <row r="194" spans="1:1" ht="14" x14ac:dyDescent="0.15">
      <c r="A194" s="9"/>
    </row>
    <row r="195" spans="1:1" ht="14" x14ac:dyDescent="0.15">
      <c r="A195" s="9"/>
    </row>
    <row r="196" spans="1:1" ht="14" x14ac:dyDescent="0.15">
      <c r="A196" s="9"/>
    </row>
    <row r="197" spans="1:1" ht="14" x14ac:dyDescent="0.15">
      <c r="A197" s="9"/>
    </row>
    <row r="198" spans="1:1" ht="14" x14ac:dyDescent="0.15">
      <c r="A198" s="9"/>
    </row>
    <row r="199" spans="1:1" ht="14" x14ac:dyDescent="0.15">
      <c r="A199" s="9"/>
    </row>
    <row r="200" spans="1:1" ht="14" x14ac:dyDescent="0.15">
      <c r="A200" s="9"/>
    </row>
    <row r="201" spans="1:1" ht="14" x14ac:dyDescent="0.15">
      <c r="A201" s="9"/>
    </row>
    <row r="202" spans="1:1" ht="14" x14ac:dyDescent="0.15">
      <c r="A202" s="9"/>
    </row>
    <row r="203" spans="1:1" ht="14" x14ac:dyDescent="0.15">
      <c r="A203" s="9"/>
    </row>
    <row r="204" spans="1:1" ht="14" x14ac:dyDescent="0.15">
      <c r="A204" s="9"/>
    </row>
    <row r="205" spans="1:1" ht="14" x14ac:dyDescent="0.15">
      <c r="A205" s="9"/>
    </row>
    <row r="206" spans="1:1" ht="14" x14ac:dyDescent="0.15">
      <c r="A206" s="9"/>
    </row>
    <row r="207" spans="1:1" ht="14" x14ac:dyDescent="0.15">
      <c r="A207" s="9"/>
    </row>
    <row r="208" spans="1:1" ht="14" x14ac:dyDescent="0.15">
      <c r="A208" s="9"/>
    </row>
    <row r="209" spans="1:1" ht="14" x14ac:dyDescent="0.15">
      <c r="A209" s="9"/>
    </row>
    <row r="210" spans="1:1" ht="14" x14ac:dyDescent="0.15">
      <c r="A210" s="9"/>
    </row>
    <row r="211" spans="1:1" ht="14" x14ac:dyDescent="0.15">
      <c r="A211" s="9"/>
    </row>
    <row r="212" spans="1:1" ht="14" x14ac:dyDescent="0.15">
      <c r="A212" s="9"/>
    </row>
    <row r="213" spans="1:1" ht="14" x14ac:dyDescent="0.15">
      <c r="A213" s="9"/>
    </row>
    <row r="214" spans="1:1" ht="14" x14ac:dyDescent="0.15">
      <c r="A214" s="9"/>
    </row>
    <row r="215" spans="1:1" ht="14" x14ac:dyDescent="0.15">
      <c r="A215" s="9"/>
    </row>
    <row r="216" spans="1:1" ht="14" x14ac:dyDescent="0.15">
      <c r="A216" s="9"/>
    </row>
    <row r="217" spans="1:1" ht="14" x14ac:dyDescent="0.15">
      <c r="A217" s="9"/>
    </row>
    <row r="218" spans="1:1" ht="14" x14ac:dyDescent="0.15">
      <c r="A218" s="9"/>
    </row>
    <row r="219" spans="1:1" ht="14" x14ac:dyDescent="0.15">
      <c r="A219" s="9"/>
    </row>
    <row r="220" spans="1:1" ht="14" x14ac:dyDescent="0.15">
      <c r="A220" s="9"/>
    </row>
    <row r="221" spans="1:1" ht="14" x14ac:dyDescent="0.15">
      <c r="A221" s="9"/>
    </row>
    <row r="222" spans="1:1" ht="14" x14ac:dyDescent="0.15">
      <c r="A222" s="9"/>
    </row>
    <row r="223" spans="1:1" ht="14" x14ac:dyDescent="0.15">
      <c r="A223" s="9"/>
    </row>
    <row r="224" spans="1:1" ht="14" x14ac:dyDescent="0.15">
      <c r="A224" s="9"/>
    </row>
    <row r="225" spans="1:1" ht="14" x14ac:dyDescent="0.15">
      <c r="A225" s="9"/>
    </row>
    <row r="226" spans="1:1" ht="14" x14ac:dyDescent="0.15">
      <c r="A226" s="9"/>
    </row>
    <row r="227" spans="1:1" ht="14" x14ac:dyDescent="0.15">
      <c r="A227" s="9"/>
    </row>
    <row r="228" spans="1:1" ht="14" x14ac:dyDescent="0.15">
      <c r="A228" s="9"/>
    </row>
    <row r="229" spans="1:1" ht="14" x14ac:dyDescent="0.15">
      <c r="A229" s="9"/>
    </row>
    <row r="230" spans="1:1" ht="14" x14ac:dyDescent="0.15">
      <c r="A230" s="9"/>
    </row>
    <row r="231" spans="1:1" ht="14" x14ac:dyDescent="0.15">
      <c r="A231" s="9"/>
    </row>
    <row r="232" spans="1:1" ht="14" x14ac:dyDescent="0.15">
      <c r="A232" s="9"/>
    </row>
    <row r="233" spans="1:1" ht="14" x14ac:dyDescent="0.15">
      <c r="A233" s="9"/>
    </row>
    <row r="234" spans="1:1" ht="14" x14ac:dyDescent="0.15">
      <c r="A234" s="9"/>
    </row>
    <row r="235" spans="1:1" ht="14" x14ac:dyDescent="0.15">
      <c r="A235" s="9"/>
    </row>
    <row r="236" spans="1:1" ht="14" x14ac:dyDescent="0.15">
      <c r="A236" s="9"/>
    </row>
    <row r="237" spans="1:1" ht="14" x14ac:dyDescent="0.15">
      <c r="A237" s="9"/>
    </row>
    <row r="238" spans="1:1" ht="14" x14ac:dyDescent="0.15">
      <c r="A238" s="9"/>
    </row>
    <row r="239" spans="1:1" ht="14" x14ac:dyDescent="0.15">
      <c r="A239" s="9"/>
    </row>
    <row r="240" spans="1:1" ht="14" x14ac:dyDescent="0.15">
      <c r="A240" s="9"/>
    </row>
    <row r="241" spans="1:1" ht="14" x14ac:dyDescent="0.15">
      <c r="A241" s="9"/>
    </row>
    <row r="242" spans="1:1" ht="14" x14ac:dyDescent="0.15">
      <c r="A242" s="9"/>
    </row>
    <row r="243" spans="1:1" ht="14" x14ac:dyDescent="0.15">
      <c r="A243" s="9"/>
    </row>
    <row r="244" spans="1:1" ht="14" x14ac:dyDescent="0.15">
      <c r="A244" s="9"/>
    </row>
    <row r="245" spans="1:1" ht="14" x14ac:dyDescent="0.15">
      <c r="A245" s="9"/>
    </row>
    <row r="246" spans="1:1" ht="14" x14ac:dyDescent="0.15">
      <c r="A246" s="9"/>
    </row>
    <row r="247" spans="1:1" ht="14" x14ac:dyDescent="0.15">
      <c r="A247" s="9"/>
    </row>
    <row r="248" spans="1:1" ht="14" x14ac:dyDescent="0.15">
      <c r="A248" s="9"/>
    </row>
    <row r="249" spans="1:1" ht="14" x14ac:dyDescent="0.15">
      <c r="A249" s="9"/>
    </row>
    <row r="250" spans="1:1" ht="14" x14ac:dyDescent="0.15">
      <c r="A250" s="9"/>
    </row>
    <row r="251" spans="1:1" ht="14" x14ac:dyDescent="0.15">
      <c r="A251" s="9"/>
    </row>
    <row r="252" spans="1:1" ht="14" x14ac:dyDescent="0.15">
      <c r="A252" s="9"/>
    </row>
    <row r="253" spans="1:1" ht="14" x14ac:dyDescent="0.15">
      <c r="A253" s="9"/>
    </row>
    <row r="254" spans="1:1" ht="14" x14ac:dyDescent="0.15">
      <c r="A254" s="9"/>
    </row>
    <row r="255" spans="1:1" ht="14" x14ac:dyDescent="0.15">
      <c r="A255" s="9"/>
    </row>
    <row r="256" spans="1:1" ht="14" x14ac:dyDescent="0.15">
      <c r="A256" s="9"/>
    </row>
    <row r="257" spans="1:1" ht="14" x14ac:dyDescent="0.15">
      <c r="A257" s="9"/>
    </row>
    <row r="258" spans="1:1" ht="14" x14ac:dyDescent="0.15">
      <c r="A258" s="9"/>
    </row>
    <row r="259" spans="1:1" ht="14" x14ac:dyDescent="0.15">
      <c r="A259" s="9"/>
    </row>
    <row r="260" spans="1:1" ht="14" x14ac:dyDescent="0.15">
      <c r="A260" s="9"/>
    </row>
    <row r="261" spans="1:1" ht="14" x14ac:dyDescent="0.15">
      <c r="A261" s="9"/>
    </row>
    <row r="262" spans="1:1" ht="14" x14ac:dyDescent="0.15">
      <c r="A262" s="9"/>
    </row>
    <row r="263" spans="1:1" ht="14" x14ac:dyDescent="0.15">
      <c r="A263" s="9"/>
    </row>
    <row r="264" spans="1:1" ht="14" x14ac:dyDescent="0.15">
      <c r="A264" s="9"/>
    </row>
    <row r="265" spans="1:1" ht="14" x14ac:dyDescent="0.15">
      <c r="A265" s="9"/>
    </row>
    <row r="266" spans="1:1" ht="14" x14ac:dyDescent="0.15">
      <c r="A266" s="9"/>
    </row>
    <row r="267" spans="1:1" ht="14" x14ac:dyDescent="0.15">
      <c r="A267" s="9"/>
    </row>
    <row r="268" spans="1:1" ht="14" x14ac:dyDescent="0.15">
      <c r="A268" s="9"/>
    </row>
    <row r="269" spans="1:1" ht="14" x14ac:dyDescent="0.15">
      <c r="A269" s="9"/>
    </row>
    <row r="270" spans="1:1" ht="14" x14ac:dyDescent="0.15">
      <c r="A270" s="9"/>
    </row>
    <row r="271" spans="1:1" ht="14" x14ac:dyDescent="0.15">
      <c r="A271" s="9"/>
    </row>
    <row r="272" spans="1:1" ht="14" x14ac:dyDescent="0.15">
      <c r="A272" s="9"/>
    </row>
    <row r="273" spans="1:1" ht="14" x14ac:dyDescent="0.15">
      <c r="A273" s="9"/>
    </row>
    <row r="274" spans="1:1" ht="14" x14ac:dyDescent="0.15">
      <c r="A274" s="9"/>
    </row>
    <row r="275" spans="1:1" ht="14" x14ac:dyDescent="0.15">
      <c r="A275" s="9"/>
    </row>
    <row r="276" spans="1:1" ht="14" x14ac:dyDescent="0.15">
      <c r="A276" s="9"/>
    </row>
    <row r="277" spans="1:1" ht="14" x14ac:dyDescent="0.15">
      <c r="A277" s="9"/>
    </row>
    <row r="278" spans="1:1" ht="14" x14ac:dyDescent="0.15">
      <c r="A278" s="9"/>
    </row>
    <row r="279" spans="1:1" ht="14" x14ac:dyDescent="0.15">
      <c r="A279" s="9"/>
    </row>
    <row r="280" spans="1:1" ht="14" x14ac:dyDescent="0.15">
      <c r="A280" s="9"/>
    </row>
    <row r="281" spans="1:1" ht="14" x14ac:dyDescent="0.15">
      <c r="A281" s="9"/>
    </row>
    <row r="282" spans="1:1" ht="14" x14ac:dyDescent="0.15">
      <c r="A282" s="9"/>
    </row>
    <row r="283" spans="1:1" ht="14" x14ac:dyDescent="0.15">
      <c r="A283" s="9"/>
    </row>
    <row r="284" spans="1:1" ht="14" x14ac:dyDescent="0.15">
      <c r="A284" s="9"/>
    </row>
    <row r="285" spans="1:1" ht="14" x14ac:dyDescent="0.15">
      <c r="A285" s="9"/>
    </row>
    <row r="286" spans="1:1" ht="14" x14ac:dyDescent="0.15">
      <c r="A286" s="9"/>
    </row>
    <row r="287" spans="1:1" ht="14" x14ac:dyDescent="0.15">
      <c r="A287" s="9"/>
    </row>
    <row r="288" spans="1:1" ht="14" x14ac:dyDescent="0.15">
      <c r="A288" s="9"/>
    </row>
    <row r="289" spans="1:1" ht="14" x14ac:dyDescent="0.15">
      <c r="A289" s="9"/>
    </row>
    <row r="290" spans="1:1" ht="14" x14ac:dyDescent="0.15">
      <c r="A290" s="9"/>
    </row>
    <row r="291" spans="1:1" ht="14" x14ac:dyDescent="0.15">
      <c r="A291" s="9"/>
    </row>
    <row r="292" spans="1:1" ht="14" x14ac:dyDescent="0.15">
      <c r="A292" s="9"/>
    </row>
    <row r="293" spans="1:1" ht="14" x14ac:dyDescent="0.15">
      <c r="A293" s="9"/>
    </row>
    <row r="294" spans="1:1" ht="14" x14ac:dyDescent="0.15">
      <c r="A294" s="9"/>
    </row>
    <row r="295" spans="1:1" ht="14" x14ac:dyDescent="0.15">
      <c r="A295" s="9"/>
    </row>
    <row r="296" spans="1:1" ht="14" x14ac:dyDescent="0.15">
      <c r="A296" s="9"/>
    </row>
    <row r="297" spans="1:1" ht="14" x14ac:dyDescent="0.15">
      <c r="A297" s="9"/>
    </row>
    <row r="298" spans="1:1" ht="14" x14ac:dyDescent="0.15">
      <c r="A298" s="9"/>
    </row>
    <row r="299" spans="1:1" ht="14" x14ac:dyDescent="0.15">
      <c r="A299" s="9"/>
    </row>
    <row r="300" spans="1:1" ht="14" x14ac:dyDescent="0.15">
      <c r="A300" s="9"/>
    </row>
    <row r="301" spans="1:1" ht="14" x14ac:dyDescent="0.15">
      <c r="A301" s="9"/>
    </row>
    <row r="302" spans="1:1" ht="14" x14ac:dyDescent="0.15">
      <c r="A302" s="9"/>
    </row>
    <row r="303" spans="1:1" ht="14" x14ac:dyDescent="0.15">
      <c r="A303" s="9"/>
    </row>
    <row r="304" spans="1:1" ht="14" x14ac:dyDescent="0.15">
      <c r="A304" s="9"/>
    </row>
    <row r="305" spans="1:1" ht="14" x14ac:dyDescent="0.15">
      <c r="A305" s="9"/>
    </row>
    <row r="306" spans="1:1" ht="14" x14ac:dyDescent="0.15">
      <c r="A306" s="9"/>
    </row>
    <row r="307" spans="1:1" ht="14" x14ac:dyDescent="0.15">
      <c r="A307" s="9"/>
    </row>
    <row r="308" spans="1:1" ht="14" x14ac:dyDescent="0.15">
      <c r="A308" s="9"/>
    </row>
    <row r="309" spans="1:1" ht="14" x14ac:dyDescent="0.15">
      <c r="A309" s="9"/>
    </row>
    <row r="310" spans="1:1" ht="14" x14ac:dyDescent="0.15">
      <c r="A310" s="9"/>
    </row>
    <row r="311" spans="1:1" ht="14" x14ac:dyDescent="0.15">
      <c r="A311" s="9"/>
    </row>
    <row r="312" spans="1:1" ht="14" x14ac:dyDescent="0.15">
      <c r="A312" s="9"/>
    </row>
    <row r="313" spans="1:1" ht="14" x14ac:dyDescent="0.15">
      <c r="A313" s="9"/>
    </row>
    <row r="314" spans="1:1" ht="14" x14ac:dyDescent="0.15">
      <c r="A314" s="9"/>
    </row>
    <row r="315" spans="1:1" ht="14" x14ac:dyDescent="0.15">
      <c r="A315" s="9"/>
    </row>
    <row r="316" spans="1:1" ht="14" x14ac:dyDescent="0.15">
      <c r="A316" s="9"/>
    </row>
    <row r="317" spans="1:1" ht="14" x14ac:dyDescent="0.15">
      <c r="A317" s="9"/>
    </row>
    <row r="318" spans="1:1" ht="14" x14ac:dyDescent="0.15">
      <c r="A318" s="9"/>
    </row>
    <row r="319" spans="1:1" ht="14" x14ac:dyDescent="0.15">
      <c r="A319" s="9"/>
    </row>
    <row r="320" spans="1:1" ht="14" x14ac:dyDescent="0.15">
      <c r="A320" s="9"/>
    </row>
    <row r="321" spans="1:1" ht="14" x14ac:dyDescent="0.15">
      <c r="A321" s="9"/>
    </row>
    <row r="322" spans="1:1" ht="14" x14ac:dyDescent="0.15">
      <c r="A322" s="9"/>
    </row>
    <row r="323" spans="1:1" ht="14" x14ac:dyDescent="0.15">
      <c r="A323" s="9"/>
    </row>
    <row r="324" spans="1:1" ht="14" x14ac:dyDescent="0.15">
      <c r="A324" s="9"/>
    </row>
    <row r="325" spans="1:1" ht="14" x14ac:dyDescent="0.15">
      <c r="A325" s="9"/>
    </row>
    <row r="326" spans="1:1" ht="14" x14ac:dyDescent="0.15">
      <c r="A326" s="9"/>
    </row>
    <row r="327" spans="1:1" ht="14" x14ac:dyDescent="0.15">
      <c r="A327" s="9"/>
    </row>
    <row r="328" spans="1:1" ht="14" x14ac:dyDescent="0.15">
      <c r="A328" s="9"/>
    </row>
    <row r="329" spans="1:1" ht="14" x14ac:dyDescent="0.15">
      <c r="A329" s="9"/>
    </row>
    <row r="330" spans="1:1" ht="14" x14ac:dyDescent="0.15">
      <c r="A330" s="9"/>
    </row>
    <row r="331" spans="1:1" ht="14" x14ac:dyDescent="0.15">
      <c r="A331" s="9"/>
    </row>
    <row r="332" spans="1:1" ht="14" x14ac:dyDescent="0.15">
      <c r="A332" s="9"/>
    </row>
    <row r="333" spans="1:1" ht="14" x14ac:dyDescent="0.15">
      <c r="A333" s="9"/>
    </row>
    <row r="334" spans="1:1" ht="14" x14ac:dyDescent="0.15">
      <c r="A334" s="9"/>
    </row>
    <row r="335" spans="1:1" ht="14" x14ac:dyDescent="0.15">
      <c r="A335" s="9"/>
    </row>
    <row r="336" spans="1:1" ht="14" x14ac:dyDescent="0.15">
      <c r="A336" s="9"/>
    </row>
    <row r="337" spans="1:1" ht="14" x14ac:dyDescent="0.15">
      <c r="A337" s="9"/>
    </row>
    <row r="338" spans="1:1" ht="14" x14ac:dyDescent="0.15">
      <c r="A338" s="9"/>
    </row>
    <row r="339" spans="1:1" ht="14" x14ac:dyDescent="0.15">
      <c r="A339" s="9"/>
    </row>
    <row r="340" spans="1:1" ht="14" x14ac:dyDescent="0.15">
      <c r="A340" s="9"/>
    </row>
    <row r="341" spans="1:1" ht="14" x14ac:dyDescent="0.15">
      <c r="A341" s="9"/>
    </row>
    <row r="342" spans="1:1" ht="14" x14ac:dyDescent="0.15">
      <c r="A342" s="9"/>
    </row>
    <row r="343" spans="1:1" ht="14" x14ac:dyDescent="0.15">
      <c r="A343" s="9"/>
    </row>
    <row r="344" spans="1:1" ht="14" x14ac:dyDescent="0.15">
      <c r="A344" s="9"/>
    </row>
    <row r="345" spans="1:1" ht="14" x14ac:dyDescent="0.15">
      <c r="A345" s="9"/>
    </row>
    <row r="346" spans="1:1" ht="14" x14ac:dyDescent="0.15">
      <c r="A346" s="9"/>
    </row>
    <row r="347" spans="1:1" ht="14" x14ac:dyDescent="0.15">
      <c r="A347" s="9"/>
    </row>
    <row r="348" spans="1:1" ht="14" x14ac:dyDescent="0.15">
      <c r="A348" s="9"/>
    </row>
    <row r="349" spans="1:1" ht="14" x14ac:dyDescent="0.15">
      <c r="A349" s="9"/>
    </row>
    <row r="350" spans="1:1" ht="14" x14ac:dyDescent="0.15">
      <c r="A350" s="9"/>
    </row>
    <row r="351" spans="1:1" ht="14" x14ac:dyDescent="0.15">
      <c r="A351" s="9"/>
    </row>
    <row r="352" spans="1:1" ht="14" x14ac:dyDescent="0.15">
      <c r="A352" s="9"/>
    </row>
    <row r="353" spans="1:1" ht="14" x14ac:dyDescent="0.15">
      <c r="A353" s="9"/>
    </row>
    <row r="354" spans="1:1" ht="14" x14ac:dyDescent="0.15">
      <c r="A354" s="9"/>
    </row>
    <row r="355" spans="1:1" ht="14" x14ac:dyDescent="0.15">
      <c r="A355" s="9"/>
    </row>
    <row r="356" spans="1:1" ht="14" x14ac:dyDescent="0.15">
      <c r="A356" s="9"/>
    </row>
    <row r="357" spans="1:1" ht="14" x14ac:dyDescent="0.15">
      <c r="A357" s="9"/>
    </row>
    <row r="358" spans="1:1" ht="14" x14ac:dyDescent="0.15">
      <c r="A358" s="9"/>
    </row>
    <row r="359" spans="1:1" ht="14" x14ac:dyDescent="0.15">
      <c r="A359" s="9"/>
    </row>
    <row r="360" spans="1:1" ht="14" x14ac:dyDescent="0.15">
      <c r="A360" s="9"/>
    </row>
    <row r="361" spans="1:1" ht="14" x14ac:dyDescent="0.15">
      <c r="A361" s="9"/>
    </row>
    <row r="362" spans="1:1" ht="14" x14ac:dyDescent="0.15">
      <c r="A362" s="9"/>
    </row>
    <row r="363" spans="1:1" ht="14" x14ac:dyDescent="0.15">
      <c r="A363" s="9"/>
    </row>
    <row r="364" spans="1:1" ht="14" x14ac:dyDescent="0.15">
      <c r="A364" s="9"/>
    </row>
    <row r="365" spans="1:1" ht="14" x14ac:dyDescent="0.15">
      <c r="A365" s="9"/>
    </row>
    <row r="366" spans="1:1" ht="14" x14ac:dyDescent="0.15">
      <c r="A366" s="9"/>
    </row>
    <row r="367" spans="1:1" ht="14" x14ac:dyDescent="0.15">
      <c r="A367" s="9"/>
    </row>
    <row r="368" spans="1:1" ht="14" x14ac:dyDescent="0.15">
      <c r="A368" s="9"/>
    </row>
    <row r="369" spans="1:1" ht="14" x14ac:dyDescent="0.15">
      <c r="A369" s="9"/>
    </row>
    <row r="370" spans="1:1" ht="14" x14ac:dyDescent="0.15">
      <c r="A370" s="9"/>
    </row>
    <row r="371" spans="1:1" ht="14" x14ac:dyDescent="0.15">
      <c r="A371" s="9"/>
    </row>
    <row r="372" spans="1:1" ht="14" x14ac:dyDescent="0.15">
      <c r="A372" s="9"/>
    </row>
    <row r="373" spans="1:1" ht="14" x14ac:dyDescent="0.15">
      <c r="A373" s="9"/>
    </row>
    <row r="374" spans="1:1" ht="14" x14ac:dyDescent="0.15">
      <c r="A374" s="9"/>
    </row>
    <row r="375" spans="1:1" ht="14" x14ac:dyDescent="0.15">
      <c r="A375" s="9"/>
    </row>
    <row r="376" spans="1:1" ht="14" x14ac:dyDescent="0.15">
      <c r="A376" s="9"/>
    </row>
    <row r="377" spans="1:1" ht="14" x14ac:dyDescent="0.15">
      <c r="A377" s="9"/>
    </row>
    <row r="378" spans="1:1" ht="14" x14ac:dyDescent="0.15">
      <c r="A378" s="9"/>
    </row>
    <row r="379" spans="1:1" ht="14" x14ac:dyDescent="0.15">
      <c r="A379" s="9"/>
    </row>
    <row r="380" spans="1:1" ht="14" x14ac:dyDescent="0.15">
      <c r="A380" s="9"/>
    </row>
    <row r="381" spans="1:1" ht="14" x14ac:dyDescent="0.15">
      <c r="A381" s="9"/>
    </row>
    <row r="382" spans="1:1" ht="14" x14ac:dyDescent="0.15">
      <c r="A382" s="9"/>
    </row>
    <row r="383" spans="1:1" ht="14" x14ac:dyDescent="0.15">
      <c r="A383" s="9"/>
    </row>
    <row r="384" spans="1:1" ht="14" x14ac:dyDescent="0.15">
      <c r="A384" s="9"/>
    </row>
    <row r="385" spans="1:1" ht="14" x14ac:dyDescent="0.15">
      <c r="A385" s="9"/>
    </row>
    <row r="386" spans="1:1" ht="14" x14ac:dyDescent="0.15">
      <c r="A386" s="9"/>
    </row>
    <row r="387" spans="1:1" ht="14" x14ac:dyDescent="0.15">
      <c r="A387" s="9"/>
    </row>
    <row r="388" spans="1:1" ht="14" x14ac:dyDescent="0.15">
      <c r="A388" s="9"/>
    </row>
    <row r="389" spans="1:1" ht="14" x14ac:dyDescent="0.15">
      <c r="A389" s="9"/>
    </row>
    <row r="390" spans="1:1" ht="14" x14ac:dyDescent="0.15">
      <c r="A390" s="9"/>
    </row>
    <row r="391" spans="1:1" ht="14" x14ac:dyDescent="0.15">
      <c r="A391" s="9"/>
    </row>
    <row r="392" spans="1:1" ht="14" x14ac:dyDescent="0.15">
      <c r="A392" s="9"/>
    </row>
    <row r="393" spans="1:1" ht="14" x14ac:dyDescent="0.15">
      <c r="A393" s="9"/>
    </row>
    <row r="394" spans="1:1" ht="14" x14ac:dyDescent="0.15">
      <c r="A394" s="9"/>
    </row>
    <row r="395" spans="1:1" ht="14" x14ac:dyDescent="0.15">
      <c r="A395" s="9"/>
    </row>
    <row r="396" spans="1:1" ht="14" x14ac:dyDescent="0.15">
      <c r="A396" s="9"/>
    </row>
    <row r="397" spans="1:1" ht="14" x14ac:dyDescent="0.15">
      <c r="A397" s="9"/>
    </row>
    <row r="398" spans="1:1" ht="14" x14ac:dyDescent="0.15">
      <c r="A398" s="9"/>
    </row>
    <row r="399" spans="1:1" ht="14" x14ac:dyDescent="0.15">
      <c r="A399" s="9"/>
    </row>
    <row r="400" spans="1:1" ht="14" x14ac:dyDescent="0.15">
      <c r="A400" s="9"/>
    </row>
    <row r="401" spans="1:1" ht="14" x14ac:dyDescent="0.15">
      <c r="A401" s="9"/>
    </row>
    <row r="402" spans="1:1" ht="14" x14ac:dyDescent="0.15">
      <c r="A402" s="9"/>
    </row>
    <row r="403" spans="1:1" ht="14" x14ac:dyDescent="0.15">
      <c r="A403" s="9"/>
    </row>
    <row r="404" spans="1:1" ht="14" x14ac:dyDescent="0.15">
      <c r="A404" s="9"/>
    </row>
    <row r="405" spans="1:1" ht="14" x14ac:dyDescent="0.15">
      <c r="A405" s="9"/>
    </row>
    <row r="406" spans="1:1" ht="14" x14ac:dyDescent="0.15">
      <c r="A406" s="9"/>
    </row>
    <row r="407" spans="1:1" ht="14" x14ac:dyDescent="0.15">
      <c r="A407" s="9"/>
    </row>
    <row r="408" spans="1:1" ht="14" x14ac:dyDescent="0.15">
      <c r="A408" s="9"/>
    </row>
    <row r="409" spans="1:1" ht="14" x14ac:dyDescent="0.15">
      <c r="A409" s="9"/>
    </row>
    <row r="410" spans="1:1" ht="14" x14ac:dyDescent="0.15">
      <c r="A410" s="9"/>
    </row>
    <row r="411" spans="1:1" ht="14" x14ac:dyDescent="0.15">
      <c r="A411" s="9"/>
    </row>
    <row r="412" spans="1:1" ht="14" x14ac:dyDescent="0.15">
      <c r="A412" s="9"/>
    </row>
    <row r="413" spans="1:1" ht="14" x14ac:dyDescent="0.15">
      <c r="A413" s="9"/>
    </row>
    <row r="414" spans="1:1" ht="14" x14ac:dyDescent="0.15">
      <c r="A414" s="9"/>
    </row>
    <row r="415" spans="1:1" ht="14" x14ac:dyDescent="0.15">
      <c r="A415" s="9"/>
    </row>
    <row r="416" spans="1:1" ht="14" x14ac:dyDescent="0.15">
      <c r="A416" s="9"/>
    </row>
    <row r="417" spans="1:1" ht="14" x14ac:dyDescent="0.15">
      <c r="A417" s="9"/>
    </row>
    <row r="418" spans="1:1" ht="14" x14ac:dyDescent="0.15">
      <c r="A418" s="9"/>
    </row>
    <row r="419" spans="1:1" ht="14" x14ac:dyDescent="0.15">
      <c r="A419" s="9"/>
    </row>
  </sheetData>
  <mergeCells count="11">
    <mergeCell ref="A1:L1"/>
    <mergeCell ref="B3:L3"/>
    <mergeCell ref="B4:L4"/>
    <mergeCell ref="B5:L5"/>
    <mergeCell ref="B14:C14"/>
    <mergeCell ref="E20:F20"/>
    <mergeCell ref="H20:I20"/>
    <mergeCell ref="B16:C16"/>
    <mergeCell ref="B6:L6"/>
    <mergeCell ref="B10:C10"/>
    <mergeCell ref="B12:C12"/>
  </mergeCells>
  <phoneticPr fontId="2" type="noConversion"/>
  <hyperlinks>
    <hyperlink ref="H20:I20" location="Resultados!A1" display="VER RESULTADOS"/>
    <hyperlink ref="E20:F20" location="Datos!A1" display="MENÚ DATOS"/>
  </hyperlinks>
  <pageMargins left="0.75" right="0.75" top="1" bottom="1" header="0" footer="0"/>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16" workbookViewId="0">
      <selection activeCell="E30" sqref="E30:F30"/>
    </sheetView>
  </sheetViews>
  <sheetFormatPr baseColWidth="10" defaultColWidth="10.83203125" defaultRowHeight="13" x14ac:dyDescent="0.15"/>
  <cols>
    <col min="1" max="1" width="32.5" style="1" customWidth="1"/>
    <col min="2" max="2" width="13.83203125" style="1" bestFit="1" customWidth="1"/>
    <col min="3" max="4" width="15.33203125" style="1" bestFit="1" customWidth="1"/>
    <col min="5" max="5" width="17.33203125" style="1" customWidth="1"/>
    <col min="6" max="6" width="16.33203125" style="1" customWidth="1"/>
    <col min="7" max="7" width="17.33203125" style="1" customWidth="1"/>
    <col min="8" max="16384" width="10.83203125" style="1"/>
  </cols>
  <sheetData>
    <row r="1" spans="1:8" ht="36" customHeight="1" thickBot="1" x14ac:dyDescent="0.2">
      <c r="A1" s="299" t="s">
        <v>22</v>
      </c>
      <c r="B1" s="300"/>
      <c r="C1" s="300"/>
      <c r="D1" s="300"/>
      <c r="E1" s="300"/>
      <c r="F1" s="300"/>
      <c r="G1" s="301"/>
    </row>
    <row r="2" spans="1:8" ht="14" x14ac:dyDescent="0.15">
      <c r="A2" s="9"/>
      <c r="B2" s="9"/>
      <c r="C2" s="9"/>
      <c r="D2" s="9"/>
      <c r="E2" s="9"/>
      <c r="F2" s="9"/>
      <c r="G2" s="9"/>
      <c r="H2" s="9"/>
    </row>
    <row r="3" spans="1:8" ht="14" x14ac:dyDescent="0.15">
      <c r="A3" s="9"/>
      <c r="B3" s="117" t="s">
        <v>107</v>
      </c>
      <c r="C3" s="117" t="s">
        <v>89</v>
      </c>
      <c r="D3" s="117" t="s">
        <v>90</v>
      </c>
      <c r="E3" s="117" t="s">
        <v>91</v>
      </c>
      <c r="F3" s="117" t="s">
        <v>92</v>
      </c>
      <c r="G3" s="117" t="s">
        <v>93</v>
      </c>
      <c r="H3" s="9"/>
    </row>
    <row r="4" spans="1:8" ht="14" x14ac:dyDescent="0.15">
      <c r="A4" s="14" t="s">
        <v>128</v>
      </c>
      <c r="B4" s="9"/>
      <c r="C4" s="9"/>
      <c r="D4" s="9"/>
      <c r="E4" s="9"/>
      <c r="F4" s="9"/>
      <c r="G4" s="9"/>
      <c r="H4" s="9"/>
    </row>
    <row r="5" spans="1:8" ht="14" x14ac:dyDescent="0.15">
      <c r="A5" s="121" t="s">
        <v>123</v>
      </c>
      <c r="B5" s="122">
        <f>Inversión!D32</f>
        <v>7665000</v>
      </c>
      <c r="C5" s="122">
        <f>Inversión!E32</f>
        <v>7665000</v>
      </c>
      <c r="D5" s="122">
        <f>Inversión!F32</f>
        <v>7665000</v>
      </c>
      <c r="E5" s="122">
        <f>Inversión!G32</f>
        <v>7665000</v>
      </c>
      <c r="F5" s="122">
        <f>Inversión!H32</f>
        <v>7665000</v>
      </c>
      <c r="G5" s="122">
        <f>Inversión!I32</f>
        <v>7665000</v>
      </c>
      <c r="H5" s="9"/>
    </row>
    <row r="6" spans="1:8" ht="15" thickBot="1" x14ac:dyDescent="0.2">
      <c r="A6" s="121" t="s">
        <v>231</v>
      </c>
      <c r="B6" s="122">
        <f>-Inversión!D54</f>
        <v>0</v>
      </c>
      <c r="C6" s="122">
        <f>-Inversión!E54</f>
        <v>-1506500</v>
      </c>
      <c r="D6" s="122">
        <f>-Inversión!F54</f>
        <v>-3013000</v>
      </c>
      <c r="E6" s="122">
        <f>-Inversión!G54</f>
        <v>-4519500</v>
      </c>
      <c r="F6" s="122">
        <f>-Inversión!H54</f>
        <v>-6026000</v>
      </c>
      <c r="G6" s="122">
        <f>-Inversión!I54</f>
        <v>-7532500</v>
      </c>
      <c r="H6" s="9"/>
    </row>
    <row r="7" spans="1:8" ht="15" thickBot="1" x14ac:dyDescent="0.2">
      <c r="A7" s="123" t="s">
        <v>129</v>
      </c>
      <c r="B7" s="124">
        <f t="shared" ref="B7:G7" si="0">B5+B6</f>
        <v>7665000</v>
      </c>
      <c r="C7" s="124">
        <f t="shared" si="0"/>
        <v>6158500</v>
      </c>
      <c r="D7" s="124">
        <f t="shared" si="0"/>
        <v>4652000</v>
      </c>
      <c r="E7" s="124">
        <f t="shared" si="0"/>
        <v>3145500</v>
      </c>
      <c r="F7" s="124">
        <f t="shared" si="0"/>
        <v>1639000</v>
      </c>
      <c r="G7" s="125">
        <f t="shared" si="0"/>
        <v>132500</v>
      </c>
      <c r="H7" s="9"/>
    </row>
    <row r="8" spans="1:8" ht="14" x14ac:dyDescent="0.15">
      <c r="A8" s="121" t="s">
        <v>130</v>
      </c>
      <c r="B8" s="122">
        <v>0</v>
      </c>
      <c r="C8" s="122">
        <f>Productos!E62</f>
        <v>0</v>
      </c>
      <c r="D8" s="122">
        <f>Productos!F62</f>
        <v>0</v>
      </c>
      <c r="E8" s="122">
        <f>Productos!G62</f>
        <v>0</v>
      </c>
      <c r="F8" s="122">
        <f>Productos!H62</f>
        <v>0</v>
      </c>
      <c r="G8" s="122">
        <f>Productos!I62</f>
        <v>0</v>
      </c>
      <c r="H8" s="9"/>
    </row>
    <row r="9" spans="1:8" ht="14" x14ac:dyDescent="0.15">
      <c r="A9" s="121" t="s">
        <v>131</v>
      </c>
      <c r="B9" s="122">
        <v>0</v>
      </c>
      <c r="C9" s="122">
        <f>Productos!E37*Productos!$E$17/365</f>
        <v>4191780.8219178081</v>
      </c>
      <c r="D9" s="122">
        <f>Productos!F37*Productos!$E$17/365</f>
        <v>4485205.4794520549</v>
      </c>
      <c r="E9" s="122">
        <f>Productos!G37*Productos!$E$17/365</f>
        <v>4799169.8630136987</v>
      </c>
      <c r="F9" s="122">
        <f>Productos!H37*Productos!$E$17/365</f>
        <v>5135111.7534246575</v>
      </c>
      <c r="G9" s="122">
        <f>Productos!I37*Productos!$E$17/365</f>
        <v>5494569.5761643844</v>
      </c>
      <c r="H9" s="9"/>
    </row>
    <row r="10" spans="1:8" ht="15" thickBot="1" x14ac:dyDescent="0.2">
      <c r="A10" s="121" t="s">
        <v>116</v>
      </c>
      <c r="B10" s="122">
        <f>Tesorería!B21</f>
        <v>9735000</v>
      </c>
      <c r="C10" s="122">
        <f>Tesorería!C21</f>
        <v>12300236.557821728</v>
      </c>
      <c r="D10" s="122">
        <f>Tesorería!D21</f>
        <v>15152310.291485704</v>
      </c>
      <c r="E10" s="122">
        <f>Tesorería!E21</f>
        <v>18305107.497395374</v>
      </c>
      <c r="F10" s="122">
        <f>Tesorería!F21</f>
        <v>21772405.33609128</v>
      </c>
      <c r="G10" s="122">
        <f>Tesorería!G21</f>
        <v>25567675.419304408</v>
      </c>
      <c r="H10" s="9"/>
    </row>
    <row r="11" spans="1:8" ht="15" thickBot="1" x14ac:dyDescent="0.2">
      <c r="A11" s="123" t="s">
        <v>132</v>
      </c>
      <c r="B11" s="124">
        <f t="shared" ref="B11:G11" si="1">SUM(B8:B10)</f>
        <v>9735000</v>
      </c>
      <c r="C11" s="124">
        <f t="shared" si="1"/>
        <v>16492017.379739536</v>
      </c>
      <c r="D11" s="124">
        <f t="shared" si="1"/>
        <v>19637515.770937759</v>
      </c>
      <c r="E11" s="124">
        <f t="shared" si="1"/>
        <v>23104277.360409074</v>
      </c>
      <c r="F11" s="124">
        <f t="shared" si="1"/>
        <v>26907517.089515939</v>
      </c>
      <c r="G11" s="125">
        <f t="shared" si="1"/>
        <v>31062244.995468792</v>
      </c>
      <c r="H11" s="9"/>
    </row>
    <row r="12" spans="1:8" ht="15" thickBot="1" x14ac:dyDescent="0.2">
      <c r="A12" s="121" t="s">
        <v>33</v>
      </c>
      <c r="B12" s="122">
        <f t="shared" ref="B12:G12" si="2">IF((B7+B11)&lt;(B18+B21+B23),B18+B21+B23-B7-B11,0)</f>
        <v>0</v>
      </c>
      <c r="C12" s="122">
        <f t="shared" si="2"/>
        <v>175500.00000000186</v>
      </c>
      <c r="D12" s="122">
        <f t="shared" si="2"/>
        <v>1069772.3428390808</v>
      </c>
      <c r="E12" s="122">
        <f t="shared" si="2"/>
        <v>2234434.4448700733</v>
      </c>
      <c r="F12" s="122">
        <f t="shared" si="2"/>
        <v>3501840.836322546</v>
      </c>
      <c r="G12" s="122">
        <f t="shared" si="2"/>
        <v>4880607.522883337</v>
      </c>
      <c r="H12" s="9"/>
    </row>
    <row r="13" spans="1:8" ht="15" thickBot="1" x14ac:dyDescent="0.2">
      <c r="A13" s="123" t="s">
        <v>133</v>
      </c>
      <c r="B13" s="124">
        <f t="shared" ref="B13:G13" si="3">B7+B11+B12</f>
        <v>17400000</v>
      </c>
      <c r="C13" s="124">
        <f t="shared" si="3"/>
        <v>22826017.379739538</v>
      </c>
      <c r="D13" s="124">
        <f t="shared" si="3"/>
        <v>25359288.11377684</v>
      </c>
      <c r="E13" s="124">
        <f t="shared" si="3"/>
        <v>28484211.805279147</v>
      </c>
      <c r="F13" s="124">
        <f t="shared" si="3"/>
        <v>32048357.925838485</v>
      </c>
      <c r="G13" s="125">
        <f t="shared" si="3"/>
        <v>36075352.518352129</v>
      </c>
      <c r="H13" s="9"/>
    </row>
    <row r="14" spans="1:8" ht="14" x14ac:dyDescent="0.15">
      <c r="A14" s="14" t="s">
        <v>229</v>
      </c>
      <c r="B14" s="10"/>
      <c r="C14" s="10"/>
      <c r="D14" s="10"/>
      <c r="E14" s="10"/>
      <c r="F14" s="9"/>
      <c r="G14" s="9"/>
      <c r="H14" s="9"/>
    </row>
    <row r="15" spans="1:8" ht="14" x14ac:dyDescent="0.15">
      <c r="A15" s="121" t="s">
        <v>135</v>
      </c>
      <c r="B15" s="122">
        <f>Financiación!E13</f>
        <v>7400000</v>
      </c>
      <c r="C15" s="122">
        <f>B15+Financiación!F13</f>
        <v>7400000</v>
      </c>
      <c r="D15" s="122">
        <f>C15+Financiación!G13</f>
        <v>7400000</v>
      </c>
      <c r="E15" s="122">
        <f>D15+Financiación!H13</f>
        <v>7400000</v>
      </c>
      <c r="F15" s="122">
        <f>E15+Financiación!I13</f>
        <v>7400000</v>
      </c>
      <c r="G15" s="122">
        <f>F15+Financiación!J13</f>
        <v>7400000</v>
      </c>
      <c r="H15" s="9"/>
    </row>
    <row r="16" spans="1:8" ht="14" x14ac:dyDescent="0.15">
      <c r="A16" s="121" t="s">
        <v>25</v>
      </c>
      <c r="B16" s="122">
        <v>0</v>
      </c>
      <c r="C16" s="122">
        <f>CuentadeResultados!B28</f>
        <v>0</v>
      </c>
      <c r="D16" s="122">
        <f>CuentadeResultados!C28</f>
        <v>3334500</v>
      </c>
      <c r="E16" s="122">
        <f>CuentadeResultados!D28</f>
        <v>7469672.8841788033</v>
      </c>
      <c r="F16" s="122">
        <f>CuentadeResultados!E28</f>
        <v>12294421.774114028</v>
      </c>
      <c r="G16" s="122">
        <f>CuentadeResultados!F28</f>
        <v>17881261.931930751</v>
      </c>
      <c r="H16" s="9"/>
    </row>
    <row r="17" spans="1:8" ht="15" thickBot="1" x14ac:dyDescent="0.2">
      <c r="A17" s="121" t="s">
        <v>136</v>
      </c>
      <c r="B17" s="122">
        <v>0</v>
      </c>
      <c r="C17" s="122">
        <f>CuentadeResultados!B16</f>
        <v>3510000</v>
      </c>
      <c r="D17" s="122">
        <f>CuentadeResultados!C16</f>
        <v>4135172.8841788033</v>
      </c>
      <c r="E17" s="122">
        <f>CuentadeResultados!D16</f>
        <v>4824748.8899352252</v>
      </c>
      <c r="F17" s="122">
        <f>CuentadeResultados!E16</f>
        <v>5586840.1578167211</v>
      </c>
      <c r="G17" s="122">
        <f>CuentadeResultados!F16</f>
        <v>6430755.9229967231</v>
      </c>
      <c r="H17" s="9"/>
    </row>
    <row r="18" spans="1:8" ht="15" thickBot="1" x14ac:dyDescent="0.2">
      <c r="A18" s="123" t="s">
        <v>34</v>
      </c>
      <c r="B18" s="124">
        <f t="shared" ref="B18:G18" si="4">SUM(B15:B17)</f>
        <v>7400000</v>
      </c>
      <c r="C18" s="124">
        <f t="shared" si="4"/>
        <v>10910000</v>
      </c>
      <c r="D18" s="124">
        <f t="shared" si="4"/>
        <v>14869672.884178802</v>
      </c>
      <c r="E18" s="124">
        <f t="shared" si="4"/>
        <v>19694421.774114028</v>
      </c>
      <c r="F18" s="124">
        <f t="shared" si="4"/>
        <v>25281261.931930751</v>
      </c>
      <c r="G18" s="125">
        <f t="shared" si="4"/>
        <v>31712017.854927473</v>
      </c>
      <c r="H18" s="9"/>
    </row>
    <row r="19" spans="1:8" ht="14" x14ac:dyDescent="0.15">
      <c r="A19" s="14" t="s">
        <v>134</v>
      </c>
      <c r="B19" s="20"/>
      <c r="C19" s="20"/>
      <c r="D19" s="20"/>
      <c r="E19" s="20"/>
      <c r="F19" s="20"/>
      <c r="G19" s="20"/>
      <c r="H19" s="9"/>
    </row>
    <row r="20" spans="1:8" ht="15" thickBot="1" x14ac:dyDescent="0.2">
      <c r="A20" s="121" t="s">
        <v>137</v>
      </c>
      <c r="B20" s="122">
        <f>Financiación!E38</f>
        <v>10000000</v>
      </c>
      <c r="C20" s="122">
        <f>Financiación!F38</f>
        <v>8587250.2564518675</v>
      </c>
      <c r="D20" s="122">
        <f>Financiación!G38</f>
        <v>6927834.4076802302</v>
      </c>
      <c r="E20" s="122">
        <f>Financiación!H38</f>
        <v>4978684.5517130652</v>
      </c>
      <c r="F20" s="122">
        <f>Financiación!I38</f>
        <v>2689213.1308940337</v>
      </c>
      <c r="G20" s="122">
        <f>Financiación!J38</f>
        <v>0</v>
      </c>
      <c r="H20" s="9"/>
    </row>
    <row r="21" spans="1:8" ht="15" thickBot="1" x14ac:dyDescent="0.2">
      <c r="A21" s="123" t="s">
        <v>35</v>
      </c>
      <c r="B21" s="124">
        <f t="shared" ref="B21:G21" si="5">B20</f>
        <v>10000000</v>
      </c>
      <c r="C21" s="124">
        <f t="shared" si="5"/>
        <v>8587250.2564518675</v>
      </c>
      <c r="D21" s="124">
        <f t="shared" si="5"/>
        <v>6927834.4076802302</v>
      </c>
      <c r="E21" s="124">
        <f t="shared" si="5"/>
        <v>4978684.5517130652</v>
      </c>
      <c r="F21" s="124">
        <f t="shared" si="5"/>
        <v>2689213.1308940337</v>
      </c>
      <c r="G21" s="125">
        <f t="shared" si="5"/>
        <v>0</v>
      </c>
      <c r="H21" s="9"/>
    </row>
    <row r="22" spans="1:8" ht="15" thickBot="1" x14ac:dyDescent="0.2">
      <c r="A22" s="121" t="s">
        <v>138</v>
      </c>
      <c r="B22" s="122">
        <v>0</v>
      </c>
      <c r="C22" s="122">
        <f>Productos!E47*Productos!$E$26/365</f>
        <v>3328767.1232876712</v>
      </c>
      <c r="D22" s="122">
        <f>Productos!F47*Productos!$E$26/365</f>
        <v>3561780.8219178081</v>
      </c>
      <c r="E22" s="122">
        <f>Productos!G47*Productos!$E$26/365</f>
        <v>3811105.4794520549</v>
      </c>
      <c r="F22" s="122">
        <f>Productos!H47*Productos!$E$26/365</f>
        <v>4077882.8630136987</v>
      </c>
      <c r="G22" s="122">
        <f>Productos!I47*Productos!$E$26/365</f>
        <v>4363334.6634246577</v>
      </c>
      <c r="H22" s="9"/>
    </row>
    <row r="23" spans="1:8" ht="15" thickBot="1" x14ac:dyDescent="0.2">
      <c r="A23" s="123" t="s">
        <v>36</v>
      </c>
      <c r="B23" s="124">
        <f t="shared" ref="B23:G23" si="6">B22</f>
        <v>0</v>
      </c>
      <c r="C23" s="124">
        <f t="shared" si="6"/>
        <v>3328767.1232876712</v>
      </c>
      <c r="D23" s="124">
        <f t="shared" si="6"/>
        <v>3561780.8219178081</v>
      </c>
      <c r="E23" s="124">
        <f t="shared" si="6"/>
        <v>3811105.4794520549</v>
      </c>
      <c r="F23" s="124">
        <f t="shared" si="6"/>
        <v>4077882.8630136987</v>
      </c>
      <c r="G23" s="125">
        <f t="shared" si="6"/>
        <v>4363334.6634246577</v>
      </c>
      <c r="H23" s="9"/>
    </row>
    <row r="24" spans="1:8" ht="15" thickBot="1" x14ac:dyDescent="0.2">
      <c r="A24" s="121" t="s">
        <v>32</v>
      </c>
      <c r="B24" s="122">
        <f t="shared" ref="B24:G24" si="7">IF((B7+B11)&gt;(B18+B21+B23),-B18-B21-B23+B7+B11,0)</f>
        <v>0</v>
      </c>
      <c r="C24" s="122">
        <f t="shared" si="7"/>
        <v>0</v>
      </c>
      <c r="D24" s="122">
        <f t="shared" si="7"/>
        <v>0</v>
      </c>
      <c r="E24" s="122">
        <f t="shared" si="7"/>
        <v>0</v>
      </c>
      <c r="F24" s="122">
        <f t="shared" si="7"/>
        <v>0</v>
      </c>
      <c r="G24" s="122">
        <f t="shared" si="7"/>
        <v>0</v>
      </c>
      <c r="H24" s="9"/>
    </row>
    <row r="25" spans="1:8" ht="15" thickBot="1" x14ac:dyDescent="0.2">
      <c r="A25" s="123" t="s">
        <v>230</v>
      </c>
      <c r="B25" s="124">
        <f t="shared" ref="B25:G25" si="8">B18+B21+B23+B24</f>
        <v>17400000</v>
      </c>
      <c r="C25" s="124">
        <f t="shared" si="8"/>
        <v>22826017.379739538</v>
      </c>
      <c r="D25" s="124">
        <f t="shared" si="8"/>
        <v>25359288.11377684</v>
      </c>
      <c r="E25" s="124">
        <f t="shared" si="8"/>
        <v>28484211.805279147</v>
      </c>
      <c r="F25" s="124">
        <f t="shared" si="8"/>
        <v>32048357.925838485</v>
      </c>
      <c r="G25" s="125">
        <f t="shared" si="8"/>
        <v>36075352.518352129</v>
      </c>
      <c r="H25" s="9"/>
    </row>
    <row r="26" spans="1:8" ht="14" x14ac:dyDescent="0.15">
      <c r="A26" s="9"/>
      <c r="B26" s="9"/>
      <c r="C26" s="9"/>
      <c r="D26" s="9"/>
      <c r="E26" s="9"/>
      <c r="F26" s="9"/>
      <c r="G26" s="9"/>
      <c r="H26" s="9"/>
    </row>
    <row r="29" spans="1:8" ht="14" x14ac:dyDescent="0.15">
      <c r="B29" s="279" t="s">
        <v>1</v>
      </c>
      <c r="C29" s="279"/>
    </row>
    <row r="30" spans="1:8" ht="14" x14ac:dyDescent="0.15">
      <c r="E30" s="279" t="s">
        <v>42</v>
      </c>
      <c r="F30" s="279"/>
    </row>
    <row r="31" spans="1:8" ht="14" x14ac:dyDescent="0.15">
      <c r="B31" s="279" t="s">
        <v>2</v>
      </c>
      <c r="C31" s="279"/>
      <c r="D31" s="2"/>
      <c r="E31" s="2"/>
      <c r="F31" s="2"/>
      <c r="G31" s="2"/>
    </row>
  </sheetData>
  <mergeCells count="4">
    <mergeCell ref="A1:G1"/>
    <mergeCell ref="B31:C31"/>
    <mergeCell ref="B29:C29"/>
    <mergeCell ref="E30:F30"/>
  </mergeCells>
  <phoneticPr fontId="2" type="noConversion"/>
  <hyperlinks>
    <hyperlink ref="E30:F30" location="CuentadeResultados!A1" display="RENTABILIDAD"/>
    <hyperlink ref="B29:C29" location="Resultados!A1" display="MENÚ RESULTADOS"/>
    <hyperlink ref="B31:C31" location="Datos!A1" display="CAMBIAR DATOS"/>
  </hyperlinks>
  <pageMargins left="0.75" right="0.75" top="1" bottom="1" header="0" footer="0"/>
  <headerFooter alignWithMargins="0"/>
  <ignoredErrors>
    <ignoredError sqref="C22:G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125" workbookViewId="0">
      <selection sqref="A1:F1"/>
    </sheetView>
  </sheetViews>
  <sheetFormatPr baseColWidth="10" defaultColWidth="10.83203125" defaultRowHeight="13" x14ac:dyDescent="0.15"/>
  <cols>
    <col min="1" max="1" width="31" style="1" customWidth="1"/>
    <col min="2" max="2" width="20.83203125" style="1" customWidth="1"/>
    <col min="3" max="3" width="16.5" style="1" customWidth="1"/>
    <col min="4" max="4" width="15.33203125" style="1" bestFit="1" customWidth="1"/>
    <col min="5" max="5" width="16.5" style="1" customWidth="1"/>
    <col min="6" max="6" width="20" style="1" customWidth="1"/>
    <col min="7" max="16384" width="10.83203125" style="1"/>
  </cols>
  <sheetData>
    <row r="1" spans="1:13" ht="36" customHeight="1" thickBot="1" x14ac:dyDescent="0.45">
      <c r="A1" s="299" t="s">
        <v>106</v>
      </c>
      <c r="B1" s="300"/>
      <c r="C1" s="300"/>
      <c r="D1" s="300"/>
      <c r="E1" s="300"/>
      <c r="F1" s="301"/>
      <c r="G1" s="126"/>
      <c r="H1" s="126"/>
      <c r="I1" s="126"/>
      <c r="J1" s="126"/>
      <c r="K1" s="126"/>
      <c r="L1" s="126"/>
      <c r="M1" s="126"/>
    </row>
    <row r="2" spans="1:13" ht="14" x14ac:dyDescent="0.15">
      <c r="A2" s="9"/>
      <c r="B2" s="9"/>
      <c r="C2" s="9"/>
      <c r="D2" s="9"/>
      <c r="E2" s="9"/>
      <c r="F2" s="9"/>
      <c r="G2" s="9"/>
    </row>
    <row r="3" spans="1:13" ht="14" x14ac:dyDescent="0.15">
      <c r="A3" s="9"/>
      <c r="B3" s="117" t="s">
        <v>89</v>
      </c>
      <c r="C3" s="117" t="s">
        <v>90</v>
      </c>
      <c r="D3" s="117" t="s">
        <v>91</v>
      </c>
      <c r="E3" s="117" t="s">
        <v>92</v>
      </c>
      <c r="F3" s="117" t="s">
        <v>93</v>
      </c>
      <c r="G3" s="9"/>
    </row>
    <row r="4" spans="1:13" ht="14" x14ac:dyDescent="0.15">
      <c r="A4" s="132" t="s">
        <v>28</v>
      </c>
      <c r="B4" s="133">
        <f>Productos!E42</f>
        <v>51000000</v>
      </c>
      <c r="C4" s="133">
        <f>Productos!F42</f>
        <v>54570000</v>
      </c>
      <c r="D4" s="133">
        <f>Productos!G42</f>
        <v>58389900</v>
      </c>
      <c r="E4" s="133">
        <f>Productos!H42</f>
        <v>62477193</v>
      </c>
      <c r="F4" s="134">
        <f>Productos!I42</f>
        <v>66850596.510000005</v>
      </c>
      <c r="G4" s="9"/>
    </row>
    <row r="5" spans="1:13" ht="14" x14ac:dyDescent="0.15">
      <c r="A5" s="121" t="s">
        <v>27</v>
      </c>
      <c r="B5" s="122">
        <f>B4</f>
        <v>51000000</v>
      </c>
      <c r="C5" s="122">
        <f>C4</f>
        <v>54570000</v>
      </c>
      <c r="D5" s="122">
        <f>D4</f>
        <v>58389900</v>
      </c>
      <c r="E5" s="122">
        <f>E4</f>
        <v>62477193</v>
      </c>
      <c r="F5" s="122">
        <f>F4</f>
        <v>66850596.510000005</v>
      </c>
      <c r="G5" s="9"/>
    </row>
    <row r="6" spans="1:13" ht="14" x14ac:dyDescent="0.15">
      <c r="A6" s="121" t="s">
        <v>71</v>
      </c>
      <c r="B6" s="122">
        <f>Productos!E52</f>
        <v>40500000</v>
      </c>
      <c r="C6" s="122">
        <f>Productos!F52</f>
        <v>43335000</v>
      </c>
      <c r="D6" s="122">
        <f>Productos!G52</f>
        <v>46368450</v>
      </c>
      <c r="E6" s="122">
        <f>Productos!H52</f>
        <v>49614241.5</v>
      </c>
      <c r="F6" s="122">
        <f>Productos!I52</f>
        <v>53087238.405000001</v>
      </c>
      <c r="G6" s="9"/>
    </row>
    <row r="7" spans="1:13" ht="14" x14ac:dyDescent="0.15">
      <c r="A7" s="121" t="s">
        <v>26</v>
      </c>
      <c r="B7" s="122">
        <f>Productos!E57</f>
        <v>0</v>
      </c>
      <c r="C7" s="122">
        <f>Productos!F57-Productos!E57</f>
        <v>0</v>
      </c>
      <c r="D7" s="122">
        <f>Productos!G57-Productos!F57</f>
        <v>0</v>
      </c>
      <c r="E7" s="122">
        <f>Productos!H57-Productos!G57</f>
        <v>0</v>
      </c>
      <c r="F7" s="122">
        <f>Productos!I57-Productos!H57</f>
        <v>0</v>
      </c>
      <c r="G7" s="9"/>
    </row>
    <row r="8" spans="1:13" ht="14" x14ac:dyDescent="0.15">
      <c r="A8" s="121" t="s">
        <v>108</v>
      </c>
      <c r="B8" s="122">
        <f>GastosFjos!E42</f>
        <v>0</v>
      </c>
      <c r="C8" s="122">
        <f>GastosFjos!F42</f>
        <v>0</v>
      </c>
      <c r="D8" s="122">
        <f>GastosFjos!G42</f>
        <v>0</v>
      </c>
      <c r="E8" s="122">
        <f>GastosFjos!H42</f>
        <v>0</v>
      </c>
      <c r="F8" s="122">
        <f>GastosFjos!I42</f>
        <v>0</v>
      </c>
      <c r="G8" s="9"/>
    </row>
    <row r="9" spans="1:13" ht="14" x14ac:dyDescent="0.15">
      <c r="A9" s="121" t="s">
        <v>109</v>
      </c>
      <c r="B9" s="122">
        <f>GastosFjos!E43</f>
        <v>0</v>
      </c>
      <c r="C9" s="122">
        <f>GastosFjos!F43</f>
        <v>0</v>
      </c>
      <c r="D9" s="122">
        <f>GastosFjos!G43</f>
        <v>0</v>
      </c>
      <c r="E9" s="122">
        <f>GastosFjos!H43</f>
        <v>0</v>
      </c>
      <c r="F9" s="122">
        <f>GastosFjos!I43</f>
        <v>0</v>
      </c>
      <c r="G9" s="9"/>
    </row>
    <row r="10" spans="1:13" ht="14" x14ac:dyDescent="0.15">
      <c r="A10" s="121" t="s">
        <v>111</v>
      </c>
      <c r="B10" s="122">
        <f>GastosFjos!E44</f>
        <v>2860000</v>
      </c>
      <c r="C10" s="122">
        <f>GastosFjos!F44</f>
        <v>3060200</v>
      </c>
      <c r="D10" s="122">
        <f>GastosFjos!G44</f>
        <v>3274414</v>
      </c>
      <c r="E10" s="122">
        <f>GastosFjos!H44</f>
        <v>3503622.98</v>
      </c>
      <c r="F10" s="122">
        <f>GastosFjos!I44</f>
        <v>3748876.5886000004</v>
      </c>
      <c r="G10" s="9"/>
    </row>
    <row r="11" spans="1:13" ht="14" x14ac:dyDescent="0.15">
      <c r="A11" s="121" t="s">
        <v>112</v>
      </c>
      <c r="B11" s="122">
        <f>Inversión!E43</f>
        <v>1506500</v>
      </c>
      <c r="C11" s="122">
        <f>Inversión!F43</f>
        <v>1506500</v>
      </c>
      <c r="D11" s="122">
        <f>Inversión!G43</f>
        <v>1506500</v>
      </c>
      <c r="E11" s="122">
        <f>Inversión!H43</f>
        <v>1506500</v>
      </c>
      <c r="F11" s="122">
        <f>Inversión!I43</f>
        <v>1506500</v>
      </c>
      <c r="G11" s="9"/>
    </row>
    <row r="12" spans="1:13" ht="14" x14ac:dyDescent="0.15">
      <c r="A12" s="118" t="s">
        <v>29</v>
      </c>
      <c r="B12" s="119">
        <f>B5-SUM(B6:B11)</f>
        <v>6133500</v>
      </c>
      <c r="C12" s="119">
        <f>C5-SUM(C6:C11)</f>
        <v>6668300</v>
      </c>
      <c r="D12" s="119">
        <f>D5-SUM(D6:D11)</f>
        <v>7240536</v>
      </c>
      <c r="E12" s="119">
        <f>E5-SUM(E6:E11)</f>
        <v>7852828.5200000033</v>
      </c>
      <c r="F12" s="120">
        <f>F5-SUM(F6:F11)</f>
        <v>8507981.5164000019</v>
      </c>
      <c r="G12" s="9"/>
    </row>
    <row r="13" spans="1:13" ht="14" x14ac:dyDescent="0.15">
      <c r="A13" s="121" t="s">
        <v>110</v>
      </c>
      <c r="B13" s="122">
        <f>Financiación!F47</f>
        <v>1746000</v>
      </c>
      <c r="C13" s="122">
        <f>Financiación!G47</f>
        <v>1499333.8947764961</v>
      </c>
      <c r="D13" s="122">
        <f>Financiación!H47</f>
        <v>1209599.8875809684</v>
      </c>
      <c r="E13" s="122">
        <f>Financiación!I47</f>
        <v>869278.32272910152</v>
      </c>
      <c r="F13" s="122">
        <f>Financiación!J47</f>
        <v>469536.61265409848</v>
      </c>
      <c r="G13" s="9"/>
    </row>
    <row r="14" spans="1:13" ht="14" x14ac:dyDescent="0.15">
      <c r="A14" s="118" t="s">
        <v>113</v>
      </c>
      <c r="B14" s="119">
        <f>B12-B13</f>
        <v>4387500</v>
      </c>
      <c r="C14" s="119">
        <f>C12-C13</f>
        <v>5168966.1052235039</v>
      </c>
      <c r="D14" s="119">
        <f>D12-D13</f>
        <v>6030936.1124190316</v>
      </c>
      <c r="E14" s="119">
        <f>E12-E13</f>
        <v>6983550.1972709019</v>
      </c>
      <c r="F14" s="120">
        <f>F12-F13</f>
        <v>8038444.9037459036</v>
      </c>
      <c r="G14" s="9"/>
    </row>
    <row r="15" spans="1:13" ht="14" x14ac:dyDescent="0.15">
      <c r="A15" s="121" t="s">
        <v>114</v>
      </c>
      <c r="B15" s="122">
        <f>IF(B14&gt;0,B14*Entorno!$E$12,0)</f>
        <v>877500</v>
      </c>
      <c r="C15" s="122">
        <f>IF(C14&gt;0,C14*Entorno!$E$12,0)</f>
        <v>1033793.2210447008</v>
      </c>
      <c r="D15" s="122">
        <f>IF(D14&gt;0,D14*Entorno!$E$12,0)</f>
        <v>1206187.2224838063</v>
      </c>
      <c r="E15" s="122">
        <f>IF(E14&gt;0,E14*Entorno!$E$12,0)</f>
        <v>1396710.0394541805</v>
      </c>
      <c r="F15" s="122">
        <f>IF(F14&gt;0,F14*Entorno!$E$12,0)</f>
        <v>1607688.9807491808</v>
      </c>
      <c r="G15" s="9"/>
    </row>
    <row r="16" spans="1:13" ht="14" x14ac:dyDescent="0.15">
      <c r="A16" s="129" t="s">
        <v>30</v>
      </c>
      <c r="B16" s="130">
        <f>B14-B15</f>
        <v>3510000</v>
      </c>
      <c r="C16" s="130">
        <f>C14-C15</f>
        <v>4135172.8841788033</v>
      </c>
      <c r="D16" s="130">
        <f>D14-D15</f>
        <v>4824748.8899352252</v>
      </c>
      <c r="E16" s="130">
        <f>E14-E15</f>
        <v>5586840.1578167211</v>
      </c>
      <c r="F16" s="131">
        <f>F14-F15</f>
        <v>6430755.9229967231</v>
      </c>
      <c r="G16" s="9"/>
    </row>
    <row r="17" spans="1:7" ht="14" x14ac:dyDescent="0.15">
      <c r="A17" s="9"/>
      <c r="B17" s="9"/>
      <c r="C17" s="9"/>
      <c r="D17" s="9"/>
      <c r="E17" s="9"/>
      <c r="F17" s="9"/>
      <c r="G17" s="9"/>
    </row>
    <row r="18" spans="1:7" ht="14" x14ac:dyDescent="0.15">
      <c r="A18" s="9"/>
      <c r="B18" s="9"/>
      <c r="C18" s="9"/>
      <c r="D18" s="9"/>
      <c r="E18" s="9"/>
      <c r="F18" s="9"/>
      <c r="G18" s="9"/>
    </row>
    <row r="19" spans="1:7" ht="14" x14ac:dyDescent="0.15">
      <c r="A19" s="9"/>
      <c r="B19" s="9"/>
      <c r="C19" s="9"/>
      <c r="D19" s="9"/>
      <c r="E19" s="9"/>
      <c r="F19" s="9"/>
      <c r="G19" s="9"/>
    </row>
    <row r="20" spans="1:7" ht="14" x14ac:dyDescent="0.15">
      <c r="B20" s="279" t="s">
        <v>1</v>
      </c>
      <c r="C20" s="279"/>
    </row>
    <row r="21" spans="1:7" ht="14" x14ac:dyDescent="0.15">
      <c r="E21" s="279" t="s">
        <v>43</v>
      </c>
      <c r="F21" s="279"/>
    </row>
    <row r="22" spans="1:7" ht="14" x14ac:dyDescent="0.15">
      <c r="B22" s="279" t="s">
        <v>2</v>
      </c>
      <c r="C22" s="279"/>
      <c r="D22" s="2"/>
      <c r="E22" s="2"/>
      <c r="F22" s="2"/>
      <c r="G22" s="2"/>
    </row>
    <row r="23" spans="1:7" x14ac:dyDescent="0.15">
      <c r="B23" s="2"/>
      <c r="C23" s="2"/>
      <c r="D23" s="2"/>
      <c r="E23" s="2"/>
      <c r="F23" s="2"/>
    </row>
    <row r="24" spans="1:7" ht="14" x14ac:dyDescent="0.15">
      <c r="A24" s="9"/>
      <c r="B24" s="10"/>
      <c r="C24" s="10"/>
      <c r="D24" s="10"/>
      <c r="E24" s="10"/>
      <c r="F24" s="10"/>
      <c r="G24" s="9"/>
    </row>
    <row r="25" spans="1:7" ht="14" x14ac:dyDescent="0.15">
      <c r="A25" s="9"/>
      <c r="B25" s="9"/>
      <c r="C25" s="9"/>
      <c r="D25" s="9"/>
      <c r="E25" s="9"/>
      <c r="F25" s="9"/>
      <c r="G25" s="9"/>
    </row>
    <row r="26" spans="1:7" ht="14" x14ac:dyDescent="0.15">
      <c r="A26" s="302" t="s">
        <v>0</v>
      </c>
      <c r="B26" s="303"/>
      <c r="C26" s="303"/>
      <c r="D26" s="303"/>
      <c r="E26" s="303"/>
      <c r="F26" s="304"/>
      <c r="G26" s="9"/>
    </row>
    <row r="27" spans="1:7" ht="14" x14ac:dyDescent="0.15">
      <c r="A27" s="9"/>
      <c r="B27" s="117" t="s">
        <v>89</v>
      </c>
      <c r="C27" s="117" t="s">
        <v>90</v>
      </c>
      <c r="D27" s="117" t="s">
        <v>91</v>
      </c>
      <c r="E27" s="117" t="s">
        <v>92</v>
      </c>
      <c r="F27" s="117" t="s">
        <v>93</v>
      </c>
      <c r="G27" s="9"/>
    </row>
    <row r="28" spans="1:7" ht="14" x14ac:dyDescent="0.15">
      <c r="A28" s="127" t="s">
        <v>25</v>
      </c>
      <c r="B28" s="128">
        <v>0</v>
      </c>
      <c r="C28" s="128">
        <f>IF(B16&gt;0,B16*(1-Entorno!E16),0)+B28</f>
        <v>3334500</v>
      </c>
      <c r="D28" s="128">
        <f>IF(C16&gt;0,C16*(1-Entorno!F16),0)+C28</f>
        <v>7469672.8841788033</v>
      </c>
      <c r="E28" s="128">
        <f>IF(D16&gt;0,D16*(1-Entorno!G16),0)+D28</f>
        <v>12294421.774114028</v>
      </c>
      <c r="F28" s="128">
        <f>IF(E16&gt;0,E16*(1-Entorno!H16),0)+E28</f>
        <v>17881261.931930751</v>
      </c>
      <c r="G28" s="9"/>
    </row>
    <row r="29" spans="1:7" ht="14" x14ac:dyDescent="0.15">
      <c r="A29" s="127" t="s">
        <v>31</v>
      </c>
      <c r="B29" s="128">
        <f>IF(B16&gt;0,B16*Entorno!$E$16,0)</f>
        <v>175500</v>
      </c>
      <c r="C29" s="128">
        <f>IF(C16&gt;0,C16*Entorno!$E$16,0)</f>
        <v>206758.64420894018</v>
      </c>
      <c r="D29" s="128">
        <f>IF(D16&gt;0,D16*Entorno!$E$16,0)</f>
        <v>241237.44449676128</v>
      </c>
      <c r="E29" s="128">
        <f>IF(E16&gt;0,E16*Entorno!$E$16,0)</f>
        <v>279342.00789083604</v>
      </c>
      <c r="F29" s="128">
        <f>IF(F16&gt;0,F16*Entorno!$E$16,0)</f>
        <v>321537.79614983615</v>
      </c>
      <c r="G29" s="9"/>
    </row>
    <row r="30" spans="1:7" ht="14" x14ac:dyDescent="0.15">
      <c r="A30" s="9"/>
      <c r="B30" s="9"/>
      <c r="C30" s="9"/>
      <c r="D30" s="9"/>
      <c r="E30" s="9"/>
      <c r="F30" s="9"/>
      <c r="G30" s="9"/>
    </row>
    <row r="31" spans="1:7" ht="14" x14ac:dyDescent="0.15">
      <c r="A31" s="9"/>
      <c r="B31" s="9"/>
      <c r="C31" s="9"/>
      <c r="D31" s="9"/>
      <c r="E31" s="9"/>
      <c r="F31" s="9"/>
      <c r="G31" s="9"/>
    </row>
    <row r="32" spans="1:7" ht="14" x14ac:dyDescent="0.15">
      <c r="A32" s="9"/>
      <c r="B32" s="9"/>
      <c r="C32" s="9"/>
      <c r="D32" s="9"/>
      <c r="E32" s="9"/>
      <c r="F32" s="9"/>
      <c r="G32" s="9"/>
    </row>
  </sheetData>
  <mergeCells count="5">
    <mergeCell ref="A1:F1"/>
    <mergeCell ref="A26:F26"/>
    <mergeCell ref="B20:C20"/>
    <mergeCell ref="E21:F21"/>
    <mergeCell ref="B22:C22"/>
  </mergeCells>
  <phoneticPr fontId="2" type="noConversion"/>
  <hyperlinks>
    <hyperlink ref="B20:C20" location="Resultados!A1" display="VER RESULTADOS"/>
    <hyperlink ref="E21:F21" location="Rentabilidad!A1" display="RENTABILIDAD"/>
    <hyperlink ref="B22:C22" location="Datos!A1" display="CAMBIAR DATOS"/>
  </hyperlinks>
  <pageMargins left="0.75" right="0.75" top="1" bottom="1" header="0" footer="0"/>
  <headerFooter alignWithMargins="0"/>
  <ignoredErrors>
    <ignoredError sqref="F15 B15:E15" formula="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topLeftCell="A20" zoomScale="116" workbookViewId="0">
      <selection activeCell="B3" sqref="B3"/>
    </sheetView>
  </sheetViews>
  <sheetFormatPr baseColWidth="10" defaultColWidth="10.83203125" defaultRowHeight="13" x14ac:dyDescent="0.15"/>
  <cols>
    <col min="1" max="1" width="36.6640625" style="1" customWidth="1"/>
    <col min="2" max="2" width="16.83203125" style="1" customWidth="1"/>
    <col min="3" max="3" width="19.5" style="1" customWidth="1"/>
    <col min="4" max="4" width="15.5" style="1" customWidth="1"/>
    <col min="5" max="5" width="17.5" style="1" customWidth="1"/>
    <col min="6" max="6" width="20.33203125" style="1" customWidth="1"/>
    <col min="7" max="16384" width="10.83203125" style="1"/>
  </cols>
  <sheetData>
    <row r="1" spans="1:13" ht="36" customHeight="1" thickBot="1" x14ac:dyDescent="0.45">
      <c r="A1" s="299" t="s">
        <v>86</v>
      </c>
      <c r="B1" s="300"/>
      <c r="C1" s="300"/>
      <c r="D1" s="300"/>
      <c r="E1" s="300"/>
      <c r="F1" s="301"/>
      <c r="G1" s="126"/>
      <c r="H1" s="126"/>
      <c r="I1" s="126"/>
      <c r="J1" s="126"/>
      <c r="K1" s="126"/>
      <c r="L1" s="126"/>
      <c r="M1" s="126"/>
    </row>
    <row r="2" spans="1:13" ht="14" x14ac:dyDescent="0.15">
      <c r="A2" s="9"/>
      <c r="B2" s="9"/>
      <c r="C2" s="9"/>
      <c r="D2" s="9"/>
      <c r="E2" s="9"/>
      <c r="F2" s="9"/>
      <c r="G2" s="9"/>
    </row>
    <row r="3" spans="1:13" ht="14" x14ac:dyDescent="0.15">
      <c r="A3" s="9"/>
      <c r="B3" s="9"/>
      <c r="C3" s="9"/>
      <c r="D3" s="9"/>
      <c r="E3" s="9"/>
      <c r="F3" s="9"/>
      <c r="G3" s="9"/>
    </row>
    <row r="4" spans="1:13" ht="14" x14ac:dyDescent="0.15">
      <c r="A4" s="9"/>
      <c r="B4" s="9"/>
      <c r="C4" s="9"/>
      <c r="D4" s="9"/>
      <c r="E4" s="9"/>
      <c r="F4" s="9"/>
      <c r="G4" s="9"/>
    </row>
    <row r="5" spans="1:13" ht="14" x14ac:dyDescent="0.15">
      <c r="A5" s="14" t="s">
        <v>87</v>
      </c>
      <c r="B5" s="9"/>
      <c r="C5" s="9"/>
      <c r="D5" s="9"/>
      <c r="E5" s="9"/>
      <c r="F5" s="9"/>
      <c r="G5" s="9"/>
    </row>
    <row r="6" spans="1:13" ht="14" x14ac:dyDescent="0.15">
      <c r="A6" s="9"/>
      <c r="B6" s="117" t="s">
        <v>89</v>
      </c>
      <c r="C6" s="117" t="s">
        <v>90</v>
      </c>
      <c r="D6" s="117" t="s">
        <v>91</v>
      </c>
      <c r="E6" s="117" t="s">
        <v>92</v>
      </c>
      <c r="F6" s="117" t="s">
        <v>93</v>
      </c>
      <c r="G6" s="9"/>
    </row>
    <row r="7" spans="1:13" ht="14" x14ac:dyDescent="0.15">
      <c r="A7" s="58" t="s">
        <v>13</v>
      </c>
      <c r="B7" s="155">
        <f>CuentadeResultados!B14</f>
        <v>4387500</v>
      </c>
      <c r="C7" s="156">
        <f>CuentadeResultados!C14</f>
        <v>5168966.1052235039</v>
      </c>
      <c r="D7" s="156">
        <f>CuentadeResultados!D14</f>
        <v>6030936.1124190316</v>
      </c>
      <c r="E7" s="156">
        <f>CuentadeResultados!E14</f>
        <v>6983550.1972709019</v>
      </c>
      <c r="F7" s="157">
        <f>CuentadeResultados!F14</f>
        <v>8038444.9037459036</v>
      </c>
      <c r="G7" s="9"/>
    </row>
    <row r="8" spans="1:13" ht="14" x14ac:dyDescent="0.15">
      <c r="A8" s="9"/>
      <c r="B8" s="9"/>
      <c r="C8" s="9"/>
      <c r="D8" s="9"/>
      <c r="E8" s="9"/>
      <c r="F8" s="9"/>
      <c r="G8" s="9"/>
    </row>
    <row r="9" spans="1:13" ht="14" x14ac:dyDescent="0.15">
      <c r="A9" s="9"/>
      <c r="B9" s="9"/>
      <c r="C9" s="9"/>
      <c r="D9" s="9"/>
      <c r="E9" s="9"/>
      <c r="F9" s="9"/>
      <c r="G9" s="9"/>
    </row>
    <row r="10" spans="1:13" ht="14" x14ac:dyDescent="0.15">
      <c r="A10" s="14" t="s">
        <v>18</v>
      </c>
      <c r="B10" s="9"/>
      <c r="C10" s="9"/>
      <c r="D10" s="9"/>
      <c r="E10" s="9"/>
      <c r="F10" s="9"/>
      <c r="G10" s="9"/>
    </row>
    <row r="11" spans="1:13" ht="14" x14ac:dyDescent="0.15">
      <c r="A11" s="9"/>
      <c r="B11" s="117" t="s">
        <v>89</v>
      </c>
      <c r="C11" s="117" t="s">
        <v>90</v>
      </c>
      <c r="D11" s="117" t="s">
        <v>91</v>
      </c>
      <c r="E11" s="117" t="s">
        <v>92</v>
      </c>
      <c r="F11" s="117" t="s">
        <v>93</v>
      </c>
      <c r="G11" s="9"/>
    </row>
    <row r="12" spans="1:13" ht="14" x14ac:dyDescent="0.15">
      <c r="A12" s="58" t="s">
        <v>19</v>
      </c>
      <c r="B12" s="158" t="e">
        <f>(CuentadeResultados!B8+CuentadeResultados!B9+CuentadeResultados!B10+CuentadeResultados!B11+CuentadeResultados!B13+CuentadeResultados!B7)/B72</f>
        <v>#DIV/0!</v>
      </c>
      <c r="C12" s="159" t="e">
        <f>(CuentadeResultados!C8+CuentadeResultados!C9+CuentadeResultados!C10+CuentadeResultados!C11+CuentadeResultados!C13+CuentadeResultados!C7)/C72</f>
        <v>#DIV/0!</v>
      </c>
      <c r="D12" s="159" t="e">
        <f>(CuentadeResultados!D8+CuentadeResultados!D9+CuentadeResultados!D10+CuentadeResultados!D11+CuentadeResultados!D13+CuentadeResultados!D7)/D72</f>
        <v>#DIV/0!</v>
      </c>
      <c r="E12" s="159" t="e">
        <f>(CuentadeResultados!E8+CuentadeResultados!E9+CuentadeResultados!E10+CuentadeResultados!E11+CuentadeResultados!E13+CuentadeResultados!E7)/E72</f>
        <v>#DIV/0!</v>
      </c>
      <c r="F12" s="160" t="e">
        <f>(CuentadeResultados!F8+CuentadeResultados!F9+CuentadeResultados!F10+CuentadeResultados!F11+CuentadeResultados!F13+CuentadeResultados!F7)/F72</f>
        <v>#DIV/0!</v>
      </c>
      <c r="G12" s="9"/>
    </row>
    <row r="13" spans="1:13" ht="14" x14ac:dyDescent="0.15">
      <c r="A13" s="9"/>
      <c r="B13" s="9"/>
      <c r="C13" s="9"/>
      <c r="D13" s="9"/>
      <c r="E13" s="9"/>
      <c r="F13" s="9"/>
      <c r="G13" s="9"/>
    </row>
    <row r="14" spans="1:13" ht="14" x14ac:dyDescent="0.15">
      <c r="A14" s="9"/>
      <c r="B14" s="9"/>
      <c r="C14" s="9"/>
      <c r="D14" s="9"/>
      <c r="E14" s="9"/>
      <c r="F14" s="9"/>
      <c r="G14" s="9"/>
    </row>
    <row r="31" spans="1:1" x14ac:dyDescent="0.15">
      <c r="A31" s="1" t="s">
        <v>150</v>
      </c>
    </row>
    <row r="34" spans="1:7" ht="14" x14ac:dyDescent="0.15">
      <c r="A34" s="14" t="s">
        <v>17</v>
      </c>
      <c r="B34" s="9"/>
      <c r="C34" s="9"/>
      <c r="D34" s="9"/>
      <c r="E34" s="9"/>
      <c r="F34" s="9"/>
      <c r="G34" s="7"/>
    </row>
    <row r="35" spans="1:7" ht="14" x14ac:dyDescent="0.15">
      <c r="A35" s="9"/>
      <c r="B35" s="9"/>
      <c r="C35" s="9"/>
      <c r="D35" s="9"/>
      <c r="E35" s="9"/>
      <c r="F35" s="9"/>
      <c r="G35" s="7"/>
    </row>
    <row r="36" spans="1:7" ht="14" x14ac:dyDescent="0.15">
      <c r="A36" s="14" t="str">
        <f>Productos!E11</f>
        <v>Agenda</v>
      </c>
      <c r="B36" s="12" t="s">
        <v>89</v>
      </c>
      <c r="C36" s="12" t="s">
        <v>90</v>
      </c>
      <c r="D36" s="12" t="s">
        <v>91</v>
      </c>
      <c r="E36" s="12" t="s">
        <v>92</v>
      </c>
      <c r="F36" s="12" t="s">
        <v>93</v>
      </c>
      <c r="G36" s="7"/>
    </row>
    <row r="37" spans="1:7" ht="14" x14ac:dyDescent="0.15">
      <c r="A37" s="9" t="s">
        <v>16</v>
      </c>
      <c r="B37" s="135">
        <f>Productos!E14</f>
        <v>170000</v>
      </c>
      <c r="C37" s="136">
        <f>B37*(1+Productos!$E$15)</f>
        <v>181900</v>
      </c>
      <c r="D37" s="136">
        <f>C37*(1+Productos!$E$15)</f>
        <v>194633</v>
      </c>
      <c r="E37" s="136">
        <f>D37*(1+Productos!$E$15)</f>
        <v>208257.31</v>
      </c>
      <c r="F37" s="137">
        <f>E37*(1+Productos!$E$15)</f>
        <v>222835.3217</v>
      </c>
      <c r="G37" s="7"/>
    </row>
    <row r="38" spans="1:7" ht="14" x14ac:dyDescent="0.15">
      <c r="A38" s="9" t="s">
        <v>14</v>
      </c>
      <c r="B38" s="138">
        <f>Productos!E23</f>
        <v>135000</v>
      </c>
      <c r="C38" s="139">
        <f>B38*(1+Productos!$E$24)</f>
        <v>144450</v>
      </c>
      <c r="D38" s="139">
        <f>C38*(1+Productos!$E$24)</f>
        <v>154561.5</v>
      </c>
      <c r="E38" s="139">
        <f>D38*(1+Productos!$E$24)</f>
        <v>165380.80500000002</v>
      </c>
      <c r="F38" s="140">
        <f>E38*(1+Productos!$E$24)</f>
        <v>176957.46135000003</v>
      </c>
      <c r="G38" s="7"/>
    </row>
    <row r="39" spans="1:7" ht="14" x14ac:dyDescent="0.15">
      <c r="A39" s="9" t="s">
        <v>15</v>
      </c>
      <c r="B39" s="141">
        <f>B37-B38</f>
        <v>35000</v>
      </c>
      <c r="C39" s="119">
        <f>C37-C38</f>
        <v>37450</v>
      </c>
      <c r="D39" s="119">
        <f>D37-D38</f>
        <v>40071.5</v>
      </c>
      <c r="E39" s="119">
        <f>E37-E38</f>
        <v>42876.504999999976</v>
      </c>
      <c r="F39" s="120">
        <f>F37-F38</f>
        <v>45877.860349999974</v>
      </c>
      <c r="G39" s="7"/>
    </row>
    <row r="40" spans="1:7" ht="14" x14ac:dyDescent="0.15">
      <c r="A40" s="9"/>
      <c r="B40" s="9"/>
      <c r="C40" s="9"/>
      <c r="D40" s="9"/>
      <c r="E40" s="9"/>
      <c r="F40" s="9"/>
      <c r="G40" s="7"/>
    </row>
    <row r="41" spans="1:7" ht="14" x14ac:dyDescent="0.15">
      <c r="A41" s="25">
        <f>Productos!F11</f>
        <v>0</v>
      </c>
      <c r="B41" s="12" t="s">
        <v>89</v>
      </c>
      <c r="C41" s="12" t="s">
        <v>90</v>
      </c>
      <c r="D41" s="12" t="s">
        <v>91</v>
      </c>
      <c r="E41" s="12" t="s">
        <v>92</v>
      </c>
      <c r="F41" s="12" t="s">
        <v>93</v>
      </c>
      <c r="G41" s="7"/>
    </row>
    <row r="42" spans="1:7" ht="14" x14ac:dyDescent="0.15">
      <c r="A42" s="9" t="s">
        <v>16</v>
      </c>
      <c r="B42" s="135">
        <f>Productos!F14</f>
        <v>0</v>
      </c>
      <c r="C42" s="136">
        <f>B42*(1+Productos!$F$15)</f>
        <v>0</v>
      </c>
      <c r="D42" s="136">
        <f>C42*(1+Productos!$F$15)</f>
        <v>0</v>
      </c>
      <c r="E42" s="136">
        <f>D42*(1+Productos!$F$15)</f>
        <v>0</v>
      </c>
      <c r="F42" s="137">
        <f>E42*(1+Productos!$F$15)</f>
        <v>0</v>
      </c>
      <c r="G42" s="7"/>
    </row>
    <row r="43" spans="1:7" ht="14" x14ac:dyDescent="0.15">
      <c r="A43" s="9" t="s">
        <v>14</v>
      </c>
      <c r="B43" s="142">
        <f>Productos!F23</f>
        <v>2293.7800000000002</v>
      </c>
      <c r="C43" s="143">
        <f>B43*(1+Productos!$F$24)</f>
        <v>2454.3446000000004</v>
      </c>
      <c r="D43" s="143">
        <f>C43*(1+Productos!$F$24)</f>
        <v>2626.1487220000004</v>
      </c>
      <c r="E43" s="143">
        <f>D43*(1+Productos!$F$24)</f>
        <v>2809.9791325400006</v>
      </c>
      <c r="F43" s="144">
        <f>E43*(1+Productos!$F$24)</f>
        <v>3006.6776718178007</v>
      </c>
      <c r="G43" s="7"/>
    </row>
    <row r="44" spans="1:7" ht="14" x14ac:dyDescent="0.15">
      <c r="A44" s="9" t="s">
        <v>15</v>
      </c>
      <c r="B44" s="141">
        <f>B42-B43</f>
        <v>-2293.7800000000002</v>
      </c>
      <c r="C44" s="119">
        <f>C42-C43</f>
        <v>-2454.3446000000004</v>
      </c>
      <c r="D44" s="119">
        <f>D42-D43</f>
        <v>-2626.1487220000004</v>
      </c>
      <c r="E44" s="119">
        <f>E42-E43</f>
        <v>-2809.9791325400006</v>
      </c>
      <c r="F44" s="120">
        <f>F42-F43</f>
        <v>-3006.6776718178007</v>
      </c>
      <c r="G44" s="7"/>
    </row>
    <row r="45" spans="1:7" ht="14" x14ac:dyDescent="0.15">
      <c r="A45" s="9"/>
      <c r="B45" s="9"/>
      <c r="C45" s="9"/>
      <c r="D45" s="9"/>
      <c r="E45" s="9"/>
      <c r="F45" s="9"/>
      <c r="G45" s="7"/>
    </row>
    <row r="46" spans="1:7" ht="14" x14ac:dyDescent="0.15">
      <c r="A46" s="25">
        <f>Productos!G11</f>
        <v>0</v>
      </c>
      <c r="B46" s="12" t="s">
        <v>89</v>
      </c>
      <c r="C46" s="12" t="s">
        <v>90</v>
      </c>
      <c r="D46" s="12" t="s">
        <v>91</v>
      </c>
      <c r="E46" s="12" t="s">
        <v>92</v>
      </c>
      <c r="F46" s="12" t="s">
        <v>93</v>
      </c>
      <c r="G46" s="7"/>
    </row>
    <row r="47" spans="1:7" ht="14" x14ac:dyDescent="0.15">
      <c r="A47" s="9" t="s">
        <v>16</v>
      </c>
      <c r="B47" s="135">
        <f>Productos!G14</f>
        <v>0</v>
      </c>
      <c r="C47" s="136">
        <f>B47*(1+Productos!$G$15)</f>
        <v>0</v>
      </c>
      <c r="D47" s="136">
        <f>C47*(1+Productos!$G$15)</f>
        <v>0</v>
      </c>
      <c r="E47" s="136">
        <f>D47*(1+Productos!$G$15)</f>
        <v>0</v>
      </c>
      <c r="F47" s="137">
        <f>E47*(1+Productos!$G$15)</f>
        <v>0</v>
      </c>
      <c r="G47" s="7"/>
    </row>
    <row r="48" spans="1:7" ht="14" x14ac:dyDescent="0.15">
      <c r="A48" s="9" t="s">
        <v>14</v>
      </c>
      <c r="B48" s="142">
        <f>Productos!G23</f>
        <v>2293.7800000000002</v>
      </c>
      <c r="C48" s="143">
        <f>B48*(1+Productos!$G$24)</f>
        <v>2454.3446000000004</v>
      </c>
      <c r="D48" s="143">
        <f>C48*(1+Productos!$G$24)</f>
        <v>2626.1487220000004</v>
      </c>
      <c r="E48" s="143">
        <f>D48*(1+Productos!$G$24)</f>
        <v>2809.9791325400006</v>
      </c>
      <c r="F48" s="144">
        <f>E48*(1+Productos!$G$24)</f>
        <v>3006.6776718178007</v>
      </c>
      <c r="G48" s="7"/>
    </row>
    <row r="49" spans="1:7" ht="14" x14ac:dyDescent="0.15">
      <c r="A49" s="9" t="s">
        <v>15</v>
      </c>
      <c r="B49" s="141">
        <f>B47-B48</f>
        <v>-2293.7800000000002</v>
      </c>
      <c r="C49" s="119">
        <f>C47-C48</f>
        <v>-2454.3446000000004</v>
      </c>
      <c r="D49" s="119">
        <f>D47-D48</f>
        <v>-2626.1487220000004</v>
      </c>
      <c r="E49" s="119">
        <f>E47-E48</f>
        <v>-2809.9791325400006</v>
      </c>
      <c r="F49" s="120">
        <f>F47-F48</f>
        <v>-3006.6776718178007</v>
      </c>
      <c r="G49" s="7"/>
    </row>
    <row r="50" spans="1:7" ht="14" x14ac:dyDescent="0.15">
      <c r="A50" s="9"/>
      <c r="B50" s="9"/>
      <c r="C50" s="9"/>
      <c r="D50" s="9"/>
      <c r="E50" s="9"/>
      <c r="F50" s="9"/>
      <c r="G50" s="7"/>
    </row>
    <row r="51" spans="1:7" ht="14" x14ac:dyDescent="0.15">
      <c r="A51" s="25">
        <f>Productos!H11</f>
        <v>0</v>
      </c>
      <c r="B51" s="12" t="s">
        <v>89</v>
      </c>
      <c r="C51" s="12" t="s">
        <v>90</v>
      </c>
      <c r="D51" s="12" t="s">
        <v>91</v>
      </c>
      <c r="E51" s="12" t="s">
        <v>92</v>
      </c>
      <c r="F51" s="12" t="s">
        <v>93</v>
      </c>
      <c r="G51" s="7"/>
    </row>
    <row r="52" spans="1:7" ht="14" x14ac:dyDescent="0.15">
      <c r="A52" s="9" t="s">
        <v>16</v>
      </c>
      <c r="B52" s="135">
        <f>Productos!H14</f>
        <v>0</v>
      </c>
      <c r="C52" s="136">
        <f>B52*(1+Productos!$H$15)</f>
        <v>0</v>
      </c>
      <c r="D52" s="136">
        <f>C52*(1+Productos!$H$15)</f>
        <v>0</v>
      </c>
      <c r="E52" s="136">
        <f>D52*(1+Productos!$H$15)</f>
        <v>0</v>
      </c>
      <c r="F52" s="137">
        <f>E52*(1+Productos!$H$15)</f>
        <v>0</v>
      </c>
      <c r="G52" s="7"/>
    </row>
    <row r="53" spans="1:7" ht="14" x14ac:dyDescent="0.15">
      <c r="A53" s="9" t="s">
        <v>14</v>
      </c>
      <c r="B53" s="142">
        <f>Productos!H23</f>
        <v>0</v>
      </c>
      <c r="C53" s="143">
        <f>B53*(1+Productos!$H$24)</f>
        <v>0</v>
      </c>
      <c r="D53" s="143">
        <f>C53*(1+Productos!$H$24)</f>
        <v>0</v>
      </c>
      <c r="E53" s="143">
        <f>D53*(1+Productos!$H$24)</f>
        <v>0</v>
      </c>
      <c r="F53" s="144">
        <f>E53*(1+Productos!$H$24)</f>
        <v>0</v>
      </c>
      <c r="G53" s="7"/>
    </row>
    <row r="54" spans="1:7" ht="14" x14ac:dyDescent="0.15">
      <c r="A54" s="9" t="s">
        <v>15</v>
      </c>
      <c r="B54" s="141">
        <f>B52-B53</f>
        <v>0</v>
      </c>
      <c r="C54" s="119">
        <f>C52-C53</f>
        <v>0</v>
      </c>
      <c r="D54" s="119">
        <f>D52-D53</f>
        <v>0</v>
      </c>
      <c r="E54" s="119">
        <f>E52-E53</f>
        <v>0</v>
      </c>
      <c r="F54" s="120">
        <f>F52-F53</f>
        <v>0</v>
      </c>
      <c r="G54" s="7"/>
    </row>
    <row r="55" spans="1:7" ht="14" x14ac:dyDescent="0.15">
      <c r="A55" s="9"/>
      <c r="B55" s="9"/>
      <c r="C55" s="9"/>
      <c r="D55" s="9"/>
      <c r="E55" s="9"/>
      <c r="F55" s="9"/>
      <c r="G55" s="7"/>
    </row>
    <row r="56" spans="1:7" ht="14" x14ac:dyDescent="0.15">
      <c r="A56" s="25">
        <f>Productos!I11</f>
        <v>0</v>
      </c>
      <c r="B56" s="12" t="s">
        <v>89</v>
      </c>
      <c r="C56" s="12" t="s">
        <v>90</v>
      </c>
      <c r="D56" s="12" t="s">
        <v>91</v>
      </c>
      <c r="E56" s="12" t="s">
        <v>92</v>
      </c>
      <c r="F56" s="12" t="s">
        <v>93</v>
      </c>
      <c r="G56" s="7"/>
    </row>
    <row r="57" spans="1:7" ht="14" x14ac:dyDescent="0.15">
      <c r="A57" s="9" t="s">
        <v>16</v>
      </c>
      <c r="B57" s="135">
        <f>Productos!I14</f>
        <v>0</v>
      </c>
      <c r="C57" s="136">
        <f>B57*(1+Productos!$I$15)</f>
        <v>0</v>
      </c>
      <c r="D57" s="136">
        <f>C57*(1+Productos!$I$15)</f>
        <v>0</v>
      </c>
      <c r="E57" s="136">
        <f>D57*(1+Productos!$I$15)</f>
        <v>0</v>
      </c>
      <c r="F57" s="137">
        <f>E57*(1+Productos!$I$15)</f>
        <v>0</v>
      </c>
      <c r="G57" s="7"/>
    </row>
    <row r="58" spans="1:7" ht="14" x14ac:dyDescent="0.15">
      <c r="A58" s="9" t="s">
        <v>14</v>
      </c>
      <c r="B58" s="142">
        <f>Productos!I23</f>
        <v>0</v>
      </c>
      <c r="C58" s="143">
        <f>B58*(1+Productos!$I$24)</f>
        <v>0</v>
      </c>
      <c r="D58" s="143">
        <f>C58*(1+Productos!$I$24)</f>
        <v>0</v>
      </c>
      <c r="E58" s="143">
        <f>D58*(1+Productos!$I$24)</f>
        <v>0</v>
      </c>
      <c r="F58" s="144">
        <f>E58*(1+Productos!$I$24)</f>
        <v>0</v>
      </c>
      <c r="G58" s="7"/>
    </row>
    <row r="59" spans="1:7" ht="14" x14ac:dyDescent="0.15">
      <c r="A59" s="9" t="s">
        <v>15</v>
      </c>
      <c r="B59" s="141">
        <f>B57-B58</f>
        <v>0</v>
      </c>
      <c r="C59" s="119">
        <f>C57-C58</f>
        <v>0</v>
      </c>
      <c r="D59" s="119">
        <f>D57-D58</f>
        <v>0</v>
      </c>
      <c r="E59" s="119">
        <f>E57-E58</f>
        <v>0</v>
      </c>
      <c r="F59" s="120">
        <f>F57-F58</f>
        <v>0</v>
      </c>
      <c r="G59" s="7"/>
    </row>
    <row r="60" spans="1:7" ht="14" x14ac:dyDescent="0.15">
      <c r="A60" s="9"/>
      <c r="B60" s="9"/>
      <c r="C60" s="9"/>
      <c r="D60" s="9"/>
      <c r="E60" s="9"/>
      <c r="F60" s="9"/>
      <c r="G60" s="7"/>
    </row>
    <row r="61" spans="1:7" ht="14" x14ac:dyDescent="0.15">
      <c r="A61" s="14" t="s">
        <v>20</v>
      </c>
      <c r="B61" s="12" t="s">
        <v>89</v>
      </c>
      <c r="C61" s="12" t="s">
        <v>90</v>
      </c>
      <c r="D61" s="12" t="s">
        <v>91</v>
      </c>
      <c r="E61" s="12" t="s">
        <v>92</v>
      </c>
      <c r="F61" s="12" t="s">
        <v>93</v>
      </c>
      <c r="G61" s="7"/>
    </row>
    <row r="62" spans="1:7" ht="14" x14ac:dyDescent="0.15">
      <c r="A62" s="9" t="str">
        <f>Productos!B57</f>
        <v>Agenda</v>
      </c>
      <c r="B62" s="145">
        <f>Productos!E37/Rentabilidad!B37</f>
        <v>300</v>
      </c>
      <c r="C62" s="146">
        <f>Productos!F37/Rentabilidad!C37</f>
        <v>300</v>
      </c>
      <c r="D62" s="146">
        <f>Productos!G37/Rentabilidad!D37</f>
        <v>300</v>
      </c>
      <c r="E62" s="146">
        <f>Productos!H37/Rentabilidad!E37</f>
        <v>300</v>
      </c>
      <c r="F62" s="147">
        <f>Productos!I37/Rentabilidad!F37</f>
        <v>300</v>
      </c>
      <c r="G62" s="7"/>
    </row>
    <row r="63" spans="1:7" ht="14" x14ac:dyDescent="0.15">
      <c r="A63" s="9">
        <f>Productos!B58</f>
        <v>0</v>
      </c>
      <c r="B63" s="148" t="e">
        <f>Productos!E38/Rentabilidad!B42</f>
        <v>#DIV/0!</v>
      </c>
      <c r="C63" s="149" t="e">
        <f>Productos!F38/Rentabilidad!C42</f>
        <v>#DIV/0!</v>
      </c>
      <c r="D63" s="149" t="e">
        <f>Productos!G38/Rentabilidad!D42</f>
        <v>#DIV/0!</v>
      </c>
      <c r="E63" s="149" t="e">
        <f>Productos!H38/Rentabilidad!E42</f>
        <v>#DIV/0!</v>
      </c>
      <c r="F63" s="150" t="e">
        <f>Productos!I38/Rentabilidad!F42</f>
        <v>#DIV/0!</v>
      </c>
      <c r="G63" s="7"/>
    </row>
    <row r="64" spans="1:7" ht="14" x14ac:dyDescent="0.15">
      <c r="A64" s="9">
        <f>Productos!B59</f>
        <v>0</v>
      </c>
      <c r="B64" s="148" t="e">
        <f>Productos!E39/Rentabilidad!B47</f>
        <v>#DIV/0!</v>
      </c>
      <c r="C64" s="149" t="e">
        <f>Productos!F39/Rentabilidad!C47</f>
        <v>#DIV/0!</v>
      </c>
      <c r="D64" s="149" t="e">
        <f>Productos!G39/Rentabilidad!D47</f>
        <v>#DIV/0!</v>
      </c>
      <c r="E64" s="149" t="e">
        <f>Productos!H39/Rentabilidad!E47</f>
        <v>#DIV/0!</v>
      </c>
      <c r="F64" s="150" t="e">
        <f>Productos!I39/Rentabilidad!F47</f>
        <v>#DIV/0!</v>
      </c>
      <c r="G64" s="7"/>
    </row>
    <row r="65" spans="1:7" ht="14" x14ac:dyDescent="0.15">
      <c r="A65" s="9">
        <f>Productos!B60</f>
        <v>0</v>
      </c>
      <c r="B65" s="148" t="e">
        <f>Productos!E40/Rentabilidad!B52</f>
        <v>#DIV/0!</v>
      </c>
      <c r="C65" s="149" t="e">
        <f>Productos!F40/Rentabilidad!C52</f>
        <v>#DIV/0!</v>
      </c>
      <c r="D65" s="149" t="e">
        <f>Productos!G40/Rentabilidad!D52</f>
        <v>#DIV/0!</v>
      </c>
      <c r="E65" s="149" t="e">
        <f>Productos!H40/Rentabilidad!E52</f>
        <v>#DIV/0!</v>
      </c>
      <c r="F65" s="150" t="e">
        <f>Productos!I40/Rentabilidad!F52</f>
        <v>#DIV/0!</v>
      </c>
      <c r="G65" s="7"/>
    </row>
    <row r="66" spans="1:7" ht="14" x14ac:dyDescent="0.15">
      <c r="A66" s="9">
        <f>Productos!B61</f>
        <v>0</v>
      </c>
      <c r="B66" s="151" t="e">
        <f>Productos!E41/Rentabilidad!B57</f>
        <v>#DIV/0!</v>
      </c>
      <c r="C66" s="152" t="e">
        <f>Productos!F41/Rentabilidad!C57</f>
        <v>#DIV/0!</v>
      </c>
      <c r="D66" s="152" t="e">
        <f>Productos!G41/Rentabilidad!D57</f>
        <v>#DIV/0!</v>
      </c>
      <c r="E66" s="152" t="e">
        <f>Productos!H41/Rentabilidad!E57</f>
        <v>#DIV/0!</v>
      </c>
      <c r="F66" s="153" t="e">
        <f>Productos!I41/Rentabilidad!F57</f>
        <v>#DIV/0!</v>
      </c>
      <c r="G66" s="7"/>
    </row>
    <row r="67" spans="1:7" ht="14" x14ac:dyDescent="0.15">
      <c r="A67" s="9" t="s">
        <v>100</v>
      </c>
      <c r="B67" s="154" t="e">
        <f>SUM(B62:B64)</f>
        <v>#DIV/0!</v>
      </c>
      <c r="C67" s="154" t="e">
        <f>SUM(C62:C64)</f>
        <v>#DIV/0!</v>
      </c>
      <c r="D67" s="154" t="e">
        <f>SUM(D62:D64)</f>
        <v>#DIV/0!</v>
      </c>
      <c r="E67" s="154" t="e">
        <f>SUM(E62:E64)</f>
        <v>#DIV/0!</v>
      </c>
      <c r="F67" s="208" t="e">
        <f>SUM(F62:F64)</f>
        <v>#DIV/0!</v>
      </c>
      <c r="G67" s="7"/>
    </row>
    <row r="68" spans="1:7" ht="14" x14ac:dyDescent="0.15">
      <c r="A68" s="9"/>
      <c r="B68" s="9"/>
      <c r="C68" s="9"/>
      <c r="D68" s="9"/>
      <c r="E68" s="9"/>
      <c r="F68" s="9"/>
      <c r="G68" s="7"/>
    </row>
    <row r="69" spans="1:7" ht="14" x14ac:dyDescent="0.15">
      <c r="A69" s="14" t="s">
        <v>21</v>
      </c>
      <c r="B69" s="12" t="s">
        <v>89</v>
      </c>
      <c r="C69" s="12" t="s">
        <v>90</v>
      </c>
      <c r="D69" s="12" t="s">
        <v>91</v>
      </c>
      <c r="E69" s="12" t="s">
        <v>92</v>
      </c>
      <c r="F69" s="12" t="s">
        <v>93</v>
      </c>
      <c r="G69" s="7"/>
    </row>
    <row r="70" spans="1:7" ht="14" x14ac:dyDescent="0.15">
      <c r="A70" s="9" t="s">
        <v>16</v>
      </c>
      <c r="B70" s="135" t="e">
        <f>(B37*B62/B67)+(B42*B63/B67)+(B47*B64/B67)+(B52*B65/B67)+(B57*B66/B67)/5</f>
        <v>#DIV/0!</v>
      </c>
      <c r="C70" s="136" t="e">
        <f>(C37*C62/C67)+(C42*C63/C67)+(C47*C64/C67)+(C52*C65/C67)+(C57*C66/C67)/5</f>
        <v>#DIV/0!</v>
      </c>
      <c r="D70" s="136" t="e">
        <f>(D37*D62/D67)+(D42*D63/D67)+(D47*D64/D67)+(D52*D65/D67)+(D57*D66/D67)/5</f>
        <v>#DIV/0!</v>
      </c>
      <c r="E70" s="136" t="e">
        <f>(E37*E62/E67)+(E42*E63/E67)+(E47*E64/E67)+(E52*E65/E67)+(E57*E66/E67)/5</f>
        <v>#DIV/0!</v>
      </c>
      <c r="F70" s="137" t="e">
        <f>(F37*F62/F67)+(F42*F63/F67)+(F47*F64/F67)+(F52*F65/F67)+(F57*F66/F67)/5</f>
        <v>#DIV/0!</v>
      </c>
      <c r="G70" s="7"/>
    </row>
    <row r="71" spans="1:7" ht="14" x14ac:dyDescent="0.15">
      <c r="A71" s="9" t="s">
        <v>14</v>
      </c>
      <c r="B71" s="138" t="e">
        <f>(B38*B62/B67)+(B43*B63/B67)+(B48*B64/B67)+(B53*B65/B67)+(B58*B66/B67)/5</f>
        <v>#DIV/0!</v>
      </c>
      <c r="C71" s="139" t="e">
        <f>(C38*C62/C67)+(C43*C63/C67)+(C48*C64/C67)+(C53*C65/C67)+(C58*C66/C67)/5</f>
        <v>#DIV/0!</v>
      </c>
      <c r="D71" s="139" t="e">
        <f>(D38*D62/D67)+(D43*D63/D67)+(D48*D64/D67)+(D53*D65/D67)+(D58*D66/D67)/5</f>
        <v>#DIV/0!</v>
      </c>
      <c r="E71" s="139" t="e">
        <f>(E38*E62/E67)+(E43*E63/E67)+(E48*E64/E67)+(E53*E65/E67)+(E58*E66/E67)/5</f>
        <v>#DIV/0!</v>
      </c>
      <c r="F71" s="140" t="e">
        <f>(F38*F62/F67)+(F43*F63/F67)+(F48*F64/F67)+(F53*F65/F67)+(F58*F66/F67)/5</f>
        <v>#DIV/0!</v>
      </c>
      <c r="G71" s="7"/>
    </row>
    <row r="72" spans="1:7" ht="14" x14ac:dyDescent="0.15">
      <c r="A72" s="9" t="s">
        <v>15</v>
      </c>
      <c r="B72" s="141" t="e">
        <f>B70-B71</f>
        <v>#DIV/0!</v>
      </c>
      <c r="C72" s="119" t="e">
        <f>C70-C71</f>
        <v>#DIV/0!</v>
      </c>
      <c r="D72" s="119" t="e">
        <f>D70-D71</f>
        <v>#DIV/0!</v>
      </c>
      <c r="E72" s="119" t="e">
        <f>E70-E71</f>
        <v>#DIV/0!</v>
      </c>
      <c r="F72" s="120" t="e">
        <f>F70-F71</f>
        <v>#DIV/0!</v>
      </c>
      <c r="G72" s="7"/>
    </row>
    <row r="73" spans="1:7" ht="14" x14ac:dyDescent="0.15">
      <c r="A73" s="9"/>
      <c r="B73" s="9"/>
      <c r="C73" s="9"/>
      <c r="D73" s="9"/>
      <c r="E73" s="9"/>
      <c r="F73" s="9"/>
      <c r="G73" s="7"/>
    </row>
    <row r="74" spans="1:7" ht="14" x14ac:dyDescent="0.15">
      <c r="A74" s="9"/>
      <c r="B74" s="9"/>
      <c r="C74" s="9"/>
      <c r="D74" s="9"/>
      <c r="E74" s="9"/>
      <c r="F74" s="9"/>
      <c r="G74" s="7"/>
    </row>
    <row r="76" spans="1:7" ht="14" x14ac:dyDescent="0.15">
      <c r="B76" s="279" t="s">
        <v>1</v>
      </c>
      <c r="C76" s="279"/>
    </row>
    <row r="77" spans="1:7" ht="14" x14ac:dyDescent="0.15">
      <c r="E77" s="279" t="s">
        <v>44</v>
      </c>
      <c r="F77" s="279"/>
    </row>
    <row r="78" spans="1:7" ht="14" x14ac:dyDescent="0.15">
      <c r="B78" s="279" t="s">
        <v>2</v>
      </c>
      <c r="C78" s="279"/>
      <c r="D78" s="2"/>
      <c r="E78" s="2"/>
      <c r="F78" s="2"/>
      <c r="G78" s="2"/>
    </row>
  </sheetData>
  <mergeCells count="4">
    <mergeCell ref="A1:F1"/>
    <mergeCell ref="B76:C76"/>
    <mergeCell ref="E77:F77"/>
    <mergeCell ref="B78:C78"/>
  </mergeCells>
  <phoneticPr fontId="2" type="noConversion"/>
  <hyperlinks>
    <hyperlink ref="B76:C76" location="Resultados!A1" display="VER RESULTADOS"/>
    <hyperlink ref="E77:F77" location="Tesorería!A1" display="MENÚ PRINCIPAL"/>
    <hyperlink ref="B78:C78" location="Datos!A1" display="CAMBIAR DATOS"/>
  </hyperlinks>
  <pageMargins left="0.75" right="0.75" top="1" bottom="1" header="0" footer="0"/>
  <pageSetup paperSize="9" orientation="portrait"/>
  <headerFooter alignWithMargins="0"/>
  <ignoredErrors>
    <ignoredError sqref="C12:F12 B62:F64 C70:F72 B65:F65 C66:F66" evalError="1"/>
  </ignoredErrors>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08" workbookViewId="0">
      <selection sqref="A1:G1"/>
    </sheetView>
  </sheetViews>
  <sheetFormatPr baseColWidth="10" defaultColWidth="10.83203125" defaultRowHeight="13" x14ac:dyDescent="0.15"/>
  <cols>
    <col min="1" max="1" width="33" style="1" customWidth="1"/>
    <col min="2" max="2" width="13.83203125" style="1" bestFit="1" customWidth="1"/>
    <col min="3" max="3" width="15.6640625" style="1" customWidth="1"/>
    <col min="4" max="4" width="16.33203125" style="1" customWidth="1"/>
    <col min="5" max="5" width="16.1640625" style="1" customWidth="1"/>
    <col min="6" max="6" width="20.83203125" style="1" customWidth="1"/>
    <col min="7" max="7" width="15.33203125" style="1" customWidth="1"/>
    <col min="8" max="16384" width="10.83203125" style="1"/>
  </cols>
  <sheetData>
    <row r="1" spans="1:7" ht="36" customHeight="1" thickBot="1" x14ac:dyDescent="0.2">
      <c r="A1" s="299" t="s">
        <v>115</v>
      </c>
      <c r="B1" s="300"/>
      <c r="C1" s="300"/>
      <c r="D1" s="300"/>
      <c r="E1" s="300"/>
      <c r="F1" s="300"/>
      <c r="G1" s="301"/>
    </row>
    <row r="2" spans="1:7" ht="14" x14ac:dyDescent="0.15">
      <c r="A2" s="9"/>
      <c r="B2" s="9"/>
      <c r="C2" s="9"/>
      <c r="D2" s="9"/>
      <c r="E2" s="9"/>
      <c r="F2" s="9"/>
      <c r="G2" s="9"/>
    </row>
    <row r="3" spans="1:7" ht="14" x14ac:dyDescent="0.15">
      <c r="A3" s="9"/>
      <c r="B3" s="117" t="s">
        <v>107</v>
      </c>
      <c r="C3" s="117" t="s">
        <v>89</v>
      </c>
      <c r="D3" s="117" t="s">
        <v>90</v>
      </c>
      <c r="E3" s="117" t="s">
        <v>91</v>
      </c>
      <c r="F3" s="117" t="s">
        <v>92</v>
      </c>
      <c r="G3" s="117" t="s">
        <v>93</v>
      </c>
    </row>
    <row r="4" spans="1:7" ht="14" x14ac:dyDescent="0.15">
      <c r="A4" s="132" t="s">
        <v>116</v>
      </c>
      <c r="B4" s="133">
        <v>0</v>
      </c>
      <c r="C4" s="133">
        <f>B21</f>
        <v>9735000</v>
      </c>
      <c r="D4" s="133">
        <f>C21</f>
        <v>12300236.557821728</v>
      </c>
      <c r="E4" s="133">
        <f>D21</f>
        <v>15152310.291485704</v>
      </c>
      <c r="F4" s="133">
        <f>E21</f>
        <v>18305107.497395374</v>
      </c>
      <c r="G4" s="134">
        <f>F21</f>
        <v>21772405.33609128</v>
      </c>
    </row>
    <row r="5" spans="1:7" ht="14" x14ac:dyDescent="0.15">
      <c r="A5" s="14" t="s">
        <v>117</v>
      </c>
      <c r="B5" s="10"/>
      <c r="C5" s="10"/>
      <c r="D5" s="10"/>
      <c r="E5" s="10"/>
      <c r="F5" s="9"/>
      <c r="G5" s="9"/>
    </row>
    <row r="6" spans="1:7" ht="14" x14ac:dyDescent="0.15">
      <c r="A6" s="121" t="s">
        <v>118</v>
      </c>
      <c r="B6" s="122">
        <v>0</v>
      </c>
      <c r="C6" s="122">
        <f>CuentadeResultados!B4-Balance!C9</f>
        <v>46808219.17808219</v>
      </c>
      <c r="D6" s="122">
        <f>CuentadeResultados!C4-Balance!D9</f>
        <v>50084794.520547941</v>
      </c>
      <c r="E6" s="122">
        <f>CuentadeResultados!D4-Balance!E9</f>
        <v>53590730.1369863</v>
      </c>
      <c r="F6" s="122">
        <f>CuentadeResultados!E4-Balance!F9</f>
        <v>57342081.246575341</v>
      </c>
      <c r="G6" s="122">
        <f>CuentadeResultados!F4-Balance!G9</f>
        <v>61356026.933835618</v>
      </c>
    </row>
    <row r="7" spans="1:7" ht="14" x14ac:dyDescent="0.15">
      <c r="A7" s="121" t="s">
        <v>119</v>
      </c>
      <c r="B7" s="122">
        <f>Financiación!E13</f>
        <v>7400000</v>
      </c>
      <c r="C7" s="122">
        <f>Financiación!F13</f>
        <v>0</v>
      </c>
      <c r="D7" s="122">
        <f>Financiación!G13</f>
        <v>0</v>
      </c>
      <c r="E7" s="122">
        <f>Financiación!H13</f>
        <v>0</v>
      </c>
      <c r="F7" s="122">
        <f>Financiación!I13</f>
        <v>0</v>
      </c>
      <c r="G7" s="122">
        <f>Financiación!J13</f>
        <v>0</v>
      </c>
    </row>
    <row r="8" spans="1:7" ht="14" x14ac:dyDescent="0.15">
      <c r="A8" s="121" t="s">
        <v>120</v>
      </c>
      <c r="B8" s="122">
        <f>Financiación!E20</f>
        <v>10000000</v>
      </c>
      <c r="C8" s="122">
        <f>Financiación!F20</f>
        <v>0</v>
      </c>
      <c r="D8" s="122">
        <f>Financiación!G20</f>
        <v>0</v>
      </c>
      <c r="E8" s="122">
        <f>Financiación!H20</f>
        <v>0</v>
      </c>
      <c r="F8" s="122">
        <f>Financiación!I20</f>
        <v>0</v>
      </c>
      <c r="G8" s="122">
        <f>Financiación!J20</f>
        <v>0</v>
      </c>
    </row>
    <row r="9" spans="1:7" ht="14" x14ac:dyDescent="0.15">
      <c r="A9" s="118" t="s">
        <v>121</v>
      </c>
      <c r="B9" s="119">
        <f t="shared" ref="B9:G9" si="0">B4+SUM(B6:B8)</f>
        <v>17400000</v>
      </c>
      <c r="C9" s="119">
        <f t="shared" si="0"/>
        <v>56543219.17808219</v>
      </c>
      <c r="D9" s="119">
        <f t="shared" si="0"/>
        <v>62385031.07836967</v>
      </c>
      <c r="E9" s="119">
        <f t="shared" si="0"/>
        <v>68743040.428472012</v>
      </c>
      <c r="F9" s="119">
        <f t="shared" si="0"/>
        <v>75647188.743970722</v>
      </c>
      <c r="G9" s="120">
        <f t="shared" si="0"/>
        <v>83128432.269926906</v>
      </c>
    </row>
    <row r="10" spans="1:7" ht="14" x14ac:dyDescent="0.15">
      <c r="A10" s="14" t="s">
        <v>122</v>
      </c>
      <c r="B10" s="10"/>
      <c r="C10" s="10"/>
      <c r="D10" s="10"/>
      <c r="E10" s="10"/>
      <c r="F10" s="9"/>
      <c r="G10" s="9"/>
    </row>
    <row r="11" spans="1:7" ht="14" x14ac:dyDescent="0.15">
      <c r="A11" s="121" t="s">
        <v>123</v>
      </c>
      <c r="B11" s="122">
        <f>Inversión!D18</f>
        <v>7665000</v>
      </c>
      <c r="C11" s="122">
        <f>Inversión!E18</f>
        <v>0</v>
      </c>
      <c r="D11" s="122">
        <f>Inversión!F18</f>
        <v>0</v>
      </c>
      <c r="E11" s="122">
        <f>Inversión!G18</f>
        <v>0</v>
      </c>
      <c r="F11" s="122">
        <f>Inversión!H18</f>
        <v>0</v>
      </c>
      <c r="G11" s="122">
        <f>Inversión!I18</f>
        <v>0</v>
      </c>
    </row>
    <row r="12" spans="1:7" ht="14" x14ac:dyDescent="0.15">
      <c r="A12" s="121" t="s">
        <v>124</v>
      </c>
      <c r="B12" s="122">
        <v>0</v>
      </c>
      <c r="C12" s="122">
        <f>CuentadeResultados!B6-Balance!C22</f>
        <v>37171232.87671233</v>
      </c>
      <c r="D12" s="122">
        <f>CuentadeResultados!C6-Balance!D22</f>
        <v>39773219.17808219</v>
      </c>
      <c r="E12" s="122">
        <f>CuentadeResultados!D6-Balance!E22</f>
        <v>42557344.520547941</v>
      </c>
      <c r="F12" s="122">
        <f>CuentadeResultados!E6-Balance!F22</f>
        <v>45536358.6369863</v>
      </c>
      <c r="G12" s="122">
        <f>CuentadeResultados!F6-Balance!G22</f>
        <v>48723903.741575345</v>
      </c>
    </row>
    <row r="13" spans="1:7" ht="14" x14ac:dyDescent="0.15">
      <c r="A13" s="121" t="s">
        <v>108</v>
      </c>
      <c r="B13" s="122">
        <v>0</v>
      </c>
      <c r="C13" s="122">
        <f>GastosFjos!E42</f>
        <v>0</v>
      </c>
      <c r="D13" s="122">
        <f>GastosFjos!F42</f>
        <v>0</v>
      </c>
      <c r="E13" s="122">
        <f>GastosFjos!G42</f>
        <v>0</v>
      </c>
      <c r="F13" s="122">
        <f>GastosFjos!H42</f>
        <v>0</v>
      </c>
      <c r="G13" s="122">
        <f>GastosFjos!I42</f>
        <v>0</v>
      </c>
    </row>
    <row r="14" spans="1:7" ht="14" x14ac:dyDescent="0.15">
      <c r="A14" s="121" t="s">
        <v>109</v>
      </c>
      <c r="B14" s="122">
        <v>0</v>
      </c>
      <c r="C14" s="122">
        <f>GastosFjos!E43</f>
        <v>0</v>
      </c>
      <c r="D14" s="122">
        <f>GastosFjos!F43</f>
        <v>0</v>
      </c>
      <c r="E14" s="122">
        <f>GastosFjos!G43</f>
        <v>0</v>
      </c>
      <c r="F14" s="122">
        <f>GastosFjos!H43</f>
        <v>0</v>
      </c>
      <c r="G14" s="122">
        <f>GastosFjos!I43</f>
        <v>0</v>
      </c>
    </row>
    <row r="15" spans="1:7" ht="14" x14ac:dyDescent="0.15">
      <c r="A15" s="121" t="s">
        <v>110</v>
      </c>
      <c r="B15" s="122">
        <v>0</v>
      </c>
      <c r="C15" s="122">
        <f>Financiación!F47</f>
        <v>1746000</v>
      </c>
      <c r="D15" s="122">
        <f>Financiación!G47</f>
        <v>1499333.8947764961</v>
      </c>
      <c r="E15" s="122">
        <f>Financiación!H47</f>
        <v>1209599.8875809684</v>
      </c>
      <c r="F15" s="122">
        <f>Financiación!I47</f>
        <v>869278.32272910152</v>
      </c>
      <c r="G15" s="122">
        <f>Financiación!J47</f>
        <v>469536.61265409848</v>
      </c>
    </row>
    <row r="16" spans="1:7" ht="14" x14ac:dyDescent="0.15">
      <c r="A16" s="121" t="s">
        <v>125</v>
      </c>
      <c r="B16" s="122">
        <v>0</v>
      </c>
      <c r="C16" s="122">
        <f>Financiación!F56</f>
        <v>1412749.7435481329</v>
      </c>
      <c r="D16" s="122">
        <f>Financiación!G56</f>
        <v>1659415.8487716368</v>
      </c>
      <c r="E16" s="122">
        <f>Financiación!H56</f>
        <v>1949149.8559671647</v>
      </c>
      <c r="F16" s="122">
        <f>Financiación!I56</f>
        <v>2289471.4208190315</v>
      </c>
      <c r="G16" s="122">
        <f>Financiación!J56</f>
        <v>2689213.1308940346</v>
      </c>
    </row>
    <row r="17" spans="1:7" ht="14" x14ac:dyDescent="0.15">
      <c r="A17" s="121" t="s">
        <v>111</v>
      </c>
      <c r="B17" s="122">
        <v>0</v>
      </c>
      <c r="C17" s="122">
        <f>GastosFjos!E44</f>
        <v>2860000</v>
      </c>
      <c r="D17" s="122">
        <f>GastosFjos!F44</f>
        <v>3060200</v>
      </c>
      <c r="E17" s="122">
        <f>GastosFjos!G44</f>
        <v>3274414</v>
      </c>
      <c r="F17" s="122">
        <f>GastosFjos!H44</f>
        <v>3503622.98</v>
      </c>
      <c r="G17" s="122">
        <f>GastosFjos!I44</f>
        <v>3748876.5886000004</v>
      </c>
    </row>
    <row r="18" spans="1:7" ht="14" x14ac:dyDescent="0.15">
      <c r="A18" s="121" t="s">
        <v>24</v>
      </c>
      <c r="B18" s="122">
        <v>0</v>
      </c>
      <c r="C18" s="122">
        <f>CuentadeResultados!B15</f>
        <v>877500</v>
      </c>
      <c r="D18" s="122">
        <f>CuentadeResultados!C15</f>
        <v>1033793.2210447008</v>
      </c>
      <c r="E18" s="122">
        <f>CuentadeResultados!D15</f>
        <v>1206187.2224838063</v>
      </c>
      <c r="F18" s="122">
        <f>CuentadeResultados!E15</f>
        <v>1396710.0394541805</v>
      </c>
      <c r="G18" s="122">
        <f>CuentadeResultados!F15</f>
        <v>1607688.9807491808</v>
      </c>
    </row>
    <row r="19" spans="1:7" ht="14" x14ac:dyDescent="0.15">
      <c r="A19" s="121" t="s">
        <v>75</v>
      </c>
      <c r="B19" s="122">
        <v>0</v>
      </c>
      <c r="C19" s="122">
        <f>CuentadeResultados!B29</f>
        <v>175500</v>
      </c>
      <c r="D19" s="122">
        <f>CuentadeResultados!C29</f>
        <v>206758.64420894018</v>
      </c>
      <c r="E19" s="122">
        <f>CuentadeResultados!D29</f>
        <v>241237.44449676128</v>
      </c>
      <c r="F19" s="122">
        <f>CuentadeResultados!E29</f>
        <v>279342.00789083604</v>
      </c>
      <c r="G19" s="122">
        <f>CuentadeResultados!F29</f>
        <v>321537.79614983615</v>
      </c>
    </row>
    <row r="20" spans="1:7" ht="14" x14ac:dyDescent="0.15">
      <c r="A20" s="118" t="s">
        <v>126</v>
      </c>
      <c r="B20" s="119">
        <f t="shared" ref="B20:G20" si="1">SUM(B11:B19)</f>
        <v>7665000</v>
      </c>
      <c r="C20" s="119">
        <f t="shared" si="1"/>
        <v>44242982.620260462</v>
      </c>
      <c r="D20" s="119">
        <f t="shared" si="1"/>
        <v>47232720.786883965</v>
      </c>
      <c r="E20" s="119">
        <f t="shared" si="1"/>
        <v>50437932.931076638</v>
      </c>
      <c r="F20" s="119">
        <f t="shared" si="1"/>
        <v>53874783.407879442</v>
      </c>
      <c r="G20" s="120">
        <f t="shared" si="1"/>
        <v>57560756.850622497</v>
      </c>
    </row>
    <row r="21" spans="1:7" ht="14" x14ac:dyDescent="0.15">
      <c r="A21" s="129" t="s">
        <v>127</v>
      </c>
      <c r="B21" s="130">
        <f t="shared" ref="B21:G21" si="2">B9-B20</f>
        <v>9735000</v>
      </c>
      <c r="C21" s="130">
        <f t="shared" si="2"/>
        <v>12300236.557821728</v>
      </c>
      <c r="D21" s="130">
        <f t="shared" si="2"/>
        <v>15152310.291485704</v>
      </c>
      <c r="E21" s="130">
        <f t="shared" si="2"/>
        <v>18305107.497395374</v>
      </c>
      <c r="F21" s="130">
        <f t="shared" si="2"/>
        <v>21772405.33609128</v>
      </c>
      <c r="G21" s="131">
        <f t="shared" si="2"/>
        <v>25567675.419304408</v>
      </c>
    </row>
    <row r="22" spans="1:7" ht="14" x14ac:dyDescent="0.15">
      <c r="A22" s="9"/>
      <c r="B22" s="9"/>
      <c r="C22" s="9"/>
      <c r="D22" s="9"/>
      <c r="E22" s="9"/>
      <c r="F22" s="9"/>
      <c r="G22" s="9"/>
    </row>
    <row r="23" spans="1:7" ht="14" x14ac:dyDescent="0.15">
      <c r="A23" s="9"/>
      <c r="B23" s="9"/>
      <c r="C23" s="9"/>
      <c r="D23" s="9"/>
      <c r="E23" s="9"/>
      <c r="F23" s="9"/>
      <c r="G23" s="9"/>
    </row>
    <row r="25" spans="1:7" ht="14" x14ac:dyDescent="0.15">
      <c r="B25" s="279" t="s">
        <v>1</v>
      </c>
      <c r="C25" s="279"/>
    </row>
    <row r="26" spans="1:7" ht="14" x14ac:dyDescent="0.15">
      <c r="E26" s="279" t="s">
        <v>45</v>
      </c>
      <c r="F26" s="279"/>
    </row>
    <row r="27" spans="1:7" ht="14" x14ac:dyDescent="0.15">
      <c r="B27" s="279" t="s">
        <v>2</v>
      </c>
      <c r="C27" s="279"/>
      <c r="D27" s="2"/>
      <c r="E27" s="2"/>
      <c r="F27" s="2"/>
      <c r="G27" s="2"/>
    </row>
  </sheetData>
  <mergeCells count="4">
    <mergeCell ref="A1:G1"/>
    <mergeCell ref="B25:C25"/>
    <mergeCell ref="E26:F26"/>
    <mergeCell ref="B27:C27"/>
  </mergeCells>
  <phoneticPr fontId="2" type="noConversion"/>
  <hyperlinks>
    <hyperlink ref="B25:C25" location="Resultados!A1" display="VER RESULTADOS"/>
    <hyperlink ref="E26:F26" location="Ratios!A1" display="RATIOS"/>
    <hyperlink ref="B27:C27" location="Datos!A1" display="CAMBIAR DATOS"/>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Inversión</vt:lpstr>
      <vt:lpstr>Financiación</vt:lpstr>
      <vt:lpstr>Productos</vt:lpstr>
      <vt:lpstr>GastosFjos</vt:lpstr>
      <vt:lpstr>Entorno</vt:lpstr>
      <vt:lpstr>Balance</vt:lpstr>
      <vt:lpstr>CuentadeResultados</vt:lpstr>
      <vt:lpstr>Rentabilidad</vt:lpstr>
      <vt:lpstr>Tesorería</vt:lpstr>
      <vt:lpstr>Ratios</vt:lpstr>
      <vt:lpstr>Punto de Equilibrio </vt:lpstr>
      <vt:lpstr>FLUJO DE CAJA LIBRE ESPERADO</vt:lpstr>
      <vt:lpstr>Hoja1</vt:lpstr>
    </vt:vector>
  </TitlesOfParts>
  <Company>JCCM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ehsc160141</dc:creator>
  <cp:lastModifiedBy>Usuario de Microsoft Office</cp:lastModifiedBy>
  <dcterms:created xsi:type="dcterms:W3CDTF">2008-03-11T11:55:35Z</dcterms:created>
  <dcterms:modified xsi:type="dcterms:W3CDTF">2018-11-18T05:39:38Z</dcterms:modified>
</cp:coreProperties>
</file>