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410"/>
  </bookViews>
  <sheets>
    <sheet name="MEMORIA DE CALCULO" sheetId="3" r:id="rId1"/>
    <sheet name="K2+040" sheetId="2" r:id="rId2"/>
  </sheets>
  <definedNames>
    <definedName name="_xlnm.Print_Area" localSheetId="1">'K2+040'!$A$1:$F$51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F6" i="2"/>
  <c r="E7" i="2"/>
  <c r="F7" i="2" s="1"/>
  <c r="E8" i="2"/>
  <c r="E38" i="2"/>
  <c r="F38" i="2" s="1"/>
  <c r="E39" i="2"/>
  <c r="F39" i="2" s="1"/>
  <c r="N42" i="3"/>
  <c r="N46" i="3" s="1"/>
  <c r="R46" i="3" s="1"/>
  <c r="P40" i="3"/>
  <c r="U40" i="3" s="1"/>
  <c r="E40" i="2" s="1"/>
  <c r="F40" i="2" s="1"/>
  <c r="G38" i="3"/>
  <c r="U32" i="3"/>
  <c r="E32" i="2" s="1"/>
  <c r="F32" i="2" s="1"/>
  <c r="N35" i="3"/>
  <c r="U35" i="3" s="1"/>
  <c r="E35" i="2" s="1"/>
  <c r="F35" i="2" s="1"/>
  <c r="N31" i="3"/>
  <c r="P31" i="3" s="1"/>
  <c r="U31" i="3" s="1"/>
  <c r="E31" i="2" s="1"/>
  <c r="F31" i="2" s="1"/>
  <c r="E28" i="3"/>
  <c r="P27" i="3"/>
  <c r="U27" i="3" s="1"/>
  <c r="E27" i="2" s="1"/>
  <c r="F27" i="2" s="1"/>
  <c r="E27" i="3"/>
  <c r="N26" i="3"/>
  <c r="P26" i="3" s="1"/>
  <c r="U26" i="3" s="1"/>
  <c r="E26" i="2" s="1"/>
  <c r="F26" i="2" s="1"/>
  <c r="N25" i="3"/>
  <c r="U25" i="3" s="1"/>
  <c r="E25" i="2" s="1"/>
  <c r="F25" i="2" s="1"/>
  <c r="N22" i="3"/>
  <c r="P22" i="3" s="1"/>
  <c r="U22" i="3" s="1"/>
  <c r="E22" i="2" s="1"/>
  <c r="F22" i="2" s="1"/>
  <c r="N18" i="3"/>
  <c r="P18" i="3" s="1"/>
  <c r="U18" i="3" s="1"/>
  <c r="E18" i="2" s="1"/>
  <c r="F18" i="2" s="1"/>
  <c r="N15" i="3"/>
  <c r="P15" i="3" s="1"/>
  <c r="U15" i="3" s="1"/>
  <c r="E15" i="2" s="1"/>
  <c r="F15" i="2" s="1"/>
  <c r="N14" i="3"/>
  <c r="U14" i="3" s="1"/>
  <c r="E14" i="2" s="1"/>
  <c r="F14" i="2" s="1"/>
  <c r="N13" i="3"/>
  <c r="U13" i="3" s="1"/>
  <c r="E13" i="2" s="1"/>
  <c r="F13" i="2" s="1"/>
  <c r="N33" i="3"/>
  <c r="U33" i="3" s="1"/>
  <c r="E33" i="2" s="1"/>
  <c r="F33" i="2" s="1"/>
  <c r="N30" i="3"/>
  <c r="U30" i="3" s="1"/>
  <c r="E30" i="2" s="1"/>
  <c r="F30" i="2" s="1"/>
  <c r="N23" i="3"/>
  <c r="U23" i="3" s="1"/>
  <c r="E23" i="2" s="1"/>
  <c r="F23" i="2" s="1"/>
  <c r="N21" i="3"/>
  <c r="U21" i="3" s="1"/>
  <c r="E21" i="2" s="1"/>
  <c r="F21" i="2" s="1"/>
  <c r="N19" i="3"/>
  <c r="U19" i="3" s="1"/>
  <c r="E19" i="2" s="1"/>
  <c r="F19" i="2" s="1"/>
  <c r="N17" i="3"/>
  <c r="U17" i="3" s="1"/>
  <c r="E17" i="2" s="1"/>
  <c r="F17" i="2" s="1"/>
  <c r="U9" i="3"/>
  <c r="E9" i="2" s="1"/>
  <c r="F9" i="2" s="1"/>
  <c r="N11" i="3"/>
  <c r="U11" i="3" s="1"/>
  <c r="E11" i="2" s="1"/>
  <c r="F11" i="2" s="1"/>
  <c r="N10" i="3"/>
  <c r="N9" i="3"/>
  <c r="N44" i="3" s="1"/>
  <c r="R44" i="3" s="1"/>
  <c r="C42" i="3"/>
  <c r="C46" i="3" s="1"/>
  <c r="C40" i="3"/>
  <c r="C35" i="3"/>
  <c r="C36" i="3" s="1"/>
  <c r="C30" i="3"/>
  <c r="C31" i="3" s="1"/>
  <c r="C28" i="3"/>
  <c r="C27" i="3"/>
  <c r="C25" i="3"/>
  <c r="C26" i="3" s="1"/>
  <c r="C23" i="3"/>
  <c r="C21" i="3"/>
  <c r="C22" i="3" s="1"/>
  <c r="C19" i="3"/>
  <c r="C18" i="3"/>
  <c r="C17" i="3"/>
  <c r="C13" i="3"/>
  <c r="C14" i="3" s="1"/>
  <c r="C15" i="3" s="1"/>
  <c r="C11" i="3"/>
  <c r="C10" i="3"/>
  <c r="C45" i="3" s="1"/>
  <c r="C9" i="3"/>
  <c r="C44" i="3" s="1"/>
  <c r="N45" i="3" l="1"/>
  <c r="R45" i="3" s="1"/>
  <c r="N36" i="3"/>
  <c r="P36" i="3" s="1"/>
  <c r="U36" i="3" s="1"/>
  <c r="E36" i="2" s="1"/>
  <c r="F36" i="2" s="1"/>
  <c r="U10" i="3"/>
  <c r="E10" i="2" s="1"/>
  <c r="F10" i="2" s="1"/>
  <c r="U42" i="3"/>
  <c r="E42" i="2" s="1"/>
  <c r="F42" i="2" s="1"/>
  <c r="U46" i="3" l="1"/>
  <c r="V40" i="3"/>
  <c r="V39" i="3"/>
  <c r="V38" i="3"/>
  <c r="V36" i="3"/>
  <c r="V33" i="3"/>
  <c r="V32" i="3"/>
  <c r="V31" i="3"/>
  <c r="V30" i="3"/>
  <c r="U28" i="3"/>
  <c r="V27" i="3"/>
  <c r="V26" i="3"/>
  <c r="V25" i="3"/>
  <c r="V23" i="3"/>
  <c r="V22" i="3"/>
  <c r="V19" i="3"/>
  <c r="V18" i="3"/>
  <c r="V17" i="3"/>
  <c r="V11" i="3"/>
  <c r="V10" i="3"/>
  <c r="V9" i="3"/>
  <c r="U44" i="3"/>
  <c r="V7" i="3"/>
  <c r="V6" i="3"/>
  <c r="V28" i="3" l="1"/>
  <c r="E28" i="2"/>
  <c r="F28" i="2" s="1"/>
  <c r="V44" i="3"/>
  <c r="E44" i="2"/>
  <c r="F44" i="2" s="1"/>
  <c r="V46" i="3"/>
  <c r="E46" i="2"/>
  <c r="F46" i="2" s="1"/>
  <c r="V15" i="3"/>
  <c r="V14" i="3"/>
  <c r="U45" i="3"/>
  <c r="V13" i="3"/>
  <c r="V21" i="3"/>
  <c r="V35" i="3"/>
  <c r="V42" i="3"/>
  <c r="V45" i="3" l="1"/>
  <c r="V48" i="3" s="1"/>
  <c r="V50" i="3" s="1"/>
  <c r="V51" i="3" s="1"/>
  <c r="E45" i="2"/>
  <c r="F45" i="2" s="1"/>
  <c r="F48" i="2" s="1"/>
  <c r="F50" i="2" s="1"/>
  <c r="F51" i="2" s="1"/>
</calcChain>
</file>

<file path=xl/sharedStrings.xml><?xml version="1.0" encoding="utf-8"?>
<sst xmlns="http://schemas.openxmlformats.org/spreadsheetml/2006/main" count="224" uniqueCount="85">
  <si>
    <t>Item</t>
  </si>
  <si>
    <t>Descripcion</t>
  </si>
  <si>
    <t>Unidad</t>
  </si>
  <si>
    <t>Valor Unitario</t>
  </si>
  <si>
    <t>Cantidad</t>
  </si>
  <si>
    <t>Valor Total</t>
  </si>
  <si>
    <t>REPLANTEO Y SEÑALIZACION DE OBRA</t>
  </si>
  <si>
    <t>EXCAVACIONES Y RELLENO</t>
  </si>
  <si>
    <t>Señales Y Protecciones Etapa De Obra</t>
  </si>
  <si>
    <t>Relleno en Tierra Armada Encapsulada ( No Incluye Transporte)</t>
  </si>
  <si>
    <t>Perforacion Y Excavacion De Pilotes Diametros Promedio 2M</t>
  </si>
  <si>
    <t>Concreto Clase D Bombeado (fc=21 Mpa=3000psi), Para Cimentaciones Profundas (Pilotes, dados, e.t,c.)</t>
  </si>
  <si>
    <t>Acero de Refuerzo fy=420 Mpa, Para cimentaciones profundas(Pilotes, dados, etc)</t>
  </si>
  <si>
    <t>Concreto Clase C bombeado (fc=28 Mpa=4000psi) Para Superestructuras Elevadas</t>
  </si>
  <si>
    <t>ESTRIBOS</t>
  </si>
  <si>
    <t>Concreto Clase D Bombeado (fc=21 Mpa=3500psi), Para Superestructuras Elevadas</t>
  </si>
  <si>
    <t>Acero De Refuerzo fy=420Mpa, Para Superestructuras Elevadas</t>
  </si>
  <si>
    <t>Concreto Clase F Bombeado (fc=14,5 Mpa=2000psi) (Limpieza)</t>
  </si>
  <si>
    <t>LOSA DE APROXIMACION</t>
  </si>
  <si>
    <t>Concreto Clase D Bombeado (fc=25 Mpa=3500 psi) Para Superestructuras Elevadas</t>
  </si>
  <si>
    <t>TABLERO</t>
  </si>
  <si>
    <t>Concreto</t>
  </si>
  <si>
    <t>Acero Preesfuerzo Fpu=1850 Mpa</t>
  </si>
  <si>
    <t>Acero Preesfuerzo Tirantes Fpu=1860 Mpa (Sin Anclajes)</t>
  </si>
  <si>
    <t>Anclajes Para Tirantes</t>
  </si>
  <si>
    <t>PRELIMINARES</t>
  </si>
  <si>
    <t>Acero de Refuerzo Fy=420 Mpa , Para Superestructuras Elevadas</t>
  </si>
  <si>
    <t>ACCESORIOS TABLERO</t>
  </si>
  <si>
    <t>Junta T-250</t>
  </si>
  <si>
    <t>Apoyo Elastomerico Tipo Agom</t>
  </si>
  <si>
    <t>Baranda Y Pasamanos Metalico</t>
  </si>
  <si>
    <t>TRANSPORTE</t>
  </si>
  <si>
    <t>A. Total Costos Directos</t>
  </si>
  <si>
    <t>TOTAL (A+B+C)</t>
  </si>
  <si>
    <t>Km</t>
  </si>
  <si>
    <t>Gl</t>
  </si>
  <si>
    <t>m3</t>
  </si>
  <si>
    <t>kg</t>
  </si>
  <si>
    <t>und</t>
  </si>
  <si>
    <t>ml</t>
  </si>
  <si>
    <t>1,00</t>
  </si>
  <si>
    <t>ANDEN Y NEW JERSEY</t>
  </si>
  <si>
    <t>CIMENTACION PILOTES ESTRIBOS</t>
  </si>
  <si>
    <t>SUPERESTRUCTURA VIGAS POSTENSADAS</t>
  </si>
  <si>
    <t>PAVIMENTO</t>
  </si>
  <si>
    <t>Mezcla asfaltica tipo MDC2</t>
  </si>
  <si>
    <t>m3/Km</t>
  </si>
  <si>
    <t>B. AIU</t>
  </si>
  <si>
    <t>LARGO</t>
  </si>
  <si>
    <t>ANCHO</t>
  </si>
  <si>
    <t>LONGITUD</t>
  </si>
  <si>
    <t>VOLUMEN</t>
  </si>
  <si>
    <t>ACERO</t>
  </si>
  <si>
    <t>Kg</t>
  </si>
  <si>
    <t>CANTIDAD</t>
  </si>
  <si>
    <t>m</t>
  </si>
  <si>
    <t>Und</t>
  </si>
  <si>
    <t>ALTURA</t>
  </si>
  <si>
    <t>CUANTÍA  Kg/m3</t>
  </si>
  <si>
    <t>REPLANTEO Y SEÑALIZACIÓN DE OBRA</t>
  </si>
  <si>
    <t>CIMENTACIÓN PILOTES ESTRIBOS</t>
  </si>
  <si>
    <t>Perforación Y Excavación De Pilotes Diámetros Promedio 1,4</t>
  </si>
  <si>
    <t>LOSA DE APROXIMACIÓN</t>
  </si>
  <si>
    <t>Acero Pre esfuerzo Tirantes Fpu=1860 Mpa (Sin Anclajes)</t>
  </si>
  <si>
    <t>Apoyo Elastómero Tipo Agom</t>
  </si>
  <si>
    <t>Baranda Y Pasamanos Metálico</t>
  </si>
  <si>
    <t>Mezcla asfáltica tipo MDC2</t>
  </si>
  <si>
    <t>Descripción</t>
  </si>
  <si>
    <t>ÁREAS</t>
  </si>
  <si>
    <t>ÁREA</t>
  </si>
  <si>
    <t>Localizacion y Replanteo</t>
  </si>
  <si>
    <t>Relleno en Material Seleccionado (No incluye Transporte al sitio de Obra)</t>
  </si>
  <si>
    <t xml:space="preserve">Excavaciones </t>
  </si>
  <si>
    <t>Transporte AgregadosPetreos Y Escombros</t>
  </si>
  <si>
    <t>Transporte Mezclas Asfalticas</t>
  </si>
  <si>
    <t>Concreto Ciclopeo Clase G de FC=2000Psi(Incluye los costos de Transporte)</t>
  </si>
  <si>
    <t>MEMORIA DE CALCULO CONSTRUCCIÓN DE NUEVO PUENTE SALSIPUEDES K2+040</t>
  </si>
  <si>
    <t>φ</t>
  </si>
  <si>
    <t>L</t>
  </si>
  <si>
    <t>A</t>
  </si>
  <si>
    <t>Localización y Replanteo</t>
  </si>
  <si>
    <t>Transporte Agregados Pétreos Y Escombros</t>
  </si>
  <si>
    <t>Transporte Mezclas Asfálticas</t>
  </si>
  <si>
    <t>Concreto Ciclópeo Clase G de FC=2000Psi(Incluye los costos de Transporte)</t>
  </si>
  <si>
    <t>PRESUPUESTO CONSTRUCCION  PUENTE SALSIPUEDES K2+040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</si>
</sst>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&quot;$&quot;#,##0;\-&quot;$&quot;#,##0"/>
    <numFmt numFmtId="165" formatCode="_-&quot;$&quot;* #,##0_-;\-&quot;$&quot;* #,##0_-;_-&quot;$&quot;* &quot;-&quot;_-;_-@_-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49" fontId="1" fillId="2" borderId="1" xfId="0" applyNumberFormat="1" applyFont="1" applyFill="1" applyBorder="1"/>
    <xf numFmtId="165" fontId="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165" fontId="1" fillId="0" borderId="0" xfId="0" applyNumberFormat="1" applyFont="1"/>
    <xf numFmtId="49" fontId="1" fillId="0" borderId="0" xfId="0" applyNumberFormat="1" applyFont="1"/>
    <xf numFmtId="0" fontId="4" fillId="3" borderId="1" xfId="0" applyFont="1" applyFill="1" applyBorder="1"/>
    <xf numFmtId="165" fontId="4" fillId="3" borderId="1" xfId="0" applyNumberFormat="1" applyFont="1" applyFill="1" applyBorder="1"/>
    <xf numFmtId="49" fontId="4" fillId="3" borderId="1" xfId="0" applyNumberFormat="1" applyFont="1" applyFill="1" applyBorder="1"/>
    <xf numFmtId="0" fontId="4" fillId="0" borderId="1" xfId="0" applyFont="1" applyBorder="1"/>
    <xf numFmtId="165" fontId="4" fillId="0" borderId="1" xfId="0" applyNumberFormat="1" applyFont="1" applyBorder="1"/>
    <xf numFmtId="49" fontId="4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3" fontId="1" fillId="0" borderId="0" xfId="0" applyNumberFormat="1" applyFont="1"/>
    <xf numFmtId="43" fontId="1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51</xdr:row>
      <xdr:rowOff>19048</xdr:rowOff>
    </xdr:from>
    <xdr:to>
      <xdr:col>10</xdr:col>
      <xdr:colOff>19050</xdr:colOff>
      <xdr:row>74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448548"/>
          <a:ext cx="9086850" cy="4143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66" sqref="N66"/>
    </sheetView>
  </sheetViews>
  <sheetFormatPr baseColWidth="10" defaultRowHeight="14.25" x14ac:dyDescent="0.2"/>
  <cols>
    <col min="1" max="1" width="5.5703125" style="1" bestFit="1" customWidth="1"/>
    <col min="2" max="2" width="53.5703125" style="1" customWidth="1"/>
    <col min="3" max="3" width="11.140625" style="1" bestFit="1" customWidth="1"/>
    <col min="4" max="4" width="9.140625" style="35" bestFit="1" customWidth="1"/>
    <col min="5" max="5" width="13.28515625" style="40" bestFit="1" customWidth="1"/>
    <col min="6" max="6" width="3.85546875" style="40" bestFit="1" customWidth="1"/>
    <col min="7" max="7" width="13.28515625" style="40" customWidth="1"/>
    <col min="8" max="8" width="9.42578125" style="40" customWidth="1"/>
    <col min="9" max="9" width="9.7109375" style="40" customWidth="1"/>
    <col min="10" max="10" width="7.7109375" style="40" customWidth="1"/>
    <col min="11" max="11" width="9.42578125" style="40" customWidth="1"/>
    <col min="12" max="12" width="9.7109375" style="40" customWidth="1"/>
    <col min="13" max="13" width="10.7109375" style="40" customWidth="1"/>
    <col min="14" max="14" width="12.140625" style="40" customWidth="1"/>
    <col min="15" max="15" width="11.42578125" style="40" customWidth="1"/>
    <col min="16" max="16" width="6.7109375" style="40" customWidth="1"/>
    <col min="17" max="17" width="5.7109375" style="40" hidden="1" customWidth="1"/>
    <col min="18" max="18" width="8.85546875" style="40" hidden="1" customWidth="1"/>
    <col min="19" max="19" width="9.140625" style="35" hidden="1" customWidth="1"/>
    <col min="20" max="20" width="12.7109375" style="21" hidden="1" customWidth="1"/>
    <col min="21" max="21" width="11.140625" style="22" hidden="1" customWidth="1"/>
    <col min="22" max="22" width="16.85546875" style="21" hidden="1" customWidth="1"/>
    <col min="23" max="23" width="2.7109375" style="1" customWidth="1"/>
    <col min="24" max="16384" width="11.42578125" style="1"/>
  </cols>
  <sheetData>
    <row r="1" spans="1:22" ht="15" x14ac:dyDescent="0.2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5.75" x14ac:dyDescent="0.2">
      <c r="A2" s="47" t="s">
        <v>0</v>
      </c>
      <c r="B2" s="47" t="s">
        <v>67</v>
      </c>
      <c r="C2" s="50" t="s">
        <v>4</v>
      </c>
      <c r="D2" s="47" t="s">
        <v>2</v>
      </c>
      <c r="E2" s="31" t="s">
        <v>54</v>
      </c>
      <c r="F2" s="45" t="s">
        <v>77</v>
      </c>
      <c r="G2" s="31" t="s">
        <v>55</v>
      </c>
      <c r="H2" s="52" t="s">
        <v>68</v>
      </c>
      <c r="I2" s="54"/>
      <c r="J2" s="53"/>
      <c r="K2" s="52" t="s">
        <v>51</v>
      </c>
      <c r="L2" s="54"/>
      <c r="M2" s="54"/>
      <c r="N2" s="53"/>
      <c r="O2" s="52" t="s">
        <v>52</v>
      </c>
      <c r="P2" s="53"/>
      <c r="Q2" s="52" t="s">
        <v>31</v>
      </c>
      <c r="R2" s="53"/>
      <c r="S2" s="47" t="s">
        <v>2</v>
      </c>
      <c r="T2" s="48" t="s">
        <v>3</v>
      </c>
      <c r="U2" s="50" t="s">
        <v>4</v>
      </c>
      <c r="V2" s="51" t="s">
        <v>5</v>
      </c>
    </row>
    <row r="3" spans="1:22" ht="31.5" customHeight="1" x14ac:dyDescent="0.2">
      <c r="A3" s="47"/>
      <c r="B3" s="47"/>
      <c r="C3" s="50"/>
      <c r="D3" s="47"/>
      <c r="E3" s="30" t="s">
        <v>56</v>
      </c>
      <c r="F3" s="30" t="s">
        <v>55</v>
      </c>
      <c r="G3" s="30" t="s">
        <v>50</v>
      </c>
      <c r="H3" s="30" t="s">
        <v>78</v>
      </c>
      <c r="I3" s="30" t="s">
        <v>79</v>
      </c>
      <c r="J3" s="30" t="s">
        <v>69</v>
      </c>
      <c r="K3" s="30" t="s">
        <v>48</v>
      </c>
      <c r="L3" s="30" t="s">
        <v>49</v>
      </c>
      <c r="M3" s="30" t="s">
        <v>57</v>
      </c>
      <c r="N3" s="30" t="s">
        <v>51</v>
      </c>
      <c r="O3" s="43" t="s">
        <v>58</v>
      </c>
      <c r="P3" s="30" t="s">
        <v>53</v>
      </c>
      <c r="Q3" s="30" t="s">
        <v>36</v>
      </c>
      <c r="R3" s="30" t="s">
        <v>46</v>
      </c>
      <c r="S3" s="47"/>
      <c r="T3" s="49"/>
      <c r="U3" s="50"/>
      <c r="V3" s="51"/>
    </row>
    <row r="4" spans="1:22" ht="15" hidden="1" x14ac:dyDescent="0.2">
      <c r="A4" s="2"/>
      <c r="B4" s="3" t="s">
        <v>25</v>
      </c>
      <c r="C4" s="6"/>
      <c r="D4" s="2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2"/>
      <c r="T4" s="5"/>
      <c r="U4" s="6"/>
      <c r="V4" s="7"/>
    </row>
    <row r="5" spans="1:22" ht="15" hidden="1" x14ac:dyDescent="0.2">
      <c r="A5" s="2"/>
      <c r="B5" s="3" t="s">
        <v>59</v>
      </c>
      <c r="C5" s="6"/>
      <c r="D5" s="2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2"/>
      <c r="T5" s="5"/>
      <c r="U5" s="6"/>
      <c r="V5" s="7"/>
    </row>
    <row r="6" spans="1:22" hidden="1" x14ac:dyDescent="0.2">
      <c r="A6" s="8">
        <v>1</v>
      </c>
      <c r="B6" s="9" t="s">
        <v>80</v>
      </c>
      <c r="C6" s="12">
        <v>0.5</v>
      </c>
      <c r="D6" s="8" t="s">
        <v>34</v>
      </c>
      <c r="E6" s="36">
        <v>1</v>
      </c>
      <c r="F6" s="36"/>
      <c r="G6" s="36">
        <v>0.5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8" t="s">
        <v>34</v>
      </c>
      <c r="T6" s="11">
        <v>12493612</v>
      </c>
      <c r="U6" s="12">
        <v>0.5</v>
      </c>
      <c r="V6" s="13">
        <f>U6*T6</f>
        <v>6246806</v>
      </c>
    </row>
    <row r="7" spans="1:22" hidden="1" x14ac:dyDescent="0.2">
      <c r="A7" s="8">
        <v>2</v>
      </c>
      <c r="B7" s="9" t="s">
        <v>8</v>
      </c>
      <c r="C7" s="12" t="s">
        <v>40</v>
      </c>
      <c r="D7" s="8" t="s">
        <v>35</v>
      </c>
      <c r="E7" s="36">
        <v>1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8" t="s">
        <v>35</v>
      </c>
      <c r="T7" s="11">
        <v>80000000</v>
      </c>
      <c r="U7" s="12" t="s">
        <v>40</v>
      </c>
      <c r="V7" s="13">
        <f>U7*T7</f>
        <v>80000000</v>
      </c>
    </row>
    <row r="8" spans="1:22" ht="15" hidden="1" x14ac:dyDescent="0.2">
      <c r="A8" s="8"/>
      <c r="B8" s="14" t="s">
        <v>7</v>
      </c>
      <c r="C8" s="12"/>
      <c r="D8" s="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8"/>
      <c r="T8" s="11"/>
      <c r="U8" s="12"/>
      <c r="V8" s="13"/>
    </row>
    <row r="9" spans="1:22" hidden="1" x14ac:dyDescent="0.2">
      <c r="A9" s="8">
        <v>3</v>
      </c>
      <c r="B9" s="9" t="s">
        <v>72</v>
      </c>
      <c r="C9" s="12">
        <f>30*5*2*2</f>
        <v>600</v>
      </c>
      <c r="D9" s="8" t="s">
        <v>36</v>
      </c>
      <c r="E9" s="36">
        <v>2</v>
      </c>
      <c r="F9" s="36"/>
      <c r="G9" s="36"/>
      <c r="H9" s="36"/>
      <c r="I9" s="36"/>
      <c r="J9" s="36"/>
      <c r="K9" s="36">
        <v>4</v>
      </c>
      <c r="L9" s="36">
        <v>25</v>
      </c>
      <c r="M9" s="36">
        <v>3</v>
      </c>
      <c r="N9" s="36">
        <f>+E9*K9*L9*M9</f>
        <v>600</v>
      </c>
      <c r="O9" s="36"/>
      <c r="P9" s="36"/>
      <c r="Q9" s="36"/>
      <c r="R9" s="36"/>
      <c r="S9" s="8" t="s">
        <v>36</v>
      </c>
      <c r="T9" s="11">
        <v>39759</v>
      </c>
      <c r="U9" s="12">
        <f>+N9</f>
        <v>600</v>
      </c>
      <c r="V9" s="13">
        <f>U9*T9</f>
        <v>23855400</v>
      </c>
    </row>
    <row r="10" spans="1:22" ht="28.5" hidden="1" x14ac:dyDescent="0.2">
      <c r="A10" s="8">
        <v>4</v>
      </c>
      <c r="B10" s="9" t="s">
        <v>71</v>
      </c>
      <c r="C10" s="12">
        <f>+C9*30%</f>
        <v>180</v>
      </c>
      <c r="D10" s="8" t="s">
        <v>36</v>
      </c>
      <c r="E10" s="36">
        <v>2</v>
      </c>
      <c r="G10" s="36"/>
      <c r="H10" s="36"/>
      <c r="I10" s="36"/>
      <c r="J10" s="36"/>
      <c r="K10" s="36">
        <v>12</v>
      </c>
      <c r="L10" s="36">
        <v>25</v>
      </c>
      <c r="M10" s="36">
        <v>0.3</v>
      </c>
      <c r="N10" s="36">
        <f>+E10*K10*L10*M10</f>
        <v>180</v>
      </c>
      <c r="O10" s="36"/>
      <c r="P10" s="36"/>
      <c r="Q10" s="36"/>
      <c r="R10" s="36"/>
      <c r="S10" s="8" t="s">
        <v>36</v>
      </c>
      <c r="T10" s="11">
        <v>71197</v>
      </c>
      <c r="U10" s="12">
        <f t="shared" ref="U10:U14" si="0">+N10</f>
        <v>180</v>
      </c>
      <c r="V10" s="13">
        <f>U10*T10</f>
        <v>12815460</v>
      </c>
    </row>
    <row r="11" spans="1:22" ht="28.5" hidden="1" x14ac:dyDescent="0.2">
      <c r="A11" s="8">
        <v>5</v>
      </c>
      <c r="B11" s="9" t="s">
        <v>9</v>
      </c>
      <c r="C11" s="12">
        <f>28*3*15*2</f>
        <v>2520</v>
      </c>
      <c r="D11" s="8" t="s">
        <v>36</v>
      </c>
      <c r="E11" s="36">
        <v>2</v>
      </c>
      <c r="F11" s="36"/>
      <c r="G11" s="36"/>
      <c r="H11" s="36"/>
      <c r="I11" s="36"/>
      <c r="J11" s="36"/>
      <c r="K11" s="36">
        <v>16</v>
      </c>
      <c r="L11" s="36">
        <v>25</v>
      </c>
      <c r="M11" s="36">
        <v>4.25</v>
      </c>
      <c r="N11" s="36">
        <f>+E11*K11*L11*M11</f>
        <v>3400</v>
      </c>
      <c r="O11" s="36"/>
      <c r="P11" s="36"/>
      <c r="Q11" s="36"/>
      <c r="R11" s="36"/>
      <c r="S11" s="8" t="s">
        <v>36</v>
      </c>
      <c r="T11" s="11">
        <v>120508</v>
      </c>
      <c r="U11" s="12">
        <f t="shared" si="0"/>
        <v>3400</v>
      </c>
      <c r="V11" s="13">
        <f>U11*T11</f>
        <v>409727200</v>
      </c>
    </row>
    <row r="12" spans="1:22" ht="15" x14ac:dyDescent="0.2">
      <c r="A12" s="2"/>
      <c r="B12" s="3" t="s">
        <v>60</v>
      </c>
      <c r="C12" s="16"/>
      <c r="D12" s="2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2"/>
      <c r="T12" s="15"/>
      <c r="U12" s="16"/>
      <c r="V12" s="17"/>
    </row>
    <row r="13" spans="1:22" ht="28.5" hidden="1" x14ac:dyDescent="0.2">
      <c r="A13" s="8">
        <v>6</v>
      </c>
      <c r="B13" s="9" t="s">
        <v>61</v>
      </c>
      <c r="C13" s="12">
        <f>8*2*15</f>
        <v>240</v>
      </c>
      <c r="D13" s="8" t="s">
        <v>36</v>
      </c>
      <c r="E13" s="36">
        <v>14</v>
      </c>
      <c r="F13" s="36">
        <v>1.4</v>
      </c>
      <c r="G13" s="36"/>
      <c r="H13" s="36"/>
      <c r="I13" s="36"/>
      <c r="J13" s="36"/>
      <c r="K13" s="36"/>
      <c r="L13" s="36"/>
      <c r="M13" s="36">
        <v>9</v>
      </c>
      <c r="N13" s="41">
        <f>0.7*0.7*3.1416*E13*M13</f>
        <v>193.96238399999999</v>
      </c>
      <c r="O13" s="36"/>
      <c r="P13" s="36"/>
      <c r="Q13" s="36"/>
      <c r="R13" s="36"/>
      <c r="S13" s="8" t="s">
        <v>36</v>
      </c>
      <c r="T13" s="11">
        <v>1526680</v>
      </c>
      <c r="U13" s="12">
        <f t="shared" si="0"/>
        <v>193.96238399999999</v>
      </c>
      <c r="V13" s="13">
        <f>U13*T13</f>
        <v>296118492.40511996</v>
      </c>
    </row>
    <row r="14" spans="1:22" ht="28.5" hidden="1" x14ac:dyDescent="0.2">
      <c r="A14" s="8">
        <v>7</v>
      </c>
      <c r="B14" s="9" t="s">
        <v>11</v>
      </c>
      <c r="C14" s="12">
        <f>+C13</f>
        <v>240</v>
      </c>
      <c r="D14" s="8" t="s">
        <v>36</v>
      </c>
      <c r="E14" s="36">
        <v>14</v>
      </c>
      <c r="F14" s="36">
        <v>1.4</v>
      </c>
      <c r="G14" s="36"/>
      <c r="H14" s="36"/>
      <c r="I14" s="36"/>
      <c r="J14" s="36"/>
      <c r="K14" s="36"/>
      <c r="L14" s="36"/>
      <c r="M14" s="36">
        <v>9</v>
      </c>
      <c r="N14" s="41">
        <f>0.7*0.7*3.1416*E14*M14</f>
        <v>193.96238399999999</v>
      </c>
      <c r="O14" s="36"/>
      <c r="P14" s="36"/>
      <c r="Q14" s="36"/>
      <c r="R14" s="36"/>
      <c r="S14" s="8" t="s">
        <v>36</v>
      </c>
      <c r="T14" s="11">
        <v>787287</v>
      </c>
      <c r="U14" s="12">
        <f t="shared" si="0"/>
        <v>193.96238399999999</v>
      </c>
      <c r="V14" s="13">
        <f>U14*T14</f>
        <v>152704063.41220799</v>
      </c>
    </row>
    <row r="15" spans="1:22" ht="28.5" x14ac:dyDescent="0.2">
      <c r="A15" s="8">
        <v>8</v>
      </c>
      <c r="B15" s="9" t="s">
        <v>12</v>
      </c>
      <c r="C15" s="12">
        <f>+C14*80</f>
        <v>19200</v>
      </c>
      <c r="D15" s="8" t="s">
        <v>37</v>
      </c>
      <c r="E15" s="36">
        <v>14</v>
      </c>
      <c r="F15" s="36">
        <v>1.4</v>
      </c>
      <c r="G15" s="36"/>
      <c r="H15" s="36"/>
      <c r="I15" s="36"/>
      <c r="J15" s="36"/>
      <c r="K15" s="36"/>
      <c r="L15" s="36"/>
      <c r="M15" s="36">
        <v>9</v>
      </c>
      <c r="N15" s="41">
        <f>0.7*0.7*3.1416*E15*M15</f>
        <v>193.96238399999999</v>
      </c>
      <c r="O15" s="36">
        <v>80</v>
      </c>
      <c r="P15" s="42">
        <f>+N15*O15</f>
        <v>15516.990719999998</v>
      </c>
      <c r="Q15" s="36"/>
      <c r="R15" s="36"/>
      <c r="S15" s="8" t="s">
        <v>37</v>
      </c>
      <c r="T15" s="11">
        <v>5023</v>
      </c>
      <c r="U15" s="12">
        <f>+P15</f>
        <v>15516.990719999998</v>
      </c>
      <c r="V15" s="13">
        <f>U15*T15</f>
        <v>77941844.386559993</v>
      </c>
    </row>
    <row r="16" spans="1:22" ht="15" x14ac:dyDescent="0.2">
      <c r="A16" s="2"/>
      <c r="B16" s="3" t="s">
        <v>14</v>
      </c>
      <c r="C16" s="16"/>
      <c r="D16" s="2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2"/>
      <c r="T16" s="15"/>
      <c r="U16" s="16"/>
      <c r="V16" s="17"/>
    </row>
    <row r="17" spans="1:22" ht="28.5" hidden="1" x14ac:dyDescent="0.2">
      <c r="A17" s="8">
        <v>9</v>
      </c>
      <c r="B17" s="9" t="s">
        <v>15</v>
      </c>
      <c r="C17" s="12">
        <f>25*1.5*2*2</f>
        <v>150</v>
      </c>
      <c r="D17" s="8" t="s">
        <v>36</v>
      </c>
      <c r="E17" s="36">
        <v>2</v>
      </c>
      <c r="F17" s="36"/>
      <c r="G17" s="36"/>
      <c r="H17" s="36"/>
      <c r="I17" s="36"/>
      <c r="J17" s="36"/>
      <c r="K17" s="36">
        <v>1.7</v>
      </c>
      <c r="L17" s="36">
        <v>25</v>
      </c>
      <c r="M17" s="36">
        <v>2.1</v>
      </c>
      <c r="N17" s="36">
        <f>+E17*K17*L17*M17</f>
        <v>178.5</v>
      </c>
      <c r="O17" s="36"/>
      <c r="P17" s="36"/>
      <c r="Q17" s="36"/>
      <c r="R17" s="36"/>
      <c r="S17" s="8" t="s">
        <v>36</v>
      </c>
      <c r="T17" s="11">
        <v>982402</v>
      </c>
      <c r="U17" s="12">
        <f t="shared" ref="U17:U25" si="1">+N17</f>
        <v>178.5</v>
      </c>
      <c r="V17" s="13">
        <f>U17*T17</f>
        <v>175358757</v>
      </c>
    </row>
    <row r="18" spans="1:22" ht="28.5" x14ac:dyDescent="0.2">
      <c r="A18" s="8">
        <v>10</v>
      </c>
      <c r="B18" s="9" t="s">
        <v>16</v>
      </c>
      <c r="C18" s="12">
        <f>+C17*80</f>
        <v>12000</v>
      </c>
      <c r="D18" s="8" t="s">
        <v>37</v>
      </c>
      <c r="E18" s="36">
        <v>2</v>
      </c>
      <c r="F18" s="36"/>
      <c r="G18" s="36"/>
      <c r="H18" s="36"/>
      <c r="I18" s="36"/>
      <c r="J18" s="36"/>
      <c r="K18" s="36">
        <v>1.7</v>
      </c>
      <c r="L18" s="36">
        <v>25</v>
      </c>
      <c r="M18" s="36">
        <v>2.1</v>
      </c>
      <c r="N18" s="36">
        <f>+E18*K18*L18*M18</f>
        <v>178.5</v>
      </c>
      <c r="O18" s="36">
        <v>80</v>
      </c>
      <c r="P18" s="42">
        <f>+N18*O18</f>
        <v>14280</v>
      </c>
      <c r="Q18" s="36"/>
      <c r="R18" s="36"/>
      <c r="S18" s="8" t="s">
        <v>37</v>
      </c>
      <c r="T18" s="11">
        <v>5301</v>
      </c>
      <c r="U18" s="12">
        <f>+P18</f>
        <v>14280</v>
      </c>
      <c r="V18" s="13">
        <f>U18*T18</f>
        <v>75698280</v>
      </c>
    </row>
    <row r="19" spans="1:22" ht="28.5" hidden="1" x14ac:dyDescent="0.2">
      <c r="A19" s="8">
        <v>11</v>
      </c>
      <c r="B19" s="9" t="s">
        <v>17</v>
      </c>
      <c r="C19" s="12">
        <f>25*0.05*2*2</f>
        <v>5</v>
      </c>
      <c r="D19" s="8" t="s">
        <v>36</v>
      </c>
      <c r="E19" s="36">
        <v>2</v>
      </c>
      <c r="F19" s="36"/>
      <c r="G19" s="36"/>
      <c r="H19" s="36"/>
      <c r="I19" s="36"/>
      <c r="J19" s="36"/>
      <c r="K19" s="36">
        <v>1.8</v>
      </c>
      <c r="L19" s="36">
        <v>25</v>
      </c>
      <c r="M19" s="36">
        <v>0.06</v>
      </c>
      <c r="N19" s="36">
        <f>+E19*K19*L19*M19</f>
        <v>5.3999999999999995</v>
      </c>
      <c r="O19" s="36"/>
      <c r="P19" s="36"/>
      <c r="Q19" s="36"/>
      <c r="R19" s="36"/>
      <c r="S19" s="8" t="s">
        <v>36</v>
      </c>
      <c r="T19" s="11">
        <v>387887</v>
      </c>
      <c r="U19" s="12">
        <f t="shared" si="1"/>
        <v>5.3999999999999995</v>
      </c>
      <c r="V19" s="13">
        <f>U19*T19</f>
        <v>2094589.7999999998</v>
      </c>
    </row>
    <row r="20" spans="1:22" ht="15" x14ac:dyDescent="0.2">
      <c r="A20" s="2"/>
      <c r="B20" s="3" t="s">
        <v>62</v>
      </c>
      <c r="C20" s="16"/>
      <c r="D20" s="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2"/>
      <c r="T20" s="15"/>
      <c r="U20" s="16"/>
      <c r="V20" s="17"/>
    </row>
    <row r="21" spans="1:22" ht="28.5" hidden="1" x14ac:dyDescent="0.2">
      <c r="A21" s="8">
        <v>12</v>
      </c>
      <c r="B21" s="9" t="s">
        <v>19</v>
      </c>
      <c r="C21" s="12">
        <f>25*3*0.3*2</f>
        <v>45</v>
      </c>
      <c r="D21" s="8" t="s">
        <v>36</v>
      </c>
      <c r="E21" s="36">
        <v>2</v>
      </c>
      <c r="F21" s="36"/>
      <c r="G21" s="36"/>
      <c r="H21" s="36"/>
      <c r="I21" s="36"/>
      <c r="J21" s="36"/>
      <c r="K21" s="36">
        <v>3</v>
      </c>
      <c r="L21" s="36">
        <v>25</v>
      </c>
      <c r="M21" s="36">
        <v>0.3</v>
      </c>
      <c r="N21" s="36">
        <f>+E21*K21*L21*M21</f>
        <v>45</v>
      </c>
      <c r="O21" s="36"/>
      <c r="P21" s="36"/>
      <c r="Q21" s="36"/>
      <c r="R21" s="36"/>
      <c r="S21" s="8" t="s">
        <v>36</v>
      </c>
      <c r="T21" s="11">
        <v>962402</v>
      </c>
      <c r="U21" s="12">
        <f t="shared" si="1"/>
        <v>45</v>
      </c>
      <c r="V21" s="13">
        <f>U21*T21</f>
        <v>43308090</v>
      </c>
    </row>
    <row r="22" spans="1:22" ht="28.5" x14ac:dyDescent="0.2">
      <c r="A22" s="8">
        <v>13</v>
      </c>
      <c r="B22" s="9" t="s">
        <v>16</v>
      </c>
      <c r="C22" s="12">
        <f>+C21*80</f>
        <v>3600</v>
      </c>
      <c r="D22" s="8" t="s">
        <v>37</v>
      </c>
      <c r="E22" s="36">
        <v>2</v>
      </c>
      <c r="F22" s="36"/>
      <c r="G22" s="36"/>
      <c r="H22" s="36"/>
      <c r="I22" s="36"/>
      <c r="J22" s="36"/>
      <c r="K22" s="36">
        <v>3</v>
      </c>
      <c r="L22" s="36">
        <v>25</v>
      </c>
      <c r="M22" s="36">
        <v>0.3</v>
      </c>
      <c r="N22" s="36">
        <f>+E22*K22*L22*M22</f>
        <v>45</v>
      </c>
      <c r="O22" s="36">
        <v>80</v>
      </c>
      <c r="P22" s="42">
        <f>+N22*O22</f>
        <v>3600</v>
      </c>
      <c r="Q22" s="36"/>
      <c r="R22" s="36"/>
      <c r="S22" s="8" t="s">
        <v>37</v>
      </c>
      <c r="T22" s="11">
        <v>5301</v>
      </c>
      <c r="U22" s="12">
        <f>+P22</f>
        <v>3600</v>
      </c>
      <c r="V22" s="13">
        <f>U22*T22</f>
        <v>19083600</v>
      </c>
    </row>
    <row r="23" spans="1:22" ht="28.5" hidden="1" x14ac:dyDescent="0.2">
      <c r="A23" s="8">
        <v>14</v>
      </c>
      <c r="B23" s="9" t="s">
        <v>17</v>
      </c>
      <c r="C23" s="12">
        <f>25*3*0.03*2</f>
        <v>4.5</v>
      </c>
      <c r="D23" s="8" t="s">
        <v>36</v>
      </c>
      <c r="E23" s="36">
        <v>2</v>
      </c>
      <c r="F23" s="36"/>
      <c r="G23" s="36"/>
      <c r="H23" s="36"/>
      <c r="I23" s="36"/>
      <c r="J23" s="36"/>
      <c r="K23" s="36">
        <v>3</v>
      </c>
      <c r="L23" s="36">
        <v>25</v>
      </c>
      <c r="M23" s="36">
        <v>0.05</v>
      </c>
      <c r="N23" s="36">
        <f>+E23*K23*L23*M23</f>
        <v>7.5</v>
      </c>
      <c r="O23" s="36"/>
      <c r="P23" s="36"/>
      <c r="Q23" s="36"/>
      <c r="R23" s="36"/>
      <c r="S23" s="8" t="s">
        <v>36</v>
      </c>
      <c r="T23" s="11">
        <v>387887</v>
      </c>
      <c r="U23" s="12">
        <f t="shared" si="1"/>
        <v>7.5</v>
      </c>
      <c r="V23" s="13">
        <f>U23*T23</f>
        <v>2909152.5</v>
      </c>
    </row>
    <row r="24" spans="1:22" customFormat="1" ht="15" x14ac:dyDescent="0.25">
      <c r="A24" s="2"/>
      <c r="B24" s="3" t="s">
        <v>43</v>
      </c>
      <c r="C24" s="16"/>
      <c r="D24" s="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2"/>
      <c r="T24" s="15"/>
      <c r="U24" s="16"/>
      <c r="V24" s="17"/>
    </row>
    <row r="25" spans="1:22" customFormat="1" ht="48.75" hidden="1" customHeight="1" x14ac:dyDescent="0.25">
      <c r="A25" s="8">
        <v>15</v>
      </c>
      <c r="B25" s="9" t="s">
        <v>13</v>
      </c>
      <c r="C25" s="12">
        <f>1.58*7*40</f>
        <v>442.40000000000003</v>
      </c>
      <c r="D25" s="8" t="s">
        <v>36</v>
      </c>
      <c r="E25" s="36">
        <v>14</v>
      </c>
      <c r="F25" s="36"/>
      <c r="G25" s="36"/>
      <c r="H25" s="36"/>
      <c r="I25" s="36"/>
      <c r="J25" s="36">
        <v>0.85</v>
      </c>
      <c r="K25" s="36">
        <v>40</v>
      </c>
      <c r="L25" s="36"/>
      <c r="M25" s="36"/>
      <c r="N25" s="36">
        <f>+E25*J25*K25</f>
        <v>476</v>
      </c>
      <c r="O25" s="36"/>
      <c r="P25" s="36"/>
      <c r="Q25" s="36"/>
      <c r="R25" s="36"/>
      <c r="S25" s="8" t="s">
        <v>36</v>
      </c>
      <c r="T25" s="11">
        <v>1023313</v>
      </c>
      <c r="U25" s="12">
        <f t="shared" si="1"/>
        <v>476</v>
      </c>
      <c r="V25" s="13">
        <f>U25*T25</f>
        <v>487096988</v>
      </c>
    </row>
    <row r="26" spans="1:22" customFormat="1" ht="28.5" x14ac:dyDescent="0.25">
      <c r="A26" s="8">
        <v>16</v>
      </c>
      <c r="B26" s="9" t="s">
        <v>16</v>
      </c>
      <c r="C26" s="12">
        <f>+C25*90</f>
        <v>39816</v>
      </c>
      <c r="D26" s="8" t="s">
        <v>37</v>
      </c>
      <c r="E26" s="36">
        <v>14</v>
      </c>
      <c r="F26" s="36"/>
      <c r="G26" s="36"/>
      <c r="H26" s="36"/>
      <c r="I26" s="36"/>
      <c r="J26" s="36">
        <v>0.85</v>
      </c>
      <c r="K26" s="36">
        <v>40</v>
      </c>
      <c r="L26" s="36"/>
      <c r="M26" s="36"/>
      <c r="N26" s="36">
        <f>+E26*J26*K26</f>
        <v>476</v>
      </c>
      <c r="O26" s="36">
        <v>80</v>
      </c>
      <c r="P26" s="42">
        <f>+N26*O26</f>
        <v>38080</v>
      </c>
      <c r="Q26" s="36"/>
      <c r="R26" s="36"/>
      <c r="S26" s="8" t="s">
        <v>37</v>
      </c>
      <c r="T26" s="11">
        <v>5301</v>
      </c>
      <c r="U26" s="12">
        <f>+P26</f>
        <v>38080</v>
      </c>
      <c r="V26" s="13">
        <f>U26*T26</f>
        <v>201862080</v>
      </c>
    </row>
    <row r="27" spans="1:22" ht="28.5" x14ac:dyDescent="0.2">
      <c r="A27" s="8">
        <v>17</v>
      </c>
      <c r="B27" s="9" t="s">
        <v>63</v>
      </c>
      <c r="C27" s="12">
        <f>45*0.5*12*4*7</f>
        <v>7560</v>
      </c>
      <c r="D27" s="8" t="s">
        <v>37</v>
      </c>
      <c r="E27" s="36">
        <f>14*6*4</f>
        <v>336</v>
      </c>
      <c r="F27" s="36"/>
      <c r="G27" s="36"/>
      <c r="H27" s="36"/>
      <c r="I27" s="36"/>
      <c r="J27" s="36"/>
      <c r="K27" s="36">
        <v>42</v>
      </c>
      <c r="L27" s="36"/>
      <c r="M27" s="36"/>
      <c r="N27" s="36"/>
      <c r="O27" s="36">
        <v>1.5</v>
      </c>
      <c r="P27" s="36">
        <f>+E27*K27*O27</f>
        <v>21168</v>
      </c>
      <c r="Q27" s="36"/>
      <c r="R27" s="36"/>
      <c r="S27" s="8" t="s">
        <v>37</v>
      </c>
      <c r="T27" s="11">
        <v>47500</v>
      </c>
      <c r="U27" s="12">
        <f>+P27</f>
        <v>21168</v>
      </c>
      <c r="V27" s="13">
        <f>U27*T27</f>
        <v>1005480000</v>
      </c>
    </row>
    <row r="28" spans="1:22" hidden="1" x14ac:dyDescent="0.2">
      <c r="A28" s="8">
        <v>18</v>
      </c>
      <c r="B28" s="9" t="s">
        <v>24</v>
      </c>
      <c r="C28" s="12">
        <f>7*4*2</f>
        <v>56</v>
      </c>
      <c r="D28" s="8" t="s">
        <v>38</v>
      </c>
      <c r="E28" s="36">
        <f>14*4</f>
        <v>56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8" t="s">
        <v>38</v>
      </c>
      <c r="T28" s="11">
        <v>985000</v>
      </c>
      <c r="U28" s="12">
        <f>7*4*2</f>
        <v>56</v>
      </c>
      <c r="V28" s="13">
        <f>U28*T28</f>
        <v>55160000</v>
      </c>
    </row>
    <row r="29" spans="1:22" ht="15" x14ac:dyDescent="0.2">
      <c r="A29" s="2"/>
      <c r="B29" s="3" t="s">
        <v>20</v>
      </c>
      <c r="C29" s="16"/>
      <c r="D29" s="2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2"/>
      <c r="T29" s="15"/>
      <c r="U29" s="16"/>
      <c r="V29" s="17"/>
    </row>
    <row r="30" spans="1:22" hidden="1" x14ac:dyDescent="0.2">
      <c r="A30" s="8">
        <v>19</v>
      </c>
      <c r="B30" s="9" t="s">
        <v>21</v>
      </c>
      <c r="C30" s="12">
        <f>25*40*0.23</f>
        <v>230</v>
      </c>
      <c r="D30" s="8" t="s">
        <v>36</v>
      </c>
      <c r="E30" s="36">
        <v>1</v>
      </c>
      <c r="F30" s="36"/>
      <c r="G30" s="36"/>
      <c r="H30" s="36"/>
      <c r="I30" s="36"/>
      <c r="J30" s="36"/>
      <c r="K30" s="36">
        <v>40</v>
      </c>
      <c r="L30" s="36">
        <v>25</v>
      </c>
      <c r="M30" s="36">
        <v>0.25</v>
      </c>
      <c r="N30" s="36">
        <f>+E30*K30*L30*M30</f>
        <v>250</v>
      </c>
      <c r="O30" s="36"/>
      <c r="P30" s="36"/>
      <c r="Q30" s="36"/>
      <c r="R30" s="36"/>
      <c r="S30" s="8" t="s">
        <v>36</v>
      </c>
      <c r="T30" s="11">
        <v>1312536</v>
      </c>
      <c r="U30" s="12">
        <f t="shared" ref="U30" si="2">+N30</f>
        <v>250</v>
      </c>
      <c r="V30" s="13">
        <f t="shared" ref="V30:V33" si="3">U30*T30</f>
        <v>328134000</v>
      </c>
    </row>
    <row r="31" spans="1:22" ht="28.5" x14ac:dyDescent="0.2">
      <c r="A31" s="8">
        <v>20</v>
      </c>
      <c r="B31" s="9" t="s">
        <v>16</v>
      </c>
      <c r="C31" s="12">
        <f>+C30*100</f>
        <v>23000</v>
      </c>
      <c r="D31" s="8" t="s">
        <v>37</v>
      </c>
      <c r="E31" s="36">
        <v>1</v>
      </c>
      <c r="F31" s="36"/>
      <c r="G31" s="36"/>
      <c r="H31" s="36"/>
      <c r="I31" s="36"/>
      <c r="J31" s="36"/>
      <c r="K31" s="36">
        <v>40</v>
      </c>
      <c r="L31" s="36">
        <v>25</v>
      </c>
      <c r="M31" s="36">
        <v>0.25</v>
      </c>
      <c r="N31" s="36">
        <f>+E31*K31*L31*M31</f>
        <v>250</v>
      </c>
      <c r="O31" s="36">
        <v>80</v>
      </c>
      <c r="P31" s="42">
        <f>+N31*O31</f>
        <v>20000</v>
      </c>
      <c r="Q31" s="36"/>
      <c r="R31" s="36"/>
      <c r="S31" s="8" t="s">
        <v>37</v>
      </c>
      <c r="T31" s="11">
        <v>5301</v>
      </c>
      <c r="U31" s="12">
        <f>+P31</f>
        <v>20000</v>
      </c>
      <c r="V31" s="13">
        <f t="shared" si="3"/>
        <v>106020000</v>
      </c>
    </row>
    <row r="32" spans="1:22" x14ac:dyDescent="0.2">
      <c r="A32" s="8">
        <v>21</v>
      </c>
      <c r="B32" s="9" t="s">
        <v>22</v>
      </c>
      <c r="C32" s="12">
        <v>10</v>
      </c>
      <c r="D32" s="8" t="s">
        <v>37</v>
      </c>
      <c r="E32" s="36">
        <v>1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>
        <v>10</v>
      </c>
      <c r="Q32" s="36"/>
      <c r="R32" s="36"/>
      <c r="S32" s="8" t="s">
        <v>37</v>
      </c>
      <c r="T32" s="11">
        <v>13760</v>
      </c>
      <c r="U32" s="12">
        <f>+P32</f>
        <v>10</v>
      </c>
      <c r="V32" s="13">
        <f t="shared" si="3"/>
        <v>137600</v>
      </c>
    </row>
    <row r="33" spans="1:22" ht="28.5" hidden="1" x14ac:dyDescent="0.2">
      <c r="A33" s="8">
        <v>22</v>
      </c>
      <c r="B33" s="9" t="s">
        <v>83</v>
      </c>
      <c r="C33" s="12">
        <v>3</v>
      </c>
      <c r="D33" s="8" t="s">
        <v>36</v>
      </c>
      <c r="E33" s="36">
        <v>4</v>
      </c>
      <c r="F33" s="36"/>
      <c r="G33" s="36"/>
      <c r="H33" s="36"/>
      <c r="I33" s="36"/>
      <c r="J33" s="36"/>
      <c r="K33" s="36">
        <v>3</v>
      </c>
      <c r="L33" s="36">
        <v>1.6</v>
      </c>
      <c r="M33" s="36">
        <v>1.9</v>
      </c>
      <c r="N33" s="36">
        <f>+E33*K33*L33*M33</f>
        <v>36.480000000000004</v>
      </c>
      <c r="O33" s="36"/>
      <c r="P33" s="36"/>
      <c r="Q33" s="36"/>
      <c r="R33" s="36"/>
      <c r="S33" s="8" t="s">
        <v>36</v>
      </c>
      <c r="T33" s="11">
        <v>259625</v>
      </c>
      <c r="U33" s="12">
        <f t="shared" ref="U33:U35" si="4">+N33</f>
        <v>36.480000000000004</v>
      </c>
      <c r="V33" s="13">
        <f t="shared" si="3"/>
        <v>9471120.0000000019</v>
      </c>
    </row>
    <row r="34" spans="1:22" ht="15" x14ac:dyDescent="0.2">
      <c r="A34" s="2"/>
      <c r="B34" s="3" t="s">
        <v>41</v>
      </c>
      <c r="C34" s="16"/>
      <c r="D34" s="2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2"/>
      <c r="T34" s="15"/>
      <c r="U34" s="16"/>
      <c r="V34" s="17"/>
    </row>
    <row r="35" spans="1:22" ht="28.5" hidden="1" x14ac:dyDescent="0.2">
      <c r="A35" s="8">
        <v>23</v>
      </c>
      <c r="B35" s="9" t="s">
        <v>19</v>
      </c>
      <c r="C35" s="12">
        <f>0.2153*40*4+(3.2*40*0.1)</f>
        <v>47.248000000000005</v>
      </c>
      <c r="D35" s="8" t="s">
        <v>36</v>
      </c>
      <c r="E35" s="36">
        <v>4</v>
      </c>
      <c r="F35" s="36"/>
      <c r="G35" s="36"/>
      <c r="H35" s="36"/>
      <c r="I35" s="36"/>
      <c r="J35" s="36">
        <v>0.2142</v>
      </c>
      <c r="K35" s="36">
        <v>40</v>
      </c>
      <c r="L35" s="36"/>
      <c r="M35" s="36"/>
      <c r="N35" s="36">
        <f>+E35*J35*K35</f>
        <v>34.271999999999998</v>
      </c>
      <c r="O35" s="36"/>
      <c r="P35" s="36"/>
      <c r="Q35" s="36"/>
      <c r="R35" s="36"/>
      <c r="S35" s="8" t="s">
        <v>36</v>
      </c>
      <c r="T35" s="11">
        <v>962402</v>
      </c>
      <c r="U35" s="12">
        <f t="shared" si="4"/>
        <v>34.271999999999998</v>
      </c>
      <c r="V35" s="13">
        <f>U35*T35</f>
        <v>32983441.343999997</v>
      </c>
    </row>
    <row r="36" spans="1:22" ht="28.5" x14ac:dyDescent="0.2">
      <c r="A36" s="8">
        <v>24</v>
      </c>
      <c r="B36" s="9" t="s">
        <v>26</v>
      </c>
      <c r="C36" s="12">
        <f>+C35*80</f>
        <v>3779.84</v>
      </c>
      <c r="D36" s="8" t="s">
        <v>37</v>
      </c>
      <c r="E36" s="36"/>
      <c r="F36" s="36"/>
      <c r="G36" s="36"/>
      <c r="H36" s="36"/>
      <c r="I36" s="36"/>
      <c r="J36" s="36"/>
      <c r="K36" s="36"/>
      <c r="L36" s="36"/>
      <c r="M36" s="36"/>
      <c r="N36" s="36">
        <f>+N35</f>
        <v>34.271999999999998</v>
      </c>
      <c r="O36" s="36">
        <v>80</v>
      </c>
      <c r="P36" s="42">
        <f>+N36*O36</f>
        <v>2741.7599999999998</v>
      </c>
      <c r="Q36" s="36"/>
      <c r="R36" s="36"/>
      <c r="S36" s="8" t="s">
        <v>37</v>
      </c>
      <c r="T36" s="11">
        <v>7301</v>
      </c>
      <c r="U36" s="12">
        <f>+P36</f>
        <v>2741.7599999999998</v>
      </c>
      <c r="V36" s="13">
        <f>U36*T36</f>
        <v>20017589.759999998</v>
      </c>
    </row>
    <row r="37" spans="1:22" ht="15" x14ac:dyDescent="0.2">
      <c r="A37" s="2"/>
      <c r="B37" s="3" t="s">
        <v>27</v>
      </c>
      <c r="C37" s="16"/>
      <c r="D37" s="2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2"/>
      <c r="T37" s="15"/>
      <c r="U37" s="16"/>
      <c r="V37" s="17"/>
    </row>
    <row r="38" spans="1:22" x14ac:dyDescent="0.2">
      <c r="A38" s="8">
        <v>25</v>
      </c>
      <c r="B38" s="9" t="s">
        <v>28</v>
      </c>
      <c r="C38" s="12">
        <v>50</v>
      </c>
      <c r="D38" s="8" t="s">
        <v>39</v>
      </c>
      <c r="E38" s="36">
        <v>2</v>
      </c>
      <c r="F38" s="36"/>
      <c r="G38" s="36">
        <f>+E38*H38</f>
        <v>50</v>
      </c>
      <c r="H38" s="36">
        <v>25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8" t="s">
        <v>39</v>
      </c>
      <c r="T38" s="11">
        <v>8950000</v>
      </c>
      <c r="U38" s="12">
        <v>50</v>
      </c>
      <c r="V38" s="13">
        <f>U38*T38</f>
        <v>447500000</v>
      </c>
    </row>
    <row r="39" spans="1:22" x14ac:dyDescent="0.2">
      <c r="A39" s="8">
        <v>26</v>
      </c>
      <c r="B39" s="9" t="s">
        <v>64</v>
      </c>
      <c r="C39" s="12">
        <v>14</v>
      </c>
      <c r="D39" s="8" t="s">
        <v>38</v>
      </c>
      <c r="E39" s="36">
        <v>14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8" t="s">
        <v>38</v>
      </c>
      <c r="T39" s="11">
        <v>15800000</v>
      </c>
      <c r="U39" s="12">
        <v>14</v>
      </c>
      <c r="V39" s="13">
        <f>U39*T39</f>
        <v>221200000</v>
      </c>
    </row>
    <row r="40" spans="1:22" x14ac:dyDescent="0.2">
      <c r="A40" s="8">
        <v>27</v>
      </c>
      <c r="B40" s="9" t="s">
        <v>65</v>
      </c>
      <c r="C40" s="12">
        <f>8*40*2</f>
        <v>640</v>
      </c>
      <c r="D40" s="8" t="s">
        <v>37</v>
      </c>
      <c r="E40" s="36">
        <v>2</v>
      </c>
      <c r="F40" s="36"/>
      <c r="G40" s="36">
        <v>40</v>
      </c>
      <c r="H40" s="36"/>
      <c r="I40" s="36"/>
      <c r="J40" s="36"/>
      <c r="K40" s="36"/>
      <c r="L40" s="36"/>
      <c r="M40" s="36"/>
      <c r="N40" s="36"/>
      <c r="O40" s="36">
        <v>8</v>
      </c>
      <c r="P40" s="36">
        <f>+E40*G40*O40</f>
        <v>640</v>
      </c>
      <c r="Q40" s="36"/>
      <c r="R40" s="36"/>
      <c r="S40" s="8" t="s">
        <v>37</v>
      </c>
      <c r="T40" s="11">
        <v>28850</v>
      </c>
      <c r="U40" s="12">
        <f>+P40</f>
        <v>640</v>
      </c>
      <c r="V40" s="13">
        <f>U40*T40</f>
        <v>18464000</v>
      </c>
    </row>
    <row r="41" spans="1:22" ht="15" x14ac:dyDescent="0.2">
      <c r="A41" s="2"/>
      <c r="B41" s="3" t="s">
        <v>44</v>
      </c>
      <c r="C41" s="16"/>
      <c r="D41" s="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2"/>
      <c r="T41" s="15"/>
      <c r="U41" s="16"/>
      <c r="V41" s="17"/>
    </row>
    <row r="42" spans="1:22" x14ac:dyDescent="0.2">
      <c r="A42" s="8">
        <v>28</v>
      </c>
      <c r="B42" s="9" t="s">
        <v>66</v>
      </c>
      <c r="C42" s="12">
        <f>80*25*0.07</f>
        <v>140</v>
      </c>
      <c r="D42" s="8" t="s">
        <v>36</v>
      </c>
      <c r="E42" s="36">
        <v>1</v>
      </c>
      <c r="F42" s="36"/>
      <c r="G42" s="36"/>
      <c r="H42" s="36"/>
      <c r="I42" s="36"/>
      <c r="J42" s="36"/>
      <c r="K42" s="36">
        <v>100</v>
      </c>
      <c r="L42" s="36">
        <v>25</v>
      </c>
      <c r="M42" s="36">
        <v>0.1</v>
      </c>
      <c r="N42" s="36">
        <f>+E42*K42*L42*M42</f>
        <v>250</v>
      </c>
      <c r="O42" s="36"/>
      <c r="P42" s="36"/>
      <c r="Q42" s="36"/>
      <c r="R42" s="36"/>
      <c r="S42" s="8" t="s">
        <v>36</v>
      </c>
      <c r="T42" s="11">
        <v>950000</v>
      </c>
      <c r="U42" s="12">
        <f t="shared" ref="U42" si="5">+N42</f>
        <v>250</v>
      </c>
      <c r="V42" s="13">
        <f>U42*T42</f>
        <v>237500000</v>
      </c>
    </row>
    <row r="43" spans="1:22" ht="15" x14ac:dyDescent="0.2">
      <c r="A43" s="2"/>
      <c r="B43" s="3" t="s">
        <v>31</v>
      </c>
      <c r="C43" s="16"/>
      <c r="D43" s="2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2"/>
      <c r="T43" s="15"/>
      <c r="U43" s="16"/>
      <c r="V43" s="17"/>
    </row>
    <row r="44" spans="1:22" x14ac:dyDescent="0.2">
      <c r="A44" s="8">
        <v>29</v>
      </c>
      <c r="B44" s="9" t="s">
        <v>81</v>
      </c>
      <c r="C44" s="12">
        <f>+C9*30</f>
        <v>18000</v>
      </c>
      <c r="D44" s="8" t="s">
        <v>46</v>
      </c>
      <c r="E44" s="36"/>
      <c r="F44" s="36"/>
      <c r="G44" s="36">
        <v>30</v>
      </c>
      <c r="H44" s="36"/>
      <c r="I44" s="36"/>
      <c r="J44" s="36"/>
      <c r="K44" s="36"/>
      <c r="L44" s="36"/>
      <c r="M44" s="36"/>
      <c r="N44" s="36">
        <f>+N9</f>
        <v>600</v>
      </c>
      <c r="O44" s="36"/>
      <c r="P44" s="36"/>
      <c r="Q44" s="36"/>
      <c r="R44" s="36">
        <f>+N44*G44</f>
        <v>18000</v>
      </c>
      <c r="S44" s="8" t="s">
        <v>46</v>
      </c>
      <c r="T44" s="11">
        <v>1310</v>
      </c>
      <c r="U44" s="12">
        <f>+U9*30</f>
        <v>18000</v>
      </c>
      <c r="V44" s="13">
        <f>U44*T44</f>
        <v>23580000</v>
      </c>
    </row>
    <row r="45" spans="1:22" x14ac:dyDescent="0.2">
      <c r="A45" s="8">
        <v>30</v>
      </c>
      <c r="B45" s="9" t="s">
        <v>81</v>
      </c>
      <c r="C45" s="12">
        <f>+(C10+C11)*30</f>
        <v>81000</v>
      </c>
      <c r="D45" s="8" t="s">
        <v>46</v>
      </c>
      <c r="E45" s="36"/>
      <c r="F45" s="36"/>
      <c r="G45" s="36">
        <v>30</v>
      </c>
      <c r="H45" s="36"/>
      <c r="I45" s="36"/>
      <c r="J45" s="36"/>
      <c r="K45" s="36"/>
      <c r="L45" s="36"/>
      <c r="M45" s="36"/>
      <c r="N45" s="12">
        <f>+(N10+N11)</f>
        <v>3580</v>
      </c>
      <c r="O45" s="36"/>
      <c r="P45" s="36"/>
      <c r="Q45" s="36"/>
      <c r="R45" s="36">
        <f>+N45*G45</f>
        <v>107400</v>
      </c>
      <c r="S45" s="8" t="s">
        <v>46</v>
      </c>
      <c r="T45" s="11">
        <v>1310</v>
      </c>
      <c r="U45" s="12">
        <f>+(U10+U11)*30</f>
        <v>107400</v>
      </c>
      <c r="V45" s="13">
        <f>U45*T45</f>
        <v>140694000</v>
      </c>
    </row>
    <row r="46" spans="1:22" x14ac:dyDescent="0.2">
      <c r="A46" s="8">
        <v>31</v>
      </c>
      <c r="B46" s="9" t="s">
        <v>82</v>
      </c>
      <c r="C46" s="12">
        <f>+C42*50</f>
        <v>7000</v>
      </c>
      <c r="D46" s="8" t="s">
        <v>46</v>
      </c>
      <c r="E46" s="36"/>
      <c r="F46" s="36"/>
      <c r="G46" s="36">
        <v>30</v>
      </c>
      <c r="H46" s="36"/>
      <c r="I46" s="36"/>
      <c r="J46" s="36"/>
      <c r="K46" s="36"/>
      <c r="L46" s="36"/>
      <c r="M46" s="36"/>
      <c r="N46" s="12">
        <f>+N42</f>
        <v>250</v>
      </c>
      <c r="O46" s="36"/>
      <c r="P46" s="36"/>
      <c r="Q46" s="36"/>
      <c r="R46" s="36">
        <f>+N46*G46</f>
        <v>7500</v>
      </c>
      <c r="S46" s="8" t="s">
        <v>46</v>
      </c>
      <c r="T46" s="11">
        <v>1310</v>
      </c>
      <c r="U46" s="12">
        <f>+U42*50</f>
        <v>12500</v>
      </c>
      <c r="V46" s="13">
        <f>U46*T46</f>
        <v>16375000</v>
      </c>
    </row>
    <row r="47" spans="1:22" x14ac:dyDescent="0.2">
      <c r="A47" s="18"/>
      <c r="B47" s="18"/>
      <c r="C47" s="18"/>
      <c r="D47" s="3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32"/>
      <c r="T47" s="19"/>
      <c r="U47" s="20"/>
      <c r="V47" s="19"/>
    </row>
    <row r="48" spans="1:22" ht="15" x14ac:dyDescent="0.25">
      <c r="A48" s="23" t="s">
        <v>32</v>
      </c>
      <c r="B48" s="23"/>
      <c r="C48" s="23"/>
      <c r="D48" s="33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3"/>
      <c r="T48" s="24"/>
      <c r="U48" s="25"/>
      <c r="V48" s="24">
        <f>SUM(V4:V46)</f>
        <v>4729537554.6078882</v>
      </c>
    </row>
    <row r="49" spans="1:22" ht="15" x14ac:dyDescent="0.25">
      <c r="A49" s="26"/>
      <c r="B49" s="26"/>
      <c r="C49" s="26"/>
      <c r="D49" s="34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4"/>
      <c r="T49" s="27"/>
      <c r="U49" s="28"/>
      <c r="V49" s="27"/>
    </row>
    <row r="50" spans="1:22" ht="15" x14ac:dyDescent="0.25">
      <c r="A50" s="23" t="s">
        <v>47</v>
      </c>
      <c r="B50" s="23"/>
      <c r="C50" s="44">
        <v>0.28000000000000003</v>
      </c>
      <c r="D50" s="33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3"/>
      <c r="T50" s="24"/>
      <c r="U50" s="25"/>
      <c r="V50" s="24">
        <f>+V48*28%</f>
        <v>1324270515.2902088</v>
      </c>
    </row>
    <row r="51" spans="1:22" ht="15" x14ac:dyDescent="0.25">
      <c r="A51" s="23" t="s">
        <v>33</v>
      </c>
      <c r="B51" s="23"/>
      <c r="C51" s="23"/>
      <c r="D51" s="33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3"/>
      <c r="T51" s="24"/>
      <c r="U51" s="25"/>
      <c r="V51" s="24">
        <f>V48+V50</f>
        <v>6053808069.898097</v>
      </c>
    </row>
  </sheetData>
  <mergeCells count="13">
    <mergeCell ref="Q2:R2"/>
    <mergeCell ref="C2:C3"/>
    <mergeCell ref="D2:D3"/>
    <mergeCell ref="A1:V1"/>
    <mergeCell ref="A2:A3"/>
    <mergeCell ref="B2:B3"/>
    <mergeCell ref="S2:S3"/>
    <mergeCell ref="T2:T3"/>
    <mergeCell ref="U2:U3"/>
    <mergeCell ref="V2:V3"/>
    <mergeCell ref="H2:J2"/>
    <mergeCell ref="K2:N2"/>
    <mergeCell ref="O2:P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BreakPreview" zoomScaleNormal="100" zoomScaleSheetLayoutView="100" workbookViewId="0">
      <pane ySplit="3" topLeftCell="A22" activePane="bottomLeft" state="frozen"/>
      <selection pane="bottomLeft" activeCell="D27" sqref="D27"/>
    </sheetView>
  </sheetViews>
  <sheetFormatPr baseColWidth="10" defaultRowHeight="14.25" x14ac:dyDescent="0.2"/>
  <cols>
    <col min="1" max="1" width="5.5703125" style="1" bestFit="1" customWidth="1"/>
    <col min="2" max="2" width="53.5703125" style="1" customWidth="1"/>
    <col min="3" max="3" width="9.140625" style="1" bestFit="1" customWidth="1"/>
    <col min="4" max="4" width="12.7109375" style="21" customWidth="1"/>
    <col min="5" max="5" width="11.140625" style="22" bestFit="1" customWidth="1"/>
    <col min="6" max="6" width="16.85546875" style="21" bestFit="1" customWidth="1"/>
    <col min="7" max="7" width="2.7109375" style="1" customWidth="1"/>
    <col min="8" max="10" width="11.42578125" style="1"/>
    <col min="11" max="11" width="17.42578125" style="1" bestFit="1" customWidth="1"/>
    <col min="12" max="16384" width="11.42578125" style="1"/>
  </cols>
  <sheetData>
    <row r="1" spans="1:11" ht="15" x14ac:dyDescent="0.25">
      <c r="A1" s="46" t="s">
        <v>84</v>
      </c>
      <c r="B1" s="46"/>
      <c r="C1" s="46"/>
      <c r="D1" s="46"/>
      <c r="E1" s="46"/>
      <c r="F1" s="46"/>
    </row>
    <row r="2" spans="1:11" x14ac:dyDescent="0.2">
      <c r="A2" s="47" t="s">
        <v>0</v>
      </c>
      <c r="B2" s="47" t="s">
        <v>1</v>
      </c>
      <c r="C2" s="47" t="s">
        <v>2</v>
      </c>
      <c r="D2" s="48" t="s">
        <v>3</v>
      </c>
      <c r="E2" s="50" t="s">
        <v>4</v>
      </c>
      <c r="F2" s="51" t="s">
        <v>5</v>
      </c>
    </row>
    <row r="3" spans="1:11" x14ac:dyDescent="0.2">
      <c r="A3" s="47"/>
      <c r="B3" s="47"/>
      <c r="C3" s="47"/>
      <c r="D3" s="49"/>
      <c r="E3" s="50"/>
      <c r="F3" s="51"/>
    </row>
    <row r="4" spans="1:11" ht="15" x14ac:dyDescent="0.2">
      <c r="A4" s="2"/>
      <c r="B4" s="3" t="s">
        <v>25</v>
      </c>
      <c r="C4" s="4"/>
      <c r="D4" s="5"/>
      <c r="E4" s="6"/>
      <c r="F4" s="7"/>
    </row>
    <row r="5" spans="1:11" ht="15" x14ac:dyDescent="0.2">
      <c r="A5" s="2"/>
      <c r="B5" s="3" t="s">
        <v>6</v>
      </c>
      <c r="C5" s="4"/>
      <c r="D5" s="5"/>
      <c r="E5" s="6"/>
      <c r="F5" s="7"/>
    </row>
    <row r="6" spans="1:11" x14ac:dyDescent="0.2">
      <c r="A6" s="8">
        <v>1</v>
      </c>
      <c r="B6" s="9" t="s">
        <v>70</v>
      </c>
      <c r="C6" s="10" t="s">
        <v>34</v>
      </c>
      <c r="D6" s="11">
        <v>12493612</v>
      </c>
      <c r="E6" s="12">
        <f>+'MEMORIA DE CALCULO'!U6</f>
        <v>0.5</v>
      </c>
      <c r="F6" s="13">
        <f>E6*D6</f>
        <v>6246806</v>
      </c>
      <c r="H6" s="55"/>
    </row>
    <row r="7" spans="1:11" x14ac:dyDescent="0.2">
      <c r="A7" s="8">
        <v>2</v>
      </c>
      <c r="B7" s="9" t="s">
        <v>8</v>
      </c>
      <c r="C7" s="10" t="s">
        <v>35</v>
      </c>
      <c r="D7" s="11">
        <v>80000000</v>
      </c>
      <c r="E7" s="12" t="str">
        <f>+'MEMORIA DE CALCULO'!U7</f>
        <v>1,00</v>
      </c>
      <c r="F7" s="13">
        <f>E7*D7</f>
        <v>80000000</v>
      </c>
      <c r="K7" s="56"/>
    </row>
    <row r="8" spans="1:11" ht="15" x14ac:dyDescent="0.2">
      <c r="A8" s="8"/>
      <c r="B8" s="14" t="s">
        <v>7</v>
      </c>
      <c r="C8" s="10"/>
      <c r="D8" s="11"/>
      <c r="E8" s="12">
        <f>+'MEMORIA DE CALCULO'!U8</f>
        <v>0</v>
      </c>
      <c r="F8" s="13"/>
    </row>
    <row r="9" spans="1:11" x14ac:dyDescent="0.2">
      <c r="A9" s="8">
        <v>3</v>
      </c>
      <c r="B9" s="9" t="s">
        <v>72</v>
      </c>
      <c r="C9" s="10" t="s">
        <v>36</v>
      </c>
      <c r="D9" s="11">
        <v>39759</v>
      </c>
      <c r="E9" s="12">
        <f>+'MEMORIA DE CALCULO'!U9</f>
        <v>600</v>
      </c>
      <c r="F9" s="13">
        <f>E9*D9</f>
        <v>23855400</v>
      </c>
    </row>
    <row r="10" spans="1:11" ht="28.5" x14ac:dyDescent="0.2">
      <c r="A10" s="8">
        <v>4</v>
      </c>
      <c r="B10" s="9" t="s">
        <v>71</v>
      </c>
      <c r="C10" s="10" t="s">
        <v>36</v>
      </c>
      <c r="D10" s="11">
        <v>71197</v>
      </c>
      <c r="E10" s="12">
        <f>+'MEMORIA DE CALCULO'!U10</f>
        <v>180</v>
      </c>
      <c r="F10" s="13">
        <f>E10*D10</f>
        <v>12815460</v>
      </c>
    </row>
    <row r="11" spans="1:11" ht="28.5" x14ac:dyDescent="0.2">
      <c r="A11" s="8">
        <v>5</v>
      </c>
      <c r="B11" s="9" t="s">
        <v>9</v>
      </c>
      <c r="C11" s="10" t="s">
        <v>36</v>
      </c>
      <c r="D11" s="11">
        <v>120508</v>
      </c>
      <c r="E11" s="12">
        <f>+'MEMORIA DE CALCULO'!U11</f>
        <v>3400</v>
      </c>
      <c r="F11" s="13">
        <f>E11*D11</f>
        <v>409727200</v>
      </c>
    </row>
    <row r="12" spans="1:11" ht="15" x14ac:dyDescent="0.2">
      <c r="A12" s="2"/>
      <c r="B12" s="3" t="s">
        <v>42</v>
      </c>
      <c r="C12" s="4"/>
      <c r="D12" s="15"/>
      <c r="E12" s="16"/>
      <c r="F12" s="17"/>
    </row>
    <row r="13" spans="1:11" ht="28.5" x14ac:dyDescent="0.2">
      <c r="A13" s="8">
        <v>6</v>
      </c>
      <c r="B13" s="9" t="s">
        <v>10</v>
      </c>
      <c r="C13" s="10" t="s">
        <v>36</v>
      </c>
      <c r="D13" s="11">
        <v>1526680</v>
      </c>
      <c r="E13" s="12">
        <f>+'MEMORIA DE CALCULO'!U13</f>
        <v>193.96238399999999</v>
      </c>
      <c r="F13" s="13">
        <f>E13*D13</f>
        <v>296118492.40511996</v>
      </c>
    </row>
    <row r="14" spans="1:11" ht="28.5" x14ac:dyDescent="0.2">
      <c r="A14" s="8">
        <v>7</v>
      </c>
      <c r="B14" s="9" t="s">
        <v>11</v>
      </c>
      <c r="C14" s="10" t="s">
        <v>36</v>
      </c>
      <c r="D14" s="11">
        <v>787287</v>
      </c>
      <c r="E14" s="12">
        <f>+'MEMORIA DE CALCULO'!U14</f>
        <v>193.96238399999999</v>
      </c>
      <c r="F14" s="13">
        <f>E14*D14</f>
        <v>152704063.41220799</v>
      </c>
    </row>
    <row r="15" spans="1:11" ht="28.5" x14ac:dyDescent="0.2">
      <c r="A15" s="8">
        <v>8</v>
      </c>
      <c r="B15" s="9" t="s">
        <v>12</v>
      </c>
      <c r="C15" s="10" t="s">
        <v>37</v>
      </c>
      <c r="D15" s="11">
        <v>5023</v>
      </c>
      <c r="E15" s="12">
        <f>+'MEMORIA DE CALCULO'!U15</f>
        <v>15516.990719999998</v>
      </c>
      <c r="F15" s="13">
        <f>E15*D15</f>
        <v>77941844.386559993</v>
      </c>
    </row>
    <row r="16" spans="1:11" ht="15" x14ac:dyDescent="0.2">
      <c r="A16" s="2"/>
      <c r="B16" s="3" t="s">
        <v>14</v>
      </c>
      <c r="C16" s="4"/>
      <c r="D16" s="15"/>
      <c r="E16" s="16"/>
      <c r="F16" s="17"/>
    </row>
    <row r="17" spans="1:6" ht="28.5" x14ac:dyDescent="0.2">
      <c r="A17" s="8">
        <v>9</v>
      </c>
      <c r="B17" s="9" t="s">
        <v>15</v>
      </c>
      <c r="C17" s="10" t="s">
        <v>36</v>
      </c>
      <c r="D17" s="11">
        <v>982402</v>
      </c>
      <c r="E17" s="12">
        <f>+'MEMORIA DE CALCULO'!U17</f>
        <v>178.5</v>
      </c>
      <c r="F17" s="13">
        <f>E17*D17</f>
        <v>175358757</v>
      </c>
    </row>
    <row r="18" spans="1:6" ht="28.5" x14ac:dyDescent="0.2">
      <c r="A18" s="8">
        <v>10</v>
      </c>
      <c r="B18" s="9" t="s">
        <v>16</v>
      </c>
      <c r="C18" s="10" t="s">
        <v>37</v>
      </c>
      <c r="D18" s="11">
        <v>5301</v>
      </c>
      <c r="E18" s="12">
        <f>+'MEMORIA DE CALCULO'!U18</f>
        <v>14280</v>
      </c>
      <c r="F18" s="13">
        <f>E18*D18</f>
        <v>75698280</v>
      </c>
    </row>
    <row r="19" spans="1:6" ht="28.5" x14ac:dyDescent="0.2">
      <c r="A19" s="8">
        <v>11</v>
      </c>
      <c r="B19" s="9" t="s">
        <v>17</v>
      </c>
      <c r="C19" s="10" t="s">
        <v>36</v>
      </c>
      <c r="D19" s="11">
        <v>387887</v>
      </c>
      <c r="E19" s="12">
        <f>+'MEMORIA DE CALCULO'!U19</f>
        <v>5.3999999999999995</v>
      </c>
      <c r="F19" s="13">
        <f>E19*D19</f>
        <v>2094589.7999999998</v>
      </c>
    </row>
    <row r="20" spans="1:6" ht="15" x14ac:dyDescent="0.2">
      <c r="A20" s="2"/>
      <c r="B20" s="3" t="s">
        <v>18</v>
      </c>
      <c r="C20" s="4"/>
      <c r="D20" s="15"/>
      <c r="E20" s="16"/>
      <c r="F20" s="17"/>
    </row>
    <row r="21" spans="1:6" ht="28.5" x14ac:dyDescent="0.2">
      <c r="A21" s="8">
        <v>12</v>
      </c>
      <c r="B21" s="9" t="s">
        <v>19</v>
      </c>
      <c r="C21" s="10" t="s">
        <v>36</v>
      </c>
      <c r="D21" s="11">
        <v>962402</v>
      </c>
      <c r="E21" s="12">
        <f>+'MEMORIA DE CALCULO'!U21</f>
        <v>45</v>
      </c>
      <c r="F21" s="13">
        <f>E21*D21</f>
        <v>43308090</v>
      </c>
    </row>
    <row r="22" spans="1:6" ht="28.5" x14ac:dyDescent="0.2">
      <c r="A22" s="8">
        <v>13</v>
      </c>
      <c r="B22" s="9" t="s">
        <v>16</v>
      </c>
      <c r="C22" s="10" t="s">
        <v>37</v>
      </c>
      <c r="D22" s="11">
        <v>5301</v>
      </c>
      <c r="E22" s="12">
        <f>+'MEMORIA DE CALCULO'!U22</f>
        <v>3600</v>
      </c>
      <c r="F22" s="13">
        <f>E22*D22</f>
        <v>19083600</v>
      </c>
    </row>
    <row r="23" spans="1:6" ht="28.5" x14ac:dyDescent="0.2">
      <c r="A23" s="8">
        <v>14</v>
      </c>
      <c r="B23" s="9" t="s">
        <v>17</v>
      </c>
      <c r="C23" s="10" t="s">
        <v>36</v>
      </c>
      <c r="D23" s="11">
        <v>387887</v>
      </c>
      <c r="E23" s="12">
        <f>+'MEMORIA DE CALCULO'!U23</f>
        <v>7.5</v>
      </c>
      <c r="F23" s="13">
        <f>E23*D23</f>
        <v>2909152.5</v>
      </c>
    </row>
    <row r="24" spans="1:6" customFormat="1" ht="15" x14ac:dyDescent="0.25">
      <c r="A24" s="2"/>
      <c r="B24" s="3" t="s">
        <v>43</v>
      </c>
      <c r="C24" s="4"/>
      <c r="D24" s="15"/>
      <c r="E24" s="16"/>
      <c r="F24" s="17"/>
    </row>
    <row r="25" spans="1:6" customFormat="1" ht="48.75" customHeight="1" x14ac:dyDescent="0.25">
      <c r="A25" s="8">
        <v>15</v>
      </c>
      <c r="B25" s="9" t="s">
        <v>13</v>
      </c>
      <c r="C25" s="8" t="s">
        <v>36</v>
      </c>
      <c r="D25" s="11">
        <v>1023313</v>
      </c>
      <c r="E25" s="12">
        <f>+'MEMORIA DE CALCULO'!U25</f>
        <v>476</v>
      </c>
      <c r="F25" s="13">
        <f>E25*D25</f>
        <v>487096988</v>
      </c>
    </row>
    <row r="26" spans="1:6" customFormat="1" ht="28.5" x14ac:dyDescent="0.25">
      <c r="A26" s="8">
        <v>16</v>
      </c>
      <c r="B26" s="9" t="s">
        <v>16</v>
      </c>
      <c r="C26" s="8" t="s">
        <v>37</v>
      </c>
      <c r="D26" s="11">
        <v>5301</v>
      </c>
      <c r="E26" s="12">
        <f>+'MEMORIA DE CALCULO'!U26</f>
        <v>38080</v>
      </c>
      <c r="F26" s="13">
        <f>E26*D26</f>
        <v>201862080</v>
      </c>
    </row>
    <row r="27" spans="1:6" ht="28.5" x14ac:dyDescent="0.2">
      <c r="A27" s="8">
        <v>17</v>
      </c>
      <c r="B27" s="9" t="s">
        <v>23</v>
      </c>
      <c r="C27" s="10" t="s">
        <v>37</v>
      </c>
      <c r="D27" s="11">
        <v>47500</v>
      </c>
      <c r="E27" s="12">
        <f>+'MEMORIA DE CALCULO'!U27</f>
        <v>21168</v>
      </c>
      <c r="F27" s="13">
        <f>E27*D27</f>
        <v>1005480000</v>
      </c>
    </row>
    <row r="28" spans="1:6" x14ac:dyDescent="0.2">
      <c r="A28" s="8">
        <v>18</v>
      </c>
      <c r="B28" s="9" t="s">
        <v>24</v>
      </c>
      <c r="C28" s="10" t="s">
        <v>38</v>
      </c>
      <c r="D28" s="11">
        <v>985000</v>
      </c>
      <c r="E28" s="12">
        <f>+'MEMORIA DE CALCULO'!U28</f>
        <v>56</v>
      </c>
      <c r="F28" s="13">
        <f>E28*D28</f>
        <v>55160000</v>
      </c>
    </row>
    <row r="29" spans="1:6" ht="15" x14ac:dyDescent="0.2">
      <c r="A29" s="2"/>
      <c r="B29" s="3" t="s">
        <v>20</v>
      </c>
      <c r="C29" s="4"/>
      <c r="D29" s="15"/>
      <c r="E29" s="16"/>
      <c r="F29" s="17"/>
    </row>
    <row r="30" spans="1:6" x14ac:dyDescent="0.2">
      <c r="A30" s="8">
        <v>19</v>
      </c>
      <c r="B30" s="9" t="s">
        <v>21</v>
      </c>
      <c r="C30" s="10" t="s">
        <v>36</v>
      </c>
      <c r="D30" s="11">
        <v>1312536</v>
      </c>
      <c r="E30" s="12">
        <f>+'MEMORIA DE CALCULO'!U30</f>
        <v>250</v>
      </c>
      <c r="F30" s="13">
        <f t="shared" ref="F30:F33" si="0">E30*D30</f>
        <v>328134000</v>
      </c>
    </row>
    <row r="31" spans="1:6" ht="28.5" x14ac:dyDescent="0.2">
      <c r="A31" s="8">
        <v>20</v>
      </c>
      <c r="B31" s="9" t="s">
        <v>16</v>
      </c>
      <c r="C31" s="10" t="s">
        <v>37</v>
      </c>
      <c r="D31" s="11">
        <v>5301</v>
      </c>
      <c r="E31" s="12">
        <f>+'MEMORIA DE CALCULO'!U31</f>
        <v>20000</v>
      </c>
      <c r="F31" s="13">
        <f t="shared" si="0"/>
        <v>106020000</v>
      </c>
    </row>
    <row r="32" spans="1:6" x14ac:dyDescent="0.2">
      <c r="A32" s="8">
        <v>21</v>
      </c>
      <c r="B32" s="9" t="s">
        <v>22</v>
      </c>
      <c r="C32" s="10" t="s">
        <v>37</v>
      </c>
      <c r="D32" s="11">
        <v>13760</v>
      </c>
      <c r="E32" s="12">
        <f>+'MEMORIA DE CALCULO'!U32</f>
        <v>10</v>
      </c>
      <c r="F32" s="13">
        <f t="shared" si="0"/>
        <v>137600</v>
      </c>
    </row>
    <row r="33" spans="1:6" ht="28.5" x14ac:dyDescent="0.2">
      <c r="A33" s="8">
        <v>22</v>
      </c>
      <c r="B33" s="9" t="s">
        <v>75</v>
      </c>
      <c r="C33" s="10" t="s">
        <v>36</v>
      </c>
      <c r="D33" s="11">
        <v>259625</v>
      </c>
      <c r="E33" s="12">
        <f>+'MEMORIA DE CALCULO'!U33</f>
        <v>36.480000000000004</v>
      </c>
      <c r="F33" s="13">
        <f t="shared" si="0"/>
        <v>9471120.0000000019</v>
      </c>
    </row>
    <row r="34" spans="1:6" ht="15" x14ac:dyDescent="0.2">
      <c r="A34" s="2"/>
      <c r="B34" s="3" t="s">
        <v>41</v>
      </c>
      <c r="C34" s="4"/>
      <c r="D34" s="15"/>
      <c r="E34" s="16"/>
      <c r="F34" s="17"/>
    </row>
    <row r="35" spans="1:6" ht="28.5" x14ac:dyDescent="0.2">
      <c r="A35" s="8">
        <v>23</v>
      </c>
      <c r="B35" s="9" t="s">
        <v>19</v>
      </c>
      <c r="C35" s="10" t="s">
        <v>36</v>
      </c>
      <c r="D35" s="11">
        <v>962402</v>
      </c>
      <c r="E35" s="12">
        <f>+'MEMORIA DE CALCULO'!U35</f>
        <v>34.271999999999998</v>
      </c>
      <c r="F35" s="13">
        <f>E35*D35</f>
        <v>32983441.343999997</v>
      </c>
    </row>
    <row r="36" spans="1:6" ht="28.5" x14ac:dyDescent="0.2">
      <c r="A36" s="8">
        <v>24</v>
      </c>
      <c r="B36" s="9" t="s">
        <v>26</v>
      </c>
      <c r="C36" s="10" t="s">
        <v>37</v>
      </c>
      <c r="D36" s="11">
        <v>7301</v>
      </c>
      <c r="E36" s="12">
        <f>+'MEMORIA DE CALCULO'!U36</f>
        <v>2741.7599999999998</v>
      </c>
      <c r="F36" s="13">
        <f>E36*D36</f>
        <v>20017589.759999998</v>
      </c>
    </row>
    <row r="37" spans="1:6" ht="15" x14ac:dyDescent="0.2">
      <c r="A37" s="2"/>
      <c r="B37" s="3" t="s">
        <v>27</v>
      </c>
      <c r="C37" s="4"/>
      <c r="D37" s="15"/>
      <c r="E37" s="16"/>
      <c r="F37" s="17"/>
    </row>
    <row r="38" spans="1:6" x14ac:dyDescent="0.2">
      <c r="A38" s="8">
        <v>25</v>
      </c>
      <c r="B38" s="9" t="s">
        <v>28</v>
      </c>
      <c r="C38" s="10" t="s">
        <v>39</v>
      </c>
      <c r="D38" s="11">
        <v>8950000</v>
      </c>
      <c r="E38" s="12">
        <f>+'MEMORIA DE CALCULO'!U38</f>
        <v>50</v>
      </c>
      <c r="F38" s="13">
        <f>E38*D38</f>
        <v>447500000</v>
      </c>
    </row>
    <row r="39" spans="1:6" x14ac:dyDescent="0.2">
      <c r="A39" s="8">
        <v>26</v>
      </c>
      <c r="B39" s="9" t="s">
        <v>29</v>
      </c>
      <c r="C39" s="10" t="s">
        <v>38</v>
      </c>
      <c r="D39" s="11">
        <v>15800000</v>
      </c>
      <c r="E39" s="12">
        <f>+'MEMORIA DE CALCULO'!U39</f>
        <v>14</v>
      </c>
      <c r="F39" s="13">
        <f>E39*D39</f>
        <v>221200000</v>
      </c>
    </row>
    <row r="40" spans="1:6" x14ac:dyDescent="0.2">
      <c r="A40" s="8">
        <v>27</v>
      </c>
      <c r="B40" s="9" t="s">
        <v>30</v>
      </c>
      <c r="C40" s="10" t="s">
        <v>37</v>
      </c>
      <c r="D40" s="11">
        <v>28850</v>
      </c>
      <c r="E40" s="12">
        <f>+'MEMORIA DE CALCULO'!U40</f>
        <v>640</v>
      </c>
      <c r="F40" s="13">
        <f>E40*D40</f>
        <v>18464000</v>
      </c>
    </row>
    <row r="41" spans="1:6" ht="15" x14ac:dyDescent="0.2">
      <c r="A41" s="2"/>
      <c r="B41" s="3" t="s">
        <v>44</v>
      </c>
      <c r="C41" s="4"/>
      <c r="D41" s="15"/>
      <c r="E41" s="16"/>
      <c r="F41" s="17"/>
    </row>
    <row r="42" spans="1:6" x14ac:dyDescent="0.2">
      <c r="A42" s="8">
        <v>28</v>
      </c>
      <c r="B42" s="9" t="s">
        <v>45</v>
      </c>
      <c r="C42" s="10" t="s">
        <v>36</v>
      </c>
      <c r="D42" s="11">
        <v>950000</v>
      </c>
      <c r="E42" s="12">
        <f>+'MEMORIA DE CALCULO'!U42</f>
        <v>250</v>
      </c>
      <c r="F42" s="13">
        <f>E42*D42</f>
        <v>237500000</v>
      </c>
    </row>
    <row r="43" spans="1:6" ht="15" x14ac:dyDescent="0.2">
      <c r="A43" s="2"/>
      <c r="B43" s="3" t="s">
        <v>31</v>
      </c>
      <c r="C43" s="4"/>
      <c r="D43" s="15"/>
      <c r="E43" s="16"/>
      <c r="F43" s="17"/>
    </row>
    <row r="44" spans="1:6" x14ac:dyDescent="0.2">
      <c r="A44" s="8">
        <v>29</v>
      </c>
      <c r="B44" s="9" t="s">
        <v>73</v>
      </c>
      <c r="C44" s="10" t="s">
        <v>46</v>
      </c>
      <c r="D44" s="11">
        <v>1310</v>
      </c>
      <c r="E44" s="12">
        <f>+'MEMORIA DE CALCULO'!U44</f>
        <v>18000</v>
      </c>
      <c r="F44" s="13">
        <f>E44*D44</f>
        <v>23580000</v>
      </c>
    </row>
    <row r="45" spans="1:6" x14ac:dyDescent="0.2">
      <c r="A45" s="8">
        <v>30</v>
      </c>
      <c r="B45" s="9" t="s">
        <v>73</v>
      </c>
      <c r="C45" s="10" t="s">
        <v>46</v>
      </c>
      <c r="D45" s="11">
        <v>1310</v>
      </c>
      <c r="E45" s="12">
        <f>+'MEMORIA DE CALCULO'!U45</f>
        <v>107400</v>
      </c>
      <c r="F45" s="13">
        <f>E45*D45</f>
        <v>140694000</v>
      </c>
    </row>
    <row r="46" spans="1:6" x14ac:dyDescent="0.2">
      <c r="A46" s="8">
        <v>31</v>
      </c>
      <c r="B46" s="9" t="s">
        <v>74</v>
      </c>
      <c r="C46" s="10" t="s">
        <v>46</v>
      </c>
      <c r="D46" s="11">
        <v>1310</v>
      </c>
      <c r="E46" s="12">
        <f>+'MEMORIA DE CALCULO'!U46</f>
        <v>12500</v>
      </c>
      <c r="F46" s="13">
        <f>E46*D46</f>
        <v>16375000</v>
      </c>
    </row>
    <row r="47" spans="1:6" x14ac:dyDescent="0.2">
      <c r="A47" s="18"/>
      <c r="B47" s="18"/>
      <c r="C47" s="18"/>
      <c r="D47" s="19"/>
      <c r="E47" s="20"/>
      <c r="F47" s="19"/>
    </row>
    <row r="48" spans="1:6" ht="15" x14ac:dyDescent="0.25">
      <c r="A48" s="23" t="s">
        <v>32</v>
      </c>
      <c r="B48" s="23"/>
      <c r="C48" s="23"/>
      <c r="D48" s="24"/>
      <c r="E48" s="25"/>
      <c r="F48" s="24">
        <f>SUM(F4:F46)</f>
        <v>4729537554.6078882</v>
      </c>
    </row>
    <row r="49" spans="1:6" ht="15" x14ac:dyDescent="0.25">
      <c r="A49" s="26"/>
      <c r="B49" s="26"/>
      <c r="C49" s="26"/>
      <c r="D49" s="27"/>
      <c r="E49" s="28"/>
      <c r="F49" s="27"/>
    </row>
    <row r="50" spans="1:6" ht="15" x14ac:dyDescent="0.25">
      <c r="A50" s="23" t="s">
        <v>47</v>
      </c>
      <c r="B50" s="23"/>
      <c r="C50" s="23"/>
      <c r="D50" s="24"/>
      <c r="E50" s="25"/>
      <c r="F50" s="24">
        <f>+F48*28%</f>
        <v>1324270515.2902088</v>
      </c>
    </row>
    <row r="51" spans="1:6" ht="15" x14ac:dyDescent="0.25">
      <c r="A51" s="23" t="s">
        <v>33</v>
      </c>
      <c r="B51" s="23"/>
      <c r="C51" s="23"/>
      <c r="D51" s="24"/>
      <c r="E51" s="25"/>
      <c r="F51" s="24">
        <f>F48+F50</f>
        <v>6053808069.898097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1.3149999999999999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MEMORIA DE CALCULO</vt:lpstr>
      <vt:lpstr>K2+040</vt:lpstr>
      <vt:lpstr>'K2+040'!Área_de_impresión</vt:lpstr>
    </vt:vector>
  </TitlesOfParts>
  <Company>Gustavo Velandia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vv</cp:lastModifiedBy>
  <cp:lastPrinted>2018-05-18T19:27:41Z</cp:lastPrinted>
  <dcterms:created xsi:type="dcterms:W3CDTF">2016-10-10T21:17:06Z</dcterms:created>
  <dcterms:modified xsi:type="dcterms:W3CDTF">2018-05-18T19:29:36Z</dcterms:modified>
</cp:coreProperties>
</file>