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lgomez\OneDrive\BIBLIOTECA\2021\Proyectos de grado\Civil\"/>
    </mc:Choice>
  </mc:AlternateContent>
  <bookViews>
    <workbookView xWindow="0" yWindow="0" windowWidth="28800" windowHeight="12000" tabRatio="884" firstSheet="4" activeTab="4"/>
  </bookViews>
  <sheets>
    <sheet name="cbr 1sondeo 1" sheetId="1" state="hidden" r:id="rId1"/>
    <sheet name="cbr 1" sheetId="2" r:id="rId2"/>
    <sheet name="cbr 2" sheetId="71" r:id="rId3"/>
    <sheet name="cbr 3" sheetId="78" r:id="rId4"/>
    <sheet name="cbr 4" sheetId="83" r:id="rId5"/>
  </sheets>
  <definedNames>
    <definedName name="_xlnm.Print_Area" localSheetId="1">'cbr 1'!$A$1:$N$67</definedName>
    <definedName name="_xlnm.Print_Area" localSheetId="2">'cbr 2'!$A$1:$I$49</definedName>
    <definedName name="_xlnm.Print_Area" localSheetId="3">'cbr 3'!$A$1:$I$72</definedName>
    <definedName name="_xlnm.Print_Area" localSheetId="4">'cbr 4'!$A$1:$I$53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2" l="1"/>
  <c r="D15" i="2"/>
  <c r="C14" i="2"/>
  <c r="D14" i="2"/>
  <c r="F14" i="2"/>
  <c r="G14" i="2"/>
  <c r="H14" i="2"/>
  <c r="C23" i="2"/>
  <c r="D23" i="2"/>
  <c r="F23" i="2"/>
  <c r="G23" i="2"/>
  <c r="H23" i="2"/>
  <c r="C22" i="2"/>
  <c r="D22" i="2"/>
  <c r="F22" i="2"/>
  <c r="G22" i="2"/>
  <c r="H22" i="2"/>
  <c r="C21" i="2"/>
  <c r="D21" i="2"/>
  <c r="F21" i="2"/>
  <c r="G21" i="2"/>
  <c r="H21" i="2"/>
  <c r="C20" i="2"/>
  <c r="D20" i="2"/>
  <c r="F20" i="2"/>
  <c r="G20" i="2"/>
  <c r="H20" i="2"/>
  <c r="C19" i="2"/>
  <c r="D19" i="2"/>
  <c r="C18" i="2"/>
  <c r="D18" i="2"/>
  <c r="C17" i="2"/>
  <c r="D17" i="2"/>
  <c r="C16" i="2"/>
  <c r="D16" i="2"/>
  <c r="E15" i="2"/>
  <c r="E16" i="2"/>
  <c r="C22" i="71"/>
  <c r="D22" i="71"/>
  <c r="F22" i="71"/>
  <c r="G22" i="71"/>
  <c r="H22" i="71"/>
  <c r="C21" i="71"/>
  <c r="D21" i="71"/>
  <c r="F21" i="71"/>
  <c r="G21" i="71"/>
  <c r="H21" i="71"/>
  <c r="C20" i="71"/>
  <c r="D20" i="71"/>
  <c r="F20" i="71"/>
  <c r="G20" i="71"/>
  <c r="H20" i="71"/>
  <c r="C19" i="71"/>
  <c r="D19" i="71"/>
  <c r="F19" i="71"/>
  <c r="G19" i="71"/>
  <c r="H19" i="71"/>
  <c r="C18" i="71"/>
  <c r="D18" i="71"/>
  <c r="C17" i="71"/>
  <c r="D17" i="71"/>
  <c r="C16" i="71"/>
  <c r="D16" i="71"/>
  <c r="C15" i="71"/>
  <c r="D15" i="71"/>
  <c r="E14" i="71"/>
  <c r="C14" i="71"/>
  <c r="D14" i="71"/>
  <c r="C13" i="71"/>
  <c r="D13" i="71"/>
  <c r="F13" i="71"/>
  <c r="G13" i="71"/>
  <c r="H13" i="71"/>
  <c r="C22" i="78"/>
  <c r="D22" i="78"/>
  <c r="F22" i="78"/>
  <c r="G22" i="78"/>
  <c r="H22" i="78"/>
  <c r="C21" i="78"/>
  <c r="D21" i="78"/>
  <c r="F21" i="78"/>
  <c r="G21" i="78"/>
  <c r="H21" i="78"/>
  <c r="C20" i="78"/>
  <c r="D20" i="78"/>
  <c r="F20" i="78"/>
  <c r="G20" i="78"/>
  <c r="H20" i="78"/>
  <c r="C19" i="78"/>
  <c r="D19" i="78"/>
  <c r="F19" i="78"/>
  <c r="G19" i="78"/>
  <c r="H19" i="78"/>
  <c r="C18" i="78"/>
  <c r="D18" i="78"/>
  <c r="C17" i="78"/>
  <c r="D17" i="78"/>
  <c r="C16" i="78"/>
  <c r="D16" i="78"/>
  <c r="C15" i="78"/>
  <c r="D15" i="78"/>
  <c r="E14" i="78"/>
  <c r="E15" i="78"/>
  <c r="C14" i="78"/>
  <c r="D14" i="78"/>
  <c r="C13" i="78"/>
  <c r="D13" i="78"/>
  <c r="F13" i="78"/>
  <c r="G13" i="78"/>
  <c r="H13" i="78"/>
  <c r="C22" i="83"/>
  <c r="D22" i="83"/>
  <c r="F22" i="83"/>
  <c r="G22" i="83"/>
  <c r="H22" i="83"/>
  <c r="C21" i="83"/>
  <c r="D21" i="83"/>
  <c r="F21" i="83"/>
  <c r="G21" i="83"/>
  <c r="H21" i="83"/>
  <c r="C20" i="83"/>
  <c r="D20" i="83"/>
  <c r="F20" i="83"/>
  <c r="G20" i="83"/>
  <c r="H20" i="83"/>
  <c r="C19" i="83"/>
  <c r="D19" i="83"/>
  <c r="F19" i="83"/>
  <c r="G19" i="83"/>
  <c r="H19" i="83"/>
  <c r="C15" i="83"/>
  <c r="C14" i="83"/>
  <c r="D14" i="83"/>
  <c r="C13" i="83"/>
  <c r="D13" i="83"/>
  <c r="F13" i="83"/>
  <c r="G13" i="83"/>
  <c r="H13" i="83"/>
  <c r="C18" i="83"/>
  <c r="D18" i="83"/>
  <c r="C17" i="83"/>
  <c r="D17" i="83"/>
  <c r="C16" i="83"/>
  <c r="D16" i="83"/>
  <c r="D15" i="83"/>
  <c r="E14" i="83"/>
  <c r="B17" i="1"/>
  <c r="B18" i="1"/>
  <c r="B19" i="1"/>
  <c r="B20" i="1"/>
  <c r="B21" i="1"/>
  <c r="B22" i="1"/>
  <c r="B23" i="1"/>
  <c r="B24" i="1"/>
  <c r="B25" i="1"/>
  <c r="B26" i="1"/>
  <c r="B27" i="1"/>
  <c r="C6" i="1"/>
  <c r="B6" i="1"/>
  <c r="C7" i="1"/>
  <c r="B7" i="1"/>
  <c r="C8" i="1"/>
  <c r="B8" i="1"/>
  <c r="C9" i="1"/>
  <c r="B9" i="1"/>
  <c r="C10" i="1"/>
  <c r="B10" i="1"/>
  <c r="C11" i="1"/>
  <c r="B11" i="1"/>
  <c r="C12" i="1"/>
  <c r="B12" i="1"/>
  <c r="C13" i="1"/>
  <c r="B13" i="1"/>
  <c r="C14" i="1"/>
  <c r="B14" i="1"/>
  <c r="C15" i="1"/>
  <c r="B15" i="1"/>
  <c r="C16" i="1"/>
  <c r="B16" i="1"/>
  <c r="C5" i="1"/>
  <c r="B5" i="1"/>
  <c r="O6" i="1"/>
  <c r="O5" i="1"/>
  <c r="E6" i="1"/>
  <c r="F6" i="1"/>
  <c r="G6" i="1"/>
  <c r="I6" i="1"/>
  <c r="J6" i="1"/>
  <c r="K6" i="1"/>
  <c r="J142" i="1"/>
  <c r="F5" i="1"/>
  <c r="G5" i="1"/>
  <c r="I5" i="1"/>
  <c r="J5" i="1"/>
  <c r="K5" i="1"/>
  <c r="E13" i="1"/>
  <c r="F141" i="1"/>
  <c r="G141" i="1"/>
  <c r="I141" i="1"/>
  <c r="J141" i="1"/>
  <c r="K141" i="1"/>
  <c r="E11" i="1"/>
  <c r="E9" i="1"/>
  <c r="E15" i="1"/>
  <c r="E14" i="1"/>
  <c r="F14" i="1"/>
  <c r="G14" i="1"/>
  <c r="I14" i="1"/>
  <c r="J14" i="1"/>
  <c r="K14" i="1"/>
  <c r="E8" i="1"/>
  <c r="F9" i="1" s="1"/>
  <c r="G9" i="1" s="1"/>
  <c r="I9" i="1" s="1"/>
  <c r="J9" i="1" s="1"/>
  <c r="K9" i="1" s="1"/>
  <c r="E12" i="1"/>
  <c r="F12" i="1"/>
  <c r="G12" i="1"/>
  <c r="I12" i="1"/>
  <c r="J12" i="1"/>
  <c r="K12" i="1"/>
  <c r="F15" i="1"/>
  <c r="G15" i="1"/>
  <c r="I15" i="1"/>
  <c r="J15" i="1"/>
  <c r="K15" i="1"/>
  <c r="E7" i="1"/>
  <c r="F8" i="1" s="1"/>
  <c r="G8" i="1" s="1"/>
  <c r="I8" i="1" s="1"/>
  <c r="J8" i="1" s="1"/>
  <c r="K8" i="1" s="1"/>
  <c r="F7" i="1"/>
  <c r="G7" i="1"/>
  <c r="I7" i="1"/>
  <c r="J7" i="1"/>
  <c r="K7" i="1"/>
  <c r="E10" i="1"/>
  <c r="F10" i="1"/>
  <c r="G10" i="1"/>
  <c r="I10" i="1"/>
  <c r="J10" i="1"/>
  <c r="K10" i="1"/>
  <c r="E16" i="1"/>
  <c r="E19" i="1"/>
  <c r="E23" i="1"/>
  <c r="E21" i="1"/>
  <c r="E27" i="1"/>
  <c r="F16" i="1"/>
  <c r="G16" i="1"/>
  <c r="I16" i="1"/>
  <c r="J16" i="1"/>
  <c r="K16" i="1"/>
  <c r="E20" i="1"/>
  <c r="F21" i="1" s="1"/>
  <c r="G21" i="1" s="1"/>
  <c r="I21" i="1" s="1"/>
  <c r="J21" i="1" s="1"/>
  <c r="K21" i="1" s="1"/>
  <c r="F20" i="1"/>
  <c r="G20" i="1"/>
  <c r="I20" i="1"/>
  <c r="J20" i="1"/>
  <c r="K20" i="1"/>
  <c r="E24" i="1"/>
  <c r="F24" i="1"/>
  <c r="G24" i="1"/>
  <c r="I24" i="1"/>
  <c r="J24" i="1"/>
  <c r="K24" i="1"/>
  <c r="E26" i="1"/>
  <c r="E22" i="1"/>
  <c r="F11" i="1"/>
  <c r="G11" i="1"/>
  <c r="I11" i="1"/>
  <c r="J11" i="1"/>
  <c r="K11" i="1"/>
  <c r="F13" i="1"/>
  <c r="G13" i="1"/>
  <c r="I13" i="1"/>
  <c r="J13" i="1"/>
  <c r="K13" i="1"/>
  <c r="F23" i="1"/>
  <c r="G23" i="1"/>
  <c r="I23" i="1"/>
  <c r="J23" i="1"/>
  <c r="K23" i="1"/>
  <c r="F22" i="1"/>
  <c r="G22" i="1"/>
  <c r="I22" i="1"/>
  <c r="J22" i="1"/>
  <c r="K22" i="1"/>
  <c r="F27" i="1"/>
  <c r="G27" i="1"/>
  <c r="I27" i="1"/>
  <c r="J27" i="1"/>
  <c r="K27" i="1"/>
  <c r="F14" i="83"/>
  <c r="G14" i="83"/>
  <c r="H14" i="83"/>
  <c r="E15" i="83"/>
  <c r="E16" i="83"/>
  <c r="E17" i="83"/>
  <c r="F14" i="78"/>
  <c r="G14" i="78"/>
  <c r="H14" i="78"/>
  <c r="F15" i="78"/>
  <c r="G15" i="78"/>
  <c r="H15" i="78"/>
  <c r="E16" i="78"/>
  <c r="F14" i="71"/>
  <c r="G14" i="71"/>
  <c r="H14" i="71"/>
  <c r="E15" i="71"/>
  <c r="E17" i="2"/>
  <c r="F17" i="2"/>
  <c r="G17" i="2"/>
  <c r="H17" i="2"/>
  <c r="F16" i="2"/>
  <c r="G16" i="2"/>
  <c r="H16" i="2"/>
  <c r="F15" i="2"/>
  <c r="G15" i="2"/>
  <c r="H15" i="2"/>
  <c r="F16" i="83"/>
  <c r="G16" i="83"/>
  <c r="H16" i="83"/>
  <c r="F15" i="83"/>
  <c r="G15" i="83"/>
  <c r="H15" i="83"/>
  <c r="E18" i="83"/>
  <c r="F18" i="83"/>
  <c r="G18" i="83"/>
  <c r="H18" i="83"/>
  <c r="F17" i="83"/>
  <c r="G17" i="83"/>
  <c r="H17" i="83"/>
  <c r="E17" i="78"/>
  <c r="F16" i="78"/>
  <c r="G16" i="78"/>
  <c r="H16" i="78"/>
  <c r="F15" i="71"/>
  <c r="G15" i="71"/>
  <c r="H15" i="71"/>
  <c r="E16" i="71"/>
  <c r="E18" i="2"/>
  <c r="E19" i="2"/>
  <c r="F19" i="2"/>
  <c r="G19" i="2"/>
  <c r="H19" i="2"/>
  <c r="F18" i="2"/>
  <c r="G18" i="2"/>
  <c r="H18" i="2"/>
  <c r="E18" i="78"/>
  <c r="F18" i="78"/>
  <c r="G18" i="78"/>
  <c r="H18" i="78"/>
  <c r="F17" i="78"/>
  <c r="G17" i="78"/>
  <c r="H17" i="78"/>
  <c r="E17" i="71"/>
  <c r="F16" i="71"/>
  <c r="G16" i="71"/>
  <c r="H16" i="71"/>
  <c r="F17" i="71"/>
  <c r="G17" i="71"/>
  <c r="H17" i="71"/>
  <c r="E18" i="71"/>
  <c r="F18" i="71"/>
  <c r="G18" i="71"/>
  <c r="H18" i="71"/>
  <c r="E17" i="1" l="1"/>
  <c r="F17" i="1" s="1"/>
  <c r="G17" i="1" s="1"/>
  <c r="I17" i="1" s="1"/>
  <c r="J17" i="1" s="1"/>
  <c r="K17" i="1" s="1"/>
  <c r="E18" i="1"/>
  <c r="E25" i="1"/>
  <c r="F25" i="1" l="1"/>
  <c r="G25" i="1" s="1"/>
  <c r="I25" i="1" s="1"/>
  <c r="J25" i="1" s="1"/>
  <c r="K25" i="1" s="1"/>
  <c r="F26" i="1"/>
  <c r="G26" i="1" s="1"/>
  <c r="I26" i="1" s="1"/>
  <c r="J26" i="1" s="1"/>
  <c r="K26" i="1" s="1"/>
  <c r="F18" i="1"/>
  <c r="G18" i="1" s="1"/>
  <c r="I18" i="1" s="1"/>
  <c r="J18" i="1" s="1"/>
  <c r="K18" i="1" s="1"/>
  <c r="F19" i="1"/>
  <c r="G19" i="1" s="1"/>
  <c r="I19" i="1" s="1"/>
  <c r="J19" i="1" s="1"/>
  <c r="K19" i="1" s="1"/>
  <c r="K162" i="1"/>
</calcChain>
</file>

<file path=xl/sharedStrings.xml><?xml version="1.0" encoding="utf-8"?>
<sst xmlns="http://schemas.openxmlformats.org/spreadsheetml/2006/main" count="136" uniqueCount="48">
  <si>
    <t>tomado a 70 cms</t>
  </si>
  <si>
    <t>golpe</t>
  </si>
  <si>
    <t>penetracion
acumulada</t>
  </si>
  <si>
    <t>penetracion golpe 
colocado</t>
  </si>
  <si>
    <t>penetracion por 
golpe</t>
  </si>
  <si>
    <t>factor 
golpe</t>
  </si>
  <si>
    <t>indice 
pdc</t>
  </si>
  <si>
    <t>cbr</t>
  </si>
  <si>
    <t>cbr %</t>
  </si>
  <si>
    <t>GOLPE</t>
  </si>
  <si>
    <t>PENETRACION</t>
  </si>
  <si>
    <t>cbr promedio</t>
  </si>
  <si>
    <t xml:space="preserve">
LABORATORIO DE SUELOS
UNIMINUTO GIRARDOT
</t>
  </si>
  <si>
    <t>REGISTRO DE PENETRACION CON CONO DINAMICO (D.C.P)</t>
  </si>
  <si>
    <t>Proyecto:</t>
  </si>
  <si>
    <t>COMPARATIVO MEZCLA ASFALTICA NATURAL VS CONVENCIONAL</t>
  </si>
  <si>
    <t>Localización de la obra:</t>
  </si>
  <si>
    <t>FUERTE MILITAR TOL. VIA LA ESMERALDA - FUERTE MILITAR DE TOLEMAIDA</t>
  </si>
  <si>
    <t xml:space="preserve">Peso del Martillo </t>
  </si>
  <si>
    <t>8 Kg</t>
  </si>
  <si>
    <t>Tiempo :</t>
  </si>
  <si>
    <t>Prediccion 33°</t>
  </si>
  <si>
    <t xml:space="preserve">Apique </t>
  </si>
  <si>
    <t xml:space="preserve">Nivel Freatico </t>
  </si>
  <si>
    <t xml:space="preserve">Desconocido </t>
  </si>
  <si>
    <t>Localización del apique</t>
  </si>
  <si>
    <t>4º13'47.02"N</t>
  </si>
  <si>
    <t>74º41'03,05"W</t>
  </si>
  <si>
    <t>Fecha de realizaciòn del ensayo</t>
  </si>
  <si>
    <t xml:space="preserve">GOLPES </t>
  </si>
  <si>
    <t>PENETRACIÓN ACUMULADA(mm)</t>
  </si>
  <si>
    <t>PENETRACION ENTRE LECTURAS (mm)</t>
  </si>
  <si>
    <t>PENETRACIÓN POR GOLPE (mm)</t>
  </si>
  <si>
    <t>FACTOR GOLPE</t>
  </si>
  <si>
    <t>INDICE PDC</t>
  </si>
  <si>
    <t>CBR</t>
  </si>
  <si>
    <t>CBR  %</t>
  </si>
  <si>
    <t xml:space="preserve">ALUMNOS </t>
  </si>
  <si>
    <t>EVER CASTRO GALEANO</t>
  </si>
  <si>
    <t xml:space="preserve">TANIA TRUILLO </t>
  </si>
  <si>
    <t xml:space="preserve">Realizó </t>
  </si>
  <si>
    <t>El presente ensayo para un estudio de investigación geotécnica constituye una actividad de carácter académico con el fin ultimo de obrar como soporte para el  "ANÁLISIS COMPARATIVO DE DISEÑO DE UN TRAMO DE PAVIMENTO DE 3.5 KM; ENTRE MEZCLA ASFÁLTICA NATURAL Y MEZCLA ASFÁLTICA CONVENCIONAL  FUERTE MILITAR DE TOLEMAIDA".</t>
  </si>
  <si>
    <t>4º13'50.90"N</t>
  </si>
  <si>
    <t>74º40'32,60"W</t>
  </si>
  <si>
    <t>4º14'07.32"N</t>
  </si>
  <si>
    <t>74º40'6,51"W</t>
  </si>
  <si>
    <t>4º14'20.32"N</t>
  </si>
  <si>
    <t>74º39'44,21"W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</si>
</sst>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yyyy/mm/dd"/>
  </numFmts>
  <fonts count="9" x14ac:knownFonts="1">
    <font>
      <sz val="11"/>
      <color theme="1"/>
      <name val="Calibri"/>
      <family val="2"/>
      <scheme val="minor"/>
    </font>
    <font>
      <b/>
      <sz val="8"/>
      <name val="Arial"/>
      <family val="2"/>
    </font>
    <font>
      <b/>
      <sz val="11"/>
      <name val="Arial"/>
      <family val="2"/>
    </font>
    <font>
      <sz val="12"/>
      <name val="Arial"/>
      <family val="2"/>
    </font>
    <font>
      <b/>
      <sz val="12"/>
      <name val="Arial"/>
      <family val="2"/>
    </font>
    <font>
      <sz val="10"/>
      <name val="Arial"/>
      <family val="2"/>
    </font>
    <font>
      <sz val="11"/>
      <name val="Arial"/>
      <family val="2"/>
    </font>
    <font>
      <b/>
      <sz val="11"/>
      <color theme="1"/>
      <name val="Calibri"/>
      <family val="2"/>
      <scheme val="minor"/>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cellStyleXfs>
  <cellXfs count="75">
    <xf numFmtId="0" fontId="0" fillId="0" borderId="0" xfId="0"/>
    <xf numFmtId="0" fontId="0" fillId="0" borderId="1" xfId="0" applyBorder="1"/>
    <xf numFmtId="2" fontId="0" fillId="0" borderId="1" xfId="0" applyNumberFormat="1" applyBorder="1"/>
    <xf numFmtId="0" fontId="0" fillId="0" borderId="0" xfId="0" applyAlignment="1">
      <alignment horizontal="center"/>
    </xf>
    <xf numFmtId="2" fontId="0" fillId="0" borderId="0" xfId="0" applyNumberFormat="1"/>
    <xf numFmtId="0" fontId="0" fillId="2" borderId="0" xfId="0" applyFill="1"/>
    <xf numFmtId="2" fontId="0" fillId="2" borderId="0" xfId="0" applyNumberFormat="1" applyFill="1"/>
    <xf numFmtId="0" fontId="4" fillId="0" borderId="0" xfId="0" applyFont="1" applyAlignment="1">
      <alignment horizontal="center" vertical="center"/>
    </xf>
    <xf numFmtId="164" fontId="4" fillId="0" borderId="0" xfId="0" applyNumberFormat="1" applyFont="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3" fillId="0" borderId="0" xfId="0" applyFont="1"/>
    <xf numFmtId="0" fontId="6" fillId="0" borderId="0" xfId="0" applyFont="1"/>
    <xf numFmtId="2" fontId="4" fillId="0" borderId="0" xfId="0" applyNumberFormat="1" applyFont="1" applyAlignment="1">
      <alignment horizontal="center" vertical="center" wrapText="1"/>
    </xf>
    <xf numFmtId="2" fontId="7" fillId="0" borderId="1" xfId="0" applyNumberFormat="1" applyFont="1" applyBorder="1" applyAlignment="1">
      <alignment horizontal="center"/>
    </xf>
    <xf numFmtId="0" fontId="7" fillId="0" borderId="1" xfId="0" applyFont="1" applyBorder="1" applyAlignment="1">
      <alignment horizontal="center"/>
    </xf>
    <xf numFmtId="2" fontId="0" fillId="3" borderId="1" xfId="0" applyNumberFormat="1" applyFill="1" applyBorder="1" applyAlignment="1">
      <alignment horizontal="center"/>
    </xf>
    <xf numFmtId="0" fontId="6" fillId="0" borderId="3" xfId="0" applyFont="1" applyBorder="1"/>
    <xf numFmtId="0" fontId="0" fillId="0" borderId="0" xfId="0" applyAlignment="1">
      <alignment horizontal="left"/>
    </xf>
    <xf numFmtId="0" fontId="0" fillId="0" borderId="2" xfId="0" applyBorder="1"/>
    <xf numFmtId="0" fontId="0" fillId="0" borderId="3" xfId="0" applyBorder="1"/>
    <xf numFmtId="2" fontId="4" fillId="0" borderId="3" xfId="0" applyNumberFormat="1" applyFont="1" applyBorder="1" applyAlignment="1">
      <alignment horizontal="center" vertical="center" wrapText="1"/>
    </xf>
    <xf numFmtId="0" fontId="4" fillId="0" borderId="3" xfId="0" applyFont="1" applyBorder="1" applyAlignment="1">
      <alignment horizontal="center" vertical="center"/>
    </xf>
    <xf numFmtId="164" fontId="4" fillId="0" borderId="3" xfId="0" applyNumberFormat="1" applyFont="1" applyBorder="1" applyAlignment="1">
      <alignment horizontal="center" vertical="center"/>
    </xf>
    <xf numFmtId="0" fontId="3" fillId="0" borderId="3" xfId="0" applyFont="1" applyBorder="1"/>
    <xf numFmtId="0" fontId="6" fillId="0" borderId="4" xfId="0" applyFont="1" applyBorder="1" applyAlignment="1">
      <alignment horizontal="left"/>
    </xf>
    <xf numFmtId="165" fontId="6" fillId="0" borderId="3" xfId="0" applyNumberFormat="1" applyFont="1" applyBorder="1" applyAlignment="1">
      <alignment horizontal="left"/>
    </xf>
    <xf numFmtId="2" fontId="0" fillId="0" borderId="0" xfId="0" applyNumberFormat="1" applyAlignment="1">
      <alignment horizontal="right"/>
    </xf>
    <xf numFmtId="2" fontId="0" fillId="0" borderId="1" xfId="0" applyNumberFormat="1" applyBorder="1" applyAlignment="1">
      <alignment horizontal="center"/>
    </xf>
    <xf numFmtId="0" fontId="0" fillId="0" borderId="1" xfId="0" applyBorder="1" applyAlignment="1">
      <alignment horizontal="center"/>
    </xf>
    <xf numFmtId="0" fontId="3" fillId="0" borderId="5" xfId="0" applyFont="1" applyBorder="1" applyAlignment="1">
      <alignment horizontal="left"/>
    </xf>
    <xf numFmtId="0" fontId="3" fillId="0" borderId="6" xfId="0" applyFont="1" applyBorder="1"/>
    <xf numFmtId="0" fontId="3" fillId="0" borderId="7" xfId="0" applyFont="1" applyBorder="1"/>
    <xf numFmtId="0" fontId="5" fillId="0" borderId="5" xfId="0" applyFont="1" applyBorder="1"/>
    <xf numFmtId="0" fontId="0" fillId="0" borderId="7" xfId="0" applyBorder="1"/>
    <xf numFmtId="0" fontId="6" fillId="0" borderId="8" xfId="0" applyFont="1" applyBorder="1" applyAlignment="1">
      <alignment horizontal="left"/>
    </xf>
    <xf numFmtId="0" fontId="6" fillId="0" borderId="7" xfId="0" applyFont="1" applyBorder="1"/>
    <xf numFmtId="165" fontId="6" fillId="0" borderId="7" xfId="0" applyNumberFormat="1" applyFont="1" applyBorder="1" applyAlignment="1">
      <alignment horizontal="left"/>
    </xf>
    <xf numFmtId="0" fontId="0" fillId="0" borderId="5" xfId="0" applyBorder="1"/>
    <xf numFmtId="0" fontId="0" fillId="0" borderId="6" xfId="0" applyBorder="1"/>
    <xf numFmtId="0" fontId="0" fillId="0" borderId="9" xfId="0" applyBorder="1"/>
    <xf numFmtId="2" fontId="0" fillId="0" borderId="1" xfId="0" applyNumberFormat="1"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wrapText="1"/>
    </xf>
    <xf numFmtId="165" fontId="6" fillId="0" borderId="3" xfId="0" applyNumberFormat="1" applyFont="1" applyBorder="1" applyAlignment="1">
      <alignment horizontal="center"/>
    </xf>
    <xf numFmtId="165" fontId="6" fillId="0" borderId="7" xfId="0" applyNumberFormat="1"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5" fillId="0" borderId="5" xfId="0" applyFont="1" applyBorder="1" applyAlignment="1">
      <alignment horizontal="left"/>
    </xf>
    <xf numFmtId="0" fontId="5" fillId="0" borderId="0" xfId="0" applyFont="1" applyAlignment="1">
      <alignment horizontal="left"/>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4" xfId="0" applyFont="1" applyBorder="1" applyAlignment="1">
      <alignment horizontal="center"/>
    </xf>
    <xf numFmtId="0" fontId="6" fillId="0" borderId="8" xfId="0" applyFont="1" applyBorder="1" applyAlignment="1">
      <alignment horizontal="center"/>
    </xf>
    <xf numFmtId="0" fontId="6" fillId="0" borderId="0" xfId="0" applyFont="1" applyAlignment="1">
      <alignment horizontal="center"/>
    </xf>
    <xf numFmtId="0" fontId="8" fillId="0" borderId="0" xfId="0" applyFont="1" applyAlignment="1">
      <alignment horizontal="left" vertical="top" wrapText="1"/>
    </xf>
    <xf numFmtId="0" fontId="8" fillId="0" borderId="3" xfId="0" applyFont="1" applyBorder="1" applyAlignment="1">
      <alignment horizontal="left" vertical="top" wrapText="1"/>
    </xf>
    <xf numFmtId="0" fontId="0" fillId="0" borderId="0" xfId="0" applyAlignment="1">
      <alignment horizontal="left"/>
    </xf>
    <xf numFmtId="0" fontId="0" fillId="0" borderId="6" xfId="0" applyBorder="1" applyAlignment="1">
      <alignment horizontal="left"/>
    </xf>
    <xf numFmtId="0" fontId="0" fillId="0" borderId="0" xfId="0" applyAlignment="1">
      <alignment horizontal="center"/>
    </xf>
    <xf numFmtId="0" fontId="7" fillId="0" borderId="1" xfId="0" applyFont="1" applyBorder="1" applyAlignment="1">
      <alignment horizontal="center" vertical="center" wrapText="1"/>
    </xf>
    <xf numFmtId="0" fontId="0" fillId="0" borderId="5"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2" fontId="7" fillId="0" borderId="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xPr>
        <a:bodyPr/>
        <a:lstStyle/>
        <a:p>
          <a:pPr>
            <a:defRPr sz="1800" b="1" i="0" u="none" strike="noStrike" baseline="0">
              <a:solidFill>
                <a:srgbClr val="000000"/>
              </a:solidFill>
              <a:latin typeface="Calibri"/>
              <a:ea typeface="Calibri"/>
              <a:cs typeface="Calibri"/>
            </a:defRPr>
          </a:pPr>
          <a:endParaRPr lang="es-CO"/>
        </a:p>
      </c:txPr>
    </c:title>
    <c:autoTitleDeleted val="0"/>
    <c:plotArea>
      <c:layout/>
      <c:scatterChart>
        <c:scatterStyle val="lineMarker"/>
        <c:varyColors val="0"/>
        <c:ser>
          <c:idx val="0"/>
          <c:order val="0"/>
          <c:tx>
            <c:v>DIAGRAMA ESTRUCTURAL</c:v>
          </c:tx>
          <c:xVal>
            <c:numRef>
              <c:f>'cbr 1'!$B$13:$B$23</c:f>
              <c:numCache>
                <c:formatCode>General</c:formatCode>
                <c:ptCount val="11"/>
                <c:pt idx="0">
                  <c:v>0</c:v>
                </c:pt>
                <c:pt idx="1">
                  <c:v>23</c:v>
                </c:pt>
                <c:pt idx="2">
                  <c:v>45</c:v>
                </c:pt>
                <c:pt idx="3">
                  <c:v>73</c:v>
                </c:pt>
                <c:pt idx="4">
                  <c:v>95</c:v>
                </c:pt>
                <c:pt idx="5">
                  <c:v>117</c:v>
                </c:pt>
                <c:pt idx="6">
                  <c:v>133</c:v>
                </c:pt>
                <c:pt idx="7">
                  <c:v>147</c:v>
                </c:pt>
                <c:pt idx="8">
                  <c:v>163</c:v>
                </c:pt>
                <c:pt idx="9">
                  <c:v>184</c:v>
                </c:pt>
                <c:pt idx="10">
                  <c:v>202</c:v>
                </c:pt>
              </c:numCache>
            </c:numRef>
          </c:xVal>
          <c:yVal>
            <c:numRef>
              <c:f>'cbr 1'!$H$13:$H$23</c:f>
              <c:numCache>
                <c:formatCode>0.00</c:formatCode>
                <c:ptCount val="11"/>
                <c:pt idx="0" formatCode="General">
                  <c:v>0</c:v>
                </c:pt>
                <c:pt idx="1">
                  <c:v>52.855973975099047</c:v>
                </c:pt>
                <c:pt idx="2">
                  <c:v>55.554066428134959</c:v>
                </c:pt>
                <c:pt idx="3">
                  <c:v>42.404530705808064</c:v>
                </c:pt>
                <c:pt idx="4">
                  <c:v>55.554066428134959</c:v>
                </c:pt>
                <c:pt idx="5">
                  <c:v>55.554066428134959</c:v>
                </c:pt>
                <c:pt idx="6">
                  <c:v>79.362415144815216</c:v>
                </c:pt>
                <c:pt idx="7">
                  <c:v>92.164963694116679</c:v>
                </c:pt>
                <c:pt idx="8">
                  <c:v>79.362415144815216</c:v>
                </c:pt>
                <c:pt idx="9">
                  <c:v>58.525299681966487</c:v>
                </c:pt>
                <c:pt idx="10">
                  <c:v>69.554310632629267</c:v>
                </c:pt>
              </c:numCache>
            </c:numRef>
          </c:yVal>
          <c:smooth val="0"/>
          <c:extLst>
            <c:ext xmlns:c16="http://schemas.microsoft.com/office/drawing/2014/chart" uri="{C3380CC4-5D6E-409C-BE32-E72D297353CC}">
              <c16:uniqueId val="{00000000-29F3-4301-9142-5433510844CE}"/>
            </c:ext>
          </c:extLst>
        </c:ser>
        <c:dLbls>
          <c:showLegendKey val="0"/>
          <c:showVal val="0"/>
          <c:showCatName val="0"/>
          <c:showSerName val="0"/>
          <c:showPercent val="0"/>
          <c:showBubbleSize val="0"/>
        </c:dLbls>
        <c:axId val="469816560"/>
        <c:axId val="1"/>
      </c:scatterChart>
      <c:valAx>
        <c:axId val="46981656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PENETRACION (mm)</a:t>
                </a:r>
              </a:p>
            </c:rich>
          </c:tx>
          <c:overlay val="0"/>
        </c:title>
        <c:numFmt formatCode="General" sourceLinked="0"/>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
        <c:crosses val="autoZero"/>
        <c:crossBetween val="midCat"/>
      </c:val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CBR (%)</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69816560"/>
        <c:crossesAt val="0"/>
        <c:crossBetween val="midCat"/>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xPr>
        <a:bodyPr/>
        <a:lstStyle/>
        <a:p>
          <a:pPr>
            <a:defRPr sz="1800" b="1" i="0" u="none" strike="noStrike" baseline="0">
              <a:solidFill>
                <a:srgbClr val="000000"/>
              </a:solidFill>
              <a:latin typeface="Calibri"/>
              <a:ea typeface="Calibri"/>
              <a:cs typeface="Calibri"/>
            </a:defRPr>
          </a:pPr>
          <a:endParaRPr lang="es-CO"/>
        </a:p>
      </c:txPr>
    </c:title>
    <c:autoTitleDeleted val="0"/>
    <c:plotArea>
      <c:layout/>
      <c:scatterChart>
        <c:scatterStyle val="lineMarker"/>
        <c:varyColors val="0"/>
        <c:ser>
          <c:idx val="0"/>
          <c:order val="0"/>
          <c:tx>
            <c:v>DIAGRAMA ESTRUCTURAL</c:v>
          </c:tx>
          <c:xVal>
            <c:numRef>
              <c:f>'cbr 2'!$B$12:$B$22</c:f>
              <c:numCache>
                <c:formatCode>General</c:formatCode>
                <c:ptCount val="11"/>
                <c:pt idx="0">
                  <c:v>0</c:v>
                </c:pt>
                <c:pt idx="1">
                  <c:v>26</c:v>
                </c:pt>
                <c:pt idx="2">
                  <c:v>48</c:v>
                </c:pt>
                <c:pt idx="3">
                  <c:v>83</c:v>
                </c:pt>
                <c:pt idx="4">
                  <c:v>107</c:v>
                </c:pt>
                <c:pt idx="5">
                  <c:v>129</c:v>
                </c:pt>
                <c:pt idx="6">
                  <c:v>150</c:v>
                </c:pt>
                <c:pt idx="7">
                  <c:v>172</c:v>
                </c:pt>
                <c:pt idx="8">
                  <c:v>191</c:v>
                </c:pt>
                <c:pt idx="9">
                  <c:v>224</c:v>
                </c:pt>
                <c:pt idx="10">
                  <c:v>244</c:v>
                </c:pt>
              </c:numCache>
            </c:numRef>
          </c:xVal>
          <c:yVal>
            <c:numRef>
              <c:f>'cbr 2'!$H$12:$H$22</c:f>
              <c:numCache>
                <c:formatCode>0.00</c:formatCode>
                <c:ptCount val="11"/>
                <c:pt idx="0" formatCode="General">
                  <c:v>0</c:v>
                </c:pt>
                <c:pt idx="1">
                  <c:v>46.074338278114155</c:v>
                </c:pt>
                <c:pt idx="2">
                  <c:v>55.554066428134959</c:v>
                </c:pt>
                <c:pt idx="3">
                  <c:v>33.027298121871411</c:v>
                </c:pt>
                <c:pt idx="4">
                  <c:v>50.395605267638615</c:v>
                </c:pt>
                <c:pt idx="5">
                  <c:v>55.554066428134959</c:v>
                </c:pt>
                <c:pt idx="6">
                  <c:v>58.525299681966487</c:v>
                </c:pt>
                <c:pt idx="7">
                  <c:v>55.554066428134959</c:v>
                </c:pt>
                <c:pt idx="8">
                  <c:v>65.467419555718578</c:v>
                </c:pt>
                <c:pt idx="9">
                  <c:v>35.277162339575916</c:v>
                </c:pt>
                <c:pt idx="10">
                  <c:v>61.81240780246447</c:v>
                </c:pt>
              </c:numCache>
            </c:numRef>
          </c:yVal>
          <c:smooth val="0"/>
          <c:extLst>
            <c:ext xmlns:c16="http://schemas.microsoft.com/office/drawing/2014/chart" uri="{C3380CC4-5D6E-409C-BE32-E72D297353CC}">
              <c16:uniqueId val="{00000000-ACAE-4D4F-81B7-C51FC79B552E}"/>
            </c:ext>
          </c:extLst>
        </c:ser>
        <c:dLbls>
          <c:showLegendKey val="0"/>
          <c:showVal val="0"/>
          <c:showCatName val="0"/>
          <c:showSerName val="0"/>
          <c:showPercent val="0"/>
          <c:showBubbleSize val="0"/>
        </c:dLbls>
        <c:axId val="471903184"/>
        <c:axId val="1"/>
      </c:scatterChart>
      <c:valAx>
        <c:axId val="47190318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s-CO"/>
                  <a:t>PENETRACION (mm)</a:t>
                </a:r>
              </a:p>
            </c:rich>
          </c:tx>
          <c:overlay val="0"/>
        </c:title>
        <c:numFmt formatCode="General" sourceLinked="0"/>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
        <c:crosses val="autoZero"/>
        <c:crossBetween val="midCat"/>
      </c:val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CO"/>
                  <a:t>CBR (%)</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71903184"/>
        <c:crossesAt val="0"/>
        <c:crossBetween val="midCat"/>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xPr>
        <a:bodyPr/>
        <a:lstStyle/>
        <a:p>
          <a:pPr>
            <a:defRPr sz="1800" b="1" i="0" u="none" strike="noStrike" baseline="0">
              <a:solidFill>
                <a:srgbClr val="000000"/>
              </a:solidFill>
              <a:latin typeface="Calibri"/>
              <a:ea typeface="Calibri"/>
              <a:cs typeface="Calibri"/>
            </a:defRPr>
          </a:pPr>
          <a:endParaRPr lang="es-CO"/>
        </a:p>
      </c:txPr>
    </c:title>
    <c:autoTitleDeleted val="0"/>
    <c:plotArea>
      <c:layout/>
      <c:scatterChart>
        <c:scatterStyle val="lineMarker"/>
        <c:varyColors val="0"/>
        <c:ser>
          <c:idx val="0"/>
          <c:order val="0"/>
          <c:tx>
            <c:v>DIAGRAMA ESTRUCTURAL</c:v>
          </c:tx>
          <c:xVal>
            <c:numRef>
              <c:f>'cbr 3'!$B$12:$B$22</c:f>
              <c:numCache>
                <c:formatCode>General</c:formatCode>
                <c:ptCount val="11"/>
                <c:pt idx="0">
                  <c:v>0</c:v>
                </c:pt>
                <c:pt idx="1">
                  <c:v>56</c:v>
                </c:pt>
                <c:pt idx="2">
                  <c:v>98</c:v>
                </c:pt>
                <c:pt idx="3">
                  <c:v>145</c:v>
                </c:pt>
                <c:pt idx="4">
                  <c:v>198</c:v>
                </c:pt>
                <c:pt idx="5">
                  <c:v>245</c:v>
                </c:pt>
                <c:pt idx="6">
                  <c:v>287</c:v>
                </c:pt>
                <c:pt idx="7">
                  <c:v>330</c:v>
                </c:pt>
                <c:pt idx="8">
                  <c:v>364</c:v>
                </c:pt>
                <c:pt idx="9">
                  <c:v>403</c:v>
                </c:pt>
                <c:pt idx="10">
                  <c:v>445</c:v>
                </c:pt>
              </c:numCache>
            </c:numRef>
          </c:xVal>
          <c:yVal>
            <c:numRef>
              <c:f>'cbr 3'!$H$12:$H$22</c:f>
              <c:numCache>
                <c:formatCode>0.00</c:formatCode>
                <c:ptCount val="11"/>
                <c:pt idx="0" formatCode="General">
                  <c:v>0</c:v>
                </c:pt>
                <c:pt idx="1">
                  <c:v>19.510062743013943</c:v>
                </c:pt>
                <c:pt idx="2">
                  <c:v>26.927129008232747</c:v>
                </c:pt>
                <c:pt idx="3">
                  <c:v>23.739942100529682</c:v>
                </c:pt>
                <c:pt idx="4">
                  <c:v>20.751059819606901</c:v>
                </c:pt>
                <c:pt idx="5">
                  <c:v>23.739942100529682</c:v>
                </c:pt>
                <c:pt idx="6">
                  <c:v>26.927129008232747</c:v>
                </c:pt>
                <c:pt idx="7">
                  <c:v>26.226756618122639</c:v>
                </c:pt>
                <c:pt idx="8">
                  <c:v>34.117159764731284</c:v>
                </c:pt>
                <c:pt idx="9">
                  <c:v>29.257478626306476</c:v>
                </c:pt>
                <c:pt idx="10">
                  <c:v>26.927129008232747</c:v>
                </c:pt>
              </c:numCache>
            </c:numRef>
          </c:yVal>
          <c:smooth val="0"/>
          <c:extLst>
            <c:ext xmlns:c16="http://schemas.microsoft.com/office/drawing/2014/chart" uri="{C3380CC4-5D6E-409C-BE32-E72D297353CC}">
              <c16:uniqueId val="{00000000-8653-4805-A7FA-C096CCFC4C38}"/>
            </c:ext>
          </c:extLst>
        </c:ser>
        <c:dLbls>
          <c:showLegendKey val="0"/>
          <c:showVal val="0"/>
          <c:showCatName val="0"/>
          <c:showSerName val="0"/>
          <c:showPercent val="0"/>
          <c:showBubbleSize val="0"/>
        </c:dLbls>
        <c:axId val="471902352"/>
        <c:axId val="1"/>
      </c:scatterChart>
      <c:valAx>
        <c:axId val="47190235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s-CO"/>
                  <a:t>PENETRACION (mm)</a:t>
                </a:r>
              </a:p>
            </c:rich>
          </c:tx>
          <c:overlay val="0"/>
        </c:title>
        <c:numFmt formatCode="General" sourceLinked="0"/>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
        <c:crosses val="autoZero"/>
        <c:crossBetween val="midCat"/>
      </c:val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CO"/>
                  <a:t>CBR (%)</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71902352"/>
        <c:crossesAt val="0"/>
        <c:crossBetween val="midCat"/>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s-CO"/>
        </a:p>
      </c:txPr>
    </c:title>
    <c:autoTitleDeleted val="0"/>
    <c:plotArea>
      <c:layout/>
      <c:scatterChart>
        <c:scatterStyle val="lineMarker"/>
        <c:varyColors val="0"/>
        <c:ser>
          <c:idx val="0"/>
          <c:order val="0"/>
          <c:tx>
            <c:v>DIAGRAMA ESTRUCTURAL</c:v>
          </c:tx>
          <c:xVal>
            <c:numRef>
              <c:f>'cbr 4'!$B$12:$B$22</c:f>
              <c:numCache>
                <c:formatCode>General</c:formatCode>
                <c:ptCount val="11"/>
                <c:pt idx="0">
                  <c:v>0</c:v>
                </c:pt>
                <c:pt idx="1">
                  <c:v>58</c:v>
                </c:pt>
                <c:pt idx="2">
                  <c:v>103</c:v>
                </c:pt>
                <c:pt idx="3">
                  <c:v>158</c:v>
                </c:pt>
                <c:pt idx="4">
                  <c:v>218</c:v>
                </c:pt>
                <c:pt idx="5">
                  <c:v>254</c:v>
                </c:pt>
                <c:pt idx="6">
                  <c:v>292</c:v>
                </c:pt>
                <c:pt idx="7">
                  <c:v>331</c:v>
                </c:pt>
                <c:pt idx="8">
                  <c:v>372</c:v>
                </c:pt>
                <c:pt idx="9">
                  <c:v>410</c:v>
                </c:pt>
                <c:pt idx="10">
                  <c:v>443</c:v>
                </c:pt>
              </c:numCache>
            </c:numRef>
          </c:xVal>
          <c:yVal>
            <c:numRef>
              <c:f>'cbr 4'!$H$12:$H$22</c:f>
              <c:numCache>
                <c:formatCode>0.00</c:formatCode>
                <c:ptCount val="11"/>
                <c:pt idx="0" formatCode="General">
                  <c:v>0</c:v>
                </c:pt>
                <c:pt idx="1">
                  <c:v>18.75814564322485</c:v>
                </c:pt>
                <c:pt idx="2">
                  <c:v>24.924774674128553</c:v>
                </c:pt>
                <c:pt idx="3">
                  <c:v>19.90778968777899</c:v>
                </c:pt>
                <c:pt idx="4">
                  <c:v>18.05925606101771</c:v>
                </c:pt>
                <c:pt idx="5">
                  <c:v>32.001508845935945</c:v>
                </c:pt>
                <c:pt idx="6">
                  <c:v>30.121155496724846</c:v>
                </c:pt>
                <c:pt idx="7">
                  <c:v>29.257478626306476</c:v>
                </c:pt>
                <c:pt idx="8">
                  <c:v>27.663768191720195</c:v>
                </c:pt>
                <c:pt idx="9">
                  <c:v>30.121155496724846</c:v>
                </c:pt>
                <c:pt idx="10">
                  <c:v>35.277162339575916</c:v>
                </c:pt>
              </c:numCache>
            </c:numRef>
          </c:yVal>
          <c:smooth val="0"/>
          <c:extLst>
            <c:ext xmlns:c16="http://schemas.microsoft.com/office/drawing/2014/chart" uri="{C3380CC4-5D6E-409C-BE32-E72D297353CC}">
              <c16:uniqueId val="{00000000-4A53-41C1-9E82-86BD2955BB21}"/>
            </c:ext>
          </c:extLst>
        </c:ser>
        <c:dLbls>
          <c:showLegendKey val="0"/>
          <c:showVal val="0"/>
          <c:showCatName val="0"/>
          <c:showSerName val="0"/>
          <c:showPercent val="0"/>
          <c:showBubbleSize val="0"/>
        </c:dLbls>
        <c:axId val="471903600"/>
        <c:axId val="1"/>
      </c:scatterChart>
      <c:valAx>
        <c:axId val="47190360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s-CO"/>
                  <a:t>PENETRACION (mm)</a:t>
                </a:r>
              </a:p>
            </c:rich>
          </c:tx>
          <c:layout/>
          <c:overlay val="0"/>
        </c:title>
        <c:numFmt formatCode="General" sourceLinked="0"/>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
        <c:crosses val="autoZero"/>
        <c:crossBetween val="midCat"/>
      </c:val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CO"/>
                  <a:t>CBR (%)</a:t>
                </a:r>
              </a:p>
            </c:rich>
          </c:tx>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71903600"/>
        <c:crossesAt val="0"/>
        <c:crossBetween val="midCat"/>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723900</xdr:colOff>
      <xdr:row>24</xdr:row>
      <xdr:rowOff>47625</xdr:rowOff>
    </xdr:from>
    <xdr:to>
      <xdr:col>7</xdr:col>
      <xdr:colOff>47625</xdr:colOff>
      <xdr:row>38</xdr:row>
      <xdr:rowOff>0</xdr:rowOff>
    </xdr:to>
    <xdr:graphicFrame macro="">
      <xdr:nvGraphicFramePr>
        <xdr:cNvPr id="1405" name="7 Gráfico">
          <a:extLst>
            <a:ext uri="{FF2B5EF4-FFF2-40B4-BE49-F238E27FC236}">
              <a16:creationId xmlns:a16="http://schemas.microsoft.com/office/drawing/2014/main" id="{75B0471C-399F-4D30-909B-876EDA053B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1257300</xdr:colOff>
      <xdr:row>1</xdr:row>
      <xdr:rowOff>333375</xdr:rowOff>
    </xdr:to>
    <xdr:pic>
      <xdr:nvPicPr>
        <xdr:cNvPr id="1406" name="3 Imagen" descr="Resultado de imagen para logo uniminuto girardot">
          <a:extLst>
            <a:ext uri="{FF2B5EF4-FFF2-40B4-BE49-F238E27FC236}">
              <a16:creationId xmlns:a16="http://schemas.microsoft.com/office/drawing/2014/main" id="{EBFA9138-D21C-4604-A94F-F8B83649C1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4812" b="23308"/>
        <a:stretch>
          <a:fillRect/>
        </a:stretch>
      </xdr:blipFill>
      <xdr:spPr bwMode="auto">
        <a:xfrm>
          <a:off x="0" y="0"/>
          <a:ext cx="2019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723900</xdr:colOff>
      <xdr:row>26</xdr:row>
      <xdr:rowOff>47625</xdr:rowOff>
    </xdr:from>
    <xdr:to>
      <xdr:col>7</xdr:col>
      <xdr:colOff>47625</xdr:colOff>
      <xdr:row>40</xdr:row>
      <xdr:rowOff>19050</xdr:rowOff>
    </xdr:to>
    <xdr:graphicFrame macro="">
      <xdr:nvGraphicFramePr>
        <xdr:cNvPr id="1219722" name="7 Gráfico">
          <a:extLst>
            <a:ext uri="{FF2B5EF4-FFF2-40B4-BE49-F238E27FC236}">
              <a16:creationId xmlns:a16="http://schemas.microsoft.com/office/drawing/2014/main" id="{BB949E75-1627-4276-A6BC-D56948EFA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1257300</xdr:colOff>
      <xdr:row>1</xdr:row>
      <xdr:rowOff>333375</xdr:rowOff>
    </xdr:to>
    <xdr:pic>
      <xdr:nvPicPr>
        <xdr:cNvPr id="1219723" name="3 Imagen" descr="Resultado de imagen para logo uniminuto girardot">
          <a:extLst>
            <a:ext uri="{FF2B5EF4-FFF2-40B4-BE49-F238E27FC236}">
              <a16:creationId xmlns:a16="http://schemas.microsoft.com/office/drawing/2014/main" id="{308C7974-3240-439F-BA89-03E300689C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4812" b="23308"/>
        <a:stretch>
          <a:fillRect/>
        </a:stretch>
      </xdr:blipFill>
      <xdr:spPr bwMode="auto">
        <a:xfrm>
          <a:off x="0" y="0"/>
          <a:ext cx="2019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723900</xdr:colOff>
      <xdr:row>23</xdr:row>
      <xdr:rowOff>47625</xdr:rowOff>
    </xdr:from>
    <xdr:to>
      <xdr:col>7</xdr:col>
      <xdr:colOff>47625</xdr:colOff>
      <xdr:row>37</xdr:row>
      <xdr:rowOff>0</xdr:rowOff>
    </xdr:to>
    <xdr:graphicFrame macro="">
      <xdr:nvGraphicFramePr>
        <xdr:cNvPr id="1379434" name="7 Gráfico">
          <a:extLst>
            <a:ext uri="{FF2B5EF4-FFF2-40B4-BE49-F238E27FC236}">
              <a16:creationId xmlns:a16="http://schemas.microsoft.com/office/drawing/2014/main" id="{C5EFEE18-1B8D-432A-85CC-75C0F7BC5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1257300</xdr:colOff>
      <xdr:row>1</xdr:row>
      <xdr:rowOff>333375</xdr:rowOff>
    </xdr:to>
    <xdr:pic>
      <xdr:nvPicPr>
        <xdr:cNvPr id="1379435" name="3 Imagen" descr="Resultado de imagen para logo uniminuto girardot">
          <a:extLst>
            <a:ext uri="{FF2B5EF4-FFF2-40B4-BE49-F238E27FC236}">
              <a16:creationId xmlns:a16="http://schemas.microsoft.com/office/drawing/2014/main" id="{D693F98E-3FE9-4334-9158-71B2887351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4812" b="23308"/>
        <a:stretch>
          <a:fillRect/>
        </a:stretch>
      </xdr:blipFill>
      <xdr:spPr bwMode="auto">
        <a:xfrm>
          <a:off x="0" y="0"/>
          <a:ext cx="2019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723900</xdr:colOff>
      <xdr:row>23</xdr:row>
      <xdr:rowOff>47625</xdr:rowOff>
    </xdr:from>
    <xdr:to>
      <xdr:col>7</xdr:col>
      <xdr:colOff>47625</xdr:colOff>
      <xdr:row>37</xdr:row>
      <xdr:rowOff>0</xdr:rowOff>
    </xdr:to>
    <xdr:graphicFrame macro="">
      <xdr:nvGraphicFramePr>
        <xdr:cNvPr id="1556566" name="7 Gráfico">
          <a:extLst>
            <a:ext uri="{FF2B5EF4-FFF2-40B4-BE49-F238E27FC236}">
              <a16:creationId xmlns:a16="http://schemas.microsoft.com/office/drawing/2014/main" id="{0CA8AA19-04AE-479B-9F44-E5B39EBCB5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1257300</xdr:colOff>
      <xdr:row>1</xdr:row>
      <xdr:rowOff>333375</xdr:rowOff>
    </xdr:to>
    <xdr:pic>
      <xdr:nvPicPr>
        <xdr:cNvPr id="1556567" name="3 Imagen" descr="Resultado de imagen para logo uniminuto girardot">
          <a:extLst>
            <a:ext uri="{FF2B5EF4-FFF2-40B4-BE49-F238E27FC236}">
              <a16:creationId xmlns:a16="http://schemas.microsoft.com/office/drawing/2014/main" id="{E9817D1E-9589-49CD-9184-1B5C027613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4812" b="23308"/>
        <a:stretch>
          <a:fillRect/>
        </a:stretch>
      </xdr:blipFill>
      <xdr:spPr bwMode="auto">
        <a:xfrm>
          <a:off x="0" y="0"/>
          <a:ext cx="2019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2"/>
  <sheetViews>
    <sheetView topLeftCell="A8" workbookViewId="0">
      <selection activeCell="A16" sqref="A16"/>
    </sheetView>
  </sheetViews>
  <sheetFormatPr baseColWidth="10" defaultColWidth="9.140625" defaultRowHeight="15" x14ac:dyDescent="0.25"/>
  <cols>
    <col min="1" max="1" width="11.42578125" customWidth="1"/>
    <col min="2" max="3" width="11.42578125" style="4" customWidth="1"/>
    <col min="4" max="4" width="11.42578125" customWidth="1"/>
    <col min="5" max="5" width="11.7109375" style="4" customWidth="1"/>
    <col min="6" max="6" width="14.7109375" style="4" customWidth="1"/>
    <col min="7" max="9" width="11.42578125" style="4" customWidth="1"/>
    <col min="10" max="10" width="0" style="4" hidden="1" customWidth="1"/>
    <col min="11" max="11" width="11.42578125" style="4" customWidth="1"/>
    <col min="12" max="256" width="11.42578125" customWidth="1"/>
  </cols>
  <sheetData>
    <row r="1" spans="1:15" x14ac:dyDescent="0.25">
      <c r="F1" s="4" t="s">
        <v>0</v>
      </c>
    </row>
    <row r="3" spans="1:15" x14ac:dyDescent="0.25">
      <c r="D3" s="45" t="s">
        <v>1</v>
      </c>
      <c r="E3" s="46" t="s">
        <v>2</v>
      </c>
      <c r="F3" s="46" t="s">
        <v>3</v>
      </c>
      <c r="G3" s="46" t="s">
        <v>4</v>
      </c>
      <c r="H3" s="46" t="s">
        <v>5</v>
      </c>
      <c r="I3" s="46" t="s">
        <v>6</v>
      </c>
      <c r="J3" s="41" t="s">
        <v>7</v>
      </c>
      <c r="K3" s="41" t="s">
        <v>8</v>
      </c>
      <c r="L3" s="3"/>
      <c r="M3" s="3"/>
      <c r="N3" s="3"/>
    </row>
    <row r="4" spans="1:15" ht="32.25" customHeight="1" x14ac:dyDescent="0.25">
      <c r="A4" t="s">
        <v>9</v>
      </c>
      <c r="B4" s="4" t="s">
        <v>10</v>
      </c>
      <c r="D4" s="45"/>
      <c r="E4" s="41"/>
      <c r="F4" s="41"/>
      <c r="G4" s="41"/>
      <c r="H4" s="41"/>
      <c r="I4" s="41"/>
      <c r="J4" s="41"/>
      <c r="K4" s="41"/>
      <c r="L4" s="3"/>
      <c r="M4" s="3"/>
      <c r="N4" s="3"/>
    </row>
    <row r="5" spans="1:15" x14ac:dyDescent="0.25">
      <c r="A5">
        <v>1</v>
      </c>
      <c r="B5" s="4">
        <f>+C5*A5</f>
        <v>8.3333333333333339</v>
      </c>
      <c r="C5" s="4">
        <f>100/12</f>
        <v>8.3333333333333339</v>
      </c>
      <c r="D5" s="1">
        <v>1</v>
      </c>
      <c r="E5" s="2">
        <v>8.33</v>
      </c>
      <c r="F5" s="2">
        <f>+E5</f>
        <v>8.33</v>
      </c>
      <c r="G5" s="2">
        <f t="shared" ref="G5:G16" si="0">+F5*D5</f>
        <v>8.33</v>
      </c>
      <c r="H5" s="2">
        <v>2</v>
      </c>
      <c r="I5" s="2">
        <f t="shared" ref="I5:I16" si="1">+H5*G5</f>
        <v>16.66</v>
      </c>
      <c r="J5" s="2">
        <f t="shared" ref="J5:J16" si="2">+((2.46-(1.12*LOG10(I5))))</f>
        <v>1.0917240032807387</v>
      </c>
      <c r="K5" s="2">
        <f t="shared" ref="K5:K16" si="3">POWER(10,J5)</f>
        <v>12.351622310463686</v>
      </c>
      <c r="O5">
        <f>100/12</f>
        <v>8.3333333333333339</v>
      </c>
    </row>
    <row r="6" spans="1:15" x14ac:dyDescent="0.25">
      <c r="A6">
        <v>2</v>
      </c>
      <c r="B6" s="4">
        <f t="shared" ref="B6:B27" si="4">+C6*A6</f>
        <v>16.666666666666668</v>
      </c>
      <c r="C6" s="4">
        <f t="shared" ref="C6:C16" si="5">100/12</f>
        <v>8.3333333333333339</v>
      </c>
      <c r="D6" s="1">
        <v>1</v>
      </c>
      <c r="E6" s="2">
        <f>+E5*2</f>
        <v>16.66</v>
      </c>
      <c r="F6" s="2">
        <f>+E6-E5</f>
        <v>8.33</v>
      </c>
      <c r="G6" s="2">
        <f t="shared" si="0"/>
        <v>8.33</v>
      </c>
      <c r="H6" s="2">
        <v>2</v>
      </c>
      <c r="I6" s="2">
        <f t="shared" si="1"/>
        <v>16.66</v>
      </c>
      <c r="J6" s="2">
        <f t="shared" si="2"/>
        <v>1.0917240032807387</v>
      </c>
      <c r="K6" s="2">
        <f t="shared" si="3"/>
        <v>12.351622310463686</v>
      </c>
      <c r="O6">
        <f>100/11</f>
        <v>9.0909090909090917</v>
      </c>
    </row>
    <row r="7" spans="1:15" x14ac:dyDescent="0.25">
      <c r="A7">
        <v>3</v>
      </c>
      <c r="B7" s="4">
        <f t="shared" si="4"/>
        <v>25</v>
      </c>
      <c r="C7" s="4">
        <f t="shared" si="5"/>
        <v>8.3333333333333339</v>
      </c>
      <c r="D7" s="1">
        <v>1</v>
      </c>
      <c r="E7" s="2">
        <f>O5*3</f>
        <v>25</v>
      </c>
      <c r="F7" s="2">
        <f t="shared" ref="F7:F13" si="6">+E7-E6</f>
        <v>8.34</v>
      </c>
      <c r="G7" s="2">
        <f t="shared" si="0"/>
        <v>8.34</v>
      </c>
      <c r="H7" s="2">
        <v>2</v>
      </c>
      <c r="I7" s="2">
        <f t="shared" si="1"/>
        <v>16.68</v>
      </c>
      <c r="J7" s="2">
        <f t="shared" si="2"/>
        <v>1.0911404281420736</v>
      </c>
      <c r="K7" s="2">
        <f t="shared" si="3"/>
        <v>12.335036193678507</v>
      </c>
    </row>
    <row r="8" spans="1:15" x14ac:dyDescent="0.25">
      <c r="A8">
        <v>4</v>
      </c>
      <c r="B8" s="4">
        <f t="shared" si="4"/>
        <v>33.333333333333336</v>
      </c>
      <c r="C8" s="4">
        <f t="shared" si="5"/>
        <v>8.3333333333333339</v>
      </c>
      <c r="D8" s="1">
        <v>1</v>
      </c>
      <c r="E8" s="2">
        <f>+O5*4</f>
        <v>33.333333333333336</v>
      </c>
      <c r="F8" s="2">
        <f t="shared" si="6"/>
        <v>8.3333333333333357</v>
      </c>
      <c r="G8" s="2">
        <f t="shared" si="0"/>
        <v>8.3333333333333357</v>
      </c>
      <c r="H8" s="2">
        <v>2</v>
      </c>
      <c r="I8" s="2">
        <f t="shared" si="1"/>
        <v>16.666666666666671</v>
      </c>
      <c r="J8" s="2">
        <f t="shared" si="2"/>
        <v>1.0915294004296805</v>
      </c>
      <c r="K8" s="2">
        <f t="shared" si="3"/>
        <v>12.346088916488824</v>
      </c>
    </row>
    <row r="9" spans="1:15" x14ac:dyDescent="0.25">
      <c r="A9">
        <v>5</v>
      </c>
      <c r="B9" s="4">
        <f t="shared" si="4"/>
        <v>41.666666666666671</v>
      </c>
      <c r="C9" s="4">
        <f t="shared" si="5"/>
        <v>8.3333333333333339</v>
      </c>
      <c r="D9" s="1">
        <v>1</v>
      </c>
      <c r="E9" s="2">
        <f>+O5*5</f>
        <v>41.666666666666671</v>
      </c>
      <c r="F9" s="2">
        <f t="shared" si="6"/>
        <v>8.3333333333333357</v>
      </c>
      <c r="G9" s="2">
        <f t="shared" si="0"/>
        <v>8.3333333333333357</v>
      </c>
      <c r="H9" s="2">
        <v>2</v>
      </c>
      <c r="I9" s="2">
        <f t="shared" si="1"/>
        <v>16.666666666666671</v>
      </c>
      <c r="J9" s="2">
        <f t="shared" si="2"/>
        <v>1.0915294004296805</v>
      </c>
      <c r="K9" s="2">
        <f t="shared" si="3"/>
        <v>12.346088916488824</v>
      </c>
    </row>
    <row r="10" spans="1:15" x14ac:dyDescent="0.25">
      <c r="A10">
        <v>6</v>
      </c>
      <c r="B10" s="4">
        <f t="shared" si="4"/>
        <v>50</v>
      </c>
      <c r="C10" s="4">
        <f t="shared" si="5"/>
        <v>8.3333333333333339</v>
      </c>
      <c r="D10" s="1">
        <v>1</v>
      </c>
      <c r="E10" s="2">
        <f>+O5*6</f>
        <v>50</v>
      </c>
      <c r="F10" s="2">
        <f t="shared" si="6"/>
        <v>8.3333333333333286</v>
      </c>
      <c r="G10" s="2">
        <f t="shared" si="0"/>
        <v>8.3333333333333286</v>
      </c>
      <c r="H10" s="2">
        <v>2</v>
      </c>
      <c r="I10" s="2">
        <f t="shared" si="1"/>
        <v>16.666666666666657</v>
      </c>
      <c r="J10" s="2">
        <f t="shared" si="2"/>
        <v>1.0915294004296809</v>
      </c>
      <c r="K10" s="2">
        <f t="shared" si="3"/>
        <v>12.346088916488835</v>
      </c>
    </row>
    <row r="11" spans="1:15" x14ac:dyDescent="0.25">
      <c r="A11">
        <v>7</v>
      </c>
      <c r="B11" s="4">
        <f t="shared" si="4"/>
        <v>58.333333333333336</v>
      </c>
      <c r="C11" s="4">
        <f t="shared" si="5"/>
        <v>8.3333333333333339</v>
      </c>
      <c r="D11" s="1">
        <v>1</v>
      </c>
      <c r="E11" s="2">
        <f>+O5*7</f>
        <v>58.333333333333336</v>
      </c>
      <c r="F11" s="2">
        <f t="shared" si="6"/>
        <v>8.3333333333333357</v>
      </c>
      <c r="G11" s="2">
        <f t="shared" si="0"/>
        <v>8.3333333333333357</v>
      </c>
      <c r="H11" s="2">
        <v>2</v>
      </c>
      <c r="I11" s="2">
        <f t="shared" si="1"/>
        <v>16.666666666666671</v>
      </c>
      <c r="J11" s="2">
        <f t="shared" si="2"/>
        <v>1.0915294004296805</v>
      </c>
      <c r="K11" s="2">
        <f t="shared" si="3"/>
        <v>12.346088916488824</v>
      </c>
    </row>
    <row r="12" spans="1:15" x14ac:dyDescent="0.25">
      <c r="A12">
        <v>8</v>
      </c>
      <c r="B12" s="4">
        <f t="shared" si="4"/>
        <v>66.666666666666671</v>
      </c>
      <c r="C12" s="4">
        <f t="shared" si="5"/>
        <v>8.3333333333333339</v>
      </c>
      <c r="D12" s="1">
        <v>1</v>
      </c>
      <c r="E12" s="2">
        <f>+O5*8</f>
        <v>66.666666666666671</v>
      </c>
      <c r="F12" s="2">
        <f t="shared" si="6"/>
        <v>8.3333333333333357</v>
      </c>
      <c r="G12" s="2">
        <f t="shared" si="0"/>
        <v>8.3333333333333357</v>
      </c>
      <c r="H12" s="2">
        <v>2</v>
      </c>
      <c r="I12" s="2">
        <f t="shared" si="1"/>
        <v>16.666666666666671</v>
      </c>
      <c r="J12" s="2">
        <f t="shared" si="2"/>
        <v>1.0915294004296805</v>
      </c>
      <c r="K12" s="2">
        <f t="shared" si="3"/>
        <v>12.346088916488824</v>
      </c>
    </row>
    <row r="13" spans="1:15" x14ac:dyDescent="0.25">
      <c r="A13">
        <v>9</v>
      </c>
      <c r="B13" s="4">
        <f t="shared" si="4"/>
        <v>75</v>
      </c>
      <c r="C13" s="4">
        <f t="shared" si="5"/>
        <v>8.3333333333333339</v>
      </c>
      <c r="D13" s="1">
        <v>1</v>
      </c>
      <c r="E13" s="2">
        <f>+O5*9</f>
        <v>75</v>
      </c>
      <c r="F13" s="2">
        <f t="shared" si="6"/>
        <v>8.3333333333333286</v>
      </c>
      <c r="G13" s="2">
        <f t="shared" si="0"/>
        <v>8.3333333333333286</v>
      </c>
      <c r="H13" s="2">
        <v>2</v>
      </c>
      <c r="I13" s="2">
        <f t="shared" si="1"/>
        <v>16.666666666666657</v>
      </c>
      <c r="J13" s="2">
        <f t="shared" si="2"/>
        <v>1.0915294004296809</v>
      </c>
      <c r="K13" s="2">
        <f t="shared" si="3"/>
        <v>12.346088916488835</v>
      </c>
    </row>
    <row r="14" spans="1:15" x14ac:dyDescent="0.25">
      <c r="A14">
        <v>10</v>
      </c>
      <c r="B14" s="4">
        <f t="shared" si="4"/>
        <v>83.333333333333343</v>
      </c>
      <c r="C14" s="4">
        <f t="shared" si="5"/>
        <v>8.3333333333333339</v>
      </c>
      <c r="D14" s="1">
        <v>1</v>
      </c>
      <c r="E14" s="2">
        <f>+O5*10</f>
        <v>83.333333333333343</v>
      </c>
      <c r="F14" s="2">
        <f>+E14-E13</f>
        <v>8.3333333333333428</v>
      </c>
      <c r="G14" s="2">
        <f t="shared" si="0"/>
        <v>8.3333333333333428</v>
      </c>
      <c r="H14" s="2">
        <v>2</v>
      </c>
      <c r="I14" s="2">
        <f t="shared" si="1"/>
        <v>16.666666666666686</v>
      </c>
      <c r="J14" s="2">
        <f t="shared" si="2"/>
        <v>1.0915294004296803</v>
      </c>
      <c r="K14" s="2">
        <f t="shared" si="3"/>
        <v>12.346088916488819</v>
      </c>
    </row>
    <row r="15" spans="1:15" x14ac:dyDescent="0.25">
      <c r="A15">
        <v>11</v>
      </c>
      <c r="B15" s="4">
        <f t="shared" si="4"/>
        <v>91.666666666666671</v>
      </c>
      <c r="C15" s="4">
        <f t="shared" si="5"/>
        <v>8.3333333333333339</v>
      </c>
      <c r="D15" s="1">
        <v>1</v>
      </c>
      <c r="E15" s="2">
        <f>+O5*11</f>
        <v>91.666666666666671</v>
      </c>
      <c r="F15" s="2">
        <f>+E15-E14</f>
        <v>8.3333333333333286</v>
      </c>
      <c r="G15" s="2">
        <f t="shared" si="0"/>
        <v>8.3333333333333286</v>
      </c>
      <c r="H15" s="2">
        <v>2</v>
      </c>
      <c r="I15" s="2">
        <f t="shared" si="1"/>
        <v>16.666666666666657</v>
      </c>
      <c r="J15" s="2">
        <f t="shared" si="2"/>
        <v>1.0915294004296809</v>
      </c>
      <c r="K15" s="2">
        <f t="shared" si="3"/>
        <v>12.346088916488835</v>
      </c>
      <c r="M15" s="2"/>
    </row>
    <row r="16" spans="1:15" x14ac:dyDescent="0.25">
      <c r="A16" s="5">
        <v>12</v>
      </c>
      <c r="B16" s="6">
        <f t="shared" si="4"/>
        <v>100</v>
      </c>
      <c r="C16" s="6">
        <f t="shared" si="5"/>
        <v>8.3333333333333339</v>
      </c>
      <c r="D16" s="1">
        <v>1</v>
      </c>
      <c r="E16" s="2">
        <f>+O5*12</f>
        <v>100</v>
      </c>
      <c r="F16" s="2">
        <f>+E16-E15</f>
        <v>8.3333333333333286</v>
      </c>
      <c r="G16" s="2">
        <f t="shared" si="0"/>
        <v>8.3333333333333286</v>
      </c>
      <c r="H16" s="2">
        <v>2</v>
      </c>
      <c r="I16" s="2">
        <f t="shared" si="1"/>
        <v>16.666666666666657</v>
      </c>
      <c r="J16" s="2">
        <f t="shared" si="2"/>
        <v>1.0915294004296809</v>
      </c>
      <c r="K16" s="2">
        <f t="shared" si="3"/>
        <v>12.346088916488835</v>
      </c>
      <c r="M16" s="2"/>
    </row>
    <row r="17" spans="1:13" x14ac:dyDescent="0.25">
      <c r="A17">
        <v>1</v>
      </c>
      <c r="B17" s="4">
        <f t="shared" si="4"/>
        <v>9.0909090909090899</v>
      </c>
      <c r="C17" s="4">
        <v>9.0909090909090899</v>
      </c>
      <c r="D17" s="1">
        <v>1</v>
      </c>
      <c r="E17" s="2">
        <f>+$E$16+B17</f>
        <v>109.09090909090909</v>
      </c>
      <c r="F17" s="2">
        <f t="shared" ref="F17:F27" si="7">+E17-E16</f>
        <v>9.0909090909090935</v>
      </c>
      <c r="G17" s="2">
        <f t="shared" ref="G17:G27" si="8">+F17*D17</f>
        <v>9.0909090909090935</v>
      </c>
      <c r="H17" s="2">
        <v>2</v>
      </c>
      <c r="I17" s="2">
        <f t="shared" ref="I17:I27" si="9">+H17*G17</f>
        <v>18.181818181818187</v>
      </c>
      <c r="J17" s="2">
        <f t="shared" ref="J17:J27" si="10">+((2.46-(1.12*LOG10(I17))))</f>
        <v>1.0492062122335528</v>
      </c>
      <c r="K17" s="2">
        <f t="shared" ref="K17:K27" si="11">POWER(10,J17)</f>
        <v>11.199695425345785</v>
      </c>
      <c r="M17" s="2"/>
    </row>
    <row r="18" spans="1:13" x14ac:dyDescent="0.25">
      <c r="A18">
        <v>2</v>
      </c>
      <c r="B18" s="4">
        <f t="shared" si="4"/>
        <v>18.18181818181818</v>
      </c>
      <c r="C18" s="4">
        <v>9.0909090909090899</v>
      </c>
      <c r="D18" s="1">
        <v>1</v>
      </c>
      <c r="E18" s="2">
        <f t="shared" ref="E18:E27" si="12">+$E$16+B18</f>
        <v>118.18181818181819</v>
      </c>
      <c r="F18" s="2">
        <f t="shared" si="7"/>
        <v>9.0909090909090935</v>
      </c>
      <c r="G18" s="2">
        <f t="shared" si="8"/>
        <v>9.0909090909090935</v>
      </c>
      <c r="H18" s="2">
        <v>2</v>
      </c>
      <c r="I18" s="2">
        <f t="shared" si="9"/>
        <v>18.181818181818187</v>
      </c>
      <c r="J18" s="2">
        <f t="shared" si="10"/>
        <v>1.0492062122335528</v>
      </c>
      <c r="K18" s="2">
        <f t="shared" si="11"/>
        <v>11.199695425345785</v>
      </c>
      <c r="M18" s="2"/>
    </row>
    <row r="19" spans="1:13" x14ac:dyDescent="0.25">
      <c r="A19">
        <v>3</v>
      </c>
      <c r="B19" s="4">
        <f t="shared" si="4"/>
        <v>27.27272727272727</v>
      </c>
      <c r="C19" s="4">
        <v>9.0909090909090899</v>
      </c>
      <c r="D19" s="1">
        <v>1</v>
      </c>
      <c r="E19" s="2">
        <f t="shared" si="12"/>
        <v>127.27272727272727</v>
      </c>
      <c r="F19" s="2">
        <f t="shared" si="7"/>
        <v>9.0909090909090793</v>
      </c>
      <c r="G19" s="2">
        <f t="shared" si="8"/>
        <v>9.0909090909090793</v>
      </c>
      <c r="H19" s="2">
        <v>2</v>
      </c>
      <c r="I19" s="2">
        <f t="shared" si="9"/>
        <v>18.181818181818159</v>
      </c>
      <c r="J19" s="2">
        <f t="shared" si="10"/>
        <v>1.0492062122335535</v>
      </c>
      <c r="K19" s="2">
        <f t="shared" si="11"/>
        <v>11.1996954253458</v>
      </c>
      <c r="M19" s="2"/>
    </row>
    <row r="20" spans="1:13" x14ac:dyDescent="0.25">
      <c r="A20">
        <v>4</v>
      </c>
      <c r="B20" s="4">
        <f t="shared" si="4"/>
        <v>36.36363636363636</v>
      </c>
      <c r="C20" s="4">
        <v>9.0909090909090899</v>
      </c>
      <c r="D20" s="1">
        <v>1</v>
      </c>
      <c r="E20" s="2">
        <f t="shared" si="12"/>
        <v>136.36363636363637</v>
      </c>
      <c r="F20" s="2">
        <f t="shared" si="7"/>
        <v>9.0909090909091077</v>
      </c>
      <c r="G20" s="2">
        <f t="shared" si="8"/>
        <v>9.0909090909091077</v>
      </c>
      <c r="H20" s="2">
        <v>2</v>
      </c>
      <c r="I20" s="2">
        <f t="shared" si="9"/>
        <v>18.181818181818215</v>
      </c>
      <c r="J20" s="2">
        <f t="shared" si="10"/>
        <v>1.0492062122335519</v>
      </c>
      <c r="K20" s="2">
        <f t="shared" si="11"/>
        <v>11.199695425345761</v>
      </c>
      <c r="M20" s="2"/>
    </row>
    <row r="21" spans="1:13" x14ac:dyDescent="0.25">
      <c r="A21">
        <v>5</v>
      </c>
      <c r="B21" s="4">
        <f t="shared" si="4"/>
        <v>45.454545454545453</v>
      </c>
      <c r="C21" s="4">
        <v>9.0909090909090899</v>
      </c>
      <c r="D21" s="1">
        <v>1</v>
      </c>
      <c r="E21" s="2">
        <f t="shared" si="12"/>
        <v>145.45454545454544</v>
      </c>
      <c r="F21" s="2">
        <f t="shared" si="7"/>
        <v>9.0909090909090651</v>
      </c>
      <c r="G21" s="2">
        <f t="shared" si="8"/>
        <v>9.0909090909090651</v>
      </c>
      <c r="H21" s="2">
        <v>2</v>
      </c>
      <c r="I21" s="2">
        <f t="shared" si="9"/>
        <v>18.18181818181813</v>
      </c>
      <c r="J21" s="2">
        <f t="shared" si="10"/>
        <v>1.0492062122335541</v>
      </c>
      <c r="K21" s="2">
        <f t="shared" si="11"/>
        <v>11.199695425345821</v>
      </c>
      <c r="M21" s="2"/>
    </row>
    <row r="22" spans="1:13" x14ac:dyDescent="0.25">
      <c r="A22">
        <v>6</v>
      </c>
      <c r="B22" s="4">
        <f t="shared" si="4"/>
        <v>54.54545454545454</v>
      </c>
      <c r="C22" s="4">
        <v>9.0909090909090899</v>
      </c>
      <c r="D22" s="1">
        <v>1</v>
      </c>
      <c r="E22" s="2">
        <f t="shared" si="12"/>
        <v>154.54545454545453</v>
      </c>
      <c r="F22" s="2">
        <f t="shared" si="7"/>
        <v>9.0909090909090935</v>
      </c>
      <c r="G22" s="2">
        <f t="shared" si="8"/>
        <v>9.0909090909090935</v>
      </c>
      <c r="H22" s="2">
        <v>2</v>
      </c>
      <c r="I22" s="2">
        <f t="shared" si="9"/>
        <v>18.181818181818187</v>
      </c>
      <c r="J22" s="2">
        <f t="shared" si="10"/>
        <v>1.0492062122335528</v>
      </c>
      <c r="K22" s="2">
        <f t="shared" si="11"/>
        <v>11.199695425345785</v>
      </c>
      <c r="M22" s="2"/>
    </row>
    <row r="23" spans="1:13" x14ac:dyDescent="0.25">
      <c r="A23">
        <v>7</v>
      </c>
      <c r="B23" s="4">
        <f t="shared" si="4"/>
        <v>63.636363636363626</v>
      </c>
      <c r="C23" s="4">
        <v>9.0909090909090899</v>
      </c>
      <c r="D23" s="1">
        <v>1</v>
      </c>
      <c r="E23" s="2">
        <f t="shared" si="12"/>
        <v>163.63636363636363</v>
      </c>
      <c r="F23" s="2">
        <f t="shared" si="7"/>
        <v>9.0909090909090935</v>
      </c>
      <c r="G23" s="2">
        <f t="shared" si="8"/>
        <v>9.0909090909090935</v>
      </c>
      <c r="H23" s="2">
        <v>2</v>
      </c>
      <c r="I23" s="2">
        <f t="shared" si="9"/>
        <v>18.181818181818187</v>
      </c>
      <c r="J23" s="2">
        <f t="shared" si="10"/>
        <v>1.0492062122335528</v>
      </c>
      <c r="K23" s="2">
        <f t="shared" si="11"/>
        <v>11.199695425345785</v>
      </c>
      <c r="M23" s="2"/>
    </row>
    <row r="24" spans="1:13" x14ac:dyDescent="0.25">
      <c r="A24">
        <v>8</v>
      </c>
      <c r="B24" s="4">
        <f t="shared" si="4"/>
        <v>72.72727272727272</v>
      </c>
      <c r="C24" s="4">
        <v>9.0909090909090899</v>
      </c>
      <c r="D24" s="1">
        <v>1</v>
      </c>
      <c r="E24" s="2">
        <f t="shared" si="12"/>
        <v>172.72727272727272</v>
      </c>
      <c r="F24" s="2">
        <f t="shared" si="7"/>
        <v>9.0909090909090935</v>
      </c>
      <c r="G24" s="2">
        <f t="shared" si="8"/>
        <v>9.0909090909090935</v>
      </c>
      <c r="H24" s="2">
        <v>2</v>
      </c>
      <c r="I24" s="2">
        <f t="shared" si="9"/>
        <v>18.181818181818187</v>
      </c>
      <c r="J24" s="2">
        <f t="shared" si="10"/>
        <v>1.0492062122335528</v>
      </c>
      <c r="K24" s="2">
        <f t="shared" si="11"/>
        <v>11.199695425345785</v>
      </c>
      <c r="M24" s="2"/>
    </row>
    <row r="25" spans="1:13" x14ac:dyDescent="0.25">
      <c r="A25">
        <v>9</v>
      </c>
      <c r="B25" s="4">
        <f t="shared" si="4"/>
        <v>81.818181818181813</v>
      </c>
      <c r="C25" s="4">
        <v>9.0909090909090899</v>
      </c>
      <c r="D25" s="1">
        <v>1</v>
      </c>
      <c r="E25" s="2">
        <f t="shared" si="12"/>
        <v>181.81818181818181</v>
      </c>
      <c r="F25" s="2">
        <f t="shared" si="7"/>
        <v>9.0909090909090935</v>
      </c>
      <c r="G25" s="2">
        <f t="shared" si="8"/>
        <v>9.0909090909090935</v>
      </c>
      <c r="H25" s="2">
        <v>2</v>
      </c>
      <c r="I25" s="2">
        <f t="shared" si="9"/>
        <v>18.181818181818187</v>
      </c>
      <c r="J25" s="2">
        <f t="shared" si="10"/>
        <v>1.0492062122335528</v>
      </c>
      <c r="K25" s="2">
        <f t="shared" si="11"/>
        <v>11.199695425345785</v>
      </c>
      <c r="M25" s="2"/>
    </row>
    <row r="26" spans="1:13" x14ac:dyDescent="0.25">
      <c r="A26">
        <v>10</v>
      </c>
      <c r="B26" s="4">
        <f t="shared" si="4"/>
        <v>90.909090909090907</v>
      </c>
      <c r="C26" s="4">
        <v>9.0909090909090899</v>
      </c>
      <c r="D26" s="1">
        <v>1</v>
      </c>
      <c r="E26" s="2">
        <f t="shared" si="12"/>
        <v>190.90909090909091</v>
      </c>
      <c r="F26" s="2">
        <f t="shared" si="7"/>
        <v>9.0909090909090935</v>
      </c>
      <c r="G26" s="2">
        <f t="shared" si="8"/>
        <v>9.0909090909090935</v>
      </c>
      <c r="H26" s="2">
        <v>2</v>
      </c>
      <c r="I26" s="2">
        <f t="shared" si="9"/>
        <v>18.181818181818187</v>
      </c>
      <c r="J26" s="2">
        <f t="shared" si="10"/>
        <v>1.0492062122335528</v>
      </c>
      <c r="K26" s="2">
        <f t="shared" si="11"/>
        <v>11.199695425345785</v>
      </c>
    </row>
    <row r="27" spans="1:13" x14ac:dyDescent="0.25">
      <c r="A27" s="5">
        <v>11</v>
      </c>
      <c r="B27" s="6">
        <f t="shared" si="4"/>
        <v>99.999999999999986</v>
      </c>
      <c r="C27" s="6">
        <v>9.0909090909090899</v>
      </c>
      <c r="D27" s="1">
        <v>1</v>
      </c>
      <c r="E27" s="2">
        <f t="shared" si="12"/>
        <v>200</v>
      </c>
      <c r="F27" s="2">
        <f t="shared" si="7"/>
        <v>9.0909090909090935</v>
      </c>
      <c r="G27" s="2">
        <f t="shared" si="8"/>
        <v>9.0909090909090935</v>
      </c>
      <c r="H27" s="2">
        <v>2</v>
      </c>
      <c r="I27" s="2">
        <f t="shared" si="9"/>
        <v>18.181818181818187</v>
      </c>
      <c r="J27" s="2">
        <f t="shared" si="10"/>
        <v>1.0492062122335528</v>
      </c>
      <c r="K27" s="2">
        <f t="shared" si="11"/>
        <v>11.199695425345785</v>
      </c>
    </row>
    <row r="28" spans="1:13" x14ac:dyDescent="0.25">
      <c r="D28" s="1">
        <v>1</v>
      </c>
      <c r="E28" s="2"/>
      <c r="F28" s="2"/>
      <c r="G28" s="2"/>
      <c r="H28" s="2"/>
      <c r="I28" s="2"/>
      <c r="J28" s="2"/>
      <c r="K28" s="2"/>
    </row>
    <row r="29" spans="1:13" x14ac:dyDescent="0.25">
      <c r="D29" s="1">
        <v>1</v>
      </c>
      <c r="E29" s="2"/>
      <c r="F29" s="2"/>
      <c r="G29" s="2"/>
      <c r="H29" s="2"/>
      <c r="I29" s="2"/>
      <c r="J29" s="2"/>
      <c r="K29" s="2"/>
    </row>
    <row r="30" spans="1:13" x14ac:dyDescent="0.25">
      <c r="D30" s="1">
        <v>1</v>
      </c>
      <c r="E30" s="2"/>
      <c r="F30" s="2"/>
      <c r="G30" s="2"/>
      <c r="H30" s="2"/>
      <c r="I30" s="2"/>
      <c r="J30" s="2"/>
      <c r="K30" s="2"/>
    </row>
    <row r="31" spans="1:13" x14ac:dyDescent="0.25">
      <c r="D31" s="1">
        <v>1</v>
      </c>
      <c r="E31" s="2"/>
      <c r="F31" s="2"/>
      <c r="G31" s="2"/>
      <c r="H31" s="2"/>
      <c r="I31" s="2"/>
      <c r="J31" s="2"/>
      <c r="K31" s="2"/>
    </row>
    <row r="32" spans="1:13" x14ac:dyDescent="0.25">
      <c r="D32" s="1">
        <v>1</v>
      </c>
      <c r="E32" s="2"/>
      <c r="F32" s="2"/>
      <c r="G32" s="2"/>
      <c r="H32" s="2"/>
      <c r="I32" s="2"/>
      <c r="J32" s="2"/>
      <c r="K32" s="2"/>
    </row>
    <row r="33" spans="4:11" x14ac:dyDescent="0.25">
      <c r="D33" s="1">
        <v>1</v>
      </c>
      <c r="E33" s="2"/>
      <c r="F33" s="2"/>
      <c r="G33" s="2"/>
      <c r="H33" s="2"/>
      <c r="I33" s="2"/>
      <c r="J33" s="2"/>
      <c r="K33" s="2"/>
    </row>
    <row r="34" spans="4:11" x14ac:dyDescent="0.25">
      <c r="D34" s="1">
        <v>1</v>
      </c>
      <c r="E34" s="2"/>
      <c r="F34" s="2"/>
      <c r="G34" s="2"/>
      <c r="H34" s="2"/>
      <c r="I34" s="2"/>
      <c r="J34" s="2"/>
      <c r="K34" s="2"/>
    </row>
    <row r="35" spans="4:11" x14ac:dyDescent="0.25">
      <c r="D35" s="1">
        <v>1</v>
      </c>
      <c r="E35" s="2"/>
      <c r="F35" s="2"/>
      <c r="G35" s="2"/>
      <c r="H35" s="2"/>
      <c r="I35" s="2"/>
      <c r="J35" s="2"/>
      <c r="K35" s="2"/>
    </row>
    <row r="36" spans="4:11" x14ac:dyDescent="0.25">
      <c r="D36" s="1">
        <v>1</v>
      </c>
      <c r="E36" s="2"/>
      <c r="F36" s="2"/>
      <c r="G36" s="2"/>
      <c r="H36" s="2"/>
      <c r="I36" s="2"/>
      <c r="J36" s="2"/>
      <c r="K36" s="2"/>
    </row>
    <row r="37" spans="4:11" x14ac:dyDescent="0.25">
      <c r="D37" s="1">
        <v>1</v>
      </c>
      <c r="E37" s="2"/>
      <c r="F37" s="2"/>
      <c r="G37" s="2"/>
      <c r="H37" s="2"/>
      <c r="I37" s="2"/>
      <c r="J37" s="2"/>
      <c r="K37" s="2"/>
    </row>
    <row r="38" spans="4:11" x14ac:dyDescent="0.25">
      <c r="D38" s="1">
        <v>1</v>
      </c>
      <c r="E38" s="2"/>
      <c r="F38" s="2"/>
      <c r="G38" s="2"/>
      <c r="H38" s="2"/>
      <c r="I38" s="2"/>
      <c r="J38" s="2"/>
      <c r="K38" s="2"/>
    </row>
    <row r="39" spans="4:11" x14ac:dyDescent="0.25">
      <c r="D39" s="1">
        <v>1</v>
      </c>
      <c r="E39" s="2"/>
      <c r="F39" s="2"/>
      <c r="G39" s="2"/>
      <c r="H39" s="2"/>
      <c r="I39" s="2"/>
      <c r="J39" s="2"/>
      <c r="K39" s="2"/>
    </row>
    <row r="40" spans="4:11" x14ac:dyDescent="0.25">
      <c r="D40" s="1">
        <v>1</v>
      </c>
      <c r="E40" s="2"/>
      <c r="F40" s="2"/>
      <c r="G40" s="2"/>
      <c r="H40" s="2"/>
      <c r="I40" s="2"/>
      <c r="J40" s="2"/>
      <c r="K40" s="2"/>
    </row>
    <row r="41" spans="4:11" x14ac:dyDescent="0.25">
      <c r="D41" s="1">
        <v>1</v>
      </c>
      <c r="E41" s="2"/>
      <c r="F41" s="2"/>
      <c r="G41" s="2"/>
      <c r="H41" s="2"/>
      <c r="I41" s="2"/>
      <c r="J41" s="2"/>
      <c r="K41" s="2"/>
    </row>
    <row r="42" spans="4:11" x14ac:dyDescent="0.25">
      <c r="D42" s="1">
        <v>1</v>
      </c>
      <c r="E42" s="2"/>
      <c r="F42" s="2"/>
      <c r="G42" s="2"/>
      <c r="H42" s="2"/>
      <c r="I42" s="2"/>
      <c r="J42" s="2"/>
      <c r="K42" s="2"/>
    </row>
    <row r="43" spans="4:11" x14ac:dyDescent="0.25">
      <c r="D43" s="1">
        <v>1</v>
      </c>
      <c r="E43" s="2"/>
      <c r="F43" s="2"/>
      <c r="G43" s="2"/>
      <c r="H43" s="2"/>
      <c r="I43" s="2"/>
      <c r="J43" s="2"/>
      <c r="K43" s="2"/>
    </row>
    <row r="44" spans="4:11" x14ac:dyDescent="0.25">
      <c r="D44" s="1">
        <v>1</v>
      </c>
      <c r="E44" s="2"/>
      <c r="F44" s="2"/>
      <c r="G44" s="2"/>
      <c r="H44" s="2"/>
      <c r="I44" s="2"/>
      <c r="J44" s="2"/>
      <c r="K44" s="2"/>
    </row>
    <row r="45" spans="4:11" x14ac:dyDescent="0.25">
      <c r="D45" s="1">
        <v>1</v>
      </c>
      <c r="E45" s="2"/>
      <c r="F45" s="2"/>
      <c r="G45" s="2"/>
      <c r="H45" s="2"/>
      <c r="I45" s="2"/>
      <c r="J45" s="2"/>
      <c r="K45" s="2"/>
    </row>
    <row r="46" spans="4:11" x14ac:dyDescent="0.25">
      <c r="D46" s="1">
        <v>1</v>
      </c>
      <c r="E46" s="2"/>
      <c r="F46" s="2"/>
      <c r="G46" s="2"/>
      <c r="H46" s="2"/>
      <c r="I46" s="2"/>
      <c r="J46" s="2"/>
      <c r="K46" s="2"/>
    </row>
    <row r="47" spans="4:11" x14ac:dyDescent="0.25">
      <c r="D47" s="1">
        <v>1</v>
      </c>
      <c r="E47" s="2"/>
      <c r="F47" s="2"/>
      <c r="G47" s="2"/>
      <c r="H47" s="2"/>
      <c r="I47" s="2"/>
      <c r="J47" s="2"/>
      <c r="K47" s="2"/>
    </row>
    <row r="48" spans="4:11" x14ac:dyDescent="0.25">
      <c r="D48" s="1">
        <v>1</v>
      </c>
      <c r="E48" s="2"/>
      <c r="F48" s="2"/>
      <c r="G48" s="2"/>
      <c r="H48" s="2"/>
      <c r="I48" s="2"/>
      <c r="J48" s="2"/>
      <c r="K48" s="2"/>
    </row>
    <row r="49" spans="4:11" x14ac:dyDescent="0.25">
      <c r="D49" s="1">
        <v>1</v>
      </c>
      <c r="E49" s="2"/>
      <c r="F49" s="2"/>
      <c r="G49" s="2"/>
      <c r="H49" s="2"/>
      <c r="I49" s="2"/>
      <c r="J49" s="2"/>
      <c r="K49" s="2"/>
    </row>
    <row r="50" spans="4:11" x14ac:dyDescent="0.25">
      <c r="D50" s="1">
        <v>1</v>
      </c>
      <c r="E50" s="2"/>
      <c r="F50" s="2"/>
      <c r="G50" s="2"/>
      <c r="H50" s="2"/>
      <c r="I50" s="2"/>
      <c r="J50" s="2"/>
      <c r="K50" s="2"/>
    </row>
    <row r="51" spans="4:11" x14ac:dyDescent="0.25">
      <c r="D51" s="1">
        <v>1</v>
      </c>
      <c r="E51" s="2"/>
      <c r="F51" s="2"/>
      <c r="G51" s="2"/>
      <c r="H51" s="2"/>
      <c r="I51" s="2"/>
      <c r="J51" s="2"/>
      <c r="K51" s="2"/>
    </row>
    <row r="52" spans="4:11" x14ac:dyDescent="0.25">
      <c r="D52" s="1">
        <v>1</v>
      </c>
      <c r="E52" s="2"/>
      <c r="F52" s="2"/>
      <c r="G52" s="2"/>
      <c r="H52" s="2"/>
      <c r="I52" s="2"/>
      <c r="J52" s="2"/>
      <c r="K52" s="2"/>
    </row>
    <row r="53" spans="4:11" x14ac:dyDescent="0.25">
      <c r="D53" s="1">
        <v>1</v>
      </c>
      <c r="E53" s="2"/>
      <c r="F53" s="2"/>
      <c r="G53" s="2"/>
      <c r="H53" s="2"/>
      <c r="I53" s="2"/>
      <c r="J53" s="2"/>
      <c r="K53" s="2"/>
    </row>
    <row r="54" spans="4:11" x14ac:dyDescent="0.25">
      <c r="D54" s="1">
        <v>1</v>
      </c>
      <c r="E54" s="2"/>
      <c r="F54" s="2"/>
      <c r="G54" s="2"/>
      <c r="H54" s="2"/>
      <c r="I54" s="2"/>
      <c r="J54" s="2"/>
      <c r="K54" s="2"/>
    </row>
    <row r="55" spans="4:11" x14ac:dyDescent="0.25">
      <c r="D55" s="1">
        <v>1</v>
      </c>
      <c r="E55" s="2"/>
      <c r="F55" s="2"/>
      <c r="G55" s="2"/>
      <c r="H55" s="2"/>
      <c r="I55" s="2"/>
      <c r="J55" s="2"/>
      <c r="K55" s="2"/>
    </row>
    <row r="56" spans="4:11" x14ac:dyDescent="0.25">
      <c r="D56" s="1">
        <v>1</v>
      </c>
      <c r="E56" s="2"/>
      <c r="F56" s="2"/>
      <c r="G56" s="2"/>
      <c r="H56" s="2"/>
      <c r="I56" s="2"/>
      <c r="J56" s="2"/>
      <c r="K56" s="2"/>
    </row>
    <row r="57" spans="4:11" x14ac:dyDescent="0.25">
      <c r="D57" s="1">
        <v>1</v>
      </c>
      <c r="E57" s="2"/>
      <c r="F57" s="2"/>
      <c r="G57" s="2"/>
      <c r="H57" s="2"/>
      <c r="I57" s="2"/>
      <c r="J57" s="2"/>
      <c r="K57" s="2"/>
    </row>
    <row r="58" spans="4:11" x14ac:dyDescent="0.25">
      <c r="D58" s="1">
        <v>1</v>
      </c>
      <c r="E58" s="2"/>
      <c r="F58" s="2"/>
      <c r="G58" s="2"/>
      <c r="H58" s="2"/>
      <c r="I58" s="2"/>
      <c r="J58" s="2"/>
      <c r="K58" s="2"/>
    </row>
    <row r="59" spans="4:11" x14ac:dyDescent="0.25">
      <c r="D59" s="1">
        <v>1</v>
      </c>
      <c r="E59" s="2"/>
      <c r="F59" s="2"/>
      <c r="G59" s="2"/>
      <c r="H59" s="2"/>
      <c r="I59" s="2"/>
      <c r="J59" s="2"/>
      <c r="K59" s="2"/>
    </row>
    <row r="60" spans="4:11" x14ac:dyDescent="0.25">
      <c r="D60" s="1">
        <v>1</v>
      </c>
      <c r="E60" s="2"/>
      <c r="F60" s="2"/>
      <c r="G60" s="2"/>
      <c r="H60" s="2"/>
      <c r="I60" s="2"/>
      <c r="J60" s="2"/>
      <c r="K60" s="2"/>
    </row>
    <row r="61" spans="4:11" x14ac:dyDescent="0.25">
      <c r="D61" s="1">
        <v>1</v>
      </c>
      <c r="E61" s="2"/>
      <c r="F61" s="2"/>
      <c r="G61" s="2"/>
      <c r="H61" s="2"/>
      <c r="I61" s="2"/>
      <c r="J61" s="2"/>
      <c r="K61" s="2"/>
    </row>
    <row r="62" spans="4:11" x14ac:dyDescent="0.25">
      <c r="D62" s="1">
        <v>1</v>
      </c>
      <c r="E62" s="2"/>
      <c r="F62" s="2"/>
      <c r="G62" s="2"/>
      <c r="H62" s="2"/>
      <c r="I62" s="2"/>
      <c r="J62" s="2"/>
      <c r="K62" s="2"/>
    </row>
    <row r="63" spans="4:11" x14ac:dyDescent="0.25">
      <c r="D63" s="1">
        <v>1</v>
      </c>
      <c r="E63" s="2"/>
      <c r="F63" s="2"/>
      <c r="G63" s="2"/>
      <c r="H63" s="2"/>
      <c r="I63" s="2"/>
      <c r="J63" s="2"/>
      <c r="K63" s="2"/>
    </row>
    <row r="64" spans="4:11" x14ac:dyDescent="0.25">
      <c r="D64" s="1">
        <v>1</v>
      </c>
      <c r="E64" s="2"/>
      <c r="F64" s="2"/>
      <c r="G64" s="2"/>
      <c r="H64" s="2"/>
      <c r="I64" s="2"/>
      <c r="J64" s="2"/>
      <c r="K64" s="2"/>
    </row>
    <row r="65" spans="4:11" x14ac:dyDescent="0.25">
      <c r="D65" s="1">
        <v>1</v>
      </c>
      <c r="E65" s="2"/>
      <c r="F65" s="2"/>
      <c r="G65" s="2"/>
      <c r="H65" s="2"/>
      <c r="I65" s="2"/>
      <c r="J65" s="2"/>
      <c r="K65" s="2"/>
    </row>
    <row r="66" spans="4:11" x14ac:dyDescent="0.25">
      <c r="D66" s="1">
        <v>1</v>
      </c>
      <c r="E66" s="2"/>
      <c r="F66" s="2"/>
      <c r="G66" s="2"/>
      <c r="H66" s="2"/>
      <c r="I66" s="2"/>
      <c r="J66" s="2"/>
      <c r="K66" s="2"/>
    </row>
    <row r="67" spans="4:11" x14ac:dyDescent="0.25">
      <c r="D67" s="1">
        <v>1</v>
      </c>
      <c r="E67" s="2"/>
      <c r="F67" s="2"/>
      <c r="G67" s="2"/>
      <c r="H67" s="2"/>
      <c r="I67" s="2"/>
      <c r="J67" s="2"/>
      <c r="K67" s="2"/>
    </row>
    <row r="68" spans="4:11" x14ac:dyDescent="0.25">
      <c r="D68" s="1">
        <v>1</v>
      </c>
      <c r="E68" s="2"/>
      <c r="F68" s="2"/>
      <c r="G68" s="2"/>
      <c r="H68" s="2"/>
      <c r="I68" s="2"/>
      <c r="J68" s="2"/>
      <c r="K68" s="2"/>
    </row>
    <row r="69" spans="4:11" x14ac:dyDescent="0.25">
      <c r="D69" s="1">
        <v>1</v>
      </c>
      <c r="E69" s="2"/>
      <c r="F69" s="2"/>
      <c r="G69" s="2"/>
      <c r="H69" s="2"/>
      <c r="I69" s="2"/>
      <c r="J69" s="2"/>
      <c r="K69" s="2"/>
    </row>
    <row r="70" spans="4:11" x14ac:dyDescent="0.25">
      <c r="D70" s="1">
        <v>1</v>
      </c>
      <c r="E70" s="2"/>
      <c r="F70" s="2"/>
      <c r="G70" s="2"/>
      <c r="H70" s="2"/>
      <c r="I70" s="2"/>
      <c r="J70" s="2"/>
      <c r="K70" s="2"/>
    </row>
    <row r="71" spans="4:11" x14ac:dyDescent="0.25">
      <c r="D71" s="1">
        <v>1</v>
      </c>
      <c r="E71" s="2"/>
      <c r="F71" s="2"/>
      <c r="G71" s="2"/>
      <c r="H71" s="2"/>
      <c r="I71" s="2"/>
      <c r="J71" s="2"/>
      <c r="K71" s="2"/>
    </row>
    <row r="72" spans="4:11" x14ac:dyDescent="0.25">
      <c r="D72" s="1">
        <v>1</v>
      </c>
      <c r="E72" s="2"/>
      <c r="F72" s="2"/>
      <c r="G72" s="2"/>
      <c r="H72" s="2"/>
      <c r="I72" s="2"/>
      <c r="J72" s="2"/>
      <c r="K72" s="2"/>
    </row>
    <row r="73" spans="4:11" x14ac:dyDescent="0.25">
      <c r="D73" s="1">
        <v>1</v>
      </c>
      <c r="E73" s="2"/>
      <c r="F73" s="2"/>
      <c r="G73" s="2"/>
      <c r="H73" s="2"/>
      <c r="I73" s="2"/>
      <c r="J73" s="2"/>
      <c r="K73" s="2"/>
    </row>
    <row r="74" spans="4:11" x14ac:dyDescent="0.25">
      <c r="D74" s="1">
        <v>1</v>
      </c>
      <c r="E74" s="2"/>
      <c r="F74" s="2"/>
      <c r="G74" s="2"/>
      <c r="H74" s="2"/>
      <c r="I74" s="2"/>
      <c r="J74" s="2"/>
      <c r="K74" s="2"/>
    </row>
    <row r="75" spans="4:11" x14ac:dyDescent="0.25">
      <c r="D75" s="1">
        <v>1</v>
      </c>
      <c r="E75" s="2"/>
      <c r="F75" s="2"/>
      <c r="G75" s="2"/>
      <c r="H75" s="2"/>
      <c r="I75" s="2"/>
      <c r="J75" s="2"/>
      <c r="K75" s="2"/>
    </row>
    <row r="76" spans="4:11" x14ac:dyDescent="0.25">
      <c r="D76" s="1">
        <v>1</v>
      </c>
      <c r="E76" s="2"/>
      <c r="F76" s="2"/>
      <c r="G76" s="2"/>
      <c r="H76" s="2"/>
      <c r="I76" s="2"/>
      <c r="J76" s="2"/>
      <c r="K76" s="2"/>
    </row>
    <row r="77" spans="4:11" x14ac:dyDescent="0.25">
      <c r="D77" s="1">
        <v>1</v>
      </c>
      <c r="E77" s="2"/>
      <c r="F77" s="2"/>
      <c r="G77" s="2"/>
      <c r="H77" s="2"/>
      <c r="I77" s="2"/>
      <c r="J77" s="2"/>
      <c r="K77" s="2"/>
    </row>
    <row r="78" spans="4:11" x14ac:dyDescent="0.25">
      <c r="D78" s="1">
        <v>1</v>
      </c>
      <c r="E78" s="2"/>
      <c r="F78" s="2"/>
      <c r="G78" s="2"/>
      <c r="H78" s="2"/>
      <c r="I78" s="2"/>
      <c r="J78" s="2"/>
      <c r="K78" s="2"/>
    </row>
    <row r="79" spans="4:11" x14ac:dyDescent="0.25">
      <c r="D79" s="1">
        <v>1</v>
      </c>
      <c r="E79" s="2"/>
      <c r="F79" s="2"/>
      <c r="G79" s="2"/>
      <c r="H79" s="2"/>
      <c r="I79" s="2"/>
      <c r="J79" s="2"/>
      <c r="K79" s="2"/>
    </row>
    <row r="80" spans="4:11" x14ac:dyDescent="0.25">
      <c r="D80" s="1">
        <v>1</v>
      </c>
      <c r="E80" s="2"/>
      <c r="F80" s="2"/>
      <c r="G80" s="2"/>
      <c r="H80" s="2"/>
      <c r="I80" s="2"/>
      <c r="J80" s="2"/>
      <c r="K80" s="2"/>
    </row>
    <row r="81" spans="4:11" x14ac:dyDescent="0.25">
      <c r="D81" s="1">
        <v>1</v>
      </c>
      <c r="E81" s="2"/>
      <c r="F81" s="2"/>
      <c r="G81" s="2"/>
      <c r="H81" s="2"/>
      <c r="I81" s="2"/>
      <c r="J81" s="2"/>
      <c r="K81" s="2"/>
    </row>
    <row r="82" spans="4:11" x14ac:dyDescent="0.25">
      <c r="D82" s="1">
        <v>1</v>
      </c>
      <c r="E82" s="2"/>
      <c r="F82" s="2"/>
      <c r="G82" s="2"/>
      <c r="H82" s="2"/>
      <c r="I82" s="2"/>
      <c r="J82" s="2"/>
      <c r="K82" s="2"/>
    </row>
    <row r="83" spans="4:11" x14ac:dyDescent="0.25">
      <c r="D83" s="1">
        <v>1</v>
      </c>
      <c r="E83" s="2"/>
      <c r="F83" s="2"/>
      <c r="G83" s="2"/>
      <c r="H83" s="2"/>
      <c r="I83" s="2"/>
      <c r="J83" s="2"/>
      <c r="K83" s="2"/>
    </row>
    <row r="84" spans="4:11" x14ac:dyDescent="0.25">
      <c r="D84" s="1">
        <v>1</v>
      </c>
      <c r="E84" s="2"/>
      <c r="F84" s="2"/>
      <c r="G84" s="2"/>
      <c r="H84" s="2"/>
      <c r="I84" s="2"/>
      <c r="J84" s="2"/>
      <c r="K84" s="2"/>
    </row>
    <row r="85" spans="4:11" x14ac:dyDescent="0.25">
      <c r="D85" s="1">
        <v>1</v>
      </c>
      <c r="E85" s="2"/>
      <c r="F85" s="2"/>
      <c r="G85" s="2"/>
      <c r="H85" s="2"/>
      <c r="I85" s="2"/>
      <c r="J85" s="2"/>
      <c r="K85" s="2"/>
    </row>
    <row r="86" spans="4:11" x14ac:dyDescent="0.25">
      <c r="D86" s="1">
        <v>1</v>
      </c>
      <c r="E86" s="2"/>
      <c r="F86" s="2"/>
      <c r="G86" s="2"/>
      <c r="H86" s="2"/>
      <c r="I86" s="2"/>
      <c r="J86" s="2"/>
      <c r="K86" s="2"/>
    </row>
    <row r="87" spans="4:11" x14ac:dyDescent="0.25">
      <c r="D87" s="1">
        <v>1</v>
      </c>
      <c r="E87" s="2"/>
      <c r="F87" s="2"/>
      <c r="G87" s="2"/>
      <c r="H87" s="2"/>
      <c r="I87" s="2"/>
      <c r="J87" s="2"/>
      <c r="K87" s="2"/>
    </row>
    <row r="88" spans="4:11" x14ac:dyDescent="0.25">
      <c r="D88" s="1">
        <v>1</v>
      </c>
      <c r="E88" s="2"/>
      <c r="F88" s="2"/>
      <c r="G88" s="2"/>
      <c r="H88" s="2"/>
      <c r="I88" s="2"/>
      <c r="J88" s="2"/>
      <c r="K88" s="2"/>
    </row>
    <row r="89" spans="4:11" x14ac:dyDescent="0.25">
      <c r="D89" s="1">
        <v>1</v>
      </c>
      <c r="E89" s="2"/>
      <c r="F89" s="2"/>
      <c r="G89" s="2"/>
      <c r="H89" s="2"/>
      <c r="I89" s="2"/>
      <c r="J89" s="2"/>
      <c r="K89" s="2"/>
    </row>
    <row r="90" spans="4:11" x14ac:dyDescent="0.25">
      <c r="D90" s="1">
        <v>1</v>
      </c>
      <c r="E90" s="2"/>
      <c r="F90" s="2"/>
      <c r="G90" s="2"/>
      <c r="H90" s="2"/>
      <c r="I90" s="2"/>
      <c r="J90" s="2"/>
      <c r="K90" s="2"/>
    </row>
    <row r="91" spans="4:11" x14ac:dyDescent="0.25">
      <c r="D91" s="1">
        <v>1</v>
      </c>
      <c r="E91" s="2"/>
      <c r="F91" s="2"/>
      <c r="G91" s="2"/>
      <c r="H91" s="2"/>
      <c r="I91" s="2"/>
      <c r="J91" s="2"/>
      <c r="K91" s="2"/>
    </row>
    <row r="92" spans="4:11" x14ac:dyDescent="0.25">
      <c r="D92" s="1">
        <v>1</v>
      </c>
      <c r="E92" s="2"/>
      <c r="F92" s="2"/>
      <c r="G92" s="2"/>
      <c r="H92" s="2"/>
      <c r="I92" s="2"/>
      <c r="J92" s="2"/>
      <c r="K92" s="2"/>
    </row>
    <row r="93" spans="4:11" x14ac:dyDescent="0.25">
      <c r="D93" s="1">
        <v>1</v>
      </c>
      <c r="E93" s="2"/>
      <c r="F93" s="2"/>
      <c r="G93" s="2"/>
      <c r="H93" s="2"/>
      <c r="I93" s="2"/>
      <c r="J93" s="2"/>
      <c r="K93" s="2"/>
    </row>
    <row r="94" spans="4:11" x14ac:dyDescent="0.25">
      <c r="D94" s="1">
        <v>1</v>
      </c>
      <c r="E94" s="2"/>
      <c r="F94" s="2"/>
      <c r="G94" s="2"/>
      <c r="H94" s="2"/>
      <c r="I94" s="2"/>
      <c r="J94" s="2"/>
      <c r="K94" s="2"/>
    </row>
    <row r="95" spans="4:11" x14ac:dyDescent="0.25">
      <c r="D95" s="1">
        <v>1</v>
      </c>
      <c r="E95" s="2"/>
      <c r="F95" s="2"/>
      <c r="G95" s="2"/>
      <c r="H95" s="2"/>
      <c r="I95" s="2"/>
      <c r="J95" s="2"/>
      <c r="K95" s="2"/>
    </row>
    <row r="96" spans="4:11" x14ac:dyDescent="0.25">
      <c r="D96" s="1">
        <v>1</v>
      </c>
      <c r="E96" s="2"/>
      <c r="F96" s="2"/>
      <c r="G96" s="2"/>
      <c r="H96" s="2"/>
      <c r="I96" s="2"/>
      <c r="J96" s="2"/>
      <c r="K96" s="2"/>
    </row>
    <row r="97" spans="4:11" x14ac:dyDescent="0.25">
      <c r="D97" s="1">
        <v>1</v>
      </c>
      <c r="E97" s="2"/>
      <c r="F97" s="2"/>
      <c r="G97" s="2"/>
      <c r="H97" s="2"/>
      <c r="I97" s="2"/>
      <c r="J97" s="2"/>
      <c r="K97" s="2"/>
    </row>
    <row r="98" spans="4:11" x14ac:dyDescent="0.25">
      <c r="D98" s="1">
        <v>1</v>
      </c>
      <c r="E98" s="2"/>
      <c r="F98" s="2"/>
      <c r="G98" s="2"/>
      <c r="H98" s="2"/>
      <c r="I98" s="2"/>
      <c r="J98" s="2"/>
      <c r="K98" s="2"/>
    </row>
    <row r="99" spans="4:11" x14ac:dyDescent="0.25">
      <c r="D99" s="1">
        <v>1</v>
      </c>
      <c r="E99" s="2"/>
      <c r="F99" s="2"/>
      <c r="G99" s="2"/>
      <c r="H99" s="2"/>
      <c r="I99" s="2"/>
      <c r="J99" s="2"/>
      <c r="K99" s="2"/>
    </row>
    <row r="100" spans="4:11" x14ac:dyDescent="0.25">
      <c r="D100" s="1">
        <v>1</v>
      </c>
      <c r="E100" s="2"/>
      <c r="F100" s="2"/>
      <c r="G100" s="2"/>
      <c r="H100" s="2"/>
      <c r="I100" s="2"/>
      <c r="J100" s="2"/>
      <c r="K100" s="2"/>
    </row>
    <row r="101" spans="4:11" x14ac:dyDescent="0.25">
      <c r="D101" s="1">
        <v>1</v>
      </c>
      <c r="E101" s="2"/>
      <c r="F101" s="2"/>
      <c r="G101" s="2"/>
      <c r="H101" s="2"/>
      <c r="I101" s="2"/>
      <c r="J101" s="2"/>
      <c r="K101" s="2"/>
    </row>
    <row r="102" spans="4:11" x14ac:dyDescent="0.25">
      <c r="D102" s="1">
        <v>1</v>
      </c>
      <c r="E102" s="2"/>
      <c r="F102" s="2"/>
      <c r="G102" s="2"/>
      <c r="H102" s="2"/>
      <c r="I102" s="2"/>
      <c r="J102" s="2"/>
      <c r="K102" s="2"/>
    </row>
    <row r="103" spans="4:11" x14ac:dyDescent="0.25">
      <c r="D103" s="1">
        <v>1</v>
      </c>
      <c r="E103" s="2"/>
      <c r="F103" s="2"/>
      <c r="G103" s="2"/>
      <c r="H103" s="2"/>
      <c r="I103" s="2"/>
      <c r="J103" s="2"/>
      <c r="K103" s="2"/>
    </row>
    <row r="104" spans="4:11" x14ac:dyDescent="0.25">
      <c r="D104" s="1">
        <v>1</v>
      </c>
      <c r="E104" s="2"/>
      <c r="F104" s="2"/>
      <c r="G104" s="2"/>
      <c r="H104" s="2"/>
      <c r="I104" s="2"/>
      <c r="J104" s="2"/>
      <c r="K104" s="2"/>
    </row>
    <row r="105" spans="4:11" x14ac:dyDescent="0.25">
      <c r="D105" s="1">
        <v>1</v>
      </c>
      <c r="E105" s="2"/>
      <c r="F105" s="2"/>
      <c r="G105" s="2"/>
      <c r="H105" s="2"/>
      <c r="I105" s="2"/>
      <c r="J105" s="2"/>
      <c r="K105" s="2"/>
    </row>
    <row r="106" spans="4:11" x14ac:dyDescent="0.25">
      <c r="D106" s="1">
        <v>1</v>
      </c>
      <c r="E106" s="2"/>
      <c r="F106" s="2"/>
      <c r="G106" s="2"/>
      <c r="H106" s="2"/>
      <c r="I106" s="2"/>
      <c r="J106" s="2"/>
      <c r="K106" s="2"/>
    </row>
    <row r="107" spans="4:11" x14ac:dyDescent="0.25">
      <c r="D107" s="1">
        <v>1</v>
      </c>
      <c r="E107" s="2"/>
      <c r="F107" s="2"/>
      <c r="G107" s="2"/>
      <c r="H107" s="2"/>
      <c r="I107" s="2"/>
      <c r="J107" s="2"/>
      <c r="K107" s="2"/>
    </row>
    <row r="108" spans="4:11" x14ac:dyDescent="0.25">
      <c r="D108" s="1">
        <v>1</v>
      </c>
      <c r="E108" s="2"/>
      <c r="F108" s="2"/>
      <c r="G108" s="2"/>
      <c r="H108" s="2"/>
      <c r="I108" s="2"/>
      <c r="J108" s="2"/>
      <c r="K108" s="2"/>
    </row>
    <row r="109" spans="4:11" x14ac:dyDescent="0.25">
      <c r="D109" s="1">
        <v>1</v>
      </c>
      <c r="E109" s="2"/>
      <c r="F109" s="2"/>
      <c r="G109" s="2"/>
      <c r="H109" s="2"/>
      <c r="I109" s="2"/>
      <c r="J109" s="2"/>
      <c r="K109" s="2"/>
    </row>
    <row r="110" spans="4:11" x14ac:dyDescent="0.25">
      <c r="D110" s="1">
        <v>1</v>
      </c>
      <c r="E110" s="2"/>
      <c r="F110" s="2"/>
      <c r="G110" s="2"/>
      <c r="H110" s="2"/>
      <c r="I110" s="2"/>
      <c r="J110" s="2"/>
      <c r="K110" s="2"/>
    </row>
    <row r="111" spans="4:11" x14ac:dyDescent="0.25">
      <c r="D111" s="1">
        <v>1</v>
      </c>
      <c r="E111" s="2"/>
      <c r="F111" s="2"/>
      <c r="G111" s="2"/>
      <c r="H111" s="2"/>
      <c r="I111" s="2"/>
      <c r="J111" s="2"/>
      <c r="K111" s="2"/>
    </row>
    <row r="112" spans="4:11" x14ac:dyDescent="0.25">
      <c r="D112" s="1">
        <v>1</v>
      </c>
      <c r="E112" s="2"/>
      <c r="F112" s="2"/>
      <c r="G112" s="2"/>
      <c r="H112" s="2"/>
      <c r="I112" s="2"/>
      <c r="J112" s="2"/>
      <c r="K112" s="2"/>
    </row>
    <row r="113" spans="4:11" x14ac:dyDescent="0.25">
      <c r="D113" s="1">
        <v>1</v>
      </c>
      <c r="E113" s="2"/>
      <c r="F113" s="2"/>
      <c r="G113" s="2"/>
      <c r="H113" s="2"/>
      <c r="I113" s="2"/>
      <c r="J113" s="2"/>
      <c r="K113" s="2"/>
    </row>
    <row r="114" spans="4:11" x14ac:dyDescent="0.25">
      <c r="D114" s="1">
        <v>1</v>
      </c>
      <c r="E114" s="2"/>
      <c r="F114" s="2"/>
      <c r="G114" s="2"/>
      <c r="H114" s="2"/>
      <c r="I114" s="2"/>
      <c r="J114" s="2"/>
      <c r="K114" s="2"/>
    </row>
    <row r="115" spans="4:11" x14ac:dyDescent="0.25">
      <c r="D115" s="1">
        <v>1</v>
      </c>
      <c r="E115" s="2"/>
      <c r="F115" s="2"/>
      <c r="G115" s="2"/>
      <c r="H115" s="2"/>
      <c r="I115" s="2"/>
      <c r="J115" s="2"/>
      <c r="K115" s="2"/>
    </row>
    <row r="116" spans="4:11" x14ac:dyDescent="0.25">
      <c r="D116" s="1">
        <v>1</v>
      </c>
      <c r="E116" s="2"/>
      <c r="F116" s="2"/>
      <c r="G116" s="2"/>
      <c r="H116" s="2"/>
      <c r="I116" s="2"/>
      <c r="J116" s="2"/>
      <c r="K116" s="2"/>
    </row>
    <row r="117" spans="4:11" x14ac:dyDescent="0.25">
      <c r="D117" s="1">
        <v>1</v>
      </c>
      <c r="E117" s="2"/>
      <c r="F117" s="2"/>
      <c r="G117" s="2"/>
      <c r="H117" s="2"/>
      <c r="I117" s="2"/>
      <c r="J117" s="2"/>
      <c r="K117" s="2"/>
    </row>
    <row r="118" spans="4:11" x14ac:dyDescent="0.25">
      <c r="D118" s="1">
        <v>1</v>
      </c>
      <c r="E118" s="2"/>
      <c r="F118" s="2"/>
      <c r="G118" s="2"/>
      <c r="H118" s="2"/>
      <c r="I118" s="2"/>
      <c r="J118" s="2"/>
      <c r="K118" s="2"/>
    </row>
    <row r="119" spans="4:11" x14ac:dyDescent="0.25">
      <c r="D119" s="1">
        <v>1</v>
      </c>
      <c r="E119" s="2"/>
      <c r="F119" s="2"/>
      <c r="G119" s="2"/>
      <c r="H119" s="2"/>
      <c r="I119" s="2"/>
      <c r="J119" s="2"/>
      <c r="K119" s="2"/>
    </row>
    <row r="120" spans="4:11" x14ac:dyDescent="0.25">
      <c r="D120" s="1">
        <v>1</v>
      </c>
      <c r="E120" s="2"/>
      <c r="F120" s="2"/>
      <c r="G120" s="2"/>
      <c r="H120" s="2"/>
      <c r="I120" s="2"/>
      <c r="J120" s="2"/>
      <c r="K120" s="2"/>
    </row>
    <row r="121" spans="4:11" x14ac:dyDescent="0.25">
      <c r="D121" s="1">
        <v>1</v>
      </c>
      <c r="E121" s="2"/>
      <c r="F121" s="2"/>
      <c r="G121" s="2"/>
      <c r="H121" s="2"/>
      <c r="I121" s="2"/>
      <c r="J121" s="2"/>
      <c r="K121" s="2"/>
    </row>
    <row r="122" spans="4:11" x14ac:dyDescent="0.25">
      <c r="D122" s="1">
        <v>1</v>
      </c>
      <c r="E122" s="2"/>
      <c r="F122" s="2"/>
      <c r="G122" s="2"/>
      <c r="H122" s="2"/>
      <c r="I122" s="2"/>
      <c r="J122" s="2"/>
      <c r="K122" s="2"/>
    </row>
    <row r="123" spans="4:11" x14ac:dyDescent="0.25">
      <c r="D123" s="1">
        <v>1</v>
      </c>
      <c r="E123" s="2"/>
      <c r="F123" s="2"/>
      <c r="G123" s="2"/>
      <c r="H123" s="2"/>
      <c r="I123" s="2"/>
      <c r="J123" s="2"/>
      <c r="K123" s="2"/>
    </row>
    <row r="124" spans="4:11" x14ac:dyDescent="0.25">
      <c r="D124" s="1">
        <v>1</v>
      </c>
      <c r="E124" s="2"/>
      <c r="F124" s="2"/>
      <c r="G124" s="2"/>
      <c r="H124" s="2"/>
      <c r="I124" s="2"/>
      <c r="J124" s="2"/>
      <c r="K124" s="2"/>
    </row>
    <row r="125" spans="4:11" x14ac:dyDescent="0.25">
      <c r="D125" s="1">
        <v>1</v>
      </c>
      <c r="E125" s="2"/>
      <c r="F125" s="2"/>
      <c r="G125" s="2"/>
      <c r="H125" s="2"/>
      <c r="I125" s="2"/>
      <c r="J125" s="2"/>
      <c r="K125" s="2"/>
    </row>
    <row r="126" spans="4:11" x14ac:dyDescent="0.25">
      <c r="D126" s="1">
        <v>1</v>
      </c>
      <c r="E126" s="2"/>
      <c r="F126" s="2"/>
      <c r="G126" s="2"/>
      <c r="H126" s="2"/>
      <c r="I126" s="2"/>
      <c r="J126" s="2"/>
      <c r="K126" s="2"/>
    </row>
    <row r="127" spans="4:11" x14ac:dyDescent="0.25">
      <c r="D127" s="1">
        <v>1</v>
      </c>
      <c r="E127" s="2"/>
      <c r="F127" s="2"/>
      <c r="G127" s="2"/>
      <c r="H127" s="2"/>
      <c r="I127" s="2"/>
      <c r="J127" s="2"/>
      <c r="K127" s="2"/>
    </row>
    <row r="128" spans="4:11" x14ac:dyDescent="0.25">
      <c r="D128" s="1">
        <v>1</v>
      </c>
      <c r="E128" s="2"/>
      <c r="F128" s="2"/>
      <c r="G128" s="2"/>
      <c r="H128" s="2"/>
      <c r="I128" s="2"/>
      <c r="J128" s="2"/>
      <c r="K128" s="2"/>
    </row>
    <row r="129" spans="4:11" x14ac:dyDescent="0.25">
      <c r="D129" s="1">
        <v>1</v>
      </c>
      <c r="E129" s="2"/>
      <c r="F129" s="2"/>
      <c r="G129" s="2"/>
      <c r="H129" s="2"/>
      <c r="I129" s="2"/>
      <c r="J129" s="2"/>
      <c r="K129" s="2"/>
    </row>
    <row r="130" spans="4:11" x14ac:dyDescent="0.25">
      <c r="D130" s="1">
        <v>1</v>
      </c>
      <c r="E130" s="2"/>
      <c r="F130" s="2"/>
      <c r="G130" s="2"/>
      <c r="H130" s="2"/>
      <c r="I130" s="2"/>
      <c r="J130" s="2"/>
      <c r="K130" s="2"/>
    </row>
    <row r="131" spans="4:11" x14ac:dyDescent="0.25">
      <c r="D131" s="1">
        <v>1</v>
      </c>
      <c r="E131" s="2"/>
      <c r="F131" s="2"/>
      <c r="G131" s="2"/>
      <c r="H131" s="2"/>
      <c r="I131" s="2"/>
      <c r="J131" s="2"/>
      <c r="K131" s="2"/>
    </row>
    <row r="132" spans="4:11" x14ac:dyDescent="0.25">
      <c r="D132" s="1">
        <v>1</v>
      </c>
      <c r="E132" s="2"/>
      <c r="F132" s="2"/>
      <c r="G132" s="2"/>
      <c r="H132" s="2"/>
      <c r="I132" s="2"/>
      <c r="J132" s="2"/>
      <c r="K132" s="2"/>
    </row>
    <row r="133" spans="4:11" x14ac:dyDescent="0.25">
      <c r="D133" s="1">
        <v>1</v>
      </c>
      <c r="E133" s="2"/>
      <c r="F133" s="2"/>
      <c r="G133" s="2"/>
      <c r="H133" s="2"/>
      <c r="I133" s="2"/>
      <c r="J133" s="2"/>
      <c r="K133" s="2"/>
    </row>
    <row r="134" spans="4:11" x14ac:dyDescent="0.25">
      <c r="D134" s="1">
        <v>1</v>
      </c>
      <c r="E134" s="2"/>
      <c r="F134" s="2"/>
      <c r="G134" s="2"/>
      <c r="H134" s="2"/>
      <c r="I134" s="2"/>
      <c r="J134" s="2"/>
      <c r="K134" s="2"/>
    </row>
    <row r="135" spans="4:11" x14ac:dyDescent="0.25">
      <c r="D135" s="1">
        <v>1</v>
      </c>
      <c r="E135" s="2"/>
      <c r="F135" s="2"/>
      <c r="G135" s="2"/>
      <c r="H135" s="2"/>
      <c r="I135" s="2"/>
      <c r="J135" s="2"/>
      <c r="K135" s="2"/>
    </row>
    <row r="136" spans="4:11" x14ac:dyDescent="0.25">
      <c r="D136" s="1">
        <v>1</v>
      </c>
      <c r="E136" s="2"/>
      <c r="F136" s="2"/>
      <c r="G136" s="2"/>
      <c r="H136" s="2"/>
      <c r="I136" s="2"/>
      <c r="J136" s="2"/>
      <c r="K136" s="2"/>
    </row>
    <row r="137" spans="4:11" x14ac:dyDescent="0.25">
      <c r="D137" s="1">
        <v>1</v>
      </c>
      <c r="E137" s="2"/>
      <c r="F137" s="2"/>
      <c r="G137" s="2"/>
      <c r="H137" s="2"/>
      <c r="I137" s="2"/>
      <c r="J137" s="2"/>
      <c r="K137" s="2"/>
    </row>
    <row r="138" spans="4:11" x14ac:dyDescent="0.25">
      <c r="D138" s="1">
        <v>1</v>
      </c>
      <c r="E138" s="2"/>
      <c r="F138" s="2"/>
      <c r="G138" s="2"/>
      <c r="H138" s="2"/>
      <c r="I138" s="2"/>
      <c r="J138" s="2"/>
      <c r="K138" s="2"/>
    </row>
    <row r="139" spans="4:11" x14ac:dyDescent="0.25">
      <c r="D139" s="1">
        <v>1</v>
      </c>
      <c r="E139" s="2"/>
      <c r="F139" s="2"/>
      <c r="G139" s="2"/>
      <c r="H139" s="2"/>
      <c r="I139" s="2"/>
      <c r="J139" s="2"/>
      <c r="K139" s="2"/>
    </row>
    <row r="140" spans="4:11" x14ac:dyDescent="0.25">
      <c r="D140" s="1">
        <v>1</v>
      </c>
      <c r="E140" s="2"/>
      <c r="F140" s="2"/>
      <c r="G140" s="2"/>
      <c r="H140" s="2"/>
      <c r="I140" s="2"/>
      <c r="J140" s="2"/>
      <c r="K140" s="2"/>
    </row>
    <row r="141" spans="4:11" x14ac:dyDescent="0.25">
      <c r="D141" s="1">
        <v>1</v>
      </c>
      <c r="E141" s="2">
        <v>1000</v>
      </c>
      <c r="F141" s="2">
        <f>+E141-E13</f>
        <v>925</v>
      </c>
      <c r="G141" s="2">
        <f>+F141*D141</f>
        <v>925</v>
      </c>
      <c r="H141" s="2">
        <v>2</v>
      </c>
      <c r="I141" s="2">
        <f>+H141*G141</f>
        <v>1850</v>
      </c>
      <c r="J141" s="2">
        <f>+((2.46-(1.12*LOG10(I141))))</f>
        <v>-1.1992323358113759</v>
      </c>
      <c r="K141" s="2">
        <f>POWER(10,J141)</f>
        <v>6.3207361860689273E-2</v>
      </c>
    </row>
    <row r="142" spans="4:11" x14ac:dyDescent="0.25">
      <c r="D142" s="1">
        <v>1</v>
      </c>
      <c r="E142" s="2"/>
      <c r="F142" s="2"/>
      <c r="G142" s="2"/>
      <c r="H142" s="2"/>
      <c r="I142" s="2"/>
      <c r="J142" s="2" t="e">
        <f>+((2.46-(1.12*LOG10(I142))))</f>
        <v>#NUM!</v>
      </c>
      <c r="K142" s="2"/>
    </row>
    <row r="143" spans="4:11" x14ac:dyDescent="0.25">
      <c r="D143" s="1">
        <v>1</v>
      </c>
      <c r="E143" s="2"/>
      <c r="F143" s="2"/>
      <c r="G143" s="2"/>
      <c r="H143" s="2"/>
      <c r="I143" s="2"/>
      <c r="J143" s="2"/>
      <c r="K143" s="2"/>
    </row>
    <row r="144" spans="4:11" x14ac:dyDescent="0.25">
      <c r="D144" s="1">
        <v>1</v>
      </c>
      <c r="E144" s="2"/>
      <c r="F144" s="2"/>
      <c r="G144" s="2"/>
      <c r="H144" s="2"/>
      <c r="I144" s="2"/>
      <c r="J144" s="2"/>
      <c r="K144" s="2"/>
    </row>
    <row r="145" spans="4:11" x14ac:dyDescent="0.25">
      <c r="D145" s="1"/>
      <c r="E145" s="2"/>
      <c r="F145" s="2"/>
      <c r="G145" s="2"/>
      <c r="H145" s="2"/>
      <c r="I145" s="2"/>
      <c r="J145" s="2"/>
      <c r="K145" s="2"/>
    </row>
    <row r="146" spans="4:11" x14ac:dyDescent="0.25">
      <c r="D146" s="1"/>
      <c r="E146" s="2"/>
      <c r="F146" s="2"/>
      <c r="G146" s="2"/>
      <c r="H146" s="2"/>
      <c r="I146" s="2"/>
      <c r="J146" s="2"/>
      <c r="K146" s="2"/>
    </row>
    <row r="147" spans="4:11" x14ac:dyDescent="0.25">
      <c r="D147" s="1"/>
      <c r="E147" s="2"/>
      <c r="F147" s="2"/>
      <c r="G147" s="2"/>
      <c r="H147" s="2"/>
      <c r="I147" s="2"/>
      <c r="J147" s="2"/>
      <c r="K147" s="2"/>
    </row>
    <row r="148" spans="4:11" x14ac:dyDescent="0.25">
      <c r="D148" s="1"/>
      <c r="E148" s="2"/>
      <c r="F148" s="2"/>
      <c r="G148" s="2"/>
      <c r="H148" s="2"/>
      <c r="I148" s="2"/>
      <c r="J148" s="2"/>
      <c r="K148" s="2"/>
    </row>
    <row r="149" spans="4:11" x14ac:dyDescent="0.25">
      <c r="D149" s="1"/>
      <c r="E149" s="2"/>
      <c r="F149" s="2"/>
      <c r="G149" s="2"/>
      <c r="H149" s="2"/>
      <c r="I149" s="2"/>
      <c r="J149" s="2"/>
      <c r="K149" s="2"/>
    </row>
    <row r="150" spans="4:11" x14ac:dyDescent="0.25">
      <c r="D150" s="1"/>
      <c r="E150" s="2"/>
      <c r="F150" s="2"/>
      <c r="G150" s="2"/>
      <c r="H150" s="2"/>
      <c r="I150" s="2"/>
      <c r="J150" s="2"/>
      <c r="K150" s="2"/>
    </row>
    <row r="151" spans="4:11" x14ac:dyDescent="0.25">
      <c r="D151" s="1"/>
      <c r="E151" s="2"/>
      <c r="F151" s="2"/>
      <c r="G151" s="2"/>
      <c r="H151" s="2"/>
      <c r="I151" s="2"/>
      <c r="J151" s="2"/>
      <c r="K151" s="2"/>
    </row>
    <row r="152" spans="4:11" x14ac:dyDescent="0.25">
      <c r="D152" s="1"/>
      <c r="E152" s="2"/>
      <c r="F152" s="2"/>
      <c r="G152" s="2"/>
      <c r="H152" s="2"/>
      <c r="I152" s="2"/>
      <c r="J152" s="2"/>
      <c r="K152" s="2"/>
    </row>
    <row r="153" spans="4:11" x14ac:dyDescent="0.25">
      <c r="D153" s="1"/>
      <c r="E153" s="2"/>
      <c r="F153" s="2"/>
      <c r="G153" s="2"/>
      <c r="H153" s="2"/>
      <c r="I153" s="2"/>
      <c r="J153" s="2"/>
      <c r="K153" s="2"/>
    </row>
    <row r="154" spans="4:11" x14ac:dyDescent="0.25">
      <c r="D154" s="1"/>
      <c r="E154" s="2"/>
      <c r="F154" s="2"/>
      <c r="G154" s="2"/>
      <c r="H154" s="2"/>
      <c r="I154" s="2"/>
      <c r="J154" s="2"/>
      <c r="K154" s="2"/>
    </row>
    <row r="155" spans="4:11" x14ac:dyDescent="0.25">
      <c r="D155" s="1"/>
      <c r="E155" s="2"/>
      <c r="F155" s="2"/>
      <c r="G155" s="2"/>
      <c r="H155" s="2"/>
      <c r="I155" s="2"/>
      <c r="J155" s="2"/>
      <c r="K155" s="2"/>
    </row>
    <row r="156" spans="4:11" x14ac:dyDescent="0.25">
      <c r="D156" s="1"/>
      <c r="E156" s="2"/>
      <c r="F156" s="2"/>
      <c r="G156" s="2"/>
      <c r="H156" s="2"/>
      <c r="I156" s="2"/>
      <c r="J156" s="2"/>
      <c r="K156" s="2"/>
    </row>
    <row r="157" spans="4:11" x14ac:dyDescent="0.25">
      <c r="D157" s="1"/>
      <c r="E157" s="2"/>
      <c r="F157" s="2"/>
      <c r="G157" s="2"/>
      <c r="H157" s="2"/>
      <c r="I157" s="2"/>
      <c r="J157" s="2"/>
      <c r="K157" s="2"/>
    </row>
    <row r="158" spans="4:11" x14ac:dyDescent="0.25">
      <c r="D158" s="1"/>
      <c r="E158" s="2"/>
      <c r="F158" s="2"/>
      <c r="G158" s="2"/>
      <c r="H158" s="2"/>
      <c r="I158" s="2"/>
      <c r="J158" s="2"/>
      <c r="K158" s="2"/>
    </row>
    <row r="159" spans="4:11" x14ac:dyDescent="0.25">
      <c r="D159" s="1"/>
      <c r="E159" s="2"/>
      <c r="F159" s="2"/>
      <c r="G159" s="2"/>
      <c r="H159" s="2"/>
      <c r="I159" s="2"/>
      <c r="J159" s="2"/>
      <c r="K159" s="2"/>
    </row>
    <row r="160" spans="4:11" x14ac:dyDescent="0.25">
      <c r="D160" s="1"/>
      <c r="E160" s="2"/>
      <c r="F160" s="2"/>
      <c r="G160" s="2"/>
      <c r="H160" s="2"/>
      <c r="I160" s="2"/>
      <c r="J160" s="2"/>
      <c r="K160" s="2"/>
    </row>
    <row r="161" spans="4:11" x14ac:dyDescent="0.25">
      <c r="D161" s="1"/>
      <c r="E161" s="2"/>
      <c r="F161" s="2"/>
      <c r="G161" s="2"/>
      <c r="H161" s="2"/>
      <c r="I161" s="2"/>
      <c r="J161" s="2"/>
      <c r="K161" s="2"/>
    </row>
    <row r="162" spans="4:11" x14ac:dyDescent="0.25">
      <c r="D162" s="42" t="s">
        <v>11</v>
      </c>
      <c r="E162" s="43"/>
      <c r="F162" s="43"/>
      <c r="G162" s="43"/>
      <c r="H162" s="43"/>
      <c r="I162" s="44"/>
      <c r="J162" s="2"/>
      <c r="K162" s="2">
        <f>+AVERAGE(K6:K142)</f>
        <v>11.263535469269829</v>
      </c>
    </row>
  </sheetData>
  <mergeCells count="9">
    <mergeCell ref="J3:J4"/>
    <mergeCell ref="K3:K4"/>
    <mergeCell ref="D162:I162"/>
    <mergeCell ref="D3:D4"/>
    <mergeCell ref="E3:E4"/>
    <mergeCell ref="F3:F4"/>
    <mergeCell ref="G3:G4"/>
    <mergeCell ref="H3:H4"/>
    <mergeCell ref="I3: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43" zoomScaleNormal="100" zoomScaleSheetLayoutView="100" workbookViewId="0">
      <selection activeCell="J1" sqref="J1:J65536"/>
    </sheetView>
  </sheetViews>
  <sheetFormatPr baseColWidth="10" defaultColWidth="9.140625" defaultRowHeight="15" x14ac:dyDescent="0.25"/>
  <cols>
    <col min="1" max="1" width="11.42578125" customWidth="1"/>
    <col min="2" max="2" width="19.7109375" customWidth="1"/>
    <col min="3" max="3" width="17.85546875" customWidth="1"/>
    <col min="4" max="4" width="13.5703125" style="4" customWidth="1"/>
    <col min="5" max="5" width="11.42578125" customWidth="1"/>
    <col min="6" max="6" width="12" customWidth="1"/>
    <col min="7" max="8" width="11.42578125" customWidth="1"/>
    <col min="9" max="9" width="9.5703125" customWidth="1"/>
    <col min="10" max="256" width="11.42578125" customWidth="1"/>
  </cols>
  <sheetData>
    <row r="1" spans="1:9" ht="15" customHeight="1" x14ac:dyDescent="0.25">
      <c r="A1" s="49" t="s">
        <v>12</v>
      </c>
      <c r="B1" s="50"/>
      <c r="C1" s="55" t="s">
        <v>13</v>
      </c>
      <c r="D1" s="56"/>
      <c r="E1" s="56"/>
      <c r="F1" s="56"/>
      <c r="G1" s="56"/>
      <c r="H1" s="57"/>
      <c r="I1" s="9"/>
    </row>
    <row r="2" spans="1:9" ht="72.75" customHeight="1" thickBot="1" x14ac:dyDescent="0.3">
      <c r="A2" s="51"/>
      <c r="B2" s="52"/>
      <c r="C2" s="58"/>
      <c r="D2" s="59"/>
      <c r="E2" s="59"/>
      <c r="F2" s="59"/>
      <c r="G2" s="59"/>
      <c r="H2" s="60"/>
      <c r="I2" s="10"/>
    </row>
    <row r="3" spans="1:9" ht="15.75" x14ac:dyDescent="0.25">
      <c r="A3" s="30"/>
      <c r="D3" s="13"/>
      <c r="E3" s="7"/>
      <c r="F3" s="8"/>
      <c r="G3" s="11"/>
      <c r="H3" s="31"/>
      <c r="I3" s="11"/>
    </row>
    <row r="4" spans="1:9" ht="15.75" x14ac:dyDescent="0.25">
      <c r="A4" s="30" t="s">
        <v>14</v>
      </c>
      <c r="C4" s="20" t="s">
        <v>15</v>
      </c>
      <c r="D4" s="21"/>
      <c r="E4" s="22"/>
      <c r="F4" s="23"/>
      <c r="G4" s="24"/>
      <c r="H4" s="32"/>
      <c r="I4" s="11"/>
    </row>
    <row r="5" spans="1:9" ht="15.75" x14ac:dyDescent="0.25">
      <c r="A5" s="33" t="s">
        <v>16</v>
      </c>
      <c r="B5" s="12"/>
      <c r="C5" s="61" t="s">
        <v>17</v>
      </c>
      <c r="D5" s="61"/>
      <c r="E5" s="61"/>
      <c r="F5" s="61"/>
      <c r="G5" s="61"/>
      <c r="H5" s="62"/>
      <c r="I5" s="11"/>
    </row>
    <row r="6" spans="1:9" ht="21" customHeight="1" x14ac:dyDescent="0.25">
      <c r="A6" s="33" t="s">
        <v>18</v>
      </c>
      <c r="C6" s="20" t="s">
        <v>19</v>
      </c>
      <c r="D6" s="27" t="s">
        <v>20</v>
      </c>
      <c r="E6" s="20" t="s">
        <v>21</v>
      </c>
      <c r="F6" s="20"/>
      <c r="G6" s="20"/>
      <c r="H6" s="34"/>
    </row>
    <row r="7" spans="1:9" ht="21" customHeight="1" x14ac:dyDescent="0.25">
      <c r="A7" s="53" t="s">
        <v>22</v>
      </c>
      <c r="B7" s="54"/>
      <c r="C7" s="25">
        <v>1</v>
      </c>
      <c r="D7" s="63" t="s">
        <v>23</v>
      </c>
      <c r="E7" s="63"/>
      <c r="F7" s="25" t="s">
        <v>24</v>
      </c>
      <c r="G7" s="25"/>
      <c r="H7" s="35"/>
    </row>
    <row r="8" spans="1:9" ht="21.75" customHeight="1" x14ac:dyDescent="0.25">
      <c r="A8" s="33" t="s">
        <v>25</v>
      </c>
      <c r="B8" s="12"/>
      <c r="C8" s="17" t="s">
        <v>26</v>
      </c>
      <c r="D8" s="17" t="s">
        <v>27</v>
      </c>
      <c r="E8" s="17"/>
      <c r="F8" s="17"/>
      <c r="G8" s="17"/>
      <c r="H8" s="36"/>
    </row>
    <row r="9" spans="1:9" ht="17.25" customHeight="1" x14ac:dyDescent="0.25">
      <c r="A9" s="33" t="s">
        <v>28</v>
      </c>
      <c r="C9" s="47">
        <v>43712</v>
      </c>
      <c r="D9" s="47"/>
      <c r="E9" s="47"/>
      <c r="F9" s="47"/>
      <c r="G9" s="47"/>
      <c r="H9" s="48"/>
    </row>
    <row r="10" spans="1:9" ht="17.25" customHeight="1" x14ac:dyDescent="0.25">
      <c r="A10" s="33"/>
      <c r="C10" s="26"/>
      <c r="D10" s="26"/>
      <c r="E10" s="26"/>
      <c r="F10" s="26"/>
      <c r="G10" s="26"/>
      <c r="H10" s="37"/>
    </row>
    <row r="11" spans="1:9" ht="15" customHeight="1" x14ac:dyDescent="0.25">
      <c r="A11" s="69" t="s">
        <v>29</v>
      </c>
      <c r="B11" s="69" t="s">
        <v>30</v>
      </c>
      <c r="C11" s="69" t="s">
        <v>31</v>
      </c>
      <c r="D11" s="74" t="s">
        <v>32</v>
      </c>
      <c r="E11" s="69" t="s">
        <v>33</v>
      </c>
      <c r="F11" s="69" t="s">
        <v>34</v>
      </c>
      <c r="G11" s="69" t="s">
        <v>35</v>
      </c>
      <c r="H11" s="69" t="s">
        <v>36</v>
      </c>
    </row>
    <row r="12" spans="1:9" ht="32.25" customHeight="1" x14ac:dyDescent="0.25">
      <c r="A12" s="69"/>
      <c r="B12" s="69"/>
      <c r="C12" s="69"/>
      <c r="D12" s="74"/>
      <c r="E12" s="69"/>
      <c r="F12" s="69"/>
      <c r="G12" s="69"/>
      <c r="H12" s="69"/>
    </row>
    <row r="13" spans="1:9" ht="19.5" customHeight="1" x14ac:dyDescent="0.25">
      <c r="A13" s="29">
        <v>0</v>
      </c>
      <c r="B13" s="29">
        <v>0</v>
      </c>
      <c r="C13" s="29">
        <v>0</v>
      </c>
      <c r="D13" s="28">
        <v>0</v>
      </c>
      <c r="E13" s="29">
        <v>0</v>
      </c>
      <c r="F13" s="29">
        <v>0</v>
      </c>
      <c r="G13" s="29">
        <v>0</v>
      </c>
      <c r="H13" s="15">
        <v>0</v>
      </c>
    </row>
    <row r="14" spans="1:9" ht="19.5" customHeight="1" x14ac:dyDescent="0.25">
      <c r="A14" s="29">
        <v>5</v>
      </c>
      <c r="B14" s="29">
        <v>23</v>
      </c>
      <c r="C14" s="29">
        <f>+B14</f>
        <v>23</v>
      </c>
      <c r="D14" s="28">
        <f>+C14/A14</f>
        <v>4.5999999999999996</v>
      </c>
      <c r="E14" s="16">
        <v>1</v>
      </c>
      <c r="F14" s="28">
        <f t="shared" ref="F14:F23" si="0">+E14*D14</f>
        <v>4.5999999999999996</v>
      </c>
      <c r="G14" s="28">
        <f t="shared" ref="G14:G23" si="1">292*(F14^-1.12)</f>
        <v>52.855973975099047</v>
      </c>
      <c r="H14" s="14">
        <f>+G14</f>
        <v>52.855973975099047</v>
      </c>
    </row>
    <row r="15" spans="1:9" ht="19.5" customHeight="1" x14ac:dyDescent="0.25">
      <c r="A15" s="29">
        <v>5</v>
      </c>
      <c r="B15" s="29">
        <v>45</v>
      </c>
      <c r="C15" s="29">
        <f>+B15-B14</f>
        <v>22</v>
      </c>
      <c r="D15" s="28">
        <f>+C15/A15</f>
        <v>4.4000000000000004</v>
      </c>
      <c r="E15" s="28">
        <f>+E14</f>
        <v>1</v>
      </c>
      <c r="F15" s="28">
        <f t="shared" si="0"/>
        <v>4.4000000000000004</v>
      </c>
      <c r="G15" s="28">
        <f t="shared" si="1"/>
        <v>55.554066428134959</v>
      </c>
      <c r="H15" s="14">
        <f>+G15</f>
        <v>55.554066428134959</v>
      </c>
    </row>
    <row r="16" spans="1:9" ht="19.5" customHeight="1" x14ac:dyDescent="0.25">
      <c r="A16" s="29">
        <v>5</v>
      </c>
      <c r="B16" s="29">
        <v>73</v>
      </c>
      <c r="C16" s="29">
        <f>+B16-B15</f>
        <v>28</v>
      </c>
      <c r="D16" s="28">
        <f>+C16/A16</f>
        <v>5.6</v>
      </c>
      <c r="E16" s="28">
        <f>+E15</f>
        <v>1</v>
      </c>
      <c r="F16" s="28">
        <f t="shared" si="0"/>
        <v>5.6</v>
      </c>
      <c r="G16" s="28">
        <f t="shared" si="1"/>
        <v>42.404530705808064</v>
      </c>
      <c r="H16" s="14">
        <f>+G16</f>
        <v>42.404530705808064</v>
      </c>
    </row>
    <row r="17" spans="1:8" ht="19.5" customHeight="1" x14ac:dyDescent="0.25">
      <c r="A17" s="29">
        <v>5</v>
      </c>
      <c r="B17" s="29">
        <v>95</v>
      </c>
      <c r="C17" s="29">
        <f t="shared" ref="C17:C22" si="2">+B17-B16</f>
        <v>22</v>
      </c>
      <c r="D17" s="28">
        <f t="shared" ref="D17:D23" si="3">+C17/A17</f>
        <v>4.4000000000000004</v>
      </c>
      <c r="E17" s="28">
        <f>+E16</f>
        <v>1</v>
      </c>
      <c r="F17" s="28">
        <f t="shared" si="0"/>
        <v>4.4000000000000004</v>
      </c>
      <c r="G17" s="28">
        <f t="shared" si="1"/>
        <v>55.554066428134959</v>
      </c>
      <c r="H17" s="14">
        <f t="shared" ref="H17:H23" si="4">+G17</f>
        <v>55.554066428134959</v>
      </c>
    </row>
    <row r="18" spans="1:8" ht="19.5" customHeight="1" x14ac:dyDescent="0.25">
      <c r="A18" s="29">
        <v>5</v>
      </c>
      <c r="B18" s="29">
        <v>117</v>
      </c>
      <c r="C18" s="29">
        <f t="shared" si="2"/>
        <v>22</v>
      </c>
      <c r="D18" s="28">
        <f t="shared" si="3"/>
        <v>4.4000000000000004</v>
      </c>
      <c r="E18" s="28">
        <f>+E17</f>
        <v>1</v>
      </c>
      <c r="F18" s="28">
        <f t="shared" si="0"/>
        <v>4.4000000000000004</v>
      </c>
      <c r="G18" s="28">
        <f t="shared" si="1"/>
        <v>55.554066428134959</v>
      </c>
      <c r="H18" s="14">
        <f t="shared" si="4"/>
        <v>55.554066428134959</v>
      </c>
    </row>
    <row r="19" spans="1:8" ht="19.5" customHeight="1" x14ac:dyDescent="0.25">
      <c r="A19" s="29">
        <v>5</v>
      </c>
      <c r="B19" s="29">
        <v>133</v>
      </c>
      <c r="C19" s="29">
        <f t="shared" si="2"/>
        <v>16</v>
      </c>
      <c r="D19" s="28">
        <f t="shared" si="3"/>
        <v>3.2</v>
      </c>
      <c r="E19" s="28">
        <f>+E18</f>
        <v>1</v>
      </c>
      <c r="F19" s="28">
        <f t="shared" si="0"/>
        <v>3.2</v>
      </c>
      <c r="G19" s="28">
        <f t="shared" si="1"/>
        <v>79.362415144815216</v>
      </c>
      <c r="H19" s="14">
        <f t="shared" si="4"/>
        <v>79.362415144815216</v>
      </c>
    </row>
    <row r="20" spans="1:8" ht="19.5" customHeight="1" x14ac:dyDescent="0.25">
      <c r="A20" s="29">
        <v>5</v>
      </c>
      <c r="B20" s="29">
        <v>147</v>
      </c>
      <c r="C20" s="29">
        <f t="shared" si="2"/>
        <v>14</v>
      </c>
      <c r="D20" s="28">
        <f t="shared" si="3"/>
        <v>2.8</v>
      </c>
      <c r="E20" s="28">
        <v>1</v>
      </c>
      <c r="F20" s="28">
        <f t="shared" si="0"/>
        <v>2.8</v>
      </c>
      <c r="G20" s="28">
        <f t="shared" si="1"/>
        <v>92.164963694116679</v>
      </c>
      <c r="H20" s="14">
        <f t="shared" si="4"/>
        <v>92.164963694116679</v>
      </c>
    </row>
    <row r="21" spans="1:8" ht="19.5" customHeight="1" x14ac:dyDescent="0.25">
      <c r="A21" s="29">
        <v>5</v>
      </c>
      <c r="B21" s="29">
        <v>163</v>
      </c>
      <c r="C21" s="29">
        <f t="shared" si="2"/>
        <v>16</v>
      </c>
      <c r="D21" s="28">
        <f>+C21/A21</f>
        <v>3.2</v>
      </c>
      <c r="E21" s="28">
        <v>1</v>
      </c>
      <c r="F21" s="28">
        <f t="shared" si="0"/>
        <v>3.2</v>
      </c>
      <c r="G21" s="28">
        <f t="shared" si="1"/>
        <v>79.362415144815216</v>
      </c>
      <c r="H21" s="14">
        <f t="shared" si="4"/>
        <v>79.362415144815216</v>
      </c>
    </row>
    <row r="22" spans="1:8" ht="19.5" customHeight="1" x14ac:dyDescent="0.25">
      <c r="A22" s="29">
        <v>5</v>
      </c>
      <c r="B22" s="29">
        <v>184</v>
      </c>
      <c r="C22" s="29">
        <f t="shared" si="2"/>
        <v>21</v>
      </c>
      <c r="D22" s="28">
        <f>+C22/A22</f>
        <v>4.2</v>
      </c>
      <c r="E22" s="28">
        <v>1</v>
      </c>
      <c r="F22" s="28">
        <f t="shared" si="0"/>
        <v>4.2</v>
      </c>
      <c r="G22" s="28">
        <f t="shared" si="1"/>
        <v>58.525299681966487</v>
      </c>
      <c r="H22" s="14">
        <f t="shared" si="4"/>
        <v>58.525299681966487</v>
      </c>
    </row>
    <row r="23" spans="1:8" ht="19.5" customHeight="1" x14ac:dyDescent="0.25">
      <c r="A23" s="29">
        <v>5</v>
      </c>
      <c r="B23" s="29">
        <v>202</v>
      </c>
      <c r="C23" s="29">
        <f>+B23-B22</f>
        <v>18</v>
      </c>
      <c r="D23" s="28">
        <f t="shared" si="3"/>
        <v>3.6</v>
      </c>
      <c r="E23" s="28">
        <v>1</v>
      </c>
      <c r="F23" s="28">
        <f t="shared" si="0"/>
        <v>3.6</v>
      </c>
      <c r="G23" s="28">
        <f t="shared" si="1"/>
        <v>69.554310632629267</v>
      </c>
      <c r="H23" s="14">
        <f t="shared" si="4"/>
        <v>69.554310632629267</v>
      </c>
    </row>
    <row r="24" spans="1:8" ht="20.25" customHeight="1" x14ac:dyDescent="0.25">
      <c r="A24" s="38"/>
      <c r="H24" s="39"/>
    </row>
    <row r="25" spans="1:8" x14ac:dyDescent="0.25">
      <c r="A25" s="38"/>
      <c r="H25" s="39"/>
    </row>
    <row r="26" spans="1:8" x14ac:dyDescent="0.25">
      <c r="A26" s="38"/>
      <c r="H26" s="39"/>
    </row>
    <row r="27" spans="1:8" x14ac:dyDescent="0.25">
      <c r="A27" s="38"/>
      <c r="H27" s="39"/>
    </row>
    <row r="28" spans="1:8" x14ac:dyDescent="0.25">
      <c r="A28" s="38"/>
      <c r="H28" s="39"/>
    </row>
    <row r="29" spans="1:8" x14ac:dyDescent="0.25">
      <c r="A29" s="38"/>
      <c r="H29" s="39"/>
    </row>
    <row r="30" spans="1:8" x14ac:dyDescent="0.25">
      <c r="A30" s="38"/>
      <c r="H30" s="39"/>
    </row>
    <row r="31" spans="1:8" x14ac:dyDescent="0.25">
      <c r="A31" s="38"/>
      <c r="H31" s="39"/>
    </row>
    <row r="32" spans="1:8" x14ac:dyDescent="0.25">
      <c r="A32" s="38"/>
      <c r="H32" s="39"/>
    </row>
    <row r="33" spans="1:8" x14ac:dyDescent="0.25">
      <c r="A33" s="38"/>
      <c r="H33" s="39"/>
    </row>
    <row r="34" spans="1:8" x14ac:dyDescent="0.25">
      <c r="A34" s="38"/>
      <c r="H34" s="39"/>
    </row>
    <row r="35" spans="1:8" x14ac:dyDescent="0.25">
      <c r="A35" s="38"/>
      <c r="H35" s="39"/>
    </row>
    <row r="36" spans="1:8" x14ac:dyDescent="0.25">
      <c r="A36" s="38"/>
      <c r="H36" s="39"/>
    </row>
    <row r="37" spans="1:8" x14ac:dyDescent="0.25">
      <c r="A37" s="38"/>
      <c r="H37" s="39"/>
    </row>
    <row r="38" spans="1:8" ht="28.5" customHeight="1" x14ac:dyDescent="0.25">
      <c r="A38" s="38"/>
      <c r="H38" s="39"/>
    </row>
    <row r="39" spans="1:8" ht="28.5" customHeight="1" x14ac:dyDescent="0.25">
      <c r="A39" s="71"/>
      <c r="B39" s="72"/>
      <c r="C39" s="72"/>
      <c r="D39" s="72"/>
      <c r="E39" s="72"/>
      <c r="F39" s="72"/>
      <c r="G39" s="72"/>
      <c r="H39" s="73"/>
    </row>
    <row r="40" spans="1:8" x14ac:dyDescent="0.25">
      <c r="A40" s="38" t="s">
        <v>37</v>
      </c>
      <c r="B40" s="18" t="s">
        <v>38</v>
      </c>
      <c r="C40" s="19"/>
      <c r="D40" s="19"/>
      <c r="E40" s="19"/>
      <c r="F40" s="66" t="s">
        <v>39</v>
      </c>
      <c r="G40" s="66"/>
      <c r="H40" s="67"/>
    </row>
    <row r="41" spans="1:8" x14ac:dyDescent="0.25">
      <c r="A41" s="70" t="s">
        <v>40</v>
      </c>
      <c r="B41" s="68"/>
      <c r="C41" s="68"/>
      <c r="D41" s="68"/>
      <c r="E41" s="68"/>
      <c r="F41" s="66" t="s">
        <v>40</v>
      </c>
      <c r="G41" s="66"/>
      <c r="H41" s="67"/>
    </row>
    <row r="42" spans="1:8" ht="15" customHeight="1" x14ac:dyDescent="0.25">
      <c r="A42" s="38"/>
      <c r="B42" s="64" t="s">
        <v>41</v>
      </c>
      <c r="C42" s="64"/>
      <c r="D42" s="64"/>
      <c r="E42" s="64"/>
      <c r="F42" s="64"/>
      <c r="G42" s="64"/>
      <c r="H42" s="39"/>
    </row>
    <row r="43" spans="1:8" x14ac:dyDescent="0.25">
      <c r="A43" s="38"/>
      <c r="B43" s="64"/>
      <c r="C43" s="64"/>
      <c r="D43" s="64"/>
      <c r="E43" s="64"/>
      <c r="F43" s="64"/>
      <c r="G43" s="64"/>
      <c r="H43" s="39"/>
    </row>
    <row r="44" spans="1:8" x14ac:dyDescent="0.25">
      <c r="A44" s="38"/>
      <c r="B44" s="64"/>
      <c r="C44" s="64"/>
      <c r="D44" s="64"/>
      <c r="E44" s="64"/>
      <c r="F44" s="64"/>
      <c r="G44" s="64"/>
      <c r="H44" s="39"/>
    </row>
    <row r="45" spans="1:8" x14ac:dyDescent="0.25">
      <c r="A45" s="40"/>
      <c r="B45" s="65"/>
      <c r="C45" s="65"/>
      <c r="D45" s="65"/>
      <c r="E45" s="65"/>
      <c r="F45" s="65"/>
      <c r="G45" s="65"/>
      <c r="H45" s="34"/>
    </row>
  </sheetData>
  <mergeCells count="22">
    <mergeCell ref="B42:G45"/>
    <mergeCell ref="F40:H40"/>
    <mergeCell ref="C41:E41"/>
    <mergeCell ref="G11:G12"/>
    <mergeCell ref="H11:H12"/>
    <mergeCell ref="F11:F12"/>
    <mergeCell ref="B11:B12"/>
    <mergeCell ref="F41:H41"/>
    <mergeCell ref="A41:B41"/>
    <mergeCell ref="A39:B39"/>
    <mergeCell ref="C39:E39"/>
    <mergeCell ref="F39:H39"/>
    <mergeCell ref="C11:C12"/>
    <mergeCell ref="D11:D12"/>
    <mergeCell ref="E11:E12"/>
    <mergeCell ref="A11:A12"/>
    <mergeCell ref="C9:H9"/>
    <mergeCell ref="A1:B2"/>
    <mergeCell ref="A7:B7"/>
    <mergeCell ref="C1:H2"/>
    <mergeCell ref="C5:H5"/>
    <mergeCell ref="D7:E7"/>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zoomScaleSheetLayoutView="100" workbookViewId="0">
      <selection activeCell="J1" sqref="J1:J65536"/>
    </sheetView>
  </sheetViews>
  <sheetFormatPr baseColWidth="10" defaultColWidth="9.140625" defaultRowHeight="15" x14ac:dyDescent="0.25"/>
  <cols>
    <col min="1" max="1" width="11.42578125" customWidth="1"/>
    <col min="2" max="2" width="19.7109375" customWidth="1"/>
    <col min="3" max="3" width="14.7109375" customWidth="1"/>
    <col min="4" max="4" width="13.5703125" style="4" customWidth="1"/>
    <col min="5" max="5" width="11.42578125" customWidth="1"/>
    <col min="6" max="6" width="12" customWidth="1"/>
    <col min="7" max="8" width="11.42578125" customWidth="1"/>
    <col min="9" max="9" width="9.5703125" customWidth="1"/>
    <col min="10" max="256" width="11.42578125" customWidth="1"/>
  </cols>
  <sheetData>
    <row r="1" spans="1:9" ht="15" customHeight="1" x14ac:dyDescent="0.25">
      <c r="A1" s="49" t="s">
        <v>12</v>
      </c>
      <c r="B1" s="50"/>
      <c r="C1" s="55" t="s">
        <v>13</v>
      </c>
      <c r="D1" s="56"/>
      <c r="E1" s="56"/>
      <c r="F1" s="56"/>
      <c r="G1" s="56"/>
      <c r="H1" s="57"/>
      <c r="I1" s="9"/>
    </row>
    <row r="2" spans="1:9" ht="75.75" customHeight="1" thickBot="1" x14ac:dyDescent="0.3">
      <c r="A2" s="51"/>
      <c r="B2" s="52"/>
      <c r="C2" s="58"/>
      <c r="D2" s="59"/>
      <c r="E2" s="59"/>
      <c r="F2" s="59"/>
      <c r="G2" s="59"/>
      <c r="H2" s="60"/>
      <c r="I2" s="10"/>
    </row>
    <row r="3" spans="1:9" ht="15.75" x14ac:dyDescent="0.25">
      <c r="A3" s="30" t="s">
        <v>14</v>
      </c>
      <c r="C3" s="20" t="s">
        <v>15</v>
      </c>
      <c r="D3" s="21"/>
      <c r="E3" s="22"/>
      <c r="F3" s="23"/>
      <c r="G3" s="24"/>
      <c r="H3" s="32"/>
      <c r="I3" s="11"/>
    </row>
    <row r="4" spans="1:9" ht="15.75" x14ac:dyDescent="0.25">
      <c r="A4" s="33" t="s">
        <v>16</v>
      </c>
      <c r="B4" s="12"/>
      <c r="C4" s="61" t="s">
        <v>17</v>
      </c>
      <c r="D4" s="61"/>
      <c r="E4" s="61"/>
      <c r="F4" s="61"/>
      <c r="G4" s="61"/>
      <c r="H4" s="62"/>
      <c r="I4" s="11"/>
    </row>
    <row r="5" spans="1:9" ht="15.75" x14ac:dyDescent="0.25">
      <c r="A5" s="33" t="s">
        <v>18</v>
      </c>
      <c r="C5" s="20" t="s">
        <v>19</v>
      </c>
      <c r="D5" s="27" t="s">
        <v>20</v>
      </c>
      <c r="E5" s="20" t="s">
        <v>21</v>
      </c>
      <c r="F5" s="20"/>
      <c r="G5" s="20"/>
      <c r="H5" s="34"/>
      <c r="I5" s="11"/>
    </row>
    <row r="6" spans="1:9" ht="15.75" x14ac:dyDescent="0.25">
      <c r="A6" s="53" t="s">
        <v>22</v>
      </c>
      <c r="B6" s="54"/>
      <c r="C6" s="25">
        <v>6</v>
      </c>
      <c r="D6" s="63" t="s">
        <v>23</v>
      </c>
      <c r="E6" s="63"/>
      <c r="F6" s="25" t="s">
        <v>24</v>
      </c>
      <c r="G6" s="25"/>
      <c r="H6" s="35"/>
      <c r="I6" s="11"/>
    </row>
    <row r="7" spans="1:9" ht="15.75" x14ac:dyDescent="0.25">
      <c r="A7" s="33" t="s">
        <v>25</v>
      </c>
      <c r="B7" s="12"/>
      <c r="C7" s="17" t="s">
        <v>42</v>
      </c>
      <c r="D7" s="17" t="s">
        <v>43</v>
      </c>
      <c r="E7" s="17"/>
      <c r="F7" s="17"/>
      <c r="G7" s="17"/>
      <c r="H7" s="36"/>
      <c r="I7" s="11"/>
    </row>
    <row r="8" spans="1:9" x14ac:dyDescent="0.25">
      <c r="A8" s="33" t="s">
        <v>28</v>
      </c>
      <c r="C8" s="47">
        <v>43712</v>
      </c>
      <c r="D8" s="47"/>
      <c r="E8" s="47"/>
      <c r="F8" s="47"/>
      <c r="G8" s="47"/>
      <c r="H8" s="48"/>
    </row>
    <row r="9" spans="1:9" ht="25.5" customHeight="1" x14ac:dyDescent="0.25">
      <c r="A9" s="38"/>
      <c r="H9" s="39"/>
    </row>
    <row r="10" spans="1:9" ht="15" customHeight="1" x14ac:dyDescent="0.25">
      <c r="A10" s="69" t="s">
        <v>29</v>
      </c>
      <c r="B10" s="69" t="s">
        <v>30</v>
      </c>
      <c r="C10" s="69" t="s">
        <v>31</v>
      </c>
      <c r="D10" s="74" t="s">
        <v>32</v>
      </c>
      <c r="E10" s="69" t="s">
        <v>33</v>
      </c>
      <c r="F10" s="69" t="s">
        <v>34</v>
      </c>
      <c r="G10" s="69" t="s">
        <v>35</v>
      </c>
      <c r="H10" s="69" t="s">
        <v>36</v>
      </c>
    </row>
    <row r="11" spans="1:9" ht="32.25" customHeight="1" x14ac:dyDescent="0.25">
      <c r="A11" s="69"/>
      <c r="B11" s="69"/>
      <c r="C11" s="69"/>
      <c r="D11" s="74"/>
      <c r="E11" s="69"/>
      <c r="F11" s="69"/>
      <c r="G11" s="69"/>
      <c r="H11" s="69"/>
    </row>
    <row r="12" spans="1:9" ht="19.5" customHeight="1" x14ac:dyDescent="0.25">
      <c r="A12" s="29">
        <v>0</v>
      </c>
      <c r="B12" s="29">
        <v>0</v>
      </c>
      <c r="C12" s="29">
        <v>0</v>
      </c>
      <c r="D12" s="28">
        <v>0</v>
      </c>
      <c r="E12" s="29">
        <v>0</v>
      </c>
      <c r="F12" s="29">
        <v>0</v>
      </c>
      <c r="G12" s="29">
        <v>0</v>
      </c>
      <c r="H12" s="15">
        <v>0</v>
      </c>
    </row>
    <row r="13" spans="1:9" ht="19.5" customHeight="1" x14ac:dyDescent="0.25">
      <c r="A13" s="29">
        <v>5</v>
      </c>
      <c r="B13" s="29">
        <v>26</v>
      </c>
      <c r="C13" s="29">
        <f>+B13</f>
        <v>26</v>
      </c>
      <c r="D13" s="28">
        <f>+C13/A13</f>
        <v>5.2</v>
      </c>
      <c r="E13" s="16">
        <v>1</v>
      </c>
      <c r="F13" s="28">
        <f t="shared" ref="F13:F22" si="0">+E13*D13</f>
        <v>5.2</v>
      </c>
      <c r="G13" s="28">
        <f t="shared" ref="G13:G22" si="1">292*(F13^-1.12)</f>
        <v>46.074338278114155</v>
      </c>
      <c r="H13" s="14">
        <f>+G13</f>
        <v>46.074338278114155</v>
      </c>
    </row>
    <row r="14" spans="1:9" ht="19.5" customHeight="1" x14ac:dyDescent="0.25">
      <c r="A14" s="29">
        <v>5</v>
      </c>
      <c r="B14" s="29">
        <v>48</v>
      </c>
      <c r="C14" s="29">
        <f>+B14-B13</f>
        <v>22</v>
      </c>
      <c r="D14" s="28">
        <f>+C14/A14</f>
        <v>4.4000000000000004</v>
      </c>
      <c r="E14" s="28">
        <f>+E13</f>
        <v>1</v>
      </c>
      <c r="F14" s="28">
        <f t="shared" si="0"/>
        <v>4.4000000000000004</v>
      </c>
      <c r="G14" s="28">
        <f t="shared" si="1"/>
        <v>55.554066428134959</v>
      </c>
      <c r="H14" s="14">
        <f>+G14</f>
        <v>55.554066428134959</v>
      </c>
    </row>
    <row r="15" spans="1:9" ht="19.5" customHeight="1" x14ac:dyDescent="0.25">
      <c r="A15" s="29">
        <v>5</v>
      </c>
      <c r="B15" s="29">
        <v>83</v>
      </c>
      <c r="C15" s="29">
        <f>+B15-B14</f>
        <v>35</v>
      </c>
      <c r="D15" s="28">
        <f>+C15/A15</f>
        <v>7</v>
      </c>
      <c r="E15" s="28">
        <f>+E14</f>
        <v>1</v>
      </c>
      <c r="F15" s="28">
        <f t="shared" si="0"/>
        <v>7</v>
      </c>
      <c r="G15" s="28">
        <f t="shared" si="1"/>
        <v>33.027298121871411</v>
      </c>
      <c r="H15" s="14">
        <f>+G15</f>
        <v>33.027298121871411</v>
      </c>
    </row>
    <row r="16" spans="1:9" ht="19.5" customHeight="1" x14ac:dyDescent="0.25">
      <c r="A16" s="29">
        <v>5</v>
      </c>
      <c r="B16" s="29">
        <v>107</v>
      </c>
      <c r="C16" s="29">
        <f t="shared" ref="C16:C21" si="2">+B16-B15</f>
        <v>24</v>
      </c>
      <c r="D16" s="28">
        <f t="shared" ref="D16:D22" si="3">+C16/A16</f>
        <v>4.8</v>
      </c>
      <c r="E16" s="28">
        <f>+E15</f>
        <v>1</v>
      </c>
      <c r="F16" s="28">
        <f t="shared" si="0"/>
        <v>4.8</v>
      </c>
      <c r="G16" s="28">
        <f t="shared" si="1"/>
        <v>50.395605267638615</v>
      </c>
      <c r="H16" s="14">
        <f t="shared" ref="H16:H22" si="4">+G16</f>
        <v>50.395605267638615</v>
      </c>
    </row>
    <row r="17" spans="1:8" ht="19.5" customHeight="1" x14ac:dyDescent="0.25">
      <c r="A17" s="29">
        <v>5</v>
      </c>
      <c r="B17" s="29">
        <v>129</v>
      </c>
      <c r="C17" s="29">
        <f t="shared" si="2"/>
        <v>22</v>
      </c>
      <c r="D17" s="28">
        <f t="shared" si="3"/>
        <v>4.4000000000000004</v>
      </c>
      <c r="E17" s="28">
        <f>+E16</f>
        <v>1</v>
      </c>
      <c r="F17" s="28">
        <f t="shared" si="0"/>
        <v>4.4000000000000004</v>
      </c>
      <c r="G17" s="28">
        <f t="shared" si="1"/>
        <v>55.554066428134959</v>
      </c>
      <c r="H17" s="14">
        <f t="shared" si="4"/>
        <v>55.554066428134959</v>
      </c>
    </row>
    <row r="18" spans="1:8" ht="19.5" customHeight="1" x14ac:dyDescent="0.25">
      <c r="A18" s="29">
        <v>5</v>
      </c>
      <c r="B18" s="29">
        <v>150</v>
      </c>
      <c r="C18" s="29">
        <f t="shared" si="2"/>
        <v>21</v>
      </c>
      <c r="D18" s="28">
        <f t="shared" si="3"/>
        <v>4.2</v>
      </c>
      <c r="E18" s="28">
        <f>+E17</f>
        <v>1</v>
      </c>
      <c r="F18" s="28">
        <f t="shared" si="0"/>
        <v>4.2</v>
      </c>
      <c r="G18" s="28">
        <f t="shared" si="1"/>
        <v>58.525299681966487</v>
      </c>
      <c r="H18" s="14">
        <f t="shared" si="4"/>
        <v>58.525299681966487</v>
      </c>
    </row>
    <row r="19" spans="1:8" ht="19.5" customHeight="1" x14ac:dyDescent="0.25">
      <c r="A19" s="29">
        <v>5</v>
      </c>
      <c r="B19" s="29">
        <v>172</v>
      </c>
      <c r="C19" s="29">
        <f t="shared" si="2"/>
        <v>22</v>
      </c>
      <c r="D19" s="28">
        <f t="shared" si="3"/>
        <v>4.4000000000000004</v>
      </c>
      <c r="E19" s="28">
        <v>1</v>
      </c>
      <c r="F19" s="28">
        <f t="shared" si="0"/>
        <v>4.4000000000000004</v>
      </c>
      <c r="G19" s="28">
        <f t="shared" si="1"/>
        <v>55.554066428134959</v>
      </c>
      <c r="H19" s="14">
        <f t="shared" si="4"/>
        <v>55.554066428134959</v>
      </c>
    </row>
    <row r="20" spans="1:8" ht="19.5" customHeight="1" x14ac:dyDescent="0.25">
      <c r="A20" s="29">
        <v>5</v>
      </c>
      <c r="B20" s="29">
        <v>191</v>
      </c>
      <c r="C20" s="29">
        <f t="shared" si="2"/>
        <v>19</v>
      </c>
      <c r="D20" s="28">
        <f>+C20/A20</f>
        <v>3.8</v>
      </c>
      <c r="E20" s="28">
        <v>1</v>
      </c>
      <c r="F20" s="28">
        <f t="shared" si="0"/>
        <v>3.8</v>
      </c>
      <c r="G20" s="28">
        <f t="shared" si="1"/>
        <v>65.467419555718578</v>
      </c>
      <c r="H20" s="14">
        <f t="shared" si="4"/>
        <v>65.467419555718578</v>
      </c>
    </row>
    <row r="21" spans="1:8" ht="19.5" customHeight="1" x14ac:dyDescent="0.25">
      <c r="A21" s="29">
        <v>5</v>
      </c>
      <c r="B21" s="29">
        <v>224</v>
      </c>
      <c r="C21" s="29">
        <f t="shared" si="2"/>
        <v>33</v>
      </c>
      <c r="D21" s="28">
        <f>+C21/A21</f>
        <v>6.6</v>
      </c>
      <c r="E21" s="28">
        <v>1</v>
      </c>
      <c r="F21" s="28">
        <f t="shared" si="0"/>
        <v>6.6</v>
      </c>
      <c r="G21" s="28">
        <f t="shared" si="1"/>
        <v>35.277162339575916</v>
      </c>
      <c r="H21" s="14">
        <f t="shared" si="4"/>
        <v>35.277162339575916</v>
      </c>
    </row>
    <row r="22" spans="1:8" ht="19.5" customHeight="1" x14ac:dyDescent="0.25">
      <c r="A22" s="29">
        <v>5</v>
      </c>
      <c r="B22" s="29">
        <v>244</v>
      </c>
      <c r="C22" s="29">
        <f>+B22-B21</f>
        <v>20</v>
      </c>
      <c r="D22" s="28">
        <f t="shared" si="3"/>
        <v>4</v>
      </c>
      <c r="E22" s="28">
        <v>1</v>
      </c>
      <c r="F22" s="28">
        <f t="shared" si="0"/>
        <v>4</v>
      </c>
      <c r="G22" s="28">
        <f t="shared" si="1"/>
        <v>61.81240780246447</v>
      </c>
      <c r="H22" s="14">
        <f t="shared" si="4"/>
        <v>61.81240780246447</v>
      </c>
    </row>
    <row r="23" spans="1:8" ht="20.25" customHeight="1" x14ac:dyDescent="0.25"/>
    <row r="40" spans="1:8" ht="28.5" customHeight="1" x14ac:dyDescent="0.25"/>
    <row r="41" spans="1:8" ht="28.5" customHeight="1" x14ac:dyDescent="0.25"/>
    <row r="42" spans="1:8" ht="28.5" customHeight="1" x14ac:dyDescent="0.25">
      <c r="A42" s="72"/>
      <c r="B42" s="72"/>
      <c r="C42" s="72"/>
      <c r="D42" s="72"/>
      <c r="E42" s="72"/>
      <c r="F42" s="72"/>
      <c r="G42" s="72"/>
      <c r="H42" s="72"/>
    </row>
    <row r="43" spans="1:8" x14ac:dyDescent="0.25">
      <c r="A43" t="s">
        <v>37</v>
      </c>
      <c r="B43" s="18" t="s">
        <v>38</v>
      </c>
      <c r="C43" s="19"/>
      <c r="D43" s="19"/>
      <c r="E43" s="19"/>
      <c r="F43" s="66" t="s">
        <v>39</v>
      </c>
      <c r="G43" s="66"/>
      <c r="H43" s="66"/>
    </row>
    <row r="44" spans="1:8" x14ac:dyDescent="0.25">
      <c r="A44" s="68" t="s">
        <v>40</v>
      </c>
      <c r="B44" s="68"/>
      <c r="C44" s="68"/>
      <c r="D44" s="68"/>
      <c r="E44" s="68"/>
      <c r="F44" s="66" t="s">
        <v>40</v>
      </c>
      <c r="G44" s="66"/>
      <c r="H44" s="66"/>
    </row>
    <row r="45" spans="1:8" ht="15" customHeight="1" x14ac:dyDescent="0.25">
      <c r="B45" s="64" t="s">
        <v>41</v>
      </c>
      <c r="C45" s="64"/>
      <c r="D45" s="64"/>
      <c r="E45" s="64"/>
      <c r="F45" s="64"/>
      <c r="G45" s="64"/>
    </row>
    <row r="46" spans="1:8" x14ac:dyDescent="0.25">
      <c r="B46" s="64"/>
      <c r="C46" s="64"/>
      <c r="D46" s="64"/>
      <c r="E46" s="64"/>
      <c r="F46" s="64"/>
      <c r="G46" s="64"/>
    </row>
    <row r="47" spans="1:8" x14ac:dyDescent="0.25">
      <c r="B47" s="64"/>
      <c r="C47" s="64"/>
      <c r="D47" s="64"/>
      <c r="E47" s="64"/>
      <c r="F47" s="64"/>
      <c r="G47" s="64"/>
    </row>
    <row r="48" spans="1:8" x14ac:dyDescent="0.25">
      <c r="B48" s="64"/>
      <c r="C48" s="64"/>
      <c r="D48" s="64"/>
      <c r="E48" s="64"/>
      <c r="F48" s="64"/>
      <c r="G48" s="64"/>
    </row>
  </sheetData>
  <mergeCells count="22">
    <mergeCell ref="G10:G11"/>
    <mergeCell ref="H10:H11"/>
    <mergeCell ref="B45:G48"/>
    <mergeCell ref="A42:B42"/>
    <mergeCell ref="C42:E42"/>
    <mergeCell ref="F42:H42"/>
    <mergeCell ref="F43:H43"/>
    <mergeCell ref="A44:B44"/>
    <mergeCell ref="C44:E44"/>
    <mergeCell ref="F44:H44"/>
    <mergeCell ref="A10:A11"/>
    <mergeCell ref="B10:B11"/>
    <mergeCell ref="C10:C11"/>
    <mergeCell ref="D10:D11"/>
    <mergeCell ref="E10:E11"/>
    <mergeCell ref="F10:F11"/>
    <mergeCell ref="C8:H8"/>
    <mergeCell ref="A1:B2"/>
    <mergeCell ref="C1:H2"/>
    <mergeCell ref="C4:H4"/>
    <mergeCell ref="A6:B6"/>
    <mergeCell ref="D6:E6"/>
  </mergeCells>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zoomScaleSheetLayoutView="100" workbookViewId="0">
      <selection activeCell="J1" sqref="J1:J65536"/>
    </sheetView>
  </sheetViews>
  <sheetFormatPr baseColWidth="10" defaultColWidth="9.140625" defaultRowHeight="15" x14ac:dyDescent="0.25"/>
  <cols>
    <col min="1" max="1" width="11.42578125" customWidth="1"/>
    <col min="2" max="2" width="19.7109375" customWidth="1"/>
    <col min="3" max="3" width="16.5703125" customWidth="1"/>
    <col min="4" max="4" width="13.5703125" style="4" customWidth="1"/>
    <col min="5" max="5" width="11.42578125" customWidth="1"/>
    <col min="6" max="6" width="12" customWidth="1"/>
    <col min="7" max="8" width="11.42578125" customWidth="1"/>
    <col min="9" max="9" width="9.5703125" customWidth="1"/>
    <col min="10" max="256" width="11.42578125" customWidth="1"/>
  </cols>
  <sheetData>
    <row r="1" spans="1:9" ht="15" customHeight="1" x14ac:dyDescent="0.25">
      <c r="A1" s="49" t="s">
        <v>12</v>
      </c>
      <c r="B1" s="50"/>
      <c r="C1" s="55" t="s">
        <v>13</v>
      </c>
      <c r="D1" s="56"/>
      <c r="E1" s="56"/>
      <c r="F1" s="56"/>
      <c r="G1" s="56"/>
      <c r="H1" s="57"/>
      <c r="I1" s="9"/>
    </row>
    <row r="2" spans="1:9" ht="75.75" customHeight="1" thickBot="1" x14ac:dyDescent="0.3">
      <c r="A2" s="51"/>
      <c r="B2" s="52"/>
      <c r="C2" s="58"/>
      <c r="D2" s="59"/>
      <c r="E2" s="59"/>
      <c r="F2" s="59"/>
      <c r="G2" s="59"/>
      <c r="H2" s="60"/>
      <c r="I2" s="10"/>
    </row>
    <row r="3" spans="1:9" ht="15.75" x14ac:dyDescent="0.25">
      <c r="A3" s="30" t="s">
        <v>14</v>
      </c>
      <c r="C3" s="20" t="s">
        <v>15</v>
      </c>
      <c r="D3" s="21"/>
      <c r="E3" s="22"/>
      <c r="F3" s="23"/>
      <c r="G3" s="24"/>
      <c r="H3" s="32"/>
      <c r="I3" s="11"/>
    </row>
    <row r="4" spans="1:9" ht="15.75" x14ac:dyDescent="0.25">
      <c r="A4" s="33" t="s">
        <v>16</v>
      </c>
      <c r="B4" s="12"/>
      <c r="C4" s="61" t="s">
        <v>17</v>
      </c>
      <c r="D4" s="61"/>
      <c r="E4" s="61"/>
      <c r="F4" s="61"/>
      <c r="G4" s="61"/>
      <c r="H4" s="62"/>
      <c r="I4" s="11"/>
    </row>
    <row r="5" spans="1:9" ht="15.75" x14ac:dyDescent="0.25">
      <c r="A5" s="33" t="s">
        <v>18</v>
      </c>
      <c r="C5" s="20" t="s">
        <v>19</v>
      </c>
      <c r="D5" s="27" t="s">
        <v>20</v>
      </c>
      <c r="E5" s="20" t="s">
        <v>21</v>
      </c>
      <c r="F5" s="20"/>
      <c r="G5" s="20"/>
      <c r="H5" s="34"/>
      <c r="I5" s="11"/>
    </row>
    <row r="6" spans="1:9" ht="15.75" x14ac:dyDescent="0.25">
      <c r="A6" s="53" t="s">
        <v>22</v>
      </c>
      <c r="B6" s="54"/>
      <c r="C6" s="25">
        <v>13</v>
      </c>
      <c r="D6" s="63" t="s">
        <v>23</v>
      </c>
      <c r="E6" s="63"/>
      <c r="F6" s="25" t="s">
        <v>24</v>
      </c>
      <c r="G6" s="25"/>
      <c r="H6" s="35"/>
      <c r="I6" s="11"/>
    </row>
    <row r="7" spans="1:9" ht="15.75" x14ac:dyDescent="0.25">
      <c r="A7" s="33" t="s">
        <v>25</v>
      </c>
      <c r="B7" s="12"/>
      <c r="C7" s="17" t="s">
        <v>44</v>
      </c>
      <c r="D7" s="17" t="s">
        <v>45</v>
      </c>
      <c r="E7" s="17"/>
      <c r="F7" s="17"/>
      <c r="G7" s="17"/>
      <c r="H7" s="36"/>
      <c r="I7" s="11"/>
    </row>
    <row r="8" spans="1:9" x14ac:dyDescent="0.25">
      <c r="A8" s="33" t="s">
        <v>28</v>
      </c>
      <c r="C8" s="47">
        <v>43712</v>
      </c>
      <c r="D8" s="47"/>
      <c r="E8" s="47"/>
      <c r="F8" s="47"/>
      <c r="G8" s="47"/>
      <c r="H8" s="48"/>
    </row>
    <row r="9" spans="1:9" ht="25.5" customHeight="1" x14ac:dyDescent="0.25">
      <c r="A9" s="38"/>
      <c r="H9" s="39"/>
    </row>
    <row r="10" spans="1:9" ht="15" customHeight="1" x14ac:dyDescent="0.25">
      <c r="A10" s="69" t="s">
        <v>29</v>
      </c>
      <c r="B10" s="69" t="s">
        <v>30</v>
      </c>
      <c r="C10" s="69" t="s">
        <v>31</v>
      </c>
      <c r="D10" s="74" t="s">
        <v>32</v>
      </c>
      <c r="E10" s="69" t="s">
        <v>33</v>
      </c>
      <c r="F10" s="69" t="s">
        <v>34</v>
      </c>
      <c r="G10" s="69" t="s">
        <v>35</v>
      </c>
      <c r="H10" s="69" t="s">
        <v>36</v>
      </c>
    </row>
    <row r="11" spans="1:9" ht="32.25" customHeight="1" x14ac:dyDescent="0.25">
      <c r="A11" s="69"/>
      <c r="B11" s="69"/>
      <c r="C11" s="69"/>
      <c r="D11" s="74"/>
      <c r="E11" s="69"/>
      <c r="F11" s="69"/>
      <c r="G11" s="69"/>
      <c r="H11" s="69"/>
    </row>
    <row r="12" spans="1:9" ht="19.5" customHeight="1" x14ac:dyDescent="0.25">
      <c r="A12" s="29">
        <v>0</v>
      </c>
      <c r="B12" s="29">
        <v>0</v>
      </c>
      <c r="C12" s="29">
        <v>0</v>
      </c>
      <c r="D12" s="28">
        <v>0</v>
      </c>
      <c r="E12" s="29">
        <v>0</v>
      </c>
      <c r="F12" s="29">
        <v>0</v>
      </c>
      <c r="G12" s="29">
        <v>0</v>
      </c>
      <c r="H12" s="15">
        <v>0</v>
      </c>
    </row>
    <row r="13" spans="1:9" ht="19.5" customHeight="1" x14ac:dyDescent="0.25">
      <c r="A13" s="29">
        <v>5</v>
      </c>
      <c r="B13" s="29">
        <v>56</v>
      </c>
      <c r="C13" s="29">
        <f>+B13</f>
        <v>56</v>
      </c>
      <c r="D13" s="28">
        <f>+C13/A13</f>
        <v>11.2</v>
      </c>
      <c r="E13" s="16">
        <v>1</v>
      </c>
      <c r="F13" s="28">
        <f t="shared" ref="F13:F22" si="0">+E13*D13</f>
        <v>11.2</v>
      </c>
      <c r="G13" s="28">
        <f t="shared" ref="G13:G22" si="1">292*(F13^-1.12)</f>
        <v>19.510062743013943</v>
      </c>
      <c r="H13" s="14">
        <f>+G13</f>
        <v>19.510062743013943</v>
      </c>
    </row>
    <row r="14" spans="1:9" ht="19.5" customHeight="1" x14ac:dyDescent="0.25">
      <c r="A14" s="29">
        <v>5</v>
      </c>
      <c r="B14" s="29">
        <v>98</v>
      </c>
      <c r="C14" s="29">
        <f>+B14-B13</f>
        <v>42</v>
      </c>
      <c r="D14" s="28">
        <f>+C14/A14</f>
        <v>8.4</v>
      </c>
      <c r="E14" s="28">
        <f>+E13</f>
        <v>1</v>
      </c>
      <c r="F14" s="28">
        <f t="shared" si="0"/>
        <v>8.4</v>
      </c>
      <c r="G14" s="28">
        <f t="shared" si="1"/>
        <v>26.927129008232747</v>
      </c>
      <c r="H14" s="14">
        <f>+G14</f>
        <v>26.927129008232747</v>
      </c>
    </row>
    <row r="15" spans="1:9" ht="19.5" customHeight="1" x14ac:dyDescent="0.25">
      <c r="A15" s="29">
        <v>5</v>
      </c>
      <c r="B15" s="29">
        <v>145</v>
      </c>
      <c r="C15" s="29">
        <f>+B15-B14</f>
        <v>47</v>
      </c>
      <c r="D15" s="28">
        <f>+C15/A15</f>
        <v>9.4</v>
      </c>
      <c r="E15" s="28">
        <f>+E14</f>
        <v>1</v>
      </c>
      <c r="F15" s="28">
        <f t="shared" si="0"/>
        <v>9.4</v>
      </c>
      <c r="G15" s="28">
        <f t="shared" si="1"/>
        <v>23.739942100529682</v>
      </c>
      <c r="H15" s="14">
        <f>+G15</f>
        <v>23.739942100529682</v>
      </c>
    </row>
    <row r="16" spans="1:9" ht="19.5" customHeight="1" x14ac:dyDescent="0.25">
      <c r="A16" s="29">
        <v>5</v>
      </c>
      <c r="B16" s="29">
        <v>198</v>
      </c>
      <c r="C16" s="29">
        <f t="shared" ref="C16:C21" si="2">+B16-B15</f>
        <v>53</v>
      </c>
      <c r="D16" s="28">
        <f t="shared" ref="D16:D22" si="3">+C16/A16</f>
        <v>10.6</v>
      </c>
      <c r="E16" s="28">
        <f>+E15</f>
        <v>1</v>
      </c>
      <c r="F16" s="28">
        <f t="shared" si="0"/>
        <v>10.6</v>
      </c>
      <c r="G16" s="28">
        <f t="shared" si="1"/>
        <v>20.751059819606901</v>
      </c>
      <c r="H16" s="14">
        <f t="shared" ref="H16:H22" si="4">+G16</f>
        <v>20.751059819606901</v>
      </c>
    </row>
    <row r="17" spans="1:8" ht="19.5" customHeight="1" x14ac:dyDescent="0.25">
      <c r="A17" s="29">
        <v>5</v>
      </c>
      <c r="B17" s="29">
        <v>245</v>
      </c>
      <c r="C17" s="29">
        <f t="shared" si="2"/>
        <v>47</v>
      </c>
      <c r="D17" s="28">
        <f t="shared" si="3"/>
        <v>9.4</v>
      </c>
      <c r="E17" s="28">
        <f>+E16</f>
        <v>1</v>
      </c>
      <c r="F17" s="28">
        <f t="shared" si="0"/>
        <v>9.4</v>
      </c>
      <c r="G17" s="28">
        <f t="shared" si="1"/>
        <v>23.739942100529682</v>
      </c>
      <c r="H17" s="14">
        <f t="shared" si="4"/>
        <v>23.739942100529682</v>
      </c>
    </row>
    <row r="18" spans="1:8" ht="19.5" customHeight="1" x14ac:dyDescent="0.25">
      <c r="A18" s="29">
        <v>5</v>
      </c>
      <c r="B18" s="29">
        <v>287</v>
      </c>
      <c r="C18" s="29">
        <f t="shared" si="2"/>
        <v>42</v>
      </c>
      <c r="D18" s="28">
        <f t="shared" si="3"/>
        <v>8.4</v>
      </c>
      <c r="E18" s="28">
        <f>+E17</f>
        <v>1</v>
      </c>
      <c r="F18" s="28">
        <f t="shared" si="0"/>
        <v>8.4</v>
      </c>
      <c r="G18" s="28">
        <f t="shared" si="1"/>
        <v>26.927129008232747</v>
      </c>
      <c r="H18" s="14">
        <f t="shared" si="4"/>
        <v>26.927129008232747</v>
      </c>
    </row>
    <row r="19" spans="1:8" ht="19.5" customHeight="1" x14ac:dyDescent="0.25">
      <c r="A19" s="29">
        <v>5</v>
      </c>
      <c r="B19" s="29">
        <v>330</v>
      </c>
      <c r="C19" s="29">
        <f t="shared" si="2"/>
        <v>43</v>
      </c>
      <c r="D19" s="28">
        <f t="shared" si="3"/>
        <v>8.6</v>
      </c>
      <c r="E19" s="28">
        <v>1</v>
      </c>
      <c r="F19" s="28">
        <f t="shared" si="0"/>
        <v>8.6</v>
      </c>
      <c r="G19" s="28">
        <f t="shared" si="1"/>
        <v>26.226756618122639</v>
      </c>
      <c r="H19" s="14">
        <f t="shared" si="4"/>
        <v>26.226756618122639</v>
      </c>
    </row>
    <row r="20" spans="1:8" ht="19.5" customHeight="1" x14ac:dyDescent="0.25">
      <c r="A20" s="29">
        <v>5</v>
      </c>
      <c r="B20" s="29">
        <v>364</v>
      </c>
      <c r="C20" s="29">
        <f t="shared" si="2"/>
        <v>34</v>
      </c>
      <c r="D20" s="28">
        <f>+C20/A20</f>
        <v>6.8</v>
      </c>
      <c r="E20" s="28">
        <v>1</v>
      </c>
      <c r="F20" s="28">
        <f t="shared" si="0"/>
        <v>6.8</v>
      </c>
      <c r="G20" s="28">
        <f t="shared" si="1"/>
        <v>34.117159764731284</v>
      </c>
      <c r="H20" s="14">
        <f t="shared" si="4"/>
        <v>34.117159764731284</v>
      </c>
    </row>
    <row r="21" spans="1:8" ht="19.5" customHeight="1" x14ac:dyDescent="0.25">
      <c r="A21" s="29">
        <v>5</v>
      </c>
      <c r="B21" s="29">
        <v>403</v>
      </c>
      <c r="C21" s="29">
        <f t="shared" si="2"/>
        <v>39</v>
      </c>
      <c r="D21" s="28">
        <f>+C21/A21</f>
        <v>7.8</v>
      </c>
      <c r="E21" s="28">
        <v>1</v>
      </c>
      <c r="F21" s="28">
        <f t="shared" si="0"/>
        <v>7.8</v>
      </c>
      <c r="G21" s="28">
        <f t="shared" si="1"/>
        <v>29.257478626306476</v>
      </c>
      <c r="H21" s="14">
        <f t="shared" si="4"/>
        <v>29.257478626306476</v>
      </c>
    </row>
    <row r="22" spans="1:8" ht="19.5" customHeight="1" x14ac:dyDescent="0.25">
      <c r="A22" s="29">
        <v>5</v>
      </c>
      <c r="B22" s="29">
        <v>445</v>
      </c>
      <c r="C22" s="29">
        <f>+B22-B21</f>
        <v>42</v>
      </c>
      <c r="D22" s="28">
        <f t="shared" si="3"/>
        <v>8.4</v>
      </c>
      <c r="E22" s="28">
        <v>1</v>
      </c>
      <c r="F22" s="28">
        <f t="shared" si="0"/>
        <v>8.4</v>
      </c>
      <c r="G22" s="28">
        <f t="shared" si="1"/>
        <v>26.927129008232747</v>
      </c>
      <c r="H22" s="14">
        <f t="shared" si="4"/>
        <v>26.927129008232747</v>
      </c>
    </row>
    <row r="37" spans="1:8" ht="28.5" customHeight="1" x14ac:dyDescent="0.25"/>
    <row r="38" spans="1:8" ht="28.5" customHeight="1" x14ac:dyDescent="0.25">
      <c r="A38" s="72"/>
      <c r="B38" s="72"/>
      <c r="C38" s="72"/>
      <c r="D38" s="72"/>
      <c r="E38" s="72"/>
      <c r="F38" s="72"/>
      <c r="G38" s="72"/>
      <c r="H38" s="72"/>
    </row>
    <row r="39" spans="1:8" x14ac:dyDescent="0.25">
      <c r="A39" t="s">
        <v>37</v>
      </c>
      <c r="B39" s="18" t="s">
        <v>38</v>
      </c>
      <c r="C39" s="19"/>
      <c r="D39" s="19"/>
      <c r="E39" s="19"/>
      <c r="F39" s="66" t="s">
        <v>39</v>
      </c>
      <c r="G39" s="66"/>
      <c r="H39" s="66"/>
    </row>
    <row r="40" spans="1:8" x14ac:dyDescent="0.25">
      <c r="A40" s="68" t="s">
        <v>40</v>
      </c>
      <c r="B40" s="68"/>
      <c r="C40" s="68"/>
      <c r="D40" s="68"/>
      <c r="E40" s="68"/>
      <c r="F40" s="66" t="s">
        <v>40</v>
      </c>
      <c r="G40" s="66"/>
      <c r="H40" s="66"/>
    </row>
    <row r="41" spans="1:8" ht="15" customHeight="1" x14ac:dyDescent="0.25">
      <c r="B41" s="64" t="s">
        <v>41</v>
      </c>
      <c r="C41" s="64"/>
      <c r="D41" s="64"/>
      <c r="E41" s="64"/>
      <c r="F41" s="64"/>
      <c r="G41" s="64"/>
    </row>
    <row r="42" spans="1:8" x14ac:dyDescent="0.25">
      <c r="B42" s="64"/>
      <c r="C42" s="64"/>
      <c r="D42" s="64"/>
      <c r="E42" s="64"/>
      <c r="F42" s="64"/>
      <c r="G42" s="64"/>
    </row>
    <row r="43" spans="1:8" x14ac:dyDescent="0.25">
      <c r="B43" s="64"/>
      <c r="C43" s="64"/>
      <c r="D43" s="64"/>
      <c r="E43" s="64"/>
      <c r="F43" s="64"/>
      <c r="G43" s="64"/>
    </row>
    <row r="44" spans="1:8" x14ac:dyDescent="0.25">
      <c r="B44" s="64"/>
      <c r="C44" s="64"/>
      <c r="D44" s="64"/>
      <c r="E44" s="64"/>
      <c r="F44" s="64"/>
      <c r="G44" s="64"/>
    </row>
  </sheetData>
  <mergeCells count="22">
    <mergeCell ref="G10:G11"/>
    <mergeCell ref="H10:H11"/>
    <mergeCell ref="B41:G44"/>
    <mergeCell ref="A38:B38"/>
    <mergeCell ref="C38:E38"/>
    <mergeCell ref="F38:H38"/>
    <mergeCell ref="F39:H39"/>
    <mergeCell ref="A40:B40"/>
    <mergeCell ref="C40:E40"/>
    <mergeCell ref="F40:H40"/>
    <mergeCell ref="A10:A11"/>
    <mergeCell ref="B10:B11"/>
    <mergeCell ref="C10:C11"/>
    <mergeCell ref="D10:D11"/>
    <mergeCell ref="E10:E11"/>
    <mergeCell ref="F10:F11"/>
    <mergeCell ref="C8:H8"/>
    <mergeCell ref="A1:B2"/>
    <mergeCell ref="C1:H2"/>
    <mergeCell ref="C4:H4"/>
    <mergeCell ref="A6:B6"/>
    <mergeCell ref="D6:E6"/>
  </mergeCells>
  <pageMargins left="0.7" right="0.7" top="0.75" bottom="0.75" header="0.3" footer="0.3"/>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zoomScaleNormal="100" zoomScaleSheetLayoutView="100" workbookViewId="0">
      <selection activeCell="J1" sqref="J1"/>
    </sheetView>
  </sheetViews>
  <sheetFormatPr baseColWidth="10" defaultColWidth="9.140625" defaultRowHeight="15" x14ac:dyDescent="0.25"/>
  <cols>
    <col min="1" max="1" width="11.42578125" customWidth="1"/>
    <col min="2" max="2" width="19.7109375" customWidth="1"/>
    <col min="3" max="3" width="16.85546875" customWidth="1"/>
    <col min="4" max="4" width="13.5703125" style="4" customWidth="1"/>
    <col min="5" max="5" width="11.42578125" customWidth="1"/>
    <col min="6" max="6" width="12" customWidth="1"/>
    <col min="7" max="8" width="11.42578125" customWidth="1"/>
    <col min="9" max="9" width="9.5703125" customWidth="1"/>
    <col min="10" max="256" width="11.42578125" customWidth="1"/>
  </cols>
  <sheetData>
    <row r="1" spans="1:9" ht="15" customHeight="1" x14ac:dyDescent="0.25">
      <c r="A1" s="49" t="s">
        <v>12</v>
      </c>
      <c r="B1" s="50"/>
      <c r="C1" s="55" t="s">
        <v>13</v>
      </c>
      <c r="D1" s="56"/>
      <c r="E1" s="56"/>
      <c r="F1" s="56"/>
      <c r="G1" s="56"/>
      <c r="H1" s="57"/>
      <c r="I1" s="9"/>
    </row>
    <row r="2" spans="1:9" ht="75.75" customHeight="1" thickBot="1" x14ac:dyDescent="0.3">
      <c r="A2" s="51"/>
      <c r="B2" s="52"/>
      <c r="C2" s="58"/>
      <c r="D2" s="59"/>
      <c r="E2" s="59"/>
      <c r="F2" s="59"/>
      <c r="G2" s="59"/>
      <c r="H2" s="60"/>
      <c r="I2" s="10"/>
    </row>
    <row r="3" spans="1:9" ht="15.75" x14ac:dyDescent="0.25">
      <c r="A3" s="30" t="s">
        <v>14</v>
      </c>
      <c r="C3" s="20" t="s">
        <v>15</v>
      </c>
      <c r="D3" s="21"/>
      <c r="E3" s="22"/>
      <c r="F3" s="23"/>
      <c r="G3" s="24"/>
      <c r="H3" s="32"/>
      <c r="I3" s="11"/>
    </row>
    <row r="4" spans="1:9" ht="15.75" x14ac:dyDescent="0.25">
      <c r="A4" s="33" t="s">
        <v>16</v>
      </c>
      <c r="B4" s="12"/>
      <c r="C4" s="61" t="s">
        <v>17</v>
      </c>
      <c r="D4" s="61"/>
      <c r="E4" s="61"/>
      <c r="F4" s="61"/>
      <c r="G4" s="61"/>
      <c r="H4" s="62"/>
      <c r="I4" s="11"/>
    </row>
    <row r="5" spans="1:9" ht="15.75" x14ac:dyDescent="0.25">
      <c r="A5" s="33" t="s">
        <v>18</v>
      </c>
      <c r="C5" s="20" t="s">
        <v>19</v>
      </c>
      <c r="D5" s="27" t="s">
        <v>20</v>
      </c>
      <c r="E5" s="20" t="s">
        <v>21</v>
      </c>
      <c r="F5" s="20"/>
      <c r="G5" s="20"/>
      <c r="H5" s="34"/>
      <c r="I5" s="11"/>
    </row>
    <row r="6" spans="1:9" ht="15.75" x14ac:dyDescent="0.25">
      <c r="A6" s="53" t="s">
        <v>22</v>
      </c>
      <c r="B6" s="54"/>
      <c r="C6" s="25">
        <v>18</v>
      </c>
      <c r="D6" s="63" t="s">
        <v>23</v>
      </c>
      <c r="E6" s="63"/>
      <c r="F6" s="25" t="s">
        <v>24</v>
      </c>
      <c r="G6" s="25"/>
      <c r="H6" s="35"/>
      <c r="I6" s="11"/>
    </row>
    <row r="7" spans="1:9" ht="15.75" x14ac:dyDescent="0.25">
      <c r="A7" s="33" t="s">
        <v>25</v>
      </c>
      <c r="B7" s="12"/>
      <c r="C7" s="17" t="s">
        <v>46</v>
      </c>
      <c r="D7" s="17" t="s">
        <v>47</v>
      </c>
      <c r="E7" s="17"/>
      <c r="F7" s="17"/>
      <c r="G7" s="17"/>
      <c r="H7" s="36"/>
      <c r="I7" s="11"/>
    </row>
    <row r="8" spans="1:9" x14ac:dyDescent="0.25">
      <c r="A8" s="33" t="s">
        <v>28</v>
      </c>
      <c r="C8" s="47">
        <v>43712</v>
      </c>
      <c r="D8" s="47"/>
      <c r="E8" s="47"/>
      <c r="F8" s="47"/>
      <c r="G8" s="47"/>
      <c r="H8" s="48"/>
    </row>
    <row r="9" spans="1:9" ht="25.5" customHeight="1" x14ac:dyDescent="0.25">
      <c r="A9" s="38"/>
      <c r="H9" s="39"/>
    </row>
    <row r="10" spans="1:9" x14ac:dyDescent="0.25">
      <c r="A10" s="69" t="s">
        <v>29</v>
      </c>
      <c r="B10" s="69" t="s">
        <v>30</v>
      </c>
      <c r="C10" s="69" t="s">
        <v>31</v>
      </c>
      <c r="D10" s="74" t="s">
        <v>32</v>
      </c>
      <c r="E10" s="69" t="s">
        <v>33</v>
      </c>
      <c r="F10" s="69" t="s">
        <v>34</v>
      </c>
      <c r="G10" s="69" t="s">
        <v>35</v>
      </c>
      <c r="H10" s="69" t="s">
        <v>36</v>
      </c>
    </row>
    <row r="11" spans="1:9" ht="32.25" customHeight="1" x14ac:dyDescent="0.25">
      <c r="A11" s="69"/>
      <c r="B11" s="69"/>
      <c r="C11" s="69"/>
      <c r="D11" s="74"/>
      <c r="E11" s="69"/>
      <c r="F11" s="69"/>
      <c r="G11" s="69"/>
      <c r="H11" s="69"/>
    </row>
    <row r="12" spans="1:9" ht="19.5" customHeight="1" x14ac:dyDescent="0.25">
      <c r="A12" s="29">
        <v>0</v>
      </c>
      <c r="B12" s="29">
        <v>0</v>
      </c>
      <c r="C12" s="29">
        <v>0</v>
      </c>
      <c r="D12" s="28">
        <v>0</v>
      </c>
      <c r="E12" s="29">
        <v>0</v>
      </c>
      <c r="F12" s="29">
        <v>0</v>
      </c>
      <c r="G12" s="29">
        <v>0</v>
      </c>
      <c r="H12" s="15">
        <v>0</v>
      </c>
    </row>
    <row r="13" spans="1:9" ht="19.5" customHeight="1" x14ac:dyDescent="0.25">
      <c r="A13" s="29">
        <v>5</v>
      </c>
      <c r="B13" s="29">
        <v>58</v>
      </c>
      <c r="C13" s="29">
        <f>+B13</f>
        <v>58</v>
      </c>
      <c r="D13" s="28">
        <f>+C13/A13</f>
        <v>11.6</v>
      </c>
      <c r="E13" s="16">
        <v>1</v>
      </c>
      <c r="F13" s="28">
        <f t="shared" ref="F13:F22" si="0">+E13*D13</f>
        <v>11.6</v>
      </c>
      <c r="G13" s="28">
        <f t="shared" ref="G13:G22" si="1">292*(F13^-1.12)</f>
        <v>18.75814564322485</v>
      </c>
      <c r="H13" s="14">
        <f>+G13</f>
        <v>18.75814564322485</v>
      </c>
    </row>
    <row r="14" spans="1:9" ht="19.5" customHeight="1" x14ac:dyDescent="0.25">
      <c r="A14" s="29">
        <v>5</v>
      </c>
      <c r="B14" s="29">
        <v>103</v>
      </c>
      <c r="C14" s="29">
        <f>+B14-B13</f>
        <v>45</v>
      </c>
      <c r="D14" s="28">
        <f>+C14/A14</f>
        <v>9</v>
      </c>
      <c r="E14" s="28">
        <f>+E13</f>
        <v>1</v>
      </c>
      <c r="F14" s="28">
        <f t="shared" si="0"/>
        <v>9</v>
      </c>
      <c r="G14" s="28">
        <f t="shared" si="1"/>
        <v>24.924774674128553</v>
      </c>
      <c r="H14" s="14">
        <f>+G14</f>
        <v>24.924774674128553</v>
      </c>
    </row>
    <row r="15" spans="1:9" ht="19.5" customHeight="1" x14ac:dyDescent="0.25">
      <c r="A15" s="29">
        <v>5</v>
      </c>
      <c r="B15" s="29">
        <v>158</v>
      </c>
      <c r="C15" s="29">
        <f>+B15-B14</f>
        <v>55</v>
      </c>
      <c r="D15" s="28">
        <f>+C15/A15</f>
        <v>11</v>
      </c>
      <c r="E15" s="28">
        <f>+E14</f>
        <v>1</v>
      </c>
      <c r="F15" s="28">
        <f t="shared" si="0"/>
        <v>11</v>
      </c>
      <c r="G15" s="28">
        <f t="shared" si="1"/>
        <v>19.90778968777899</v>
      </c>
      <c r="H15" s="14">
        <f>+G15</f>
        <v>19.90778968777899</v>
      </c>
    </row>
    <row r="16" spans="1:9" ht="19.5" customHeight="1" x14ac:dyDescent="0.25">
      <c r="A16" s="29">
        <v>5</v>
      </c>
      <c r="B16" s="29">
        <v>218</v>
      </c>
      <c r="C16" s="29">
        <f t="shared" ref="C16:C21" si="2">+B16-B15</f>
        <v>60</v>
      </c>
      <c r="D16" s="28">
        <f t="shared" ref="D16:D22" si="3">+C16/A16</f>
        <v>12</v>
      </c>
      <c r="E16" s="28">
        <f>+E15</f>
        <v>1</v>
      </c>
      <c r="F16" s="28">
        <f t="shared" si="0"/>
        <v>12</v>
      </c>
      <c r="G16" s="28">
        <f t="shared" si="1"/>
        <v>18.05925606101771</v>
      </c>
      <c r="H16" s="14">
        <f t="shared" ref="H16:H22" si="4">+G16</f>
        <v>18.05925606101771</v>
      </c>
    </row>
    <row r="17" spans="1:8" ht="19.5" customHeight="1" x14ac:dyDescent="0.25">
      <c r="A17" s="29">
        <v>5</v>
      </c>
      <c r="B17" s="29">
        <v>254</v>
      </c>
      <c r="C17" s="29">
        <f t="shared" si="2"/>
        <v>36</v>
      </c>
      <c r="D17" s="28">
        <f t="shared" si="3"/>
        <v>7.2</v>
      </c>
      <c r="E17" s="28">
        <f>+E16</f>
        <v>1</v>
      </c>
      <c r="F17" s="28">
        <f t="shared" si="0"/>
        <v>7.2</v>
      </c>
      <c r="G17" s="28">
        <f t="shared" si="1"/>
        <v>32.001508845935945</v>
      </c>
      <c r="H17" s="14">
        <f t="shared" si="4"/>
        <v>32.001508845935945</v>
      </c>
    </row>
    <row r="18" spans="1:8" ht="19.5" customHeight="1" x14ac:dyDescent="0.25">
      <c r="A18" s="29">
        <v>5</v>
      </c>
      <c r="B18" s="29">
        <v>292</v>
      </c>
      <c r="C18" s="29">
        <f t="shared" si="2"/>
        <v>38</v>
      </c>
      <c r="D18" s="28">
        <f t="shared" si="3"/>
        <v>7.6</v>
      </c>
      <c r="E18" s="28">
        <f>+E17</f>
        <v>1</v>
      </c>
      <c r="F18" s="28">
        <f t="shared" si="0"/>
        <v>7.6</v>
      </c>
      <c r="G18" s="28">
        <f t="shared" si="1"/>
        <v>30.121155496724846</v>
      </c>
      <c r="H18" s="14">
        <f t="shared" si="4"/>
        <v>30.121155496724846</v>
      </c>
    </row>
    <row r="19" spans="1:8" ht="19.5" customHeight="1" x14ac:dyDescent="0.25">
      <c r="A19" s="29">
        <v>5</v>
      </c>
      <c r="B19" s="29">
        <v>331</v>
      </c>
      <c r="C19" s="29">
        <f t="shared" si="2"/>
        <v>39</v>
      </c>
      <c r="D19" s="28">
        <f t="shared" si="3"/>
        <v>7.8</v>
      </c>
      <c r="E19" s="28">
        <v>1</v>
      </c>
      <c r="F19" s="28">
        <f t="shared" si="0"/>
        <v>7.8</v>
      </c>
      <c r="G19" s="28">
        <f t="shared" si="1"/>
        <v>29.257478626306476</v>
      </c>
      <c r="H19" s="14">
        <f t="shared" si="4"/>
        <v>29.257478626306476</v>
      </c>
    </row>
    <row r="20" spans="1:8" ht="19.5" customHeight="1" x14ac:dyDescent="0.25">
      <c r="A20" s="29">
        <v>5</v>
      </c>
      <c r="B20" s="29">
        <v>372</v>
      </c>
      <c r="C20" s="29">
        <f t="shared" si="2"/>
        <v>41</v>
      </c>
      <c r="D20" s="28">
        <f>+C20/A20</f>
        <v>8.1999999999999993</v>
      </c>
      <c r="E20" s="28">
        <v>1</v>
      </c>
      <c r="F20" s="28">
        <f t="shared" si="0"/>
        <v>8.1999999999999993</v>
      </c>
      <c r="G20" s="28">
        <f t="shared" si="1"/>
        <v>27.663768191720195</v>
      </c>
      <c r="H20" s="14">
        <f t="shared" si="4"/>
        <v>27.663768191720195</v>
      </c>
    </row>
    <row r="21" spans="1:8" ht="19.5" customHeight="1" x14ac:dyDescent="0.25">
      <c r="A21" s="29">
        <v>5</v>
      </c>
      <c r="B21" s="29">
        <v>410</v>
      </c>
      <c r="C21" s="29">
        <f t="shared" si="2"/>
        <v>38</v>
      </c>
      <c r="D21" s="28">
        <f>+C21/A21</f>
        <v>7.6</v>
      </c>
      <c r="E21" s="28">
        <v>1</v>
      </c>
      <c r="F21" s="28">
        <f t="shared" si="0"/>
        <v>7.6</v>
      </c>
      <c r="G21" s="28">
        <f t="shared" si="1"/>
        <v>30.121155496724846</v>
      </c>
      <c r="H21" s="14">
        <f t="shared" si="4"/>
        <v>30.121155496724846</v>
      </c>
    </row>
    <row r="22" spans="1:8" ht="19.5" customHeight="1" x14ac:dyDescent="0.25">
      <c r="A22" s="29">
        <v>5</v>
      </c>
      <c r="B22" s="29">
        <v>443</v>
      </c>
      <c r="C22" s="29">
        <f>+B22-B21</f>
        <v>33</v>
      </c>
      <c r="D22" s="28">
        <f t="shared" si="3"/>
        <v>6.6</v>
      </c>
      <c r="E22" s="28">
        <v>1</v>
      </c>
      <c r="F22" s="28">
        <f t="shared" si="0"/>
        <v>6.6</v>
      </c>
      <c r="G22" s="28">
        <f t="shared" si="1"/>
        <v>35.277162339575916</v>
      </c>
      <c r="H22" s="14">
        <f t="shared" si="4"/>
        <v>35.277162339575916</v>
      </c>
    </row>
    <row r="23" spans="1:8" ht="10.5" customHeight="1" x14ac:dyDescent="0.25"/>
    <row r="37" spans="1:8" ht="28.5" customHeight="1" x14ac:dyDescent="0.25"/>
    <row r="38" spans="1:8" ht="28.5" customHeight="1" x14ac:dyDescent="0.25">
      <c r="A38" s="72"/>
      <c r="B38" s="72"/>
      <c r="C38" s="72"/>
      <c r="D38" s="72"/>
      <c r="E38" s="72"/>
      <c r="F38" s="72"/>
      <c r="G38" s="72"/>
      <c r="H38" s="72"/>
    </row>
    <row r="39" spans="1:8" x14ac:dyDescent="0.25">
      <c r="A39" t="s">
        <v>37</v>
      </c>
      <c r="B39" s="18" t="s">
        <v>38</v>
      </c>
      <c r="C39" s="19"/>
      <c r="D39" s="19"/>
      <c r="E39" s="19"/>
      <c r="F39" s="66" t="s">
        <v>39</v>
      </c>
      <c r="G39" s="66"/>
      <c r="H39" s="66"/>
    </row>
    <row r="40" spans="1:8" x14ac:dyDescent="0.25">
      <c r="A40" s="68" t="s">
        <v>40</v>
      </c>
      <c r="B40" s="68"/>
      <c r="C40" s="68"/>
      <c r="D40" s="68"/>
      <c r="E40" s="68"/>
      <c r="F40" s="66" t="s">
        <v>40</v>
      </c>
      <c r="G40" s="66"/>
      <c r="H40" s="66"/>
    </row>
    <row r="41" spans="1:8" x14ac:dyDescent="0.25">
      <c r="B41" s="64" t="s">
        <v>41</v>
      </c>
      <c r="C41" s="64"/>
      <c r="D41" s="64"/>
      <c r="E41" s="64"/>
      <c r="F41" s="64"/>
      <c r="G41" s="64"/>
    </row>
    <row r="42" spans="1:8" x14ac:dyDescent="0.25">
      <c r="B42" s="64"/>
      <c r="C42" s="64"/>
      <c r="D42" s="64"/>
      <c r="E42" s="64"/>
      <c r="F42" s="64"/>
      <c r="G42" s="64"/>
    </row>
    <row r="43" spans="1:8" x14ac:dyDescent="0.25">
      <c r="B43" s="64"/>
      <c r="C43" s="64"/>
      <c r="D43" s="64"/>
      <c r="E43" s="64"/>
      <c r="F43" s="64"/>
      <c r="G43" s="64"/>
    </row>
    <row r="44" spans="1:8" x14ac:dyDescent="0.25">
      <c r="B44" s="64"/>
      <c r="C44" s="64"/>
      <c r="D44" s="64"/>
      <c r="E44" s="64"/>
      <c r="F44" s="64"/>
      <c r="G44" s="64"/>
    </row>
  </sheetData>
  <mergeCells count="22">
    <mergeCell ref="G10:G11"/>
    <mergeCell ref="H10:H11"/>
    <mergeCell ref="B41:G44"/>
    <mergeCell ref="A38:B38"/>
    <mergeCell ref="C38:E38"/>
    <mergeCell ref="F38:H38"/>
    <mergeCell ref="F39:H39"/>
    <mergeCell ref="A40:B40"/>
    <mergeCell ref="C40:E40"/>
    <mergeCell ref="F40:H40"/>
    <mergeCell ref="A10:A11"/>
    <mergeCell ref="B10:B11"/>
    <mergeCell ref="C10:C11"/>
    <mergeCell ref="D10:D11"/>
    <mergeCell ref="E10:E11"/>
    <mergeCell ref="F10:F11"/>
    <mergeCell ref="C8:H8"/>
    <mergeCell ref="A1:B2"/>
    <mergeCell ref="C1:H2"/>
    <mergeCell ref="C4:H4"/>
    <mergeCell ref="A6:B6"/>
    <mergeCell ref="D6:E6"/>
  </mergeCells>
  <pageMargins left="0.7" right="0.7" top="0.75" bottom="0.75" header="0.3" footer="0.3"/>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cbr 1sondeo 1</vt:lpstr>
      <vt:lpstr>cbr 1</vt:lpstr>
      <vt:lpstr>cbr 2</vt:lpstr>
      <vt:lpstr>cbr 3</vt:lpstr>
      <vt:lpstr>cbr 4</vt:lpstr>
      <vt:lpstr>'cbr 1'!Área_de_impresión</vt:lpstr>
      <vt:lpstr>'cbr 2'!Área_de_impresión</vt:lpstr>
      <vt:lpstr>'cbr 3'!Área_de_impresión</vt:lpstr>
      <vt:lpstr>'cbr 4'!Área_de_impresión</vt:lpstr>
    </vt:vector>
  </TitlesOfParts>
  <Manager/>
  <Company>esing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vigoya</dc:creator>
  <cp:keywords/>
  <dc:description/>
  <cp:lastModifiedBy>ASTRID GOMEZ PINEDA</cp:lastModifiedBy>
  <cp:revision/>
  <dcterms:created xsi:type="dcterms:W3CDTF">2009-12-11T03:46:41Z</dcterms:created>
  <dcterms:modified xsi:type="dcterms:W3CDTF">2021-05-19T17:25:56Z</dcterms:modified>
  <cp:category/>
  <cp:contentStatus/>
</cp:coreProperties>
</file>